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gw1/Dropbox/Lewontin1972Various/"/>
    </mc:Choice>
  </mc:AlternateContent>
  <xr:revisionPtr revIDLastSave="0" documentId="13_ncr:1_{243C40F9-87F6-554B-8969-2D60F8EB4892}" xr6:coauthVersionLast="45" xr6:coauthVersionMax="45" xr10:uidLastSave="{00000000-0000-0000-0000-000000000000}"/>
  <bookViews>
    <workbookView xWindow="6160" yWindow="460" windowWidth="25600" windowHeight="16060" tabRatio="500" activeTab="1" xr2:uid="{00000000-000D-0000-FFFF-FFFF00000000}"/>
  </bookViews>
  <sheets>
    <sheet name="Giblett" sheetId="2" r:id="rId1"/>
    <sheet name="Mourant" sheetId="1" r:id="rId2"/>
    <sheet name="Diversity Apportionments Check" sheetId="3" r:id="rId3"/>
  </sheets>
  <definedNames>
    <definedName name="average">Mourant!$C$2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2" l="1"/>
  <c r="B19" i="2"/>
  <c r="P38" i="3" l="1"/>
  <c r="G46" i="3" l="1"/>
  <c r="G20" i="3" l="1"/>
  <c r="G19" i="3"/>
  <c r="G18" i="3"/>
  <c r="G17" i="3"/>
  <c r="G16" i="3"/>
  <c r="G14" i="3"/>
  <c r="G15" i="3"/>
  <c r="G13" i="3"/>
  <c r="G12" i="3"/>
  <c r="G11" i="3"/>
  <c r="G10" i="3"/>
  <c r="G9" i="3"/>
  <c r="G8" i="3"/>
  <c r="G4" i="3"/>
  <c r="F43" i="3"/>
  <c r="E43" i="3"/>
  <c r="D43" i="3"/>
  <c r="R41" i="3"/>
  <c r="Q41" i="3"/>
  <c r="P41" i="3"/>
  <c r="G41" i="3"/>
  <c r="R40" i="3"/>
  <c r="Q40" i="3"/>
  <c r="P40" i="3"/>
  <c r="G40" i="3"/>
  <c r="R39" i="3"/>
  <c r="Q39" i="3"/>
  <c r="P39" i="3"/>
  <c r="G39" i="3"/>
  <c r="R38" i="3"/>
  <c r="Q38" i="3"/>
  <c r="G38" i="3"/>
  <c r="R37" i="3"/>
  <c r="Q37" i="3"/>
  <c r="P37" i="3"/>
  <c r="G37" i="3"/>
  <c r="R36" i="3"/>
  <c r="Q36" i="3"/>
  <c r="P36" i="3"/>
  <c r="G36" i="3"/>
  <c r="R35" i="3"/>
  <c r="Q35" i="3"/>
  <c r="P35" i="3"/>
  <c r="G35" i="3"/>
  <c r="R34" i="3"/>
  <c r="Q34" i="3"/>
  <c r="P34" i="3"/>
  <c r="G34" i="3"/>
  <c r="R33" i="3"/>
  <c r="Q33" i="3"/>
  <c r="P33" i="3"/>
  <c r="G33" i="3"/>
  <c r="R32" i="3"/>
  <c r="Q32" i="3"/>
  <c r="P32" i="3"/>
  <c r="G32" i="3"/>
  <c r="R31" i="3"/>
  <c r="Q31" i="3"/>
  <c r="P31" i="3"/>
  <c r="G31" i="3"/>
  <c r="R30" i="3"/>
  <c r="Q30" i="3"/>
  <c r="P30" i="3"/>
  <c r="G30" i="3"/>
  <c r="R29" i="3"/>
  <c r="Q29" i="3"/>
  <c r="P29" i="3"/>
  <c r="G29" i="3"/>
  <c r="P28" i="3"/>
  <c r="G28" i="3"/>
  <c r="P27" i="3"/>
  <c r="G27" i="3"/>
  <c r="P26" i="3"/>
  <c r="G26" i="3"/>
  <c r="R25" i="3"/>
  <c r="Q25" i="3"/>
  <c r="P25" i="3"/>
  <c r="G25" i="3"/>
  <c r="F22" i="3"/>
  <c r="G22" i="3" s="1"/>
  <c r="E22" i="3"/>
  <c r="D22" i="3"/>
  <c r="B60" i="2"/>
  <c r="F135" i="2"/>
  <c r="C108" i="2"/>
  <c r="H83" i="2"/>
  <c r="B239" i="1" l="1"/>
  <c r="B238" i="1"/>
  <c r="B237" i="1"/>
  <c r="B234" i="1"/>
  <c r="B232" i="1"/>
  <c r="B208" i="1"/>
  <c r="B202" i="1"/>
  <c r="B200" i="1"/>
  <c r="B178" i="1"/>
  <c r="B177" i="1"/>
  <c r="B172" i="1"/>
  <c r="B174" i="1"/>
  <c r="E168" i="1"/>
  <c r="B150" i="1"/>
  <c r="B154" i="1" s="1"/>
  <c r="B147" i="1"/>
  <c r="B145" i="1"/>
  <c r="B122" i="1"/>
  <c r="B126" i="1" s="1"/>
  <c r="F119" i="1"/>
  <c r="D119" i="1"/>
  <c r="C119" i="1"/>
  <c r="B119" i="1"/>
  <c r="B117" i="1"/>
  <c r="C128" i="1" s="1"/>
  <c r="B95" i="1"/>
  <c r="B99" i="1" s="1"/>
  <c r="D92" i="1"/>
  <c r="C92" i="1"/>
  <c r="B92" i="1"/>
  <c r="B90" i="1"/>
  <c r="B67" i="1"/>
  <c r="B69" i="1" s="1"/>
  <c r="G64" i="1"/>
  <c r="D64" i="1"/>
  <c r="B64" i="1"/>
  <c r="B62" i="1"/>
  <c r="B41" i="1"/>
  <c r="F38" i="1"/>
  <c r="E38" i="1"/>
  <c r="D38" i="1"/>
  <c r="C38" i="1"/>
  <c r="B38" i="1"/>
  <c r="B36" i="1"/>
  <c r="B17" i="1"/>
  <c r="B13" i="1"/>
  <c r="B65" i="1" l="1"/>
  <c r="C72" i="1"/>
  <c r="C71" i="1"/>
  <c r="B93" i="1"/>
  <c r="C102" i="1" s="1"/>
  <c r="C73" i="1"/>
  <c r="B120" i="1"/>
  <c r="C129" i="1" s="1"/>
  <c r="C156" i="1"/>
  <c r="C101" i="1"/>
  <c r="B39" i="1"/>
  <c r="B191" i="2"/>
  <c r="B195" i="2" s="1"/>
  <c r="D188" i="2"/>
  <c r="C188" i="2"/>
  <c r="B188" i="2"/>
  <c r="B186" i="2"/>
  <c r="B164" i="2"/>
  <c r="B168" i="2" s="1"/>
  <c r="F161" i="2"/>
  <c r="D161" i="2"/>
  <c r="C161" i="2"/>
  <c r="B161" i="2"/>
  <c r="B159" i="2"/>
  <c r="C170" i="2" s="1"/>
  <c r="B138" i="2"/>
  <c r="B142" i="2" s="1"/>
  <c r="D135" i="2"/>
  <c r="C135" i="2"/>
  <c r="B135" i="2"/>
  <c r="B133" i="2"/>
  <c r="B114" i="2"/>
  <c r="B113" i="2"/>
  <c r="B112" i="2"/>
  <c r="B111" i="2"/>
  <c r="G108" i="2"/>
  <c r="F108" i="2"/>
  <c r="D108" i="2"/>
  <c r="B108" i="2"/>
  <c r="B106" i="2"/>
  <c r="G102" i="2"/>
  <c r="F102" i="2"/>
  <c r="D102" i="2"/>
  <c r="C102" i="2"/>
  <c r="B102" i="2"/>
  <c r="H84" i="2"/>
  <c r="D83" i="2"/>
  <c r="D84" i="2" s="1"/>
  <c r="B83" i="2"/>
  <c r="B87" i="2" s="1"/>
  <c r="C74" i="2"/>
  <c r="B40" i="2"/>
  <c r="B41" i="2" s="1"/>
  <c r="D36" i="2"/>
  <c r="D37" i="2" s="1"/>
  <c r="B36" i="2"/>
  <c r="B37" i="2" s="1"/>
  <c r="E27" i="2"/>
  <c r="C27" i="2"/>
  <c r="H60" i="2"/>
  <c r="D60" i="2"/>
  <c r="D61" i="2" s="1"/>
  <c r="B61" i="2"/>
  <c r="C51" i="2"/>
  <c r="B17" i="2"/>
  <c r="B14" i="2"/>
  <c r="B12" i="2"/>
  <c r="B136" i="2" l="1"/>
  <c r="C146" i="2"/>
  <c r="C117" i="2"/>
  <c r="B162" i="2"/>
  <c r="C171" i="2" s="1"/>
  <c r="B109" i="2"/>
  <c r="B115" i="2"/>
  <c r="C144" i="2"/>
  <c r="B189" i="2"/>
  <c r="C199" i="2" s="1"/>
  <c r="C197" i="2"/>
  <c r="B84" i="2"/>
  <c r="B85" i="2" s="1"/>
  <c r="C130" i="1"/>
  <c r="C103" i="1"/>
  <c r="B38" i="2"/>
  <c r="C145" i="2"/>
  <c r="F196" i="1"/>
  <c r="B241" i="1"/>
  <c r="H234" i="1"/>
  <c r="G234" i="1"/>
  <c r="F234" i="1"/>
  <c r="E234" i="1"/>
  <c r="C234" i="1"/>
  <c r="B207" i="1"/>
  <c r="B206" i="1"/>
  <c r="B211" i="1"/>
  <c r="B210" i="1"/>
  <c r="B209" i="1"/>
  <c r="H202" i="1"/>
  <c r="G202" i="1"/>
  <c r="F202" i="1"/>
  <c r="E202" i="1"/>
  <c r="C202" i="1"/>
  <c r="D202" i="1"/>
  <c r="H196" i="1"/>
  <c r="G196" i="1"/>
  <c r="E196" i="1"/>
  <c r="D196" i="1"/>
  <c r="C196" i="1"/>
  <c r="B196" i="1"/>
  <c r="B180" i="1"/>
  <c r="B179" i="1"/>
  <c r="H174" i="1"/>
  <c r="G174" i="1"/>
  <c r="F174" i="1"/>
  <c r="E174" i="1"/>
  <c r="D174" i="1"/>
  <c r="C174" i="1"/>
  <c r="G147" i="1"/>
  <c r="F147" i="1"/>
  <c r="E147" i="1"/>
  <c r="D147" i="1"/>
  <c r="C147" i="1"/>
  <c r="B45" i="1"/>
  <c r="B18" i="1"/>
  <c r="B19" i="1" s="1"/>
  <c r="F60" i="2"/>
  <c r="F61" i="2" s="1"/>
  <c r="E74" i="2"/>
  <c r="E80" i="2" s="1"/>
  <c r="I74" i="2"/>
  <c r="I80" i="2" s="1"/>
  <c r="C75" i="2"/>
  <c r="B88" i="2"/>
  <c r="H61" i="2"/>
  <c r="C52" i="2"/>
  <c r="C53" i="2"/>
  <c r="C54" i="2"/>
  <c r="C55" i="2"/>
  <c r="E51" i="2"/>
  <c r="E57" i="2" s="1"/>
  <c r="E52" i="2"/>
  <c r="G51" i="2"/>
  <c r="G52" i="2"/>
  <c r="I51" i="2"/>
  <c r="I57" i="2" s="1"/>
  <c r="C14" i="2"/>
  <c r="D14" i="2"/>
  <c r="E14" i="2"/>
  <c r="F14" i="2"/>
  <c r="G14" i="2"/>
  <c r="H14" i="2"/>
  <c r="I9" i="2"/>
  <c r="C28" i="2"/>
  <c r="C29" i="2"/>
  <c r="C30" i="2"/>
  <c r="E28" i="2"/>
  <c r="E29" i="2"/>
  <c r="J197" i="1"/>
  <c r="D234" i="1"/>
  <c r="J229" i="1"/>
  <c r="H228" i="1"/>
  <c r="G228" i="1"/>
  <c r="F228" i="1"/>
  <c r="E228" i="1"/>
  <c r="D228" i="1"/>
  <c r="C228" i="1"/>
  <c r="B228" i="1"/>
  <c r="I142" i="1"/>
  <c r="H168" i="1"/>
  <c r="G168" i="1"/>
  <c r="F168" i="1"/>
  <c r="D168" i="1"/>
  <c r="C168" i="1"/>
  <c r="B168" i="1"/>
  <c r="E22" i="1"/>
  <c r="B10" i="1"/>
  <c r="B11" i="1" s="1"/>
  <c r="C10" i="1"/>
  <c r="C11" i="1" s="1"/>
  <c r="D10" i="1"/>
  <c r="D11" i="1" s="1"/>
  <c r="F10" i="1"/>
  <c r="F11" i="1" s="1"/>
  <c r="C119" i="2" l="1"/>
  <c r="C198" i="2"/>
  <c r="E33" i="2"/>
  <c r="B62" i="2"/>
  <c r="C118" i="2"/>
  <c r="C172" i="2"/>
  <c r="B64" i="2"/>
  <c r="B65" i="2" s="1"/>
  <c r="G57" i="2"/>
  <c r="B15" i="2"/>
  <c r="C22" i="2" s="1"/>
  <c r="C80" i="2"/>
  <c r="C81" i="2" s="1"/>
  <c r="C33" i="2"/>
  <c r="C57" i="2"/>
  <c r="C58" i="2" s="1"/>
  <c r="C67" i="2" s="1"/>
  <c r="C243" i="1"/>
  <c r="C21" i="1"/>
  <c r="B15" i="1"/>
  <c r="C22" i="1" s="1"/>
  <c r="B148" i="1"/>
  <c r="B203" i="1"/>
  <c r="B175" i="1"/>
  <c r="B212" i="1"/>
  <c r="C34" i="2"/>
  <c r="C43" i="2" s="1"/>
  <c r="C45" i="2"/>
  <c r="C92" i="2"/>
  <c r="C47" i="1"/>
  <c r="C49" i="1"/>
  <c r="C48" i="1"/>
  <c r="B181" i="1"/>
  <c r="B235" i="1"/>
  <c r="C244" i="1" s="1"/>
  <c r="C69" i="2" l="1"/>
  <c r="C90" i="2"/>
  <c r="C91" i="2"/>
  <c r="C23" i="2"/>
  <c r="C68" i="2"/>
  <c r="C215" i="1"/>
  <c r="C184" i="1"/>
  <c r="C23" i="1"/>
  <c r="C157" i="1"/>
  <c r="C158" i="1"/>
  <c r="C185" i="1"/>
  <c r="C183" i="1"/>
  <c r="C216" i="1"/>
  <c r="C214" i="1"/>
  <c r="C245" i="1"/>
  <c r="C44" i="2"/>
</calcChain>
</file>

<file path=xl/sharedStrings.xml><?xml version="1.0" encoding="utf-8"?>
<sst xmlns="http://schemas.openxmlformats.org/spreadsheetml/2006/main" count="417" uniqueCount="91">
  <si>
    <t>p-bar (Race)</t>
  </si>
  <si>
    <t>H race</t>
  </si>
  <si>
    <t>Afr</t>
  </si>
  <si>
    <t>EastAs</t>
  </si>
  <si>
    <t>1-p-bar</t>
  </si>
  <si>
    <t>p-bar(Species)</t>
  </si>
  <si>
    <t>1-p-bar(Species)</t>
  </si>
  <si>
    <t>H-race-bar</t>
  </si>
  <si>
    <t>Hspecies</t>
  </si>
  <si>
    <t>w/in  pops</t>
  </si>
  <si>
    <t>among-pops/within-race</t>
  </si>
  <si>
    <t>among races</t>
  </si>
  <si>
    <t>Hpop-bar</t>
  </si>
  <si>
    <t>Hpop</t>
  </si>
  <si>
    <t>Eur</t>
  </si>
  <si>
    <t>MNS</t>
  </si>
  <si>
    <t>p1-bar (Race)</t>
  </si>
  <si>
    <t>p2-bar (Race)</t>
  </si>
  <si>
    <t>p3-bar (Race)</t>
  </si>
  <si>
    <t>p4-bar (Race)</t>
  </si>
  <si>
    <t>SAsianAbor</t>
  </si>
  <si>
    <t>Indig Amer</t>
  </si>
  <si>
    <t>AusAbo</t>
  </si>
  <si>
    <t>Check Sum to 1</t>
  </si>
  <si>
    <t>N</t>
  </si>
  <si>
    <t>Oceanians</t>
  </si>
  <si>
    <t>p1-bar (Sps)</t>
  </si>
  <si>
    <t>p2-bar (Sps)</t>
  </si>
  <si>
    <t>p3-bar (Sps)</t>
  </si>
  <si>
    <t>p4-bar (Sps)</t>
  </si>
  <si>
    <t>p-bar (Sps)</t>
  </si>
  <si>
    <t>P (gene)</t>
  </si>
  <si>
    <t>Rh</t>
  </si>
  <si>
    <t>ABO</t>
  </si>
  <si>
    <t>p5-bar (Race)</t>
  </si>
  <si>
    <t>p6-bar (Race)</t>
  </si>
  <si>
    <t>p5-bar (Sps)</t>
  </si>
  <si>
    <t>p6-bar (Sps)</t>
  </si>
  <si>
    <t>Euro</t>
  </si>
  <si>
    <t>Ho (Euro)</t>
  </si>
  <si>
    <t>p of O</t>
  </si>
  <si>
    <t>p-bar (Species)</t>
  </si>
  <si>
    <t>w/in pops</t>
  </si>
  <si>
    <t>Ho (Afric)</t>
  </si>
  <si>
    <t>Lipoprotein Lp (Giblett, p. 184)</t>
  </si>
  <si>
    <t>Xm (Giblett, p. 257)</t>
  </si>
  <si>
    <t>6PGD</t>
  </si>
  <si>
    <t>PGM</t>
  </si>
  <si>
    <t>Hrace-bar</t>
  </si>
  <si>
    <t>Euro-ans</t>
  </si>
  <si>
    <t>Africans</t>
  </si>
  <si>
    <t>Ho (Africans)</t>
  </si>
  <si>
    <t>IndAm-ans</t>
  </si>
  <si>
    <t>Ho (IndAm-s)</t>
  </si>
  <si>
    <t>Ho (Oceanians)</t>
  </si>
  <si>
    <t>p (EU-ans)</t>
  </si>
  <si>
    <t>Ho (EU-ans)</t>
  </si>
  <si>
    <t>p (EA-ans)</t>
  </si>
  <si>
    <t>Ho (EA-ans)</t>
  </si>
  <si>
    <t>Haptoglobin (Giblett, pp. 94-98)</t>
  </si>
  <si>
    <t>Lipoprotein Ag (Giblett, p. 181)</t>
  </si>
  <si>
    <t>Aph (Giblett, pp. 436-7)</t>
  </si>
  <si>
    <t>6PGD (Giblett, pp. 492-3)</t>
  </si>
  <si>
    <t>PGM (Giblett, pp. 506-7)</t>
  </si>
  <si>
    <t>AK (Giblett, pp. 516-7)</t>
  </si>
  <si>
    <t>For page sources , see Winther source publication Table 1.1)</t>
  </si>
  <si>
    <r>
      <rPr>
        <b/>
        <u/>
        <sz val="12"/>
        <color theme="1"/>
        <rFont val="Calibri (Body)"/>
      </rPr>
      <t>Kidd</t>
    </r>
    <r>
      <rPr>
        <u/>
        <sz val="12"/>
        <color theme="1"/>
        <rFont val="Calibri (Body)"/>
      </rPr>
      <t xml:space="preserve"> </t>
    </r>
  </si>
  <si>
    <t>Duffy</t>
  </si>
  <si>
    <t>Lewis</t>
  </si>
  <si>
    <t>Kell</t>
  </si>
  <si>
    <t>Lutheran</t>
  </si>
  <si>
    <t>Lewontin's Table 4</t>
  </si>
  <si>
    <t>W/in pops</t>
  </si>
  <si>
    <t>Among pops</t>
  </si>
  <si>
    <t>Among Races</t>
  </si>
  <si>
    <t>Hp</t>
  </si>
  <si>
    <t>Ag</t>
  </si>
  <si>
    <t>Lp</t>
  </si>
  <si>
    <t>Xm</t>
  </si>
  <si>
    <t>APh</t>
  </si>
  <si>
    <t>Ak</t>
  </si>
  <si>
    <t>Kidd</t>
  </si>
  <si>
    <t>P</t>
  </si>
  <si>
    <t>How does he distribute the extra 1.3%? (The averages are not balanced.)</t>
  </si>
  <si>
    <t>Winther Recalculations</t>
  </si>
  <si>
    <t>Apportionments Add Up To</t>
  </si>
  <si>
    <t>--</t>
  </si>
  <si>
    <t>Actual Mean</t>
  </si>
  <si>
    <t>L72 Mean (Wr.)</t>
  </si>
  <si>
    <t>L72 Mean (Calc.)</t>
  </si>
  <si>
    <t>Differences in percent L72 and Winther Recalculations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</si>
</sst>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charset val="128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u/>
      <sz val="12"/>
      <color rgb="FF000000"/>
      <name val="Calibri (Body)"/>
    </font>
    <font>
      <b/>
      <u/>
      <sz val="12"/>
      <color theme="1"/>
      <name val="Calibri (Body)"/>
    </font>
    <font>
      <u/>
      <sz val="12"/>
      <color theme="1"/>
      <name val="Calibri (Body)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4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15">
    <xf numFmtId="0" fontId="0" fillId="0" borderId="0" xfId="0"/>
    <xf numFmtId="0" fontId="5" fillId="0" borderId="0" xfId="0" applyFont="1"/>
    <xf numFmtId="0" fontId="4" fillId="0" borderId="0" xfId="0" applyFont="1"/>
    <xf numFmtId="0" fontId="3" fillId="0" borderId="0" xfId="0" applyFont="1"/>
    <xf numFmtId="0" fontId="6" fillId="0" borderId="0" xfId="0" applyFont="1" applyAlignment="1">
      <alignment horizontal="right"/>
    </xf>
    <xf numFmtId="0" fontId="8" fillId="0" borderId="0" xfId="0" applyFont="1"/>
    <xf numFmtId="0" fontId="10" fillId="0" borderId="0" xfId="0" applyFont="1"/>
    <xf numFmtId="0" fontId="9" fillId="0" borderId="0" xfId="0" applyFont="1"/>
    <xf numFmtId="0" fontId="11" fillId="0" borderId="0" xfId="0" applyFont="1"/>
    <xf numFmtId="10" fontId="11" fillId="0" borderId="0" xfId="239" applyNumberFormat="1" applyFont="1"/>
    <xf numFmtId="10" fontId="0" fillId="0" borderId="0" xfId="0" applyNumberFormat="1"/>
    <xf numFmtId="2" fontId="11" fillId="0" borderId="0" xfId="0" quotePrefix="1" applyNumberFormat="1" applyFont="1" applyAlignment="1">
      <alignment horizontal="center"/>
    </xf>
    <xf numFmtId="0" fontId="12" fillId="0" borderId="0" xfId="0" applyFont="1"/>
    <xf numFmtId="164" fontId="12" fillId="0" borderId="0" xfId="0" applyNumberFormat="1" applyFont="1"/>
    <xf numFmtId="0" fontId="11" fillId="0" borderId="0" xfId="0" applyFont="1" applyAlignment="1">
      <alignment horizontal="right" vertical="center"/>
    </xf>
  </cellXfs>
  <cellStyles count="24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Normal" xfId="0" builtinId="0"/>
    <cellStyle name="Percent" xfId="239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99"/>
  <sheetViews>
    <sheetView workbookViewId="0">
      <selection activeCell="C22" sqref="C22"/>
    </sheetView>
  </sheetViews>
  <sheetFormatPr baseColWidth="10" defaultRowHeight="16"/>
  <cols>
    <col min="1" max="1" width="12.5" customWidth="1"/>
    <col min="3" max="3" width="11.1640625" bestFit="1" customWidth="1"/>
    <col min="5" max="5" width="15.5" customWidth="1"/>
  </cols>
  <sheetData>
    <row r="2" spans="1:9">
      <c r="A2" s="5" t="s">
        <v>59</v>
      </c>
    </row>
    <row r="3" spans="1:9">
      <c r="B3" t="s">
        <v>14</v>
      </c>
      <c r="C3" t="s">
        <v>2</v>
      </c>
      <c r="D3" t="s">
        <v>3</v>
      </c>
      <c r="E3" t="s">
        <v>20</v>
      </c>
      <c r="F3" t="s">
        <v>21</v>
      </c>
      <c r="G3" t="s">
        <v>25</v>
      </c>
      <c r="H3" t="s">
        <v>22</v>
      </c>
    </row>
    <row r="4" spans="1:9">
      <c r="A4" t="s">
        <v>0</v>
      </c>
      <c r="B4">
        <v>0.35399999999999998</v>
      </c>
      <c r="C4">
        <v>0.56299999999999994</v>
      </c>
      <c r="D4">
        <v>0.30299999999999999</v>
      </c>
      <c r="E4">
        <v>0.157</v>
      </c>
      <c r="F4">
        <v>0.58099999999999996</v>
      </c>
      <c r="G4">
        <v>0.56499999999999995</v>
      </c>
      <c r="H4">
        <v>0.2</v>
      </c>
    </row>
    <row r="9" spans="1:9">
      <c r="A9" t="s">
        <v>24</v>
      </c>
      <c r="B9">
        <v>25</v>
      </c>
      <c r="C9">
        <v>21</v>
      </c>
      <c r="D9">
        <v>12</v>
      </c>
      <c r="E9">
        <v>6</v>
      </c>
      <c r="F9">
        <v>21</v>
      </c>
      <c r="G9">
        <v>15</v>
      </c>
      <c r="H9">
        <v>1</v>
      </c>
      <c r="I9">
        <f>SUM(B9:H9)</f>
        <v>101</v>
      </c>
    </row>
    <row r="11" spans="1:9">
      <c r="A11" s="2" t="s">
        <v>13</v>
      </c>
      <c r="B11">
        <v>0.91200000000000003</v>
      </c>
      <c r="C11">
        <v>0.93400000000000005</v>
      </c>
      <c r="D11">
        <v>0.873</v>
      </c>
      <c r="E11">
        <v>0.58599999999999997</v>
      </c>
      <c r="F11">
        <v>0.9</v>
      </c>
      <c r="G11">
        <v>0.91300000000000003</v>
      </c>
      <c r="H11">
        <v>0.72199999999999998</v>
      </c>
    </row>
    <row r="12" spans="1:9">
      <c r="A12" s="3" t="s">
        <v>12</v>
      </c>
      <c r="B12">
        <f>(B11*B9+C11*C9+D11*D9+E11*E9+F11*F9+G11*G9+H11*H9)/SUM(B9:H9)</f>
        <v>0.88834653465346536</v>
      </c>
    </row>
    <row r="14" spans="1:9">
      <c r="A14" s="2" t="s">
        <v>1</v>
      </c>
      <c r="B14">
        <f>-((B4*LOG(B4,2))+(1-B4)*LOG((1-B4),2))</f>
        <v>0.93758975080043039</v>
      </c>
      <c r="C14">
        <f t="shared" ref="C14:H14" si="0">-((C4*LOG(C4,2))+(1-C4)*LOG((1-C4),2))</f>
        <v>0.98851739038915631</v>
      </c>
      <c r="D14">
        <f t="shared" si="0"/>
        <v>0.88492722009949198</v>
      </c>
      <c r="E14">
        <f t="shared" si="0"/>
        <v>0.62708405103192622</v>
      </c>
      <c r="F14">
        <f t="shared" si="0"/>
        <v>0.98098526961402754</v>
      </c>
      <c r="G14">
        <f t="shared" si="0"/>
        <v>0.98777465531594688</v>
      </c>
      <c r="H14">
        <f t="shared" si="0"/>
        <v>0.72192809488736231</v>
      </c>
    </row>
    <row r="15" spans="1:9">
      <c r="A15" s="1" t="s">
        <v>7</v>
      </c>
      <c r="B15">
        <f>(B14*B9+C14*C9+D14*D9+E14*E9+F14*F9+G14*G9+H14*H9)/SUM(B9:H9)</f>
        <v>0.93781661883257073</v>
      </c>
    </row>
    <row r="17" spans="1:6">
      <c r="A17" t="s">
        <v>30</v>
      </c>
      <c r="B17">
        <f>(B4*B9+C4*C9+D4*D9+E4*E9+F4*F9+G4*G9+H4*H9)/SUM(B9:H9)</f>
        <v>0.45670297029702972</v>
      </c>
    </row>
    <row r="19" spans="1:6">
      <c r="A19" s="1" t="s">
        <v>8</v>
      </c>
      <c r="B19">
        <f>-((B17*LOG(B17,2))+((1-B17)*LOG((1-B17),2)))</f>
        <v>0.99458417282428635</v>
      </c>
    </row>
    <row r="21" spans="1:6">
      <c r="A21" t="s">
        <v>9</v>
      </c>
      <c r="C21">
        <f>B12/B19</f>
        <v>0.89318386409755379</v>
      </c>
    </row>
    <row r="22" spans="1:6">
      <c r="A22" t="s">
        <v>10</v>
      </c>
      <c r="C22">
        <f>(B15-B12)/B19</f>
        <v>4.9739464522773245E-2</v>
      </c>
    </row>
    <row r="23" spans="1:6">
      <c r="A23" t="s">
        <v>11</v>
      </c>
      <c r="C23">
        <f>(B19-B15)/B19</f>
        <v>5.7076671379672934E-2</v>
      </c>
    </row>
    <row r="25" spans="1:6">
      <c r="A25" s="5" t="s">
        <v>60</v>
      </c>
      <c r="B25" s="1"/>
      <c r="C25" s="1"/>
      <c r="D25" s="2"/>
      <c r="E25" s="2"/>
      <c r="F25" s="2"/>
    </row>
    <row r="26" spans="1:6">
      <c r="A26" s="2"/>
      <c r="B26" s="4" t="s">
        <v>55</v>
      </c>
      <c r="C26" s="4" t="s">
        <v>56</v>
      </c>
      <c r="D26" s="4" t="s">
        <v>57</v>
      </c>
      <c r="E26" s="4" t="s">
        <v>58</v>
      </c>
      <c r="F26" s="2"/>
    </row>
    <row r="27" spans="1:6">
      <c r="A27" s="2"/>
      <c r="B27">
        <v>0.23</v>
      </c>
      <c r="C27">
        <f>-(B27*LOG(B27, 2)+(1-B27)*LOG((1-B27), 2))</f>
        <v>0.77801130354653769</v>
      </c>
      <c r="D27">
        <v>0.69</v>
      </c>
      <c r="E27">
        <f>-(D27*LOG(D27, 2)+(1-D27)*LOG((1-D27), 2))</f>
        <v>0.89317345837785678</v>
      </c>
      <c r="F27" s="2"/>
    </row>
    <row r="28" spans="1:6">
      <c r="B28">
        <v>0.24</v>
      </c>
      <c r="C28">
        <f t="shared" ref="C28:C29" si="1">-(B28*LOG(B28, 2)+(1-B28)*LOG((1-B28), 2))</f>
        <v>0.79504027938452226</v>
      </c>
      <c r="D28">
        <v>0.73</v>
      </c>
      <c r="E28">
        <f t="shared" ref="E28" si="2">-(D28*LOG(D28, 2)+(1-D28)*LOG((1-D28), 2))</f>
        <v>0.84146463620817569</v>
      </c>
      <c r="F28" s="2"/>
    </row>
    <row r="29" spans="1:6">
      <c r="B29">
        <v>0.31</v>
      </c>
      <c r="C29">
        <f t="shared" si="1"/>
        <v>0.89317345837785678</v>
      </c>
      <c r="D29">
        <v>0.74</v>
      </c>
      <c r="E29">
        <f t="shared" ref="E29" si="3">-(D29*LOG(D29, 2)+(1-D29)*LOG((1-D29), 2))</f>
        <v>0.82674637249261784</v>
      </c>
      <c r="F29" s="2"/>
    </row>
    <row r="30" spans="1:6">
      <c r="A30" s="2"/>
      <c r="B30">
        <v>0.23</v>
      </c>
      <c r="C30">
        <f>-(B30*LOG(B30, 2)+(1-B30)*LOG((1-B30), 2))</f>
        <v>0.77801130354653769</v>
      </c>
      <c r="E30" s="2"/>
      <c r="F30" s="2"/>
    </row>
    <row r="31" spans="1:6">
      <c r="A31" s="2"/>
      <c r="E31" s="2"/>
      <c r="F31" s="2"/>
    </row>
    <row r="32" spans="1:6">
      <c r="A32" s="2" t="s">
        <v>24</v>
      </c>
      <c r="B32">
        <v>4</v>
      </c>
      <c r="D32">
        <v>3</v>
      </c>
      <c r="E32" s="2"/>
      <c r="F32" s="2">
        <v>7</v>
      </c>
    </row>
    <row r="33" spans="1:6">
      <c r="A33" s="2" t="s">
        <v>13</v>
      </c>
      <c r="C33">
        <f>AVERAGE(C27:C30)</f>
        <v>0.81105908621386358</v>
      </c>
      <c r="E33">
        <f>AVERAGE(E27:E29)</f>
        <v>0.85379482235955007</v>
      </c>
      <c r="F33" s="2"/>
    </row>
    <row r="34" spans="1:6">
      <c r="A34" s="3" t="s">
        <v>12</v>
      </c>
      <c r="C34">
        <f>(B32*C33+D32*E33)/SUM(B32,D32)</f>
        <v>0.8293744017048722</v>
      </c>
      <c r="E34" s="2"/>
      <c r="F34" s="2"/>
    </row>
    <row r="35" spans="1:6">
      <c r="E35" s="2"/>
      <c r="F35" s="2"/>
    </row>
    <row r="36" spans="1:6">
      <c r="A36" s="2" t="s">
        <v>0</v>
      </c>
      <c r="B36">
        <f>AVERAGE(B27:B30)</f>
        <v>0.2525</v>
      </c>
      <c r="D36">
        <f>AVERAGE(D27:D29)</f>
        <v>0.72000000000000008</v>
      </c>
      <c r="E36" s="2"/>
      <c r="F36" s="2"/>
    </row>
    <row r="37" spans="1:6">
      <c r="A37" s="2" t="s">
        <v>1</v>
      </c>
      <c r="B37">
        <f>-(B36*LOG(B36, 2)+(1-B36)*LOG((1-B36), 2))</f>
        <v>0.81521653891681289</v>
      </c>
      <c r="D37">
        <f>-(D36*LOG(D36, 2)+(1-D36)*LOG((1-D36), 2))</f>
        <v>0.85545081056013061</v>
      </c>
      <c r="E37" s="2"/>
      <c r="F37" s="2"/>
    </row>
    <row r="38" spans="1:6">
      <c r="A38" s="1" t="s">
        <v>7</v>
      </c>
      <c r="B38">
        <f>(B32*B37+D32*D37)/SUM(B32,D32)</f>
        <v>0.83245979819252047</v>
      </c>
      <c r="E38" s="2"/>
      <c r="F38" s="2"/>
    </row>
    <row r="39" spans="1:6">
      <c r="A39" s="2"/>
      <c r="C39" s="2"/>
      <c r="E39" s="2"/>
      <c r="F39" s="2"/>
    </row>
    <row r="40" spans="1:6">
      <c r="A40" s="2" t="s">
        <v>41</v>
      </c>
      <c r="B40">
        <f>AVERAGE(B27:B30,D27:D29)</f>
        <v>0.45285714285714285</v>
      </c>
      <c r="E40" s="2"/>
      <c r="F40" s="2"/>
    </row>
    <row r="41" spans="1:6">
      <c r="A41" s="1" t="s">
        <v>8</v>
      </c>
      <c r="B41" s="2">
        <f>-(B40*LOG(B40, 2)+(1-B40)*LOG((1-B40), 2))</f>
        <v>0.99357783264454225</v>
      </c>
      <c r="E41" s="2"/>
      <c r="F41" s="2"/>
    </row>
    <row r="42" spans="1:6">
      <c r="A42" s="2"/>
    </row>
    <row r="43" spans="1:6">
      <c r="A43" s="2" t="s">
        <v>42</v>
      </c>
      <c r="C43">
        <f>C34/B41</f>
        <v>0.83473521092693836</v>
      </c>
    </row>
    <row r="44" spans="1:6">
      <c r="A44" s="2" t="s">
        <v>10</v>
      </c>
      <c r="C44">
        <f>(B38-C34)/B41</f>
        <v>3.1053394975973565E-3</v>
      </c>
    </row>
    <row r="45" spans="1:6">
      <c r="A45" s="2" t="s">
        <v>11</v>
      </c>
      <c r="C45">
        <f>(B41-B38)/B41</f>
        <v>0.16215944957546433</v>
      </c>
    </row>
    <row r="49" spans="1:9">
      <c r="A49" s="5" t="s">
        <v>44</v>
      </c>
      <c r="B49" s="1"/>
      <c r="C49" s="1"/>
      <c r="D49" s="2"/>
      <c r="E49" s="2"/>
      <c r="F49" s="2"/>
    </row>
    <row r="50" spans="1:9">
      <c r="A50" s="2"/>
      <c r="B50" s="2" t="s">
        <v>49</v>
      </c>
      <c r="C50" s="2" t="s">
        <v>39</v>
      </c>
      <c r="D50" s="2" t="s">
        <v>50</v>
      </c>
      <c r="E50" s="2" t="s">
        <v>51</v>
      </c>
      <c r="F50" s="2" t="s">
        <v>52</v>
      </c>
      <c r="G50" t="s">
        <v>53</v>
      </c>
      <c r="H50" s="2" t="s">
        <v>25</v>
      </c>
      <c r="I50" s="2" t="s">
        <v>54</v>
      </c>
    </row>
    <row r="51" spans="1:9">
      <c r="A51" s="2" t="s">
        <v>40</v>
      </c>
      <c r="B51" s="2">
        <v>0.19500000000000001</v>
      </c>
      <c r="C51" s="2">
        <f>-(B51*LOG(B51, 2)+(1-B51)*LOG((1-B51), 2))</f>
        <v>0.71181467021431977</v>
      </c>
      <c r="D51" s="2">
        <v>0.189</v>
      </c>
      <c r="E51" s="2">
        <f>-(D51*LOG(D51, 2)+(1-D51)*LOG((1-D51), 2))</f>
        <v>0.69937484396409599</v>
      </c>
      <c r="F51" s="2">
        <v>0.16800000000000001</v>
      </c>
      <c r="G51" s="2">
        <f>-(F51*LOG(F51, 2)+(1-F51)*LOG((1-F51), 2))</f>
        <v>0.65310911214186673</v>
      </c>
      <c r="H51" s="2">
        <v>4.2999999999999997E-2</v>
      </c>
      <c r="I51" s="2">
        <f>-(H51*LOG(H51, 2)+(1-H51)*LOG((1-H51), 2))</f>
        <v>0.25588191564677043</v>
      </c>
    </row>
    <row r="52" spans="1:9">
      <c r="A52" s="2"/>
      <c r="B52" s="2">
        <v>0.218</v>
      </c>
      <c r="C52" s="2">
        <f>-(B52*LOG(B52, 2)+(1-B52)*LOG((1-B52), 2))</f>
        <v>0.75649871036636762</v>
      </c>
      <c r="D52" s="2">
        <v>0.191</v>
      </c>
      <c r="E52" s="2">
        <f>-(D52*LOG(D52, 2)+(1-D52)*LOG((1-D52), 2))</f>
        <v>0.70355870153140732</v>
      </c>
      <c r="F52" s="2">
        <v>8.9999999999999993E-3</v>
      </c>
      <c r="G52" s="2">
        <f>-(F52*LOG(F52, 2)+(1-F52)*LOG((1-F52), 2))</f>
        <v>7.4088383687296464E-2</v>
      </c>
    </row>
    <row r="53" spans="1:9">
      <c r="A53" s="2"/>
      <c r="B53" s="2">
        <v>0.23300000000000001</v>
      </c>
      <c r="C53" s="2">
        <f>-(B53*LOG(B53, 2)+(1-B53)*LOG((1-B53), 2))</f>
        <v>0.78320443028288977</v>
      </c>
      <c r="D53" s="2"/>
      <c r="E53" s="2"/>
      <c r="F53" s="2"/>
    </row>
    <row r="54" spans="1:9">
      <c r="A54" s="2"/>
      <c r="B54" s="2">
        <v>0.20100000000000001</v>
      </c>
      <c r="C54" s="2">
        <f>-(B54*LOG(B54, 2)+(1-B54)*LOG((1-B54), 2))</f>
        <v>0.72392359208566903</v>
      </c>
      <c r="D54" s="2"/>
      <c r="E54" s="2"/>
      <c r="F54" s="2"/>
    </row>
    <row r="55" spans="1:9">
      <c r="A55" s="2"/>
      <c r="B55" s="2">
        <v>0.14399999999999999</v>
      </c>
      <c r="C55" s="2">
        <f>-(B55*LOG(B55, 2)+(1-B55)*LOG((1-B55), 2))</f>
        <v>0.59461934409501227</v>
      </c>
      <c r="D55" s="2"/>
      <c r="E55" s="2"/>
      <c r="F55" s="2"/>
    </row>
    <row r="56" spans="1:9">
      <c r="A56" s="2" t="s">
        <v>24</v>
      </c>
      <c r="B56" s="2">
        <v>5</v>
      </c>
      <c r="C56" s="2"/>
      <c r="D56" s="2">
        <v>2</v>
      </c>
      <c r="E56" s="2"/>
      <c r="F56" s="2">
        <v>2</v>
      </c>
      <c r="H56">
        <v>1</v>
      </c>
    </row>
    <row r="57" spans="1:9">
      <c r="A57" s="2" t="s">
        <v>13</v>
      </c>
      <c r="B57" s="2"/>
      <c r="C57" s="2">
        <f>AVERAGE(C51:C55)</f>
        <v>0.7140121494088516</v>
      </c>
      <c r="D57" s="2"/>
      <c r="E57" s="2">
        <f>AVERAGE(E51:E52)</f>
        <v>0.70146677274775171</v>
      </c>
      <c r="F57" s="2"/>
      <c r="G57" s="2">
        <f>AVERAGE(G51:G52)</f>
        <v>0.36359874791458158</v>
      </c>
      <c r="I57" s="2">
        <f>I51</f>
        <v>0.25588191564677043</v>
      </c>
    </row>
    <row r="58" spans="1:9">
      <c r="A58" s="1" t="s">
        <v>12</v>
      </c>
      <c r="B58" s="2"/>
      <c r="C58" s="2">
        <f>(B56*C57+D56*E57+F56*G57+H56*I57)/SUM(B56+D56+F56+H56)</f>
        <v>0.59560737040156941</v>
      </c>
      <c r="D58" s="2"/>
      <c r="E58" s="2"/>
      <c r="F58" s="2"/>
    </row>
    <row r="59" spans="1:9">
      <c r="A59" s="2"/>
      <c r="B59" s="2"/>
      <c r="C59" s="2"/>
      <c r="D59" s="2"/>
      <c r="E59" s="2"/>
      <c r="F59" s="2"/>
    </row>
    <row r="60" spans="1:9">
      <c r="A60" s="2" t="s">
        <v>0</v>
      </c>
      <c r="B60" s="2">
        <f>AVERAGE(B51:B55)</f>
        <v>0.19819999999999999</v>
      </c>
      <c r="C60" s="2"/>
      <c r="D60" s="2">
        <f>AVERAGE(D51:D52)</f>
        <v>0.19</v>
      </c>
      <c r="E60" s="2"/>
      <c r="F60" s="2">
        <f>AVERAGE(F51:F52)</f>
        <v>8.8500000000000009E-2</v>
      </c>
      <c r="H60" s="2">
        <f>H51</f>
        <v>4.2999999999999997E-2</v>
      </c>
    </row>
    <row r="61" spans="1:9">
      <c r="A61" s="2" t="s">
        <v>1</v>
      </c>
      <c r="B61" s="2">
        <f>-(B60*LOG(B60, 2)+(1-B60)*LOG((1-B60), 2))</f>
        <v>0.71831345457259954</v>
      </c>
      <c r="C61" s="2"/>
      <c r="D61" s="2">
        <f>-(D60*LOG(D60, 2)+(1-D60)*LOG((1-D60), 2))</f>
        <v>0.70147145988389736</v>
      </c>
      <c r="E61" s="2"/>
      <c r="F61" s="2">
        <f>-(F60*LOG(F60, 2)+(1-F60)*LOG((1-F60), 2))</f>
        <v>0.43144309531507091</v>
      </c>
      <c r="H61" s="2">
        <f>-(H60*LOG(H60, 2)+(1-H60)*LOG((1-H60), 2))</f>
        <v>0.25588191564677043</v>
      </c>
    </row>
    <row r="62" spans="1:9">
      <c r="A62" s="1" t="s">
        <v>48</v>
      </c>
      <c r="B62" s="2">
        <f>(B61*B56+D61*D56+F61*F56+H61*H56)/SUM(B56+D56+F56+H56)</f>
        <v>0.61132782989077039</v>
      </c>
      <c r="C62" s="2"/>
      <c r="D62" s="2"/>
      <c r="E62" s="2"/>
      <c r="F62" s="2"/>
    </row>
    <row r="63" spans="1:9">
      <c r="A63" s="2"/>
      <c r="B63" s="2"/>
      <c r="C63" s="2"/>
      <c r="D63" s="2"/>
      <c r="E63" s="2"/>
      <c r="F63" s="2"/>
    </row>
    <row r="64" spans="1:9">
      <c r="A64" s="2" t="s">
        <v>41</v>
      </c>
      <c r="B64" s="2">
        <f>(B60*B56+D60*D56+F60*F56+H60*H56)/SUM(B56+D56+F56+H56)</f>
        <v>0.15909999999999999</v>
      </c>
      <c r="C64" s="2"/>
      <c r="D64" s="2"/>
      <c r="E64" s="2"/>
      <c r="F64" s="2"/>
    </row>
    <row r="65" spans="1:9">
      <c r="A65" s="1" t="s">
        <v>8</v>
      </c>
      <c r="B65" s="2">
        <f>-(B64*LOG(B64, 2)+(1-B64)*LOG((1-B64), 2))</f>
        <v>0.63215211493493539</v>
      </c>
      <c r="C65" s="2"/>
      <c r="D65" s="2"/>
      <c r="E65" s="2"/>
      <c r="F65" s="2"/>
    </row>
    <row r="66" spans="1:9">
      <c r="A66" s="2"/>
      <c r="B66" s="2"/>
      <c r="C66" s="2"/>
      <c r="D66" s="2"/>
      <c r="E66" s="2"/>
      <c r="F66" s="2"/>
    </row>
    <row r="67" spans="1:9">
      <c r="A67" s="2" t="s">
        <v>42</v>
      </c>
      <c r="B67" s="2"/>
      <c r="C67">
        <f>C58/B65</f>
        <v>0.94218995132662431</v>
      </c>
      <c r="D67" s="2"/>
      <c r="E67" s="2"/>
      <c r="F67" s="2"/>
    </row>
    <row r="68" spans="1:9">
      <c r="A68" s="2" t="s">
        <v>10</v>
      </c>
      <c r="B68" s="2"/>
      <c r="C68">
        <f>(B62-C58)/B65</f>
        <v>2.4868159289191043E-2</v>
      </c>
      <c r="D68" s="2"/>
      <c r="E68" s="2"/>
      <c r="F68" s="2"/>
    </row>
    <row r="69" spans="1:9">
      <c r="A69" s="2" t="s">
        <v>11</v>
      </c>
      <c r="B69" s="2"/>
      <c r="C69">
        <f>(B65-B62)/B65</f>
        <v>3.2941889384184617E-2</v>
      </c>
      <c r="D69" s="2"/>
      <c r="E69" s="2"/>
      <c r="F69" s="2"/>
    </row>
    <row r="72" spans="1:9">
      <c r="A72" s="5" t="s">
        <v>45</v>
      </c>
      <c r="B72" s="1"/>
      <c r="C72" s="1"/>
      <c r="D72" s="2"/>
      <c r="E72" s="2"/>
      <c r="F72" s="2"/>
    </row>
    <row r="73" spans="1:9">
      <c r="A73" s="2"/>
      <c r="B73" s="2" t="s">
        <v>38</v>
      </c>
      <c r="C73" s="2" t="s">
        <v>39</v>
      </c>
      <c r="D73" s="2" t="s">
        <v>2</v>
      </c>
      <c r="E73" s="2" t="s">
        <v>43</v>
      </c>
      <c r="F73" s="2"/>
      <c r="H73" s="2" t="s">
        <v>25</v>
      </c>
    </row>
    <row r="74" spans="1:9">
      <c r="A74" s="2" t="s">
        <v>40</v>
      </c>
      <c r="B74" s="2">
        <v>0.28499999999999998</v>
      </c>
      <c r="C74" s="2">
        <f>-(B74*LOG(B74, 2)+(1-B74)*LOG((1-B74), 2))</f>
        <v>0.8621745299412249</v>
      </c>
      <c r="D74" s="2">
        <v>0.33500000000000002</v>
      </c>
      <c r="E74" s="2">
        <f>-(D74*LOG(D74, 2)+(1-D74)*LOG((1-D74), 2))</f>
        <v>0.91995349136307991</v>
      </c>
      <c r="H74" s="2">
        <v>0.26</v>
      </c>
      <c r="I74" s="2">
        <f>-(H74*LOG(H74, 2)+(1-H74)*LOG((1-H74), 2))</f>
        <v>0.82674637249261784</v>
      </c>
    </row>
    <row r="75" spans="1:9">
      <c r="A75" s="2"/>
      <c r="B75" s="2">
        <v>0.28000000000000003</v>
      </c>
      <c r="C75" s="2">
        <f>-(B75*LOG(B75, 2)+(1-B75)*LOG((1-B75), 2))</f>
        <v>0.85545081056013073</v>
      </c>
      <c r="D75" s="2"/>
      <c r="E75" s="2"/>
    </row>
    <row r="76" spans="1:9">
      <c r="A76" s="2"/>
      <c r="B76" s="2"/>
      <c r="C76" s="2"/>
      <c r="D76" s="2"/>
      <c r="E76" s="2"/>
      <c r="F76" s="2"/>
    </row>
    <row r="77" spans="1:9">
      <c r="A77" s="2"/>
      <c r="B77" s="2"/>
      <c r="C77" s="2"/>
      <c r="D77" s="2"/>
      <c r="E77" s="2"/>
      <c r="F77" s="2"/>
    </row>
    <row r="78" spans="1:9">
      <c r="A78" s="2"/>
      <c r="B78" s="2"/>
      <c r="C78" s="2"/>
      <c r="D78" s="2"/>
      <c r="E78" s="2"/>
      <c r="F78" s="2"/>
    </row>
    <row r="79" spans="1:9">
      <c r="A79" s="2" t="s">
        <v>24</v>
      </c>
      <c r="B79" s="2">
        <v>2</v>
      </c>
      <c r="C79" s="2"/>
      <c r="D79" s="2">
        <v>1</v>
      </c>
      <c r="E79" s="2"/>
      <c r="F79" s="2"/>
      <c r="H79">
        <v>1</v>
      </c>
    </row>
    <row r="80" spans="1:9">
      <c r="A80" s="2" t="s">
        <v>13</v>
      </c>
      <c r="B80" s="2"/>
      <c r="C80" s="2">
        <f>AVERAGE(C74:C75)</f>
        <v>0.85881267025067776</v>
      </c>
      <c r="D80" s="2"/>
      <c r="E80" s="2">
        <f>E74</f>
        <v>0.91995349136307991</v>
      </c>
      <c r="F80" s="2"/>
      <c r="G80" s="2"/>
      <c r="I80" s="2">
        <f>AVERAGE(I74:I75)</f>
        <v>0.82674637249261784</v>
      </c>
    </row>
    <row r="81" spans="1:8">
      <c r="A81" s="1" t="s">
        <v>12</v>
      </c>
      <c r="B81" s="2"/>
      <c r="C81" s="2">
        <f>(B79*C80+D79*E80+H79*I80)/SUM(B79+D79+H79)</f>
        <v>0.8660813010892634</v>
      </c>
      <c r="D81" s="2"/>
      <c r="E81" s="2"/>
      <c r="F81" s="2"/>
    </row>
    <row r="82" spans="1:8">
      <c r="A82" s="2"/>
      <c r="B82" s="2"/>
      <c r="C82" s="2"/>
      <c r="D82" s="2"/>
      <c r="E82" s="2"/>
      <c r="F82" s="2"/>
    </row>
    <row r="83" spans="1:8">
      <c r="A83" s="2" t="s">
        <v>0</v>
      </c>
      <c r="B83" s="2">
        <f>AVERAGE(B74:B75)</f>
        <v>0.28249999999999997</v>
      </c>
      <c r="C83" s="2"/>
      <c r="D83" s="2">
        <f>D74</f>
        <v>0.33500000000000002</v>
      </c>
      <c r="E83" s="2"/>
      <c r="F83" s="2"/>
      <c r="H83" s="2">
        <f>H74</f>
        <v>0.26</v>
      </c>
    </row>
    <row r="84" spans="1:8">
      <c r="A84" s="2" t="s">
        <v>1</v>
      </c>
      <c r="B84" s="2">
        <f>-(B83*LOG(B83, 2)+(1-B83)*LOG((1-B83), 2))</f>
        <v>0.85883491300262826</v>
      </c>
      <c r="C84" s="2"/>
      <c r="D84" s="2">
        <f>-(D83*LOG(D83, 2)+(1-D83)*LOG((1-D83), 2))</f>
        <v>0.91995349136307991</v>
      </c>
      <c r="E84" s="2"/>
      <c r="F84" s="2"/>
      <c r="H84" s="2">
        <f>-(H83*LOG(H83, 2)+(1-H83)*LOG((1-H83), 2))</f>
        <v>0.82674637249261784</v>
      </c>
    </row>
    <row r="85" spans="1:8">
      <c r="A85" s="1" t="s">
        <v>7</v>
      </c>
      <c r="B85" s="2">
        <f>(B84*B79+D84*D79+H84*H79)/SUM(B79+D79+H79)</f>
        <v>0.86609242246523865</v>
      </c>
      <c r="C85" s="2"/>
      <c r="D85" s="2"/>
      <c r="E85" s="2"/>
      <c r="F85" s="2"/>
    </row>
    <row r="86" spans="1:8">
      <c r="A86" s="2"/>
      <c r="B86" s="2"/>
      <c r="C86" s="2"/>
      <c r="D86" s="2"/>
      <c r="E86" s="2"/>
      <c r="F86" s="2"/>
    </row>
    <row r="87" spans="1:8">
      <c r="A87" s="2" t="s">
        <v>41</v>
      </c>
      <c r="B87" s="2">
        <f>(B83*B79+D83*D79+H83*H79)/SUM(B79+D79+H79)</f>
        <v>0.28999999999999998</v>
      </c>
      <c r="C87" s="2"/>
      <c r="D87" s="2"/>
      <c r="E87" s="2"/>
      <c r="F87" s="2"/>
    </row>
    <row r="88" spans="1:8">
      <c r="A88" s="1" t="s">
        <v>8</v>
      </c>
      <c r="B88" s="2">
        <f>-(B87*LOG(B87, 2)+(1-B87)*LOG((1-B87), 2))</f>
        <v>0.86872124633940451</v>
      </c>
      <c r="C88" s="2"/>
      <c r="D88" s="2"/>
      <c r="E88" s="2"/>
      <c r="F88" s="2"/>
    </row>
    <row r="89" spans="1:8">
      <c r="A89" s="2"/>
      <c r="B89" s="2"/>
      <c r="C89" s="2"/>
      <c r="D89" s="2"/>
      <c r="E89" s="2"/>
      <c r="F89" s="2"/>
    </row>
    <row r="90" spans="1:8">
      <c r="A90" s="2" t="s">
        <v>42</v>
      </c>
      <c r="B90" s="2"/>
      <c r="C90">
        <f>C81/B88</f>
        <v>0.99696111352028605</v>
      </c>
      <c r="D90" s="2"/>
      <c r="E90" s="2"/>
      <c r="F90" s="2"/>
    </row>
    <row r="91" spans="1:8">
      <c r="A91" s="2" t="s">
        <v>10</v>
      </c>
      <c r="B91" s="2"/>
      <c r="C91">
        <f>(B85-C81)/B88</f>
        <v>1.2802007573910188E-5</v>
      </c>
      <c r="D91" s="2"/>
      <c r="E91" s="2"/>
      <c r="F91" s="2"/>
    </row>
    <row r="92" spans="1:8">
      <c r="A92" s="2" t="s">
        <v>11</v>
      </c>
      <c r="B92" s="2"/>
      <c r="C92">
        <f>(B88-B85)/B88</f>
        <v>3.0260844721400845E-3</v>
      </c>
      <c r="D92" s="2"/>
      <c r="E92" s="2"/>
      <c r="F92" s="2"/>
    </row>
    <row r="96" spans="1:8">
      <c r="A96" s="5" t="s">
        <v>61</v>
      </c>
    </row>
    <row r="97" spans="1:8">
      <c r="B97" t="s">
        <v>14</v>
      </c>
      <c r="C97" t="s">
        <v>2</v>
      </c>
      <c r="D97" t="s">
        <v>3</v>
      </c>
      <c r="E97" t="s">
        <v>20</v>
      </c>
      <c r="F97" t="s">
        <v>21</v>
      </c>
      <c r="G97" t="s">
        <v>25</v>
      </c>
      <c r="H97" t="s">
        <v>22</v>
      </c>
    </row>
    <row r="98" spans="1:8">
      <c r="A98" t="s">
        <v>16</v>
      </c>
      <c r="B98">
        <v>0.27600000000000002</v>
      </c>
      <c r="C98">
        <v>0.20300000000000001</v>
      </c>
      <c r="D98">
        <v>0.31</v>
      </c>
      <c r="F98">
        <v>0.376</v>
      </c>
      <c r="G98">
        <v>0.28000000000000003</v>
      </c>
    </row>
    <row r="99" spans="1:8">
      <c r="A99" t="s">
        <v>17</v>
      </c>
      <c r="B99">
        <v>0.69299999999999995</v>
      </c>
      <c r="C99">
        <v>0.76700000000000002</v>
      </c>
      <c r="D99">
        <v>0.68500000000000005</v>
      </c>
      <c r="F99">
        <v>0.621</v>
      </c>
      <c r="G99">
        <v>0.71299999999999997</v>
      </c>
    </row>
    <row r="100" spans="1:8">
      <c r="A100" t="s">
        <v>18</v>
      </c>
      <c r="B100">
        <v>3.1E-2</v>
      </c>
      <c r="C100">
        <v>1.4999999999999999E-2</v>
      </c>
      <c r="D100">
        <v>5.0000000000000001E-3</v>
      </c>
      <c r="F100">
        <v>3.0000000000000001E-3</v>
      </c>
      <c r="G100">
        <v>7.0000000000000001E-3</v>
      </c>
    </row>
    <row r="101" spans="1:8">
      <c r="A101" t="s">
        <v>19</v>
      </c>
      <c r="B101">
        <v>0</v>
      </c>
      <c r="C101">
        <v>1.4999999999999999E-2</v>
      </c>
      <c r="D101">
        <v>0</v>
      </c>
      <c r="F101">
        <v>0</v>
      </c>
      <c r="G101">
        <v>0</v>
      </c>
    </row>
    <row r="102" spans="1:8">
      <c r="A102" t="s">
        <v>23</v>
      </c>
      <c r="B102">
        <f>SUM(B98:B101)</f>
        <v>1</v>
      </c>
      <c r="C102">
        <f>SUM(C98:C101)</f>
        <v>1</v>
      </c>
      <c r="D102">
        <f>SUM(D98:D101)</f>
        <v>1</v>
      </c>
      <c r="F102">
        <f>SUM(F98:F101)</f>
        <v>1</v>
      </c>
      <c r="G102">
        <f>SUM(G98:G101)</f>
        <v>1</v>
      </c>
    </row>
    <row r="103" spans="1:8">
      <c r="A103" t="s">
        <v>24</v>
      </c>
      <c r="B103">
        <v>7</v>
      </c>
      <c r="C103">
        <v>3</v>
      </c>
      <c r="D103">
        <v>4</v>
      </c>
      <c r="F103">
        <v>7</v>
      </c>
      <c r="G103">
        <v>3</v>
      </c>
    </row>
    <row r="105" spans="1:8">
      <c r="A105" s="2" t="s">
        <v>13</v>
      </c>
      <c r="B105">
        <v>0.97299999999999998</v>
      </c>
      <c r="C105">
        <v>0.91900000000000004</v>
      </c>
      <c r="D105">
        <v>0.91200000000000003</v>
      </c>
      <c r="F105">
        <v>0.878</v>
      </c>
      <c r="G105">
        <v>0.88600000000000001</v>
      </c>
    </row>
    <row r="106" spans="1:8">
      <c r="A106" s="3" t="s">
        <v>12</v>
      </c>
      <c r="B106">
        <f>(B105*B103+C105*C103+D105*D103+F105*F103+G105*G103)/SUM(B103:G103)</f>
        <v>0.91749999999999998</v>
      </c>
    </row>
    <row r="108" spans="1:8">
      <c r="A108" s="2" t="s">
        <v>1</v>
      </c>
      <c r="B108">
        <f>-((B98*LOG(B98,2))+(B99*LOG(B99,2))+(B100*LOG(B100,2)))</f>
        <v>1.0346103502682302</v>
      </c>
      <c r="C108">
        <f>-((C98*LOG(C98,2))+(C99*LOG(C99,2))+(C100*LOG(C100,2))+(C101*LOG(C101,2)))</f>
        <v>0.94228989293049081</v>
      </c>
      <c r="D108">
        <f>-((D98*LOG(D98,2))+(D99*LOG(D99,2))+(D100*LOG(D100,2)))</f>
        <v>0.93590335672683256</v>
      </c>
      <c r="F108">
        <f>-((F98*LOG(F98,2))+(F99*LOG(F99,2))+(F100*LOG(F100,2)))</f>
        <v>0.98258687537421296</v>
      </c>
      <c r="G108">
        <f>-((G98*LOG(G98,2))+(G99*LOG(G99,2))+(G100*LOG(G100,2)))</f>
        <v>0.912291911488601</v>
      </c>
    </row>
    <row r="109" spans="1:8">
      <c r="A109" s="1" t="s">
        <v>7</v>
      </c>
      <c r="B109">
        <f>(B108*B103+C108*C103+D108*D103+F108*F103+G108*G103)/SUM(B103:G103)</f>
        <v>0.97615580915257139</v>
      </c>
    </row>
    <row r="111" spans="1:8">
      <c r="A111" t="s">
        <v>26</v>
      </c>
      <c r="B111">
        <f>(B98*B103+C98*C103+D98*D103+F98*F103+G98*G103)/SUM(B103:H103)</f>
        <v>0.30220833333333336</v>
      </c>
    </row>
    <row r="112" spans="1:8">
      <c r="A112" t="s">
        <v>27</v>
      </c>
      <c r="B112">
        <f>(B99*B103+C99*C103+D99*D103+F99*F103+G99*G103)/SUM(B103:G103)</f>
        <v>0.68241666666666667</v>
      </c>
    </row>
    <row r="113" spans="1:9">
      <c r="A113" t="s">
        <v>28</v>
      </c>
      <c r="B113">
        <f>(B100*B103+C100*C103+D100*D103+F100*F103+G100*G103)/SUM(B103:G103)</f>
        <v>1.3500000000000003E-2</v>
      </c>
    </row>
    <row r="114" spans="1:9">
      <c r="A114" t="s">
        <v>29</v>
      </c>
      <c r="B114">
        <f>(B101*B103+C101*C103+D101*D103+F101*F103+G101*G103)/SUM(B103:H103)</f>
        <v>1.8749999999999999E-3</v>
      </c>
    </row>
    <row r="115" spans="1:9">
      <c r="A115" s="1" t="s">
        <v>8</v>
      </c>
      <c r="B115">
        <f>-((B111*LOG(B111,2))+(B112*LOG(B112,2))+(B113*LOG(B113,2))+(B114*LOG(B114,2)))</f>
        <v>0.99875975371702608</v>
      </c>
    </row>
    <row r="117" spans="1:9">
      <c r="A117" t="s">
        <v>9</v>
      </c>
      <c r="C117">
        <f>B106/B115</f>
        <v>0.91863933902562012</v>
      </c>
    </row>
    <row r="118" spans="1:9">
      <c r="A118" t="s">
        <v>10</v>
      </c>
      <c r="C118">
        <f>(B109-B106)/B115</f>
        <v>5.8728647138889499E-2</v>
      </c>
    </row>
    <row r="119" spans="1:9">
      <c r="A119" t="s">
        <v>11</v>
      </c>
      <c r="C119">
        <f>(B115-B109)/B115</f>
        <v>2.2632013835490374E-2</v>
      </c>
    </row>
    <row r="123" spans="1:9">
      <c r="A123" s="5" t="s">
        <v>62</v>
      </c>
      <c r="B123" s="2"/>
      <c r="C123" s="2"/>
      <c r="D123" s="2"/>
      <c r="E123" s="2"/>
      <c r="F123" s="2"/>
      <c r="G123" s="2"/>
      <c r="H123" s="2"/>
      <c r="I123" s="2"/>
    </row>
    <row r="124" spans="1:9">
      <c r="A124" s="2"/>
      <c r="B124" s="2" t="s">
        <v>14</v>
      </c>
      <c r="C124" s="2" t="s">
        <v>2</v>
      </c>
      <c r="D124" s="2" t="s">
        <v>3</v>
      </c>
      <c r="E124" s="2" t="s">
        <v>20</v>
      </c>
      <c r="F124" s="2" t="s">
        <v>21</v>
      </c>
      <c r="G124" s="2" t="s">
        <v>25</v>
      </c>
      <c r="H124" s="2" t="s">
        <v>22</v>
      </c>
      <c r="I124" s="2"/>
    </row>
    <row r="125" spans="1:9">
      <c r="A125" s="2" t="s">
        <v>0</v>
      </c>
      <c r="B125" s="2">
        <v>0.96099999999999997</v>
      </c>
      <c r="C125" s="2">
        <v>0.91400000000000003</v>
      </c>
      <c r="D125" s="2">
        <v>0.90500000000000003</v>
      </c>
      <c r="E125" s="2"/>
      <c r="F125" s="2">
        <v>0.999</v>
      </c>
      <c r="G125" s="2"/>
      <c r="H125" s="2"/>
      <c r="I125" s="2"/>
    </row>
    <row r="126" spans="1:9">
      <c r="A126" s="2"/>
      <c r="B126" s="2"/>
      <c r="C126" s="2"/>
      <c r="D126" s="2"/>
      <c r="E126" s="2"/>
      <c r="F126" s="2"/>
      <c r="G126" s="2"/>
      <c r="H126" s="2"/>
      <c r="I126" s="2"/>
    </row>
    <row r="127" spans="1:9">
      <c r="A127" s="2"/>
      <c r="B127" s="2"/>
      <c r="C127" s="2"/>
      <c r="D127" s="2"/>
      <c r="E127" s="2"/>
      <c r="F127" s="2"/>
      <c r="G127" s="2"/>
      <c r="H127" s="2"/>
      <c r="I127" s="2"/>
    </row>
    <row r="128" spans="1:9">
      <c r="A128" s="2"/>
      <c r="B128" s="2"/>
      <c r="C128" s="2"/>
      <c r="D128" s="2"/>
      <c r="E128" s="2"/>
      <c r="F128" s="2"/>
      <c r="G128" s="2"/>
      <c r="H128" s="2"/>
      <c r="I128" s="2"/>
    </row>
    <row r="129" spans="1:9">
      <c r="A129" s="2"/>
      <c r="B129" s="2"/>
      <c r="C129" s="2"/>
      <c r="D129" s="2"/>
      <c r="E129" s="2"/>
      <c r="F129" s="2"/>
      <c r="G129" s="2"/>
      <c r="H129" s="2"/>
      <c r="I129" s="2"/>
    </row>
    <row r="130" spans="1:9">
      <c r="A130" s="2" t="s">
        <v>24</v>
      </c>
      <c r="B130" s="2">
        <v>5</v>
      </c>
      <c r="C130" s="2">
        <v>4</v>
      </c>
      <c r="D130" s="2">
        <v>5</v>
      </c>
      <c r="E130" s="2"/>
      <c r="F130" s="2">
        <v>3</v>
      </c>
      <c r="G130" s="2"/>
      <c r="H130" s="2"/>
      <c r="I130" s="2"/>
    </row>
    <row r="131" spans="1:9">
      <c r="A131" s="2"/>
      <c r="B131" s="2"/>
      <c r="C131" s="2"/>
      <c r="D131" s="2"/>
      <c r="E131" s="2"/>
      <c r="F131" s="2"/>
      <c r="G131" s="2"/>
      <c r="H131" s="2"/>
      <c r="I131" s="2"/>
    </row>
    <row r="132" spans="1:9">
      <c r="A132" s="2" t="s">
        <v>13</v>
      </c>
      <c r="B132" s="2">
        <v>0.23100000000000001</v>
      </c>
      <c r="C132" s="2">
        <v>0.41</v>
      </c>
      <c r="D132" s="2">
        <v>0.41099999999999998</v>
      </c>
      <c r="E132" s="2"/>
      <c r="F132" s="2">
        <v>7.0000000000000001E-3</v>
      </c>
      <c r="G132" s="2"/>
      <c r="H132" s="2"/>
      <c r="I132" s="2"/>
    </row>
    <row r="133" spans="1:9">
      <c r="A133" s="1" t="s">
        <v>12</v>
      </c>
      <c r="B133" s="2">
        <f>(B132*B130+C132*C130+D132*D130+F132*F130)/SUM(B130+C130+D130+F130)</f>
        <v>0.28652941176470587</v>
      </c>
      <c r="C133" s="2"/>
      <c r="D133" s="2"/>
      <c r="E133" s="2"/>
      <c r="F133" s="2"/>
      <c r="G133" s="2"/>
      <c r="H133" s="2"/>
      <c r="I133" s="2"/>
    </row>
    <row r="134" spans="1:9">
      <c r="A134" s="2"/>
      <c r="B134" s="2"/>
      <c r="C134" s="2"/>
      <c r="D134" s="2"/>
      <c r="E134" s="2"/>
      <c r="F134" s="2"/>
      <c r="G134" s="2"/>
      <c r="H134" s="2"/>
      <c r="I134" s="2"/>
    </row>
    <row r="135" spans="1:9">
      <c r="A135" s="2" t="s">
        <v>1</v>
      </c>
      <c r="B135" s="2">
        <f>-(B125*LOG(B125,2)+(1-B125)*LOG((1-B125),2))</f>
        <v>0.23768828956288537</v>
      </c>
      <c r="C135" s="2">
        <f>-(C125*LOG(C125,2)+(1-C125)*LOG((1-C125),2))</f>
        <v>0.42297549123463085</v>
      </c>
      <c r="D135" s="2">
        <f>-(D125*LOG(D125,2)+(1-D125)*LOG((1-D125),2))</f>
        <v>0.45294254818728313</v>
      </c>
      <c r="E135" s="2"/>
      <c r="F135" s="2">
        <f>-(F125*LOG(F125,2)+(1-F125)*LOG((1-F125),2))</f>
        <v>1.1407757737461145E-2</v>
      </c>
      <c r="G135" s="2"/>
      <c r="H135" s="2"/>
      <c r="I135" s="2"/>
    </row>
    <row r="136" spans="1:9">
      <c r="A136" s="1" t="s">
        <v>7</v>
      </c>
      <c r="B136" s="2">
        <f>(B135*B130+C135*C130+D135*D130+F135*F130)/SUM(B130+C130+D130+F130)</f>
        <v>0.30466349570010287</v>
      </c>
      <c r="C136" s="2"/>
      <c r="D136" s="2"/>
      <c r="E136" s="2"/>
      <c r="F136" s="2"/>
      <c r="G136" s="2"/>
      <c r="H136" s="2"/>
      <c r="I136" s="2"/>
    </row>
    <row r="137" spans="1:9">
      <c r="A137" s="2"/>
      <c r="B137" s="2"/>
      <c r="C137" s="2"/>
      <c r="D137" s="2"/>
      <c r="E137" s="2"/>
      <c r="F137" s="2"/>
      <c r="G137" s="2"/>
      <c r="H137" s="2"/>
      <c r="I137" s="2"/>
    </row>
    <row r="138" spans="1:9">
      <c r="A138" s="2" t="s">
        <v>30</v>
      </c>
      <c r="B138" s="2">
        <f>(B125*B130+C125*C130+D125*D130+F125*F130)/SUM(B130+C130+D130+F130)</f>
        <v>0.94017647058823528</v>
      </c>
      <c r="C138" s="2"/>
      <c r="D138" s="2"/>
      <c r="E138" s="2"/>
      <c r="F138" s="2"/>
      <c r="G138" s="2"/>
      <c r="H138" s="2"/>
      <c r="I138" s="2"/>
    </row>
    <row r="139" spans="1:9">
      <c r="A139" s="2"/>
      <c r="B139" s="2"/>
      <c r="C139" s="2"/>
      <c r="D139" s="2"/>
      <c r="E139" s="2"/>
      <c r="F139" s="2"/>
      <c r="G139" s="2"/>
      <c r="H139" s="2"/>
      <c r="I139" s="2"/>
    </row>
    <row r="140" spans="1:9">
      <c r="A140" s="2"/>
      <c r="B140" s="2"/>
      <c r="C140" s="2"/>
      <c r="D140" s="2"/>
      <c r="E140" s="2"/>
      <c r="F140" s="2"/>
      <c r="G140" s="2"/>
      <c r="H140" s="2"/>
      <c r="I140" s="2"/>
    </row>
    <row r="141" spans="1:9">
      <c r="A141" s="2"/>
      <c r="B141" s="2"/>
      <c r="C141" s="2"/>
      <c r="D141" s="2"/>
      <c r="E141" s="2"/>
      <c r="F141" s="2"/>
      <c r="G141" s="2"/>
      <c r="H141" s="2"/>
      <c r="I141" s="2"/>
    </row>
    <row r="142" spans="1:9">
      <c r="A142" s="1" t="s">
        <v>8</v>
      </c>
      <c r="B142" s="2">
        <f>-(B138*LOG(B138,2)+(1-B138)*LOG((1-B138),2))</f>
        <v>0.32674399819132643</v>
      </c>
      <c r="C142" s="2"/>
      <c r="D142" s="2"/>
      <c r="E142" s="2"/>
      <c r="F142" s="2"/>
      <c r="G142" s="2"/>
      <c r="H142" s="2"/>
      <c r="I142" s="2"/>
    </row>
    <row r="143" spans="1:9">
      <c r="A143" s="2"/>
      <c r="B143" s="2"/>
      <c r="C143" s="2"/>
      <c r="D143" s="2"/>
      <c r="E143" s="2"/>
      <c r="F143" s="2"/>
      <c r="G143" s="2"/>
      <c r="H143" s="2"/>
      <c r="I143" s="2"/>
    </row>
    <row r="144" spans="1:9">
      <c r="A144" s="2" t="s">
        <v>9</v>
      </c>
      <c r="B144" s="2"/>
      <c r="C144" s="2">
        <f>B133/B142</f>
        <v>0.87692325903696411</v>
      </c>
      <c r="D144" s="2"/>
      <c r="E144" s="2"/>
      <c r="F144" s="2"/>
      <c r="G144" s="2"/>
      <c r="H144" s="2"/>
      <c r="I144" s="2"/>
    </row>
    <row r="145" spans="1:9">
      <c r="A145" s="2" t="s">
        <v>10</v>
      </c>
      <c r="B145" s="2"/>
      <c r="C145" s="2">
        <f>(B136-B133)/B142</f>
        <v>5.5499363525503873E-2</v>
      </c>
      <c r="D145" s="2"/>
      <c r="E145" s="2"/>
      <c r="F145" s="2"/>
      <c r="G145" s="2"/>
      <c r="H145" s="2"/>
      <c r="I145" s="2"/>
    </row>
    <row r="146" spans="1:9">
      <c r="A146" s="2" t="s">
        <v>11</v>
      </c>
      <c r="B146" s="2"/>
      <c r="C146" s="2">
        <f>(B142-B136)/B142</f>
        <v>6.7577377437532074E-2</v>
      </c>
      <c r="D146" s="2"/>
      <c r="E146" s="2"/>
      <c r="F146" s="2"/>
      <c r="G146" s="2"/>
      <c r="H146" s="2"/>
      <c r="I146" s="2"/>
    </row>
    <row r="149" spans="1:9">
      <c r="A149" s="5" t="s">
        <v>63</v>
      </c>
      <c r="B149" s="2"/>
      <c r="C149" s="2"/>
      <c r="D149" s="2"/>
      <c r="E149" s="2"/>
      <c r="F149" s="2"/>
    </row>
    <row r="150" spans="1:9">
      <c r="A150" s="2"/>
      <c r="B150" s="2" t="s">
        <v>14</v>
      </c>
      <c r="C150" s="2" t="s">
        <v>2</v>
      </c>
      <c r="D150" s="2" t="s">
        <v>3</v>
      </c>
      <c r="E150" s="2" t="s">
        <v>20</v>
      </c>
      <c r="F150" s="2" t="s">
        <v>21</v>
      </c>
    </row>
    <row r="151" spans="1:9">
      <c r="A151" s="2" t="s">
        <v>0</v>
      </c>
      <c r="B151" s="2">
        <v>0.69</v>
      </c>
      <c r="C151" s="2">
        <v>0.78500000000000003</v>
      </c>
      <c r="D151" s="2">
        <v>0.76900000000000002</v>
      </c>
      <c r="E151" s="2"/>
      <c r="F151" s="2">
        <v>0.86299999999999999</v>
      </c>
    </row>
    <row r="152" spans="1:9">
      <c r="A152" s="2"/>
      <c r="B152" s="2"/>
      <c r="C152" s="2"/>
      <c r="D152" s="2"/>
      <c r="E152" s="2"/>
      <c r="F152" s="2"/>
    </row>
    <row r="153" spans="1:9">
      <c r="A153" s="2"/>
      <c r="B153" s="2"/>
      <c r="C153" s="2"/>
      <c r="D153" s="2"/>
      <c r="E153" s="2"/>
      <c r="F153" s="2"/>
    </row>
    <row r="154" spans="1:9">
      <c r="A154" s="2"/>
      <c r="B154" s="2"/>
      <c r="C154" s="2"/>
      <c r="D154" s="2"/>
      <c r="E154" s="2"/>
      <c r="F154" s="2"/>
    </row>
    <row r="155" spans="1:9">
      <c r="A155" s="2"/>
      <c r="B155" s="2"/>
      <c r="C155" s="2"/>
      <c r="D155" s="2"/>
      <c r="E155" s="2"/>
      <c r="F155" s="2"/>
    </row>
    <row r="156" spans="1:9">
      <c r="A156" s="2" t="s">
        <v>24</v>
      </c>
      <c r="B156" s="2">
        <v>6</v>
      </c>
      <c r="C156" s="2">
        <v>4</v>
      </c>
      <c r="D156" s="2">
        <v>4</v>
      </c>
      <c r="E156" s="2"/>
      <c r="F156" s="2">
        <v>7</v>
      </c>
    </row>
    <row r="157" spans="1:9">
      <c r="A157" s="2"/>
      <c r="B157" s="2"/>
      <c r="C157" s="2"/>
      <c r="D157" s="2"/>
      <c r="E157" s="2"/>
      <c r="F157" s="2"/>
    </row>
    <row r="158" spans="1:9">
      <c r="A158" s="2" t="s">
        <v>13</v>
      </c>
      <c r="B158" s="2">
        <v>0.84199999999999997</v>
      </c>
      <c r="C158" s="2">
        <v>0.75</v>
      </c>
      <c r="D158" s="2">
        <v>0.751</v>
      </c>
      <c r="E158" s="2"/>
      <c r="F158" s="2">
        <v>0.56399999999999995</v>
      </c>
    </row>
    <row r="159" spans="1:9">
      <c r="A159" s="1" t="s">
        <v>12</v>
      </c>
      <c r="B159" s="2">
        <f>(B158*B156+C158*C156+D158*D156+F158*F156)/SUM(B156+C156+D156+F156)</f>
        <v>0.71447619047619038</v>
      </c>
      <c r="C159" s="2"/>
      <c r="D159" s="2"/>
      <c r="E159" s="2"/>
      <c r="F159" s="2"/>
    </row>
    <row r="160" spans="1:9">
      <c r="A160" s="2"/>
      <c r="B160" s="2"/>
      <c r="C160" s="2"/>
      <c r="D160" s="2"/>
      <c r="E160" s="2"/>
      <c r="F160" s="2"/>
    </row>
    <row r="161" spans="1:6">
      <c r="A161" s="2" t="s">
        <v>1</v>
      </c>
      <c r="B161" s="2">
        <f>-(B151*LOG(B151,2)+(1-B151)*LOG((1-B151),2))</f>
        <v>0.89317345837785678</v>
      </c>
      <c r="C161" s="2">
        <f>-(C151*LOG(C151,2)+(1-C151)*LOG((1-C151),2))</f>
        <v>0.75093197963384639</v>
      </c>
      <c r="D161" s="2">
        <f>-(D151*LOG(D151,2)+(1-D151)*LOG((1-D151),2))</f>
        <v>0.77975045915233321</v>
      </c>
      <c r="E161" s="2"/>
      <c r="F161" s="2">
        <f>-(F151*LOG(F151,2)+(1-F151)*LOG((1-F151),2))</f>
        <v>0.57632783475505678</v>
      </c>
    </row>
    <row r="162" spans="1:6">
      <c r="A162" s="1" t="s">
        <v>7</v>
      </c>
      <c r="B162" s="2">
        <f>(B161*B156+C161*C156+D161*D156+F161*F156)/SUM(B156+C156+D156+F156)</f>
        <v>0.73886025469986938</v>
      </c>
      <c r="C162" s="2"/>
      <c r="D162" s="2"/>
      <c r="E162" s="2"/>
      <c r="F162" s="2"/>
    </row>
    <row r="163" spans="1:6">
      <c r="A163" s="2"/>
      <c r="B163" s="2"/>
      <c r="C163" s="2"/>
      <c r="D163" s="2"/>
      <c r="E163" s="2"/>
      <c r="F163" s="2"/>
    </row>
    <row r="164" spans="1:6">
      <c r="A164" s="2" t="s">
        <v>30</v>
      </c>
      <c r="B164" s="2">
        <f>(B151*B156+C151*C156+D151*D156+F151*F156)/SUM(B156+C156+D156+F156)</f>
        <v>0.78080952380952373</v>
      </c>
      <c r="C164" s="2"/>
      <c r="D164" s="2"/>
      <c r="E164" s="2"/>
      <c r="F164" s="2"/>
    </row>
    <row r="165" spans="1:6">
      <c r="A165" s="2"/>
      <c r="B165" s="2"/>
      <c r="C165" s="2"/>
      <c r="D165" s="2"/>
      <c r="E165" s="2"/>
      <c r="F165" s="2"/>
    </row>
    <row r="166" spans="1:6">
      <c r="A166" s="2"/>
      <c r="B166" s="2"/>
      <c r="C166" s="2"/>
      <c r="D166" s="2"/>
      <c r="E166" s="2"/>
      <c r="F166" s="2"/>
    </row>
    <row r="167" spans="1:6">
      <c r="A167" s="2"/>
      <c r="B167" s="2"/>
      <c r="C167" s="2"/>
      <c r="D167" s="2"/>
      <c r="E167" s="2"/>
      <c r="F167" s="2"/>
    </row>
    <row r="168" spans="1:6">
      <c r="A168" s="1" t="s">
        <v>8</v>
      </c>
      <c r="B168" s="2">
        <f>-(B164*LOG(B164,2)+(1-B164)*LOG((1-B164),2))</f>
        <v>0.75868657907735493</v>
      </c>
      <c r="C168" s="2"/>
      <c r="D168" s="2"/>
      <c r="E168" s="2"/>
      <c r="F168" s="2"/>
    </row>
    <row r="169" spans="1:6">
      <c r="A169" s="2"/>
      <c r="B169" s="2"/>
      <c r="C169" s="2"/>
      <c r="D169" s="2"/>
      <c r="E169" s="2"/>
      <c r="F169" s="2"/>
    </row>
    <row r="170" spans="1:6">
      <c r="A170" s="2" t="s">
        <v>9</v>
      </c>
      <c r="B170" s="2"/>
      <c r="C170" s="2">
        <f>B159/B168</f>
        <v>0.94172773076475247</v>
      </c>
      <c r="D170" s="2"/>
      <c r="E170" s="2"/>
      <c r="F170" s="2"/>
    </row>
    <row r="171" spans="1:6">
      <c r="A171" s="2" t="s">
        <v>10</v>
      </c>
      <c r="B171" s="2"/>
      <c r="C171" s="2">
        <f>(B162-B159)/B168</f>
        <v>3.2139838631826949E-2</v>
      </c>
      <c r="D171" s="2"/>
      <c r="E171" s="2"/>
      <c r="F171" s="2"/>
    </row>
    <row r="172" spans="1:6">
      <c r="A172" s="2" t="s">
        <v>11</v>
      </c>
      <c r="B172" s="2"/>
      <c r="C172" s="2">
        <f>(B168-B162)/B168</f>
        <v>2.6132430603420596E-2</v>
      </c>
      <c r="D172" s="2"/>
      <c r="E172" s="2"/>
      <c r="F172" s="2"/>
    </row>
    <row r="176" spans="1:6">
      <c r="A176" s="5" t="s">
        <v>64</v>
      </c>
      <c r="B176" s="2"/>
      <c r="C176" s="2"/>
      <c r="D176" s="2"/>
      <c r="E176" s="2"/>
      <c r="F176" s="2"/>
    </row>
    <row r="177" spans="1:6">
      <c r="A177" s="2"/>
      <c r="B177" s="2" t="s">
        <v>14</v>
      </c>
      <c r="C177" s="2" t="s">
        <v>2</v>
      </c>
      <c r="D177" s="2" t="s">
        <v>3</v>
      </c>
      <c r="E177" s="2" t="s">
        <v>20</v>
      </c>
      <c r="F177" s="2" t="s">
        <v>21</v>
      </c>
    </row>
    <row r="178" spans="1:6">
      <c r="A178" s="2" t="s">
        <v>0</v>
      </c>
      <c r="B178" s="2">
        <v>5.6000000000000001E-2</v>
      </c>
      <c r="C178" s="2">
        <v>3.0000000000000001E-3</v>
      </c>
      <c r="D178" s="2">
        <v>1.6E-2</v>
      </c>
      <c r="E178" s="2"/>
      <c r="F178" s="2">
        <v>0</v>
      </c>
    </row>
    <row r="179" spans="1:6">
      <c r="A179" s="2"/>
      <c r="B179" s="2"/>
      <c r="C179" s="2"/>
      <c r="D179" s="2"/>
      <c r="E179" s="2"/>
      <c r="F179" s="2"/>
    </row>
    <row r="180" spans="1:6">
      <c r="A180" s="2"/>
      <c r="B180" s="2"/>
      <c r="C180" s="2"/>
      <c r="D180" s="2"/>
      <c r="E180" s="2"/>
      <c r="F180" s="2"/>
    </row>
    <row r="181" spans="1:6">
      <c r="A181" s="2"/>
      <c r="B181" s="2"/>
      <c r="C181" s="2"/>
      <c r="D181" s="2"/>
      <c r="E181" s="2"/>
      <c r="F181" s="2"/>
    </row>
    <row r="182" spans="1:6">
      <c r="A182" s="2"/>
      <c r="B182" s="2"/>
      <c r="C182" s="2"/>
      <c r="D182" s="2"/>
      <c r="E182" s="2"/>
      <c r="F182" s="2"/>
    </row>
    <row r="183" spans="1:6">
      <c r="A183" s="2" t="s">
        <v>24</v>
      </c>
      <c r="B183" s="2">
        <v>9</v>
      </c>
      <c r="C183" s="2">
        <v>6</v>
      </c>
      <c r="D183" s="2">
        <v>4</v>
      </c>
      <c r="E183" s="2"/>
      <c r="F183" s="2">
        <v>2</v>
      </c>
    </row>
    <row r="184" spans="1:6">
      <c r="A184" s="2"/>
      <c r="B184" s="2"/>
      <c r="C184" s="2"/>
      <c r="D184" s="2"/>
      <c r="E184" s="2"/>
      <c r="F184" s="2"/>
    </row>
    <row r="185" spans="1:6">
      <c r="A185" s="2" t="s">
        <v>13</v>
      </c>
      <c r="B185" s="2">
        <v>0.29699999999999999</v>
      </c>
      <c r="C185" s="2">
        <v>2.8000000000000001E-2</v>
      </c>
      <c r="D185" s="2">
        <v>4.0000000000000001E-3</v>
      </c>
      <c r="E185" s="2"/>
      <c r="F185" s="2">
        <v>0</v>
      </c>
    </row>
    <row r="186" spans="1:6">
      <c r="A186" s="1" t="s">
        <v>12</v>
      </c>
      <c r="B186" s="2">
        <f>(B185*B183+C185*C183+D185*D183+F185*F183)/SUM(B183+C183+D183+F183)</f>
        <v>0.13604761904761906</v>
      </c>
      <c r="C186" s="2"/>
      <c r="D186" s="2"/>
      <c r="E186" s="2"/>
      <c r="F186" s="2"/>
    </row>
    <row r="187" spans="1:6">
      <c r="A187" s="2"/>
      <c r="B187" s="2"/>
      <c r="C187" s="2"/>
      <c r="D187" s="2"/>
      <c r="E187" s="2"/>
      <c r="F187" s="2"/>
    </row>
    <row r="188" spans="1:6">
      <c r="A188" s="2" t="s">
        <v>1</v>
      </c>
      <c r="B188" s="2">
        <f>-(B178*LOG(B178,2)+(1-B178)*LOG((1-B178),2))</f>
        <v>0.31135737042928313</v>
      </c>
      <c r="C188" s="2">
        <f>-(C178*LOG(C178,2)+(1-C178)*LOG((1-C178),2))</f>
        <v>2.9464051844922248E-2</v>
      </c>
      <c r="D188" s="2">
        <f>-(D178*LOG(D178,2)+(1-D178)*LOG((1-D178),2))</f>
        <v>0.11835001140827504</v>
      </c>
      <c r="E188" s="2"/>
      <c r="F188" s="2">
        <v>0</v>
      </c>
    </row>
    <row r="189" spans="1:6">
      <c r="A189" s="1" t="s">
        <v>7</v>
      </c>
      <c r="B189" s="2">
        <f>(B188*B183+C188*C183+D188*D183+F188*F183)/SUM(B183+C183+D183+F183)</f>
        <v>0.16440003288410387</v>
      </c>
      <c r="C189" s="2"/>
      <c r="D189" s="2"/>
      <c r="E189" s="2"/>
      <c r="F189" s="2"/>
    </row>
    <row r="190" spans="1:6">
      <c r="A190" s="2"/>
      <c r="B190" s="2"/>
      <c r="C190" s="2"/>
      <c r="D190" s="2"/>
      <c r="E190" s="2"/>
      <c r="F190" s="2"/>
    </row>
    <row r="191" spans="1:6">
      <c r="A191" s="2" t="s">
        <v>30</v>
      </c>
      <c r="B191" s="2">
        <f>(B178*B183+C178*C183+D178*D183+F178*F183)/SUM(B183+C183+D183+F183)</f>
        <v>2.7904761904761908E-2</v>
      </c>
      <c r="C191" s="2"/>
      <c r="D191" s="2"/>
      <c r="E191" s="2"/>
      <c r="F191" s="2"/>
    </row>
    <row r="192" spans="1:6">
      <c r="A192" s="2"/>
      <c r="B192" s="2"/>
      <c r="C192" s="2"/>
      <c r="D192" s="2"/>
      <c r="E192" s="2"/>
      <c r="F192" s="2"/>
    </row>
    <row r="193" spans="1:6">
      <c r="A193" s="2"/>
      <c r="B193" s="2"/>
      <c r="C193" s="2"/>
      <c r="D193" s="2"/>
      <c r="E193" s="2"/>
      <c r="F193" s="2"/>
    </row>
    <row r="194" spans="1:6">
      <c r="A194" s="2"/>
      <c r="B194" s="2"/>
      <c r="C194" s="2"/>
      <c r="D194" s="2"/>
      <c r="E194" s="2"/>
      <c r="F194" s="2"/>
    </row>
    <row r="195" spans="1:6">
      <c r="A195" s="1" t="s">
        <v>8</v>
      </c>
      <c r="B195" s="2">
        <f>-(B191*LOG(B191,2)+(1-B191)*LOG((1-B191),2))</f>
        <v>0.18377297575798246</v>
      </c>
      <c r="C195" s="2"/>
      <c r="D195" s="2"/>
      <c r="E195" s="2"/>
      <c r="F195" s="2"/>
    </row>
    <row r="196" spans="1:6">
      <c r="A196" s="2"/>
      <c r="B196" s="2"/>
      <c r="C196" s="2"/>
      <c r="D196" s="2"/>
      <c r="E196" s="2"/>
      <c r="F196" s="2"/>
    </row>
    <row r="197" spans="1:6">
      <c r="A197" s="2" t="s">
        <v>9</v>
      </c>
      <c r="B197" s="2"/>
      <c r="C197" s="2">
        <f>B186/B195</f>
        <v>0.74030263963720799</v>
      </c>
      <c r="D197" s="2"/>
      <c r="E197" s="2"/>
      <c r="F197" s="2"/>
    </row>
    <row r="198" spans="1:6">
      <c r="A198" s="2" t="s">
        <v>10</v>
      </c>
      <c r="B198" s="2"/>
      <c r="C198" s="2">
        <f>(B189-B186)/B195</f>
        <v>0.15427955998178525</v>
      </c>
      <c r="D198" s="2"/>
      <c r="E198" s="2"/>
      <c r="F198" s="2"/>
    </row>
    <row r="199" spans="1:6">
      <c r="A199" s="2" t="s">
        <v>11</v>
      </c>
      <c r="B199" s="2"/>
      <c r="C199" s="2">
        <f>(B195-B189)/B195</f>
        <v>0.10541780038100673</v>
      </c>
      <c r="D199" s="2"/>
      <c r="E199" s="2"/>
      <c r="F199" s="2"/>
    </row>
  </sheetData>
  <pageMargins left="0.75" right="0.75" top="1" bottom="1" header="0.5" footer="0.5"/>
  <pageSetup paperSize="9" orientation="portrait" horizontalDpi="4294967292" verticalDpi="4294967292"/>
  <ignoredErrors>
    <ignoredError sqref="B60" formulaRange="1"/>
    <ignoredError sqref="C108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45"/>
  <sheetViews>
    <sheetView tabSelected="1" topLeftCell="A231" workbookViewId="0">
      <selection activeCell="D220" sqref="D220"/>
    </sheetView>
  </sheetViews>
  <sheetFormatPr baseColWidth="10" defaultRowHeight="16"/>
  <sheetData>
    <row r="2" spans="1:6">
      <c r="A2" t="s">
        <v>65</v>
      </c>
    </row>
    <row r="7" spans="1:6">
      <c r="A7" s="6" t="s">
        <v>66</v>
      </c>
    </row>
    <row r="8" spans="1:6">
      <c r="B8" t="s">
        <v>14</v>
      </c>
      <c r="C8" t="s">
        <v>2</v>
      </c>
      <c r="D8" t="s">
        <v>3</v>
      </c>
      <c r="F8" t="s">
        <v>21</v>
      </c>
    </row>
    <row r="9" spans="1:6">
      <c r="A9" t="s">
        <v>0</v>
      </c>
      <c r="B9">
        <v>0.52</v>
      </c>
      <c r="C9">
        <v>0.75700000000000001</v>
      </c>
      <c r="D9">
        <v>0.65500000000000003</v>
      </c>
      <c r="F9">
        <v>0.61499999999999999</v>
      </c>
    </row>
    <row r="10" spans="1:6">
      <c r="A10" t="s">
        <v>4</v>
      </c>
      <c r="B10">
        <f>1-B9</f>
        <v>0.48</v>
      </c>
      <c r="C10">
        <f t="shared" ref="C10:F10" si="0">1-C9</f>
        <v>0.24299999999999999</v>
      </c>
      <c r="D10">
        <f t="shared" si="0"/>
        <v>0.34499999999999997</v>
      </c>
      <c r="F10">
        <f t="shared" si="0"/>
        <v>0.38500000000000001</v>
      </c>
    </row>
    <row r="11" spans="1:6">
      <c r="A11" t="s">
        <v>1</v>
      </c>
      <c r="B11">
        <f>-(B9*LOG(B9, 2)+B10*LOG(B10, 2))</f>
        <v>0.99884553599520176</v>
      </c>
      <c r="C11">
        <f>-(C9*LOG(C9, 2)+C10*LOG(C10, 2))</f>
        <v>0.79999368236668345</v>
      </c>
      <c r="D11">
        <f>-(D9*LOG(D9, 2)+D10*LOG(D10, 2))</f>
        <v>0.92952318617922636</v>
      </c>
      <c r="F11">
        <f>-(F9*LOG(F9, 2)+F10*LOG(F10, 2))</f>
        <v>0.96149695082355513</v>
      </c>
    </row>
    <row r="13" spans="1:6">
      <c r="A13" s="3" t="s">
        <v>12</v>
      </c>
      <c r="B13">
        <f>(0.999*2+0.798*2+0.446*2+0.688*4)/10</f>
        <v>0.7238</v>
      </c>
    </row>
    <row r="15" spans="1:6">
      <c r="A15" s="3" t="s">
        <v>7</v>
      </c>
      <c r="B15">
        <f>(2*(B11)+2*(C11)+2*(D11)+4*(F11))/10</f>
        <v>0.93027126123764425</v>
      </c>
    </row>
    <row r="17" spans="1:8">
      <c r="A17" t="s">
        <v>5</v>
      </c>
      <c r="B17">
        <f>(2*B9+2*C9+2*D9+4*F9)/10</f>
        <v>0.63239999999999996</v>
      </c>
    </row>
    <row r="18" spans="1:8">
      <c r="A18" t="s">
        <v>6</v>
      </c>
      <c r="B18">
        <f>1-B17</f>
        <v>0.36760000000000004</v>
      </c>
    </row>
    <row r="19" spans="1:8">
      <c r="A19" s="3" t="s">
        <v>8</v>
      </c>
      <c r="B19">
        <f>-(B17*LOG(B17, 2)+B18*LOG(B18, 2))</f>
        <v>0.94881146814416661</v>
      </c>
    </row>
    <row r="21" spans="1:8">
      <c r="A21" t="s">
        <v>9</v>
      </c>
      <c r="C21">
        <f>B13/B19</f>
        <v>0.76284912682992845</v>
      </c>
    </row>
    <row r="22" spans="1:8">
      <c r="A22" t="s">
        <v>10</v>
      </c>
      <c r="C22">
        <f>(B15-B13)/B19</f>
        <v>0.21761041910833237</v>
      </c>
      <c r="E22">
        <f>0.762+0.218+0.0195</f>
        <v>0.99949999999999994</v>
      </c>
    </row>
    <row r="23" spans="1:8">
      <c r="A23" t="s">
        <v>11</v>
      </c>
      <c r="C23">
        <f>(B19-B15)/B19</f>
        <v>1.9540454061739144E-2</v>
      </c>
    </row>
    <row r="26" spans="1:8">
      <c r="A26" s="5" t="s">
        <v>67</v>
      </c>
    </row>
    <row r="27" spans="1:8">
      <c r="B27" t="s">
        <v>14</v>
      </c>
      <c r="C27" t="s">
        <v>2</v>
      </c>
      <c r="D27" t="s">
        <v>3</v>
      </c>
      <c r="E27" t="s">
        <v>20</v>
      </c>
      <c r="F27" t="s">
        <v>21</v>
      </c>
      <c r="G27" t="s">
        <v>25</v>
      </c>
      <c r="H27" t="s">
        <v>22</v>
      </c>
    </row>
    <row r="28" spans="1:8">
      <c r="A28" t="s">
        <v>0</v>
      </c>
      <c r="B28">
        <v>0.41</v>
      </c>
      <c r="C28">
        <v>7.1999999999999995E-2</v>
      </c>
      <c r="D28">
        <v>0.78400000000000003</v>
      </c>
      <c r="E28">
        <v>0.71499999999999997</v>
      </c>
      <c r="F28">
        <v>0.82599999999999996</v>
      </c>
      <c r="G28">
        <v>1</v>
      </c>
    </row>
    <row r="33" spans="1:8">
      <c r="A33" t="s">
        <v>24</v>
      </c>
      <c r="B33">
        <v>7</v>
      </c>
      <c r="C33">
        <v>2</v>
      </c>
      <c r="D33">
        <v>4</v>
      </c>
      <c r="E33">
        <v>4</v>
      </c>
      <c r="F33">
        <v>5</v>
      </c>
      <c r="G33">
        <v>3</v>
      </c>
      <c r="H33">
        <v>0</v>
      </c>
    </row>
    <row r="35" spans="1:8">
      <c r="A35" s="2" t="s">
        <v>13</v>
      </c>
      <c r="B35">
        <v>0.83499999999999996</v>
      </c>
      <c r="C35">
        <v>0.37</v>
      </c>
      <c r="D35">
        <v>0.68</v>
      </c>
      <c r="E35">
        <v>0.67100000000000004</v>
      </c>
      <c r="F35">
        <v>0.58599999999999997</v>
      </c>
      <c r="G35">
        <v>0</v>
      </c>
    </row>
    <row r="36" spans="1:8">
      <c r="A36" s="3" t="s">
        <v>12</v>
      </c>
      <c r="B36">
        <f>(B35*B33+C35*C33+D35*D33+E35*E33+F35*F33+G35*G33)/SUM(B33:G33)</f>
        <v>0.59676000000000007</v>
      </c>
    </row>
    <row r="38" spans="1:8">
      <c r="A38" s="2" t="s">
        <v>1</v>
      </c>
      <c r="B38">
        <f>-((B28*LOG(B28,2))+(1-B28)*LOG((1-B28),2))</f>
        <v>0.97650046875782404</v>
      </c>
      <c r="C38">
        <f>-((C28*LOG(C28,2))+(1-C28)*LOG((1-C28),2))</f>
        <v>0.37334332107985357</v>
      </c>
      <c r="D38">
        <f>-((D28*LOG(D28,2))+(1-D28)*LOG((1-D28),2))</f>
        <v>0.75279606640845453</v>
      </c>
      <c r="E38">
        <f>-((E28*LOG(E28,2))+(1-E28)*LOG((1-E28),2))</f>
        <v>0.86217452994122501</v>
      </c>
      <c r="F38">
        <f>-((F28*LOG(F28,2))+(1-F28)*LOG((1-F28),2))</f>
        <v>0.66677379199194653</v>
      </c>
      <c r="G38">
        <v>0</v>
      </c>
    </row>
    <row r="39" spans="1:8">
      <c r="A39" s="1" t="s">
        <v>7</v>
      </c>
      <c r="B39">
        <f>(B38*B33+C38*C33+D38*D33+E38*E33+F38*F33+G38*G33)/SUM(B33:G33)</f>
        <v>0.69503765075291712</v>
      </c>
    </row>
    <row r="41" spans="1:8">
      <c r="A41" t="s">
        <v>30</v>
      </c>
      <c r="B41">
        <f>(B28*B33+C28*C33+D28*D33+E28*E33+F28*F33+G28*G33)/SUM(B33:G33)</f>
        <v>0.64560000000000006</v>
      </c>
    </row>
    <row r="45" spans="1:8">
      <c r="A45" s="1" t="s">
        <v>8</v>
      </c>
      <c r="B45">
        <f>-((B41*LOG(B41,2))+((1-B41)*LOG((1-B41),2)))</f>
        <v>0.93793636011341586</v>
      </c>
    </row>
    <row r="47" spans="1:8">
      <c r="A47" t="s">
        <v>9</v>
      </c>
      <c r="C47">
        <f>B36/B45</f>
        <v>0.63624785793338845</v>
      </c>
    </row>
    <row r="48" spans="1:8">
      <c r="A48" t="s">
        <v>10</v>
      </c>
      <c r="C48">
        <f>(B39-B36)/B45</f>
        <v>0.10478072386599158</v>
      </c>
    </row>
    <row r="49" spans="1:8">
      <c r="A49" t="s">
        <v>11</v>
      </c>
      <c r="C49">
        <f>(B45-B39)/B45</f>
        <v>0.25897141820061997</v>
      </c>
    </row>
    <row r="52" spans="1:8">
      <c r="A52" s="5" t="s">
        <v>68</v>
      </c>
    </row>
    <row r="53" spans="1:8">
      <c r="B53" t="s">
        <v>14</v>
      </c>
      <c r="C53" t="s">
        <v>2</v>
      </c>
      <c r="D53" t="s">
        <v>3</v>
      </c>
      <c r="E53" t="s">
        <v>20</v>
      </c>
      <c r="F53" t="s">
        <v>21</v>
      </c>
      <c r="G53" t="s">
        <v>25</v>
      </c>
      <c r="H53" t="s">
        <v>22</v>
      </c>
    </row>
    <row r="54" spans="1:8">
      <c r="A54" t="s">
        <v>0</v>
      </c>
      <c r="B54">
        <v>0.45900000000000002</v>
      </c>
      <c r="D54">
        <v>0.432</v>
      </c>
      <c r="G54">
        <v>0.48299999999999998</v>
      </c>
    </row>
    <row r="59" spans="1:8">
      <c r="A59" t="s">
        <v>24</v>
      </c>
      <c r="B59">
        <v>5</v>
      </c>
      <c r="D59">
        <v>6</v>
      </c>
      <c r="G59">
        <v>5</v>
      </c>
    </row>
    <row r="61" spans="1:8">
      <c r="A61" s="2" t="s">
        <v>13</v>
      </c>
      <c r="B61">
        <v>0.99399999999999999</v>
      </c>
      <c r="D61">
        <v>0.93500000000000005</v>
      </c>
      <c r="G61">
        <v>0.95599999999999996</v>
      </c>
    </row>
    <row r="62" spans="1:8">
      <c r="A62" s="3" t="s">
        <v>12</v>
      </c>
      <c r="B62">
        <f>(B61*B59+D61*D59+G61*G59)/SUM(B59:G59)</f>
        <v>0.96</v>
      </c>
    </row>
    <row r="64" spans="1:8">
      <c r="A64" s="2" t="s">
        <v>1</v>
      </c>
      <c r="B64">
        <f>-((B54*LOG(B54,2))+(1-B54)*LOG((1-B54),2))</f>
        <v>0.99514420898484224</v>
      </c>
      <c r="D64">
        <f>-((D54*LOG(D54,2))+(1-D54)*LOG((1-D54),2))</f>
        <v>0.98661651984880927</v>
      </c>
      <c r="G64">
        <f>-((G54*LOG(G54,2))+(1-G54)*LOG((1-G54),2))</f>
        <v>0.99916596153158743</v>
      </c>
    </row>
    <row r="65" spans="1:3">
      <c r="A65" s="1" t="s">
        <v>7</v>
      </c>
      <c r="B65">
        <f>(B64*B59+D64*D59+G64*G59)/SUM(B59:G59)</f>
        <v>0.99320312322968785</v>
      </c>
    </row>
    <row r="67" spans="1:3">
      <c r="A67" t="s">
        <v>30</v>
      </c>
      <c r="B67">
        <f>(B54*B59+D54*D59+G54*G59)/SUM(B59:G59)</f>
        <v>0.45637500000000003</v>
      </c>
    </row>
    <row r="69" spans="1:3">
      <c r="A69" s="1" t="s">
        <v>8</v>
      </c>
      <c r="B69">
        <f>-((B67*LOG(B67,2))+((1-B67)*LOG((1-B67),2)))</f>
        <v>0.99450170846633756</v>
      </c>
    </row>
    <row r="71" spans="1:3">
      <c r="A71" t="s">
        <v>9</v>
      </c>
      <c r="C71">
        <f>B62/B69</f>
        <v>0.96530754228713778</v>
      </c>
    </row>
    <row r="72" spans="1:3">
      <c r="A72" t="s">
        <v>10</v>
      </c>
      <c r="C72">
        <f>(B65-B62)/B69</f>
        <v>3.3386693001153107E-2</v>
      </c>
    </row>
    <row r="73" spans="1:3">
      <c r="A73" t="s">
        <v>11</v>
      </c>
      <c r="C73">
        <f>(B69-B65)/B69</f>
        <v>1.3057647117090637E-3</v>
      </c>
    </row>
    <row r="80" spans="1:3">
      <c r="A80" s="5" t="s">
        <v>69</v>
      </c>
    </row>
    <row r="81" spans="1:8">
      <c r="B81" t="s">
        <v>14</v>
      </c>
      <c r="C81" t="s">
        <v>2</v>
      </c>
      <c r="D81" t="s">
        <v>3</v>
      </c>
      <c r="E81" t="s">
        <v>20</v>
      </c>
      <c r="F81" t="s">
        <v>21</v>
      </c>
      <c r="G81" t="s">
        <v>25</v>
      </c>
      <c r="H81" t="s">
        <v>22</v>
      </c>
    </row>
    <row r="82" spans="1:8">
      <c r="A82" t="s">
        <v>0</v>
      </c>
      <c r="B82">
        <v>0.04</v>
      </c>
      <c r="C82">
        <v>1.6E-2</v>
      </c>
      <c r="D82">
        <v>2.5000000000000001E-2</v>
      </c>
      <c r="G82">
        <v>0</v>
      </c>
    </row>
    <row r="87" spans="1:8">
      <c r="A87" t="s">
        <v>24</v>
      </c>
      <c r="B87">
        <v>9</v>
      </c>
      <c r="C87">
        <v>4</v>
      </c>
      <c r="D87">
        <v>5</v>
      </c>
      <c r="G87">
        <v>1</v>
      </c>
    </row>
    <row r="89" spans="1:8">
      <c r="A89" s="2" t="s">
        <v>13</v>
      </c>
      <c r="B89">
        <v>0.24</v>
      </c>
      <c r="C89">
        <v>0.10100000000000001</v>
      </c>
      <c r="D89">
        <v>0.13500000000000001</v>
      </c>
      <c r="G89">
        <v>0</v>
      </c>
    </row>
    <row r="90" spans="1:8">
      <c r="A90" s="3" t="s">
        <v>12</v>
      </c>
      <c r="B90">
        <f>(B89*B87+C89*C87+D89*D87+G89*G87)/SUM(B87:G87)</f>
        <v>0.17047368421052631</v>
      </c>
    </row>
    <row r="92" spans="1:8">
      <c r="A92" s="2" t="s">
        <v>1</v>
      </c>
      <c r="B92">
        <f>-((B82*LOG(B82,2))+(1-B82)*LOG((1-B82),2))</f>
        <v>0.24229218908241482</v>
      </c>
      <c r="C92">
        <f>-((C82*LOG(C82,2))+(1-C82)*LOG((1-C82),2))</f>
        <v>0.11835001140827504</v>
      </c>
      <c r="D92">
        <f>-((D82*LOG(D82,2))+(1-D82)*LOG((1-D82),2))</f>
        <v>0.16866093149667025</v>
      </c>
      <c r="G92">
        <v>0</v>
      </c>
    </row>
    <row r="93" spans="1:8">
      <c r="A93" s="1" t="s">
        <v>7</v>
      </c>
      <c r="B93">
        <f>(B92*B87+C92*C87+D92*D87+G92*G87)/SUM(B87:G87)</f>
        <v>0.1840702318346413</v>
      </c>
    </row>
    <row r="95" spans="1:8">
      <c r="A95" t="s">
        <v>30</v>
      </c>
      <c r="B95">
        <f>(B82*B87+C82*C87+D82*D87+G82*G87)/SUM(B87:G87)</f>
        <v>2.8894736842105261E-2</v>
      </c>
    </row>
    <row r="99" spans="1:8">
      <c r="A99" s="1" t="s">
        <v>8</v>
      </c>
      <c r="B99">
        <f>-((B95*LOG(B95,2))+((1-B95)*LOG((1-B95),2)))</f>
        <v>0.18881836891592121</v>
      </c>
    </row>
    <row r="101" spans="1:8">
      <c r="A101" t="s">
        <v>9</v>
      </c>
      <c r="C101">
        <f>B90/B99</f>
        <v>0.90284480895201669</v>
      </c>
    </row>
    <row r="102" spans="1:8">
      <c r="A102" t="s">
        <v>10</v>
      </c>
      <c r="C102">
        <f>(B93-B90)/B99</f>
        <v>7.2008606483458151E-2</v>
      </c>
    </row>
    <row r="103" spans="1:8">
      <c r="A103" t="s">
        <v>11</v>
      </c>
      <c r="C103">
        <f>(B99-B93)/B99</f>
        <v>2.5146584564525114E-2</v>
      </c>
    </row>
    <row r="107" spans="1:8">
      <c r="A107" s="5" t="s">
        <v>70</v>
      </c>
    </row>
    <row r="108" spans="1:8">
      <c r="B108" t="s">
        <v>14</v>
      </c>
      <c r="C108" t="s">
        <v>2</v>
      </c>
      <c r="D108" t="s">
        <v>3</v>
      </c>
      <c r="E108" t="s">
        <v>20</v>
      </c>
      <c r="F108" t="s">
        <v>21</v>
      </c>
      <c r="G108" t="s">
        <v>25</v>
      </c>
      <c r="H108" t="s">
        <v>22</v>
      </c>
    </row>
    <row r="109" spans="1:8">
      <c r="A109" t="s">
        <v>0</v>
      </c>
      <c r="B109">
        <v>2.8000000000000001E-2</v>
      </c>
      <c r="C109">
        <v>2.7E-2</v>
      </c>
      <c r="D109">
        <v>1.0999999999999999E-2</v>
      </c>
      <c r="E109">
        <v>0</v>
      </c>
      <c r="F109">
        <v>5.0999999999999997E-2</v>
      </c>
      <c r="G109">
        <v>0</v>
      </c>
      <c r="H109">
        <v>0</v>
      </c>
    </row>
    <row r="114" spans="1:8">
      <c r="A114" t="s">
        <v>24</v>
      </c>
      <c r="B114">
        <v>5</v>
      </c>
      <c r="C114">
        <v>4</v>
      </c>
      <c r="D114">
        <v>3</v>
      </c>
      <c r="E114">
        <v>4</v>
      </c>
      <c r="F114">
        <v>4</v>
      </c>
      <c r="G114">
        <v>0</v>
      </c>
      <c r="H114">
        <v>2</v>
      </c>
    </row>
    <row r="116" spans="1:8">
      <c r="A116" s="2" t="s">
        <v>13</v>
      </c>
      <c r="B116">
        <v>0.17699999999999999</v>
      </c>
      <c r="C116">
        <v>0.16600000000000001</v>
      </c>
      <c r="D116">
        <v>8.1000000000000003E-2</v>
      </c>
      <c r="E116">
        <v>0</v>
      </c>
      <c r="F116">
        <v>0.13700000000000001</v>
      </c>
      <c r="G116">
        <v>0</v>
      </c>
      <c r="H116">
        <v>0</v>
      </c>
    </row>
    <row r="117" spans="1:8">
      <c r="A117" s="3" t="s">
        <v>12</v>
      </c>
      <c r="B117">
        <f>(B116*B114+C116*C114+D116*D114+E116*E114+F116*F114+G116*G114+H116*H114)/SUM(B114:H114)</f>
        <v>0.10636363636363635</v>
      </c>
    </row>
    <row r="119" spans="1:8">
      <c r="A119" s="2" t="s">
        <v>1</v>
      </c>
      <c r="B119">
        <f>-((B109*LOG(B109,2))+(1-B109)*LOG((1-B109),2))</f>
        <v>0.18426059333965514</v>
      </c>
      <c r="C119">
        <f>-((C109*LOG(C109,2))+(1-C109)*LOG((1-C109),2))</f>
        <v>0.17911631918165188</v>
      </c>
      <c r="D119">
        <f>-((D109*LOG(D109,2))+(1-D109)*LOG((1-D109),2))</f>
        <v>8.735191991631619E-2</v>
      </c>
      <c r="F119">
        <f>-((F109*LOG(F109,2))+(1-F109)*LOG((1-F109),2))</f>
        <v>0.29062979332850802</v>
      </c>
      <c r="G119">
        <v>0</v>
      </c>
    </row>
    <row r="120" spans="1:8">
      <c r="A120" s="1" t="s">
        <v>7</v>
      </c>
      <c r="B120">
        <f>(B119*B114+C119*C114+D119*D114+E119*E114+F119*F114+G119*G114)/SUM(B114:H114)</f>
        <v>0.13919741711308473</v>
      </c>
    </row>
    <row r="122" spans="1:8">
      <c r="A122" t="s">
        <v>30</v>
      </c>
      <c r="B122">
        <f>(B109*B114+C109*C114+D109*D114+E109*E114+F109*F114+G109*G114+H109*H114)/SUM(B114:H114)</f>
        <v>2.2045454545454545E-2</v>
      </c>
    </row>
    <row r="126" spans="1:8">
      <c r="A126" s="1" t="s">
        <v>8</v>
      </c>
      <c r="B126">
        <f>-((B122*LOG(B122,2))+((1-B122)*LOG((1-B122),2)))</f>
        <v>0.15277608924276548</v>
      </c>
    </row>
    <row r="128" spans="1:8">
      <c r="A128" t="s">
        <v>9</v>
      </c>
      <c r="C128">
        <f>B117/B126</f>
        <v>0.69620604173616174</v>
      </c>
    </row>
    <row r="129" spans="1:9">
      <c r="A129" t="s">
        <v>10</v>
      </c>
      <c r="C129">
        <f>(B120-B117)/B126</f>
        <v>0.21491439473407764</v>
      </c>
    </row>
    <row r="130" spans="1:9">
      <c r="A130" t="s">
        <v>11</v>
      </c>
      <c r="C130">
        <f>(B126-B120)/B126</f>
        <v>8.8879563529760619E-2</v>
      </c>
    </row>
    <row r="135" spans="1:9">
      <c r="A135" s="5" t="s">
        <v>31</v>
      </c>
    </row>
    <row r="136" spans="1:9">
      <c r="B136" t="s">
        <v>14</v>
      </c>
      <c r="C136" t="s">
        <v>2</v>
      </c>
      <c r="D136" t="s">
        <v>3</v>
      </c>
      <c r="E136" t="s">
        <v>20</v>
      </c>
      <c r="F136" t="s">
        <v>21</v>
      </c>
      <c r="G136" t="s">
        <v>25</v>
      </c>
      <c r="H136" t="s">
        <v>22</v>
      </c>
    </row>
    <row r="137" spans="1:9">
      <c r="A137" t="s">
        <v>0</v>
      </c>
      <c r="B137">
        <v>0.53300000000000003</v>
      </c>
      <c r="C137">
        <v>0.69299999999999995</v>
      </c>
      <c r="D137">
        <v>0.433</v>
      </c>
      <c r="E137">
        <v>0.38800000000000001</v>
      </c>
      <c r="F137">
        <v>0.43099999999999999</v>
      </c>
      <c r="G137">
        <v>0.57199999999999995</v>
      </c>
      <c r="H137">
        <v>0</v>
      </c>
    </row>
    <row r="142" spans="1:9">
      <c r="A142" t="s">
        <v>24</v>
      </c>
      <c r="B142">
        <v>18</v>
      </c>
      <c r="C142">
        <v>4</v>
      </c>
      <c r="D142">
        <v>5</v>
      </c>
      <c r="E142">
        <v>6</v>
      </c>
      <c r="F142">
        <v>4</v>
      </c>
      <c r="G142">
        <v>4</v>
      </c>
      <c r="I142">
        <f>SUM(B142:G142)</f>
        <v>41</v>
      </c>
    </row>
    <row r="144" spans="1:9">
      <c r="A144" s="2" t="s">
        <v>13</v>
      </c>
      <c r="B144">
        <v>0.98</v>
      </c>
      <c r="C144">
        <v>0.81200000000000006</v>
      </c>
      <c r="D144">
        <v>0.93400000000000005</v>
      </c>
      <c r="E144">
        <v>0.93100000000000005</v>
      </c>
      <c r="F144">
        <v>0.97099999999999997</v>
      </c>
      <c r="G144">
        <v>0.96899999999999997</v>
      </c>
      <c r="H144">
        <v>0</v>
      </c>
    </row>
    <row r="145" spans="1:7">
      <c r="A145" s="3" t="s">
        <v>12</v>
      </c>
      <c r="B145">
        <f>(B144*B142+C144*C142+D144*D142+E144*E142+F144*F142+G144*G142)/SUM(B142:G142)</f>
        <v>0.94887804878048776</v>
      </c>
    </row>
    <row r="147" spans="1:7">
      <c r="A147" s="2" t="s">
        <v>1</v>
      </c>
      <c r="B147">
        <f>-((B137*LOG(B137,2))+(1-B137)*LOG((1-B137),2))</f>
        <v>0.99685552498703422</v>
      </c>
      <c r="C147">
        <f t="shared" ref="C147:G147" si="1">-((C137*LOG(C137,2))+(1-C137)*LOG((1-C137),2))</f>
        <v>0.88968006843235292</v>
      </c>
      <c r="D147">
        <f t="shared" si="1"/>
        <v>0.98700844024317158</v>
      </c>
      <c r="E147">
        <f t="shared" si="1"/>
        <v>0.96349674216557868</v>
      </c>
      <c r="F147">
        <f t="shared" si="1"/>
        <v>0.98621871992224053</v>
      </c>
      <c r="G147">
        <f t="shared" si="1"/>
        <v>0.98499000984515761</v>
      </c>
    </row>
    <row r="148" spans="1:7">
      <c r="A148" s="1" t="s">
        <v>7</v>
      </c>
      <c r="B148">
        <f>(B147*B142+C147*C142+D147*D142+E147*E142+F147*F142+G147*G142)/SUM(B142:G142)</f>
        <v>0.97812139748231586</v>
      </c>
    </row>
    <row r="150" spans="1:7">
      <c r="A150" t="s">
        <v>30</v>
      </c>
      <c r="B150">
        <f>(B137*B142+C137*C142+D137*D142+E137*E142+F137*F142+G137*G142)/SUM(B142:G142)</f>
        <v>0.50904878048780489</v>
      </c>
    </row>
    <row r="154" spans="1:7">
      <c r="A154" s="1" t="s">
        <v>8</v>
      </c>
      <c r="B154">
        <f>-((B150*LOG(B150,2))+((1-B150)*LOG((1-B150),2)))</f>
        <v>0.99976373012600595</v>
      </c>
    </row>
    <row r="156" spans="1:7">
      <c r="A156" t="s">
        <v>9</v>
      </c>
      <c r="C156">
        <f>B145/B154</f>
        <v>0.94910229305967642</v>
      </c>
    </row>
    <row r="157" spans="1:7">
      <c r="A157" t="s">
        <v>10</v>
      </c>
      <c r="C157">
        <f>(B148-B145)/B154</f>
        <v>2.9250259656991549E-2</v>
      </c>
    </row>
    <row r="158" spans="1:7">
      <c r="A158" t="s">
        <v>11</v>
      </c>
      <c r="C158">
        <f>(B154-B148)/B154</f>
        <v>2.1647447283332014E-2</v>
      </c>
    </row>
    <row r="162" spans="1:8">
      <c r="A162" s="5" t="s">
        <v>15</v>
      </c>
    </row>
    <row r="163" spans="1:8">
      <c r="B163" t="s">
        <v>14</v>
      </c>
      <c r="C163" t="s">
        <v>2</v>
      </c>
      <c r="D163" t="s">
        <v>3</v>
      </c>
      <c r="E163" t="s">
        <v>20</v>
      </c>
      <c r="F163" t="s">
        <v>21</v>
      </c>
      <c r="G163" t="s">
        <v>25</v>
      </c>
      <c r="H163" t="s">
        <v>22</v>
      </c>
    </row>
    <row r="164" spans="1:8">
      <c r="A164" t="s">
        <v>16</v>
      </c>
      <c r="B164">
        <v>0.246</v>
      </c>
      <c r="C164">
        <v>0.14000000000000001</v>
      </c>
      <c r="D164">
        <v>7.1999999999999995E-2</v>
      </c>
      <c r="E164">
        <v>0.188</v>
      </c>
      <c r="F164">
        <v>0.22700000000000001</v>
      </c>
      <c r="G164">
        <v>2E-3</v>
      </c>
      <c r="H164">
        <v>8.9999999999999993E-3</v>
      </c>
    </row>
    <row r="165" spans="1:8">
      <c r="A165" t="s">
        <v>17</v>
      </c>
      <c r="B165">
        <v>0.32</v>
      </c>
      <c r="C165">
        <v>0.434</v>
      </c>
      <c r="D165">
        <v>0.55400000000000005</v>
      </c>
      <c r="E165">
        <v>0.45600000000000002</v>
      </c>
      <c r="F165">
        <v>0.58499999999999996</v>
      </c>
      <c r="G165">
        <v>0.35599999999999998</v>
      </c>
      <c r="H165">
        <v>0.224</v>
      </c>
    </row>
    <row r="166" spans="1:8">
      <c r="A166" t="s">
        <v>18</v>
      </c>
      <c r="B166">
        <v>8.4000000000000005E-2</v>
      </c>
      <c r="C166">
        <v>0.06</v>
      </c>
      <c r="D166">
        <v>0.09</v>
      </c>
      <c r="E166">
        <v>0.08</v>
      </c>
      <c r="F166">
        <v>4.1000000000000002E-2</v>
      </c>
      <c r="G166">
        <v>5.7000000000000002E-2</v>
      </c>
      <c r="H166">
        <v>5.1999999999999998E-2</v>
      </c>
    </row>
    <row r="167" spans="1:8">
      <c r="A167" t="s">
        <v>19</v>
      </c>
      <c r="B167">
        <v>0.35</v>
      </c>
      <c r="C167">
        <v>0.36599999999999999</v>
      </c>
      <c r="D167">
        <v>0.28399999999999997</v>
      </c>
      <c r="E167">
        <v>0.30599999999999999</v>
      </c>
      <c r="F167">
        <v>0.14699999999999999</v>
      </c>
      <c r="G167">
        <v>0.58499999999999996</v>
      </c>
      <c r="H167">
        <v>0.71499999999999997</v>
      </c>
    </row>
    <row r="168" spans="1:8">
      <c r="A168" t="s">
        <v>23</v>
      </c>
      <c r="B168">
        <f t="shared" ref="B168:H168" si="2">SUM(B164:B167)</f>
        <v>1</v>
      </c>
      <c r="C168">
        <f t="shared" si="2"/>
        <v>1</v>
      </c>
      <c r="D168">
        <f t="shared" si="2"/>
        <v>1</v>
      </c>
      <c r="E168">
        <f>SUM(E164:E167)</f>
        <v>1.03</v>
      </c>
      <c r="F168">
        <f t="shared" si="2"/>
        <v>1</v>
      </c>
      <c r="G168">
        <f t="shared" si="2"/>
        <v>1</v>
      </c>
      <c r="H168">
        <f t="shared" si="2"/>
        <v>1</v>
      </c>
    </row>
    <row r="169" spans="1:8">
      <c r="A169" t="s">
        <v>24</v>
      </c>
      <c r="B169">
        <v>13</v>
      </c>
      <c r="C169">
        <v>12</v>
      </c>
      <c r="D169">
        <v>6</v>
      </c>
      <c r="E169">
        <v>6</v>
      </c>
      <c r="F169">
        <v>5</v>
      </c>
      <c r="G169">
        <v>4</v>
      </c>
      <c r="H169">
        <v>2</v>
      </c>
    </row>
    <row r="171" spans="1:8">
      <c r="A171" s="2" t="s">
        <v>13</v>
      </c>
      <c r="B171">
        <v>1.819</v>
      </c>
      <c r="C171">
        <v>1.6479999999999999</v>
      </c>
      <c r="D171">
        <v>1.4430000000000001</v>
      </c>
      <c r="E171">
        <v>1.611</v>
      </c>
      <c r="F171">
        <v>1.4650000000000001</v>
      </c>
      <c r="G171">
        <v>1.181</v>
      </c>
      <c r="H171">
        <v>1.0449999999999999</v>
      </c>
    </row>
    <row r="172" spans="1:8">
      <c r="A172" s="3" t="s">
        <v>12</v>
      </c>
      <c r="B172">
        <f>(B171*B169+C171*C169+D171*D169+E171*E169+F171*F169+G171*G169+H171*H169)/SUM(B169:H169)</f>
        <v>1.5809583333333335</v>
      </c>
    </row>
    <row r="174" spans="1:8">
      <c r="A174" s="2" t="s">
        <v>1</v>
      </c>
      <c r="B174">
        <f>-((B164*LOG(B164,2))+(B165*LOG(B165,2))+(B166*LOG(B166,2))+(B167*LOG(B167,2)))</f>
        <v>1.8540301733299476</v>
      </c>
      <c r="C174">
        <f t="shared" ref="C174:H174" si="3">-((C164*LOG(C164,2))+(C165*LOG(C165,2))+(C166*LOG(C166,2))+(C167*LOG(C167,2)))</f>
        <v>1.6940118508604169</v>
      </c>
      <c r="D174">
        <f t="shared" si="3"/>
        <v>1.5737415639579897</v>
      </c>
      <c r="E174">
        <f t="shared" si="3"/>
        <v>1.7841823351724913</v>
      </c>
      <c r="F174">
        <f t="shared" si="3"/>
        <v>1.5336550147013637</v>
      </c>
      <c r="G174">
        <f t="shared" si="3"/>
        <v>1.2364571559652606</v>
      </c>
      <c r="H174">
        <f t="shared" si="3"/>
        <v>1.1124979981238536</v>
      </c>
    </row>
    <row r="175" spans="1:8">
      <c r="A175" s="1" t="s">
        <v>7</v>
      </c>
      <c r="B175">
        <f>(B174*B169+C174*C169+D174*D169+E174*E169+F174*F169+G174*G169+H174*H169)/SUM(B169:H169)</f>
        <v>1.6545245323335998</v>
      </c>
    </row>
    <row r="177" spans="1:8">
      <c r="A177" t="s">
        <v>26</v>
      </c>
      <c r="B177">
        <f>(B164*B169+C164*C169+D164*D169+E164*E169+F164*F169+G164*G169+H164*H169)/SUM(B169:H169)</f>
        <v>0.15831249999999999</v>
      </c>
    </row>
    <row r="178" spans="1:8">
      <c r="A178" t="s">
        <v>27</v>
      </c>
      <c r="B178">
        <f>(B165*B169+C165*C169+D165*D169+E165*E169+F165*F169+G165*G169+H165*H169)/SUM(B169:H169)</f>
        <v>0.4213541666666667</v>
      </c>
    </row>
    <row r="179" spans="1:8">
      <c r="A179" t="s">
        <v>28</v>
      </c>
      <c r="B179">
        <f>(B166*B169+C166*C169+D166*D169+E166*E169+F166*F169+G166*G169+H166*H169)/SUM(B169:H169)</f>
        <v>7.0187500000000014E-2</v>
      </c>
    </row>
    <row r="180" spans="1:8">
      <c r="A180" t="s">
        <v>29</v>
      </c>
      <c r="B180">
        <f>(B167*B169+C167*C169+D167*D169+E167*E169+F167*F169+G167*G169+H167*H169)/SUM(B169:H169)</f>
        <v>0.35389583333333335</v>
      </c>
    </row>
    <row r="181" spans="1:8">
      <c r="A181" s="1" t="s">
        <v>8</v>
      </c>
      <c r="B181">
        <f>-((B177*LOG(B177,2))+(B178*LOG(B178,2))+(B179*LOG(B179,2))+(B180*LOG(B180,2)))</f>
        <v>1.7457144615170741</v>
      </c>
    </row>
    <row r="183" spans="1:8">
      <c r="A183" t="s">
        <v>9</v>
      </c>
      <c r="C183">
        <f>B172/B181</f>
        <v>0.90562252200135696</v>
      </c>
    </row>
    <row r="184" spans="1:8">
      <c r="A184" t="s">
        <v>10</v>
      </c>
      <c r="C184">
        <f>(B175-B172)/B181</f>
        <v>4.2141026280056837E-2</v>
      </c>
    </row>
    <row r="185" spans="1:8">
      <c r="A185" t="s">
        <v>11</v>
      </c>
      <c r="C185">
        <f>(B181-B175)/B181</f>
        <v>5.2236451718586201E-2</v>
      </c>
    </row>
    <row r="188" spans="1:8">
      <c r="A188" s="5" t="s">
        <v>32</v>
      </c>
    </row>
    <row r="189" spans="1:8">
      <c r="B189" t="s">
        <v>14</v>
      </c>
      <c r="C189" t="s">
        <v>2</v>
      </c>
      <c r="D189" t="s">
        <v>3</v>
      </c>
      <c r="E189" t="s">
        <v>20</v>
      </c>
      <c r="F189" t="s">
        <v>21</v>
      </c>
      <c r="G189" t="s">
        <v>25</v>
      </c>
      <c r="H189" t="s">
        <v>22</v>
      </c>
    </row>
    <row r="190" spans="1:8">
      <c r="A190" t="s">
        <v>34</v>
      </c>
      <c r="B190">
        <v>0.06</v>
      </c>
      <c r="C190">
        <v>0.60799999999999998</v>
      </c>
      <c r="D190">
        <v>4.9000000000000002E-2</v>
      </c>
      <c r="E190">
        <v>0.02</v>
      </c>
      <c r="F190">
        <v>1.7999999999999999E-2</v>
      </c>
      <c r="G190">
        <v>4.4999999999999998E-2</v>
      </c>
      <c r="H190">
        <v>8.5000000000000006E-2</v>
      </c>
    </row>
    <row r="191" spans="1:8">
      <c r="A191" s="2" t="s">
        <v>35</v>
      </c>
      <c r="B191">
        <v>0.34200000000000003</v>
      </c>
      <c r="C191">
        <v>0.192</v>
      </c>
      <c r="D191">
        <v>1.6E-2</v>
      </c>
      <c r="E191">
        <v>2.3E-2</v>
      </c>
      <c r="F191">
        <v>3.5000000000000003E-2</v>
      </c>
      <c r="G191">
        <v>0</v>
      </c>
      <c r="H191">
        <v>0</v>
      </c>
    </row>
    <row r="192" spans="1:8">
      <c r="A192" t="s">
        <v>16</v>
      </c>
      <c r="B192">
        <v>0.46899999999999997</v>
      </c>
      <c r="C192">
        <v>9.6000000000000002E-2</v>
      </c>
      <c r="D192">
        <v>0.76600000000000001</v>
      </c>
      <c r="E192">
        <v>0.81299999999999994</v>
      </c>
      <c r="F192">
        <v>0.50600000000000001</v>
      </c>
      <c r="G192">
        <v>0.83099999999999996</v>
      </c>
      <c r="H192">
        <v>0.58499999999999996</v>
      </c>
    </row>
    <row r="193" spans="1:10">
      <c r="A193" t="s">
        <v>17</v>
      </c>
      <c r="B193">
        <v>1.9E-2</v>
      </c>
      <c r="C193">
        <v>2.4E-2</v>
      </c>
      <c r="D193">
        <v>1E-3</v>
      </c>
      <c r="E193">
        <v>5.5E-2</v>
      </c>
      <c r="F193">
        <v>2.9000000000000001E-2</v>
      </c>
      <c r="G193">
        <v>1E-3</v>
      </c>
      <c r="H193">
        <v>0.129</v>
      </c>
    </row>
    <row r="194" spans="1:10">
      <c r="A194" t="s">
        <v>18</v>
      </c>
      <c r="B194">
        <v>9.7000000000000003E-2</v>
      </c>
      <c r="C194">
        <v>7.4999999999999997E-2</v>
      </c>
      <c r="D194">
        <v>0.13700000000000001</v>
      </c>
      <c r="E194">
        <v>8.7999999999999995E-2</v>
      </c>
      <c r="F194">
        <v>0.39200000000000002</v>
      </c>
      <c r="G194">
        <v>0.123</v>
      </c>
      <c r="H194">
        <v>0.20100000000000001</v>
      </c>
    </row>
    <row r="195" spans="1:10">
      <c r="A195" t="s">
        <v>19</v>
      </c>
      <c r="B195">
        <v>6.0000000000000001E-3</v>
      </c>
      <c r="C195">
        <v>4.0000000000000001E-3</v>
      </c>
      <c r="D195">
        <v>3.5000000000000003E-2</v>
      </c>
      <c r="E195">
        <v>0</v>
      </c>
      <c r="F195">
        <v>8.9999999999999993E-3</v>
      </c>
      <c r="G195">
        <v>0</v>
      </c>
      <c r="H195">
        <v>0</v>
      </c>
    </row>
    <row r="196" spans="1:10">
      <c r="A196" t="s">
        <v>23</v>
      </c>
      <c r="B196">
        <f t="shared" ref="B196:H196" si="4">SUM(B190:B195)</f>
        <v>0.99299999999999999</v>
      </c>
      <c r="C196">
        <f t="shared" si="4"/>
        <v>0.999</v>
      </c>
      <c r="D196">
        <f t="shared" si="4"/>
        <v>1.004</v>
      </c>
      <c r="E196">
        <f t="shared" si="4"/>
        <v>0.999</v>
      </c>
      <c r="F196">
        <f>SUM(F190:F195)</f>
        <v>0.9890000000000001</v>
      </c>
      <c r="G196">
        <f t="shared" si="4"/>
        <v>1</v>
      </c>
      <c r="H196">
        <f t="shared" si="4"/>
        <v>1</v>
      </c>
    </row>
    <row r="197" spans="1:10">
      <c r="A197" t="s">
        <v>24</v>
      </c>
      <c r="B197">
        <v>16</v>
      </c>
      <c r="C197">
        <v>13</v>
      </c>
      <c r="D197">
        <v>9</v>
      </c>
      <c r="E197">
        <v>3</v>
      </c>
      <c r="F197">
        <v>9</v>
      </c>
      <c r="G197">
        <v>10</v>
      </c>
      <c r="H197">
        <v>1</v>
      </c>
      <c r="J197">
        <f>SUM(B197:H197)</f>
        <v>61</v>
      </c>
    </row>
    <row r="199" spans="1:10">
      <c r="A199" s="2" t="s">
        <v>13</v>
      </c>
      <c r="B199">
        <v>1.679</v>
      </c>
      <c r="C199">
        <v>1.5369999999999999</v>
      </c>
      <c r="D199">
        <v>0.99399999999999999</v>
      </c>
      <c r="E199">
        <v>0.85499999999999998</v>
      </c>
      <c r="F199">
        <v>1.3069999999999999</v>
      </c>
      <c r="G199">
        <v>0.71599999999999997</v>
      </c>
      <c r="H199">
        <v>1.6</v>
      </c>
    </row>
    <row r="200" spans="1:10">
      <c r="A200" s="3" t="s">
        <v>12</v>
      </c>
      <c r="B200">
        <f>(B199*B197+C199*C197+D199*D197+E199*E197+F199*F197+G199*G197+H199*H197)/SUM(B197:H197)</f>
        <v>1.2930983606557376</v>
      </c>
    </row>
    <row r="202" spans="1:10">
      <c r="A202" s="2" t="s">
        <v>1</v>
      </c>
      <c r="B202">
        <f>-((B192*LOG(B192,2))+(B193*LOG(B193,2))+(B194*LOG(B194,2))+(B195*LOG(B195,2))+(B190*LOG(B190,2))+(B191*LOG(B191,2)))</f>
        <v>1.7646475666203463</v>
      </c>
      <c r="C202">
        <f>-((C192*LOG(C192,2))+(C193*LOG(C193,2))+(C194*LOG(C194,2))+(C195*LOG(C195,2))+(C190*LOG(C190,2))+(C191*LOG(C191,2)))</f>
        <v>1.6594088701915333</v>
      </c>
      <c r="D202">
        <f>-((D192*LOG(D192,2))+(D193*LOG(D193,2))+(D194*LOG(D194,2))+(D195*LOG(D195,2))+(D190*LOG(D190,2))+(D191*LOG(D191,2)))</f>
        <v>1.1753716927259072</v>
      </c>
      <c r="E202">
        <f>-((E192*LOG(E192,2))+(E193*LOG(E193,2))+(E194*LOG(E194,2))+(E190*LOG(E190,2))+(E191*LOG(E191,2)))</f>
        <v>1.0195715630994306</v>
      </c>
      <c r="F202">
        <f>-((F192*LOG(F192,2))+(F193*LOG(F193,2))+(F194*LOG(F194,2))+(F195*LOG(F195,2))+(F190*LOG(F190,2))+(F191*LOG(F191,2)))</f>
        <v>1.5098053203516058</v>
      </c>
      <c r="G202">
        <f>-((G192*LOG(G192,2))+(G193*LOG(G193,2))+(G194*LOG(G194,2))+(G190*LOG(G190,2)))</f>
        <v>0.80509803308436889</v>
      </c>
      <c r="H202">
        <f>-((H192*LOG(H192,2))+(H193*LOG(H193,2))+(H194*LOG(H194,2))+(H190*LOG(H190,2)))</f>
        <v>1.6011850527484193</v>
      </c>
    </row>
    <row r="203" spans="1:10">
      <c r="A203" s="1" t="s">
        <v>7</v>
      </c>
      <c r="B203">
        <f>(B202*B197+C202*C197+D202*D197+E202*E197+F202*F197+G202*G197+H202*H197)/SUM(B197:H197)</f>
        <v>1.4210516322787459</v>
      </c>
    </row>
    <row r="206" spans="1:10">
      <c r="A206" t="s">
        <v>36</v>
      </c>
      <c r="B206">
        <f>(B190*B197+C190*C197+D190*D197+E190*E197+F190*F197+G190*G197+H190*H197)/SUM(B197:H197)</f>
        <v>0.16495081967213118</v>
      </c>
    </row>
    <row r="207" spans="1:10">
      <c r="A207" t="s">
        <v>37</v>
      </c>
      <c r="B207">
        <f>(B191*B197+C191*C197+D191*D197+E191*E197+F191*F197+G191*G197+H191*H197)/SUM(B197:H197)</f>
        <v>0.13927868852459016</v>
      </c>
    </row>
    <row r="208" spans="1:10">
      <c r="A208" t="s">
        <v>26</v>
      </c>
      <c r="B208">
        <f>(B192*B197+C192*C197+D192*D197+E192*E197+F192*F197+G192*G197+H192*H197)/SUM(B197:H197)</f>
        <v>0.51695081967213119</v>
      </c>
    </row>
    <row r="209" spans="1:8">
      <c r="A209" t="s">
        <v>27</v>
      </c>
      <c r="B209">
        <f>(B193*B197+C193*C197+D193*D197+E193*E197+F193*F197+G193*G197+H193*H197)/SUM(B197:H197)</f>
        <v>1.9508196721311478E-2</v>
      </c>
    </row>
    <row r="210" spans="1:8">
      <c r="A210" t="s">
        <v>28</v>
      </c>
      <c r="B210">
        <f>(B194*B197+C194*C197+D194*D197+E194*E197+F194*F197+G194*G197+H194*H197)/SUM(B197:H197)</f>
        <v>0.14726229508196723</v>
      </c>
    </row>
    <row r="211" spans="1:8">
      <c r="A211" t="s">
        <v>29</v>
      </c>
      <c r="B211">
        <f>(B195*B197+C195*C197+D195*D197+E195*E197+F195*F197+G195*G197+H195*H197)/SUM(B197:H197)</f>
        <v>8.9180327868852473E-3</v>
      </c>
    </row>
    <row r="212" spans="1:8">
      <c r="A212" s="1" t="s">
        <v>8</v>
      </c>
      <c r="B212">
        <f>-((B208*LOG(B208,2))+(B209*LOG(B209,2))+(B210*LOG(B210,2))+(B211*LOG(B211,2))+(B206*LOG(B206,2))+(B207*LOG(B207,2)))</f>
        <v>1.8955333332046438</v>
      </c>
    </row>
    <row r="214" spans="1:8">
      <c r="A214" t="s">
        <v>9</v>
      </c>
      <c r="C214">
        <f>B200/B212</f>
        <v>0.68218181026106672</v>
      </c>
    </row>
    <row r="215" spans="1:8">
      <c r="A215" t="s">
        <v>10</v>
      </c>
      <c r="C215">
        <f>(B203-B200)/B212</f>
        <v>6.7502517302972867E-2</v>
      </c>
    </row>
    <row r="216" spans="1:8">
      <c r="A216" t="s">
        <v>11</v>
      </c>
      <c r="C216">
        <f>(B212-B203)/B212</f>
        <v>0.25031567243596048</v>
      </c>
    </row>
    <row r="222" spans="1:8">
      <c r="A222" s="5" t="s">
        <v>33</v>
      </c>
    </row>
    <row r="223" spans="1:8">
      <c r="B223" t="s">
        <v>14</v>
      </c>
      <c r="C223" t="s">
        <v>2</v>
      </c>
      <c r="D223" t="s">
        <v>3</v>
      </c>
      <c r="E223" t="s">
        <v>20</v>
      </c>
      <c r="F223" t="s">
        <v>21</v>
      </c>
      <c r="G223" t="s">
        <v>25</v>
      </c>
      <c r="H223" t="s">
        <v>22</v>
      </c>
    </row>
    <row r="224" spans="1:8">
      <c r="A224" t="s">
        <v>16</v>
      </c>
      <c r="B224">
        <v>0.25800000000000001</v>
      </c>
      <c r="C224">
        <v>0.154</v>
      </c>
      <c r="D224">
        <v>0.216</v>
      </c>
      <c r="E224">
        <v>0.17399999999999999</v>
      </c>
      <c r="F224">
        <v>0.22600000000000001</v>
      </c>
      <c r="G224">
        <v>0.247</v>
      </c>
      <c r="H224">
        <v>0.30599999999999999</v>
      </c>
    </row>
    <row r="225" spans="1:10">
      <c r="A225" t="s">
        <v>17</v>
      </c>
      <c r="B225">
        <v>0.11700000000000001</v>
      </c>
      <c r="C225">
        <v>0.13400000000000001</v>
      </c>
      <c r="D225">
        <v>0.2</v>
      </c>
      <c r="E225">
        <v>0.187</v>
      </c>
      <c r="F225">
        <v>8.9999999999999993E-3</v>
      </c>
      <c r="G225">
        <v>9.1999999999999998E-2</v>
      </c>
      <c r="H225">
        <v>0</v>
      </c>
    </row>
    <row r="226" spans="1:10">
      <c r="A226" t="s">
        <v>18</v>
      </c>
      <c r="B226">
        <v>0.625</v>
      </c>
      <c r="C226">
        <v>0.71199999999999997</v>
      </c>
      <c r="D226">
        <v>0.58299999999999996</v>
      </c>
      <c r="E226">
        <v>0.63900000000000001</v>
      </c>
      <c r="F226">
        <v>0.76500000000000001</v>
      </c>
      <c r="G226">
        <v>0.66100000000000003</v>
      </c>
      <c r="H226">
        <v>0.69399999999999995</v>
      </c>
    </row>
    <row r="228" spans="1:10">
      <c r="A228" t="s">
        <v>23</v>
      </c>
      <c r="B228">
        <f t="shared" ref="B228" si="5">SUM(B224:B227)</f>
        <v>1</v>
      </c>
      <c r="C228">
        <f t="shared" ref="C228" si="6">SUM(C224:C227)</f>
        <v>1</v>
      </c>
      <c r="D228">
        <f t="shared" ref="D228" si="7">SUM(D224:D227)</f>
        <v>0.999</v>
      </c>
      <c r="E228">
        <f t="shared" ref="E228" si="8">SUM(E224:E227)</f>
        <v>1</v>
      </c>
      <c r="F228">
        <f t="shared" ref="F228" si="9">SUM(F224:F227)</f>
        <v>1</v>
      </c>
      <c r="G228">
        <f t="shared" ref="G228" si="10">SUM(G224:G227)</f>
        <v>1</v>
      </c>
      <c r="H228">
        <f t="shared" ref="H228" si="11">SUM(H224:H227)</f>
        <v>1</v>
      </c>
    </row>
    <row r="229" spans="1:10">
      <c r="A229" t="s">
        <v>24</v>
      </c>
      <c r="B229">
        <v>22</v>
      </c>
      <c r="C229">
        <v>11</v>
      </c>
      <c r="D229">
        <v>10</v>
      </c>
      <c r="E229">
        <v>6</v>
      </c>
      <c r="F229">
        <v>10</v>
      </c>
      <c r="G229">
        <v>10</v>
      </c>
      <c r="H229">
        <v>1</v>
      </c>
      <c r="J229">
        <f>SUM(B229:H229)</f>
        <v>70</v>
      </c>
    </row>
    <row r="231" spans="1:10">
      <c r="A231" s="2" t="s">
        <v>13</v>
      </c>
      <c r="B231">
        <v>1.276</v>
      </c>
      <c r="C231">
        <v>1.1319999999999999</v>
      </c>
      <c r="D231">
        <v>1.3340000000000001</v>
      </c>
      <c r="E231">
        <v>1.2190000000000001</v>
      </c>
      <c r="F231">
        <v>0.66700000000000004</v>
      </c>
      <c r="G231">
        <v>1.141</v>
      </c>
      <c r="H231">
        <v>0.88900000000000001</v>
      </c>
    </row>
    <row r="232" spans="1:10">
      <c r="A232" s="3" t="s">
        <v>12</v>
      </c>
      <c r="B232">
        <f>(B231*B229+C231*C229+D231*D229+E231*E229+F231*F229+G231*G229+H231*H229)/SUM(B229:H229)</f>
        <v>1.1449571428571428</v>
      </c>
    </row>
    <row r="234" spans="1:10">
      <c r="A234" s="2" t="s">
        <v>1</v>
      </c>
      <c r="B234">
        <f>-((B224*LOG(B224,2))+(B225*LOG(B225,2))+(B226*LOG(B226,2)))</f>
        <v>1.2902347433532233</v>
      </c>
      <c r="C234">
        <f>-((C224*LOG(C224,2))+(C225*LOG(C225,2))+(C226*LOG(C226,2)))</f>
        <v>1.1531210030256558</v>
      </c>
      <c r="D234">
        <f t="shared" ref="D234" si="12">-((D224*LOG(D224,2))+(D225*LOG(D225,2))+(D226*LOG(D226,2)))</f>
        <v>1.3957653032792814</v>
      </c>
      <c r="E234">
        <f>-((E224*LOG(E224,2))+(E225*LOG(E225,2))+(E226*LOG(E226,2)))</f>
        <v>1.3041723671002909</v>
      </c>
      <c r="F234">
        <f>-((F224*LOG(F224,2))+(F225*LOG(F225,2))+(F226*LOG(F226,2)))</f>
        <v>0.84171782189456301</v>
      </c>
      <c r="G234">
        <f>-((G224*LOG(G224,2))+(G225*LOG(G225,2))+(G226*LOG(G226,2)))</f>
        <v>1.2097871074468423</v>
      </c>
      <c r="H234">
        <f>-((H224*LOG(H224,2))+(H226*LOG(H226,2)))</f>
        <v>0.88850205910882263</v>
      </c>
    </row>
    <row r="235" spans="1:10">
      <c r="A235" s="1" t="s">
        <v>7</v>
      </c>
      <c r="B235">
        <f>(B234*B229+C234*C229+D234*D229+E234*E229+F234*F229+G234*G229+H234*H229)/SUM(B229:H229)</f>
        <v>1.2036533424995792</v>
      </c>
    </row>
    <row r="237" spans="1:10">
      <c r="A237" t="s">
        <v>26</v>
      </c>
      <c r="B237">
        <f>(B224*B229+C224*C229+D224*D229+E224*E229+F224*F229+G224*G229+H224*H229)/SUM(B229:H229)</f>
        <v>0.223</v>
      </c>
    </row>
    <row r="238" spans="1:10">
      <c r="A238" t="s">
        <v>27</v>
      </c>
      <c r="B238">
        <f>(B225*B229+C225*C229+D225*D229+E225*E229+F225*F229+G225*G229+H225*H229)/SUM(B229:H229)</f>
        <v>0.11685714285714285</v>
      </c>
    </row>
    <row r="239" spans="1:10">
      <c r="A239" t="s">
        <v>28</v>
      </c>
      <c r="B239">
        <f>(B226*B229+C226*C229+D226*D229+E226*E229+F226*F229+G226*G229+H226*H229)/SUM(B229:H229)</f>
        <v>0.66</v>
      </c>
    </row>
    <row r="241" spans="1:3">
      <c r="A241" s="1" t="s">
        <v>8</v>
      </c>
      <c r="B241">
        <f>-((B237*LOG(B237,2))+(B238*LOG(B238,2))+(B239*LOG(B239,2)))</f>
        <v>1.2403420440079218</v>
      </c>
    </row>
    <row r="243" spans="1:3">
      <c r="A243" t="s">
        <v>9</v>
      </c>
      <c r="C243">
        <f>B232/B241</f>
        <v>0.92309790544343606</v>
      </c>
    </row>
    <row r="244" spans="1:3">
      <c r="A244" t="s">
        <v>10</v>
      </c>
      <c r="C244">
        <f>(B235-B232)/B241</f>
        <v>4.7322591317449175E-2</v>
      </c>
    </row>
    <row r="245" spans="1:3">
      <c r="A245" t="s">
        <v>11</v>
      </c>
      <c r="C245">
        <f>(B241-B235)/B241</f>
        <v>2.9579503239114787E-2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AF736-7A5E-554F-8D79-4D15DEB3D0ED}">
  <dimension ref="C3:T46"/>
  <sheetViews>
    <sheetView topLeftCell="A15" workbookViewId="0">
      <selection activeCell="E43" sqref="E43"/>
    </sheetView>
  </sheetViews>
  <sheetFormatPr baseColWidth="10" defaultRowHeight="16"/>
  <cols>
    <col min="3" max="3" width="20.1640625" customWidth="1"/>
  </cols>
  <sheetData>
    <row r="3" spans="3:7">
      <c r="C3" s="7" t="s">
        <v>71</v>
      </c>
      <c r="D3" t="s">
        <v>72</v>
      </c>
      <c r="E3" t="s">
        <v>73</v>
      </c>
      <c r="F3" t="s">
        <v>74</v>
      </c>
      <c r="G3" t="s">
        <v>85</v>
      </c>
    </row>
    <row r="4" spans="3:7">
      <c r="C4" t="s">
        <v>75</v>
      </c>
      <c r="D4">
        <v>0.89300000000000002</v>
      </c>
      <c r="E4">
        <v>5.0999999999999997E-2</v>
      </c>
      <c r="F4">
        <v>5.6000000000000001E-2</v>
      </c>
      <c r="G4">
        <f>SUM(D4:F4)</f>
        <v>1</v>
      </c>
    </row>
    <row r="5" spans="3:7">
      <c r="C5" t="s">
        <v>76</v>
      </c>
      <c r="D5">
        <v>0.83399999999999996</v>
      </c>
    </row>
    <row r="6" spans="3:7">
      <c r="C6" t="s">
        <v>77</v>
      </c>
      <c r="D6">
        <v>0.93899999999999995</v>
      </c>
    </row>
    <row r="7" spans="3:7">
      <c r="C7" t="s">
        <v>78</v>
      </c>
      <c r="D7">
        <v>0.997</v>
      </c>
    </row>
    <row r="8" spans="3:7">
      <c r="C8" t="s">
        <v>79</v>
      </c>
      <c r="D8">
        <v>0.92700000000000005</v>
      </c>
      <c r="E8">
        <v>6.2E-2</v>
      </c>
      <c r="F8">
        <v>1.0999999999999999E-2</v>
      </c>
      <c r="G8">
        <f t="shared" ref="G8:G20" si="0">SUM(D8:F8)</f>
        <v>1</v>
      </c>
    </row>
    <row r="9" spans="3:7">
      <c r="C9" t="s">
        <v>46</v>
      </c>
      <c r="D9">
        <v>0.875</v>
      </c>
      <c r="E9">
        <v>5.8000000000000003E-2</v>
      </c>
      <c r="F9">
        <v>6.7000000000000004E-2</v>
      </c>
      <c r="G9">
        <f t="shared" si="0"/>
        <v>1</v>
      </c>
    </row>
    <row r="10" spans="3:7">
      <c r="C10" t="s">
        <v>47</v>
      </c>
      <c r="D10">
        <v>0.94199999999999995</v>
      </c>
      <c r="E10">
        <v>3.3000000000000002E-2</v>
      </c>
      <c r="F10">
        <v>2.5000000000000001E-2</v>
      </c>
      <c r="G10">
        <f t="shared" si="0"/>
        <v>1</v>
      </c>
    </row>
    <row r="11" spans="3:7">
      <c r="C11" t="s">
        <v>80</v>
      </c>
      <c r="D11">
        <v>0.84799999999999998</v>
      </c>
      <c r="E11">
        <v>2.1000000000000001E-2</v>
      </c>
      <c r="F11">
        <v>0.13100000000000001</v>
      </c>
      <c r="G11">
        <f t="shared" si="0"/>
        <v>1</v>
      </c>
    </row>
    <row r="12" spans="3:7">
      <c r="C12" t="s">
        <v>81</v>
      </c>
      <c r="D12">
        <v>0.74099999999999999</v>
      </c>
      <c r="E12">
        <v>0.21099999999999999</v>
      </c>
      <c r="F12">
        <v>4.8000000000000001E-2</v>
      </c>
      <c r="G12">
        <f t="shared" si="0"/>
        <v>1</v>
      </c>
    </row>
    <row r="13" spans="3:7">
      <c r="C13" t="s">
        <v>67</v>
      </c>
      <c r="D13">
        <v>0.63600000000000001</v>
      </c>
      <c r="E13">
        <v>0.105</v>
      </c>
      <c r="F13">
        <v>0.25900000000000001</v>
      </c>
      <c r="G13">
        <f t="shared" si="0"/>
        <v>1</v>
      </c>
    </row>
    <row r="14" spans="3:7">
      <c r="C14" t="s">
        <v>68</v>
      </c>
      <c r="D14">
        <v>0.96599999999999997</v>
      </c>
      <c r="E14">
        <v>3.2000000000000001E-2</v>
      </c>
      <c r="F14">
        <v>2E-3</v>
      </c>
      <c r="G14">
        <f t="shared" si="0"/>
        <v>1</v>
      </c>
    </row>
    <row r="15" spans="3:7">
      <c r="C15" t="s">
        <v>69</v>
      </c>
      <c r="D15">
        <v>0.90100000000000002</v>
      </c>
      <c r="E15">
        <v>7.2999999999999995E-2</v>
      </c>
      <c r="F15">
        <v>2.5999999999999999E-2</v>
      </c>
      <c r="G15">
        <f t="shared" si="0"/>
        <v>1</v>
      </c>
    </row>
    <row r="16" spans="3:7">
      <c r="C16" t="s">
        <v>70</v>
      </c>
      <c r="D16">
        <v>0.69399999999999995</v>
      </c>
      <c r="E16">
        <v>0.214</v>
      </c>
      <c r="F16">
        <v>9.1999999999999998E-2</v>
      </c>
      <c r="G16">
        <f t="shared" si="0"/>
        <v>0.99999999999999989</v>
      </c>
    </row>
    <row r="17" spans="3:20">
      <c r="C17" t="s">
        <v>82</v>
      </c>
      <c r="D17">
        <v>0.94899999999999995</v>
      </c>
      <c r="E17">
        <v>2.9000000000000001E-2</v>
      </c>
      <c r="F17">
        <v>2.1999999999999999E-2</v>
      </c>
      <c r="G17">
        <f t="shared" si="0"/>
        <v>1</v>
      </c>
    </row>
    <row r="18" spans="3:20">
      <c r="C18" t="s">
        <v>15</v>
      </c>
      <c r="D18">
        <v>0.91100000000000003</v>
      </c>
      <c r="E18">
        <v>4.1000000000000002E-2</v>
      </c>
      <c r="F18">
        <v>4.8000000000000001E-2</v>
      </c>
      <c r="G18">
        <f t="shared" si="0"/>
        <v>1</v>
      </c>
    </row>
    <row r="19" spans="3:20">
      <c r="C19" t="s">
        <v>32</v>
      </c>
      <c r="D19">
        <v>0.67400000000000004</v>
      </c>
      <c r="E19">
        <v>7.2999999999999995E-2</v>
      </c>
      <c r="F19">
        <v>0.253</v>
      </c>
      <c r="G19">
        <f t="shared" si="0"/>
        <v>1</v>
      </c>
    </row>
    <row r="20" spans="3:20">
      <c r="C20" t="s">
        <v>33</v>
      </c>
      <c r="D20">
        <v>0.90700000000000003</v>
      </c>
      <c r="E20">
        <v>6.3E-2</v>
      </c>
      <c r="F20">
        <v>0.03</v>
      </c>
      <c r="G20">
        <f t="shared" si="0"/>
        <v>1</v>
      </c>
    </row>
    <row r="22" spans="3:20">
      <c r="D22">
        <f>AVERAGE(D4:D20)</f>
        <v>0.86082352941176454</v>
      </c>
      <c r="E22">
        <f>AVERAGE(E4,E8:E20)</f>
        <v>7.6142857142857137E-2</v>
      </c>
      <c r="F22">
        <f>AVERAGE(F4,F8:F20)</f>
        <v>7.6428571428571429E-2</v>
      </c>
      <c r="G22">
        <f>SUM(D22:F22)</f>
        <v>1.0133949579831931</v>
      </c>
      <c r="H22" t="s">
        <v>83</v>
      </c>
    </row>
    <row r="24" spans="3:20">
      <c r="C24" s="7" t="s">
        <v>84</v>
      </c>
      <c r="D24" s="14" t="s">
        <v>72</v>
      </c>
      <c r="E24" t="s">
        <v>73</v>
      </c>
      <c r="F24" t="s">
        <v>74</v>
      </c>
      <c r="G24" t="s">
        <v>85</v>
      </c>
      <c r="P24" t="s">
        <v>90</v>
      </c>
    </row>
    <row r="25" spans="3:20">
      <c r="C25" s="8" t="s">
        <v>75</v>
      </c>
      <c r="D25" s="8">
        <v>0.89300000000000002</v>
      </c>
      <c r="E25" s="8">
        <v>0.05</v>
      </c>
      <c r="F25" s="8">
        <v>5.7000000000000002E-2</v>
      </c>
      <c r="G25">
        <f>SUM(D25:F25)</f>
        <v>1</v>
      </c>
      <c r="O25" s="8" t="s">
        <v>75</v>
      </c>
      <c r="P25" s="9">
        <f>(D4-D25)/D4</f>
        <v>0</v>
      </c>
      <c r="Q25" s="9">
        <f>(E4-E25)/E4</f>
        <v>1.9607843137254784E-2</v>
      </c>
      <c r="R25" s="9">
        <f>(F4-F25)/F4</f>
        <v>-1.7857142857142873E-2</v>
      </c>
      <c r="S25" s="9"/>
      <c r="T25" s="10"/>
    </row>
    <row r="26" spans="3:20">
      <c r="C26" s="8" t="s">
        <v>76</v>
      </c>
      <c r="D26" s="8">
        <v>0.83499999999999996</v>
      </c>
      <c r="E26" s="8">
        <v>3.0000000000000001E-3</v>
      </c>
      <c r="F26" s="8">
        <v>0.16200000000000001</v>
      </c>
      <c r="G26">
        <f>SUM(D26:F26)</f>
        <v>1</v>
      </c>
      <c r="O26" s="8" t="s">
        <v>76</v>
      </c>
      <c r="P26" s="9">
        <f t="shared" ref="P26:P41" si="1">(D5-D26)/D5</f>
        <v>-1.1990407673860923E-3</v>
      </c>
      <c r="Q26" s="11" t="s">
        <v>86</v>
      </c>
      <c r="R26" s="11" t="s">
        <v>86</v>
      </c>
    </row>
    <row r="27" spans="3:20">
      <c r="C27" s="8" t="s">
        <v>77</v>
      </c>
      <c r="D27" s="8">
        <v>0.94199999999999995</v>
      </c>
      <c r="E27" s="8">
        <v>2.5000000000000001E-2</v>
      </c>
      <c r="F27" s="8">
        <v>3.3000000000000002E-2</v>
      </c>
      <c r="G27">
        <f t="shared" ref="G27:G41" si="2">SUM(D27:F27)</f>
        <v>1</v>
      </c>
      <c r="O27" s="8" t="s">
        <v>77</v>
      </c>
      <c r="P27" s="9">
        <f t="shared" si="1"/>
        <v>-3.1948881789137409E-3</v>
      </c>
      <c r="Q27" s="11" t="s">
        <v>86</v>
      </c>
      <c r="R27" s="11" t="s">
        <v>86</v>
      </c>
    </row>
    <row r="28" spans="3:20">
      <c r="C28" s="8" t="s">
        <v>78</v>
      </c>
      <c r="D28" s="8">
        <v>0.997</v>
      </c>
      <c r="E28" s="8">
        <v>0</v>
      </c>
      <c r="F28" s="8">
        <v>3.0000000000000001E-3</v>
      </c>
      <c r="G28">
        <f t="shared" si="2"/>
        <v>1</v>
      </c>
      <c r="O28" s="8" t="s">
        <v>78</v>
      </c>
      <c r="P28" s="9">
        <f t="shared" si="1"/>
        <v>0</v>
      </c>
      <c r="Q28" s="11" t="s">
        <v>86</v>
      </c>
      <c r="R28" s="11" t="s">
        <v>86</v>
      </c>
    </row>
    <row r="29" spans="3:20">
      <c r="C29" s="8" t="s">
        <v>79</v>
      </c>
      <c r="D29" s="8">
        <v>0.91900000000000004</v>
      </c>
      <c r="E29" s="8">
        <v>5.8999999999999997E-2</v>
      </c>
      <c r="F29" s="8">
        <v>2.3E-2</v>
      </c>
      <c r="G29">
        <f t="shared" si="2"/>
        <v>1.0009999999999999</v>
      </c>
      <c r="O29" s="8" t="s">
        <v>79</v>
      </c>
      <c r="P29" s="9">
        <f t="shared" si="1"/>
        <v>8.6299892125134923E-3</v>
      </c>
      <c r="Q29" s="9">
        <f t="shared" ref="Q29:Q41" si="3">(E8-E29)/E8</f>
        <v>4.8387096774193589E-2</v>
      </c>
      <c r="R29" s="9">
        <f t="shared" ref="R29:R41" si="4">(F8-F29)/F8</f>
        <v>-1.0909090909090911</v>
      </c>
      <c r="S29" s="9"/>
    </row>
    <row r="30" spans="3:20">
      <c r="C30" s="8" t="s">
        <v>46</v>
      </c>
      <c r="D30" s="8">
        <v>0.877</v>
      </c>
      <c r="E30" s="8">
        <v>5.5E-2</v>
      </c>
      <c r="F30" s="8">
        <v>6.8000000000000005E-2</v>
      </c>
      <c r="G30">
        <f t="shared" si="2"/>
        <v>1</v>
      </c>
      <c r="O30" s="8" t="s">
        <v>46</v>
      </c>
      <c r="P30" s="9">
        <f t="shared" si="1"/>
        <v>-2.2857142857142876E-3</v>
      </c>
      <c r="Q30" s="9">
        <f t="shared" si="3"/>
        <v>5.1724137931034524E-2</v>
      </c>
      <c r="R30" s="9">
        <f t="shared" si="4"/>
        <v>-1.492537313432837E-2</v>
      </c>
    </row>
    <row r="31" spans="3:20">
      <c r="C31" s="8" t="s">
        <v>47</v>
      </c>
      <c r="D31" s="8">
        <v>0.94199999999999995</v>
      </c>
      <c r="E31" s="8">
        <v>3.2000000000000001E-2</v>
      </c>
      <c r="F31" s="8">
        <v>2.5999999999999999E-2</v>
      </c>
      <c r="G31">
        <f t="shared" si="2"/>
        <v>1</v>
      </c>
      <c r="O31" s="8" t="s">
        <v>47</v>
      </c>
      <c r="P31" s="9">
        <f t="shared" si="1"/>
        <v>0</v>
      </c>
      <c r="Q31" s="9">
        <f t="shared" si="3"/>
        <v>3.0303030303030328E-2</v>
      </c>
      <c r="R31" s="9">
        <f t="shared" si="4"/>
        <v>-3.9999999999999897E-2</v>
      </c>
    </row>
    <row r="32" spans="3:20">
      <c r="C32" s="8" t="s">
        <v>80</v>
      </c>
      <c r="D32" s="8">
        <v>0.74</v>
      </c>
      <c r="E32" s="8">
        <v>0.154</v>
      </c>
      <c r="F32" s="8">
        <v>0.105</v>
      </c>
      <c r="G32">
        <f t="shared" si="2"/>
        <v>0.999</v>
      </c>
      <c r="O32" s="8" t="s">
        <v>80</v>
      </c>
      <c r="P32" s="9">
        <f t="shared" si="1"/>
        <v>0.12735849056603774</v>
      </c>
      <c r="Q32" s="9">
        <f t="shared" si="3"/>
        <v>-6.333333333333333</v>
      </c>
      <c r="R32" s="9">
        <f t="shared" si="4"/>
        <v>0.19847328244274814</v>
      </c>
    </row>
    <row r="33" spans="3:18">
      <c r="C33" s="8" t="s">
        <v>81</v>
      </c>
      <c r="D33" s="8">
        <v>0.76300000000000001</v>
      </c>
      <c r="E33" s="8">
        <v>0.218</v>
      </c>
      <c r="F33" s="8">
        <v>0.02</v>
      </c>
      <c r="G33">
        <f t="shared" si="2"/>
        <v>1.0009999999999999</v>
      </c>
      <c r="O33" s="8" t="s">
        <v>81</v>
      </c>
      <c r="P33" s="9">
        <f t="shared" si="1"/>
        <v>-2.9689608636977085E-2</v>
      </c>
      <c r="Q33" s="9">
        <f t="shared" si="3"/>
        <v>-3.3175355450236997E-2</v>
      </c>
      <c r="R33" s="9">
        <f t="shared" si="4"/>
        <v>0.58333333333333337</v>
      </c>
    </row>
    <row r="34" spans="3:18">
      <c r="C34" s="8" t="s">
        <v>67</v>
      </c>
      <c r="D34" s="8">
        <v>0.63600000000000001</v>
      </c>
      <c r="E34" s="8">
        <v>0.105</v>
      </c>
      <c r="F34" s="8">
        <v>0.25900000000000001</v>
      </c>
      <c r="G34">
        <f t="shared" si="2"/>
        <v>1</v>
      </c>
      <c r="O34" s="8" t="s">
        <v>67</v>
      </c>
      <c r="P34" s="9">
        <f t="shared" si="1"/>
        <v>0</v>
      </c>
      <c r="Q34" s="9">
        <f t="shared" si="3"/>
        <v>0</v>
      </c>
      <c r="R34" s="9">
        <f t="shared" si="4"/>
        <v>0</v>
      </c>
    </row>
    <row r="35" spans="3:18">
      <c r="C35" s="8" t="s">
        <v>68</v>
      </c>
      <c r="D35" s="8">
        <v>0.96499999999999997</v>
      </c>
      <c r="E35" s="8">
        <v>3.3000000000000002E-2</v>
      </c>
      <c r="F35" s="8">
        <v>1E-3</v>
      </c>
      <c r="G35">
        <f t="shared" si="2"/>
        <v>0.999</v>
      </c>
      <c r="O35" s="8" t="s">
        <v>68</v>
      </c>
      <c r="P35" s="9">
        <f t="shared" si="1"/>
        <v>1.0351966873706014E-3</v>
      </c>
      <c r="Q35" s="9">
        <f t="shared" si="3"/>
        <v>-3.1250000000000028E-2</v>
      </c>
      <c r="R35" s="9">
        <f t="shared" si="4"/>
        <v>0.5</v>
      </c>
    </row>
    <row r="36" spans="3:18">
      <c r="C36" s="8" t="s">
        <v>69</v>
      </c>
      <c r="D36" s="8">
        <v>0.90300000000000002</v>
      </c>
      <c r="E36" s="8">
        <v>7.1999999999999995E-2</v>
      </c>
      <c r="F36" s="8">
        <v>2.5000000000000001E-2</v>
      </c>
      <c r="G36">
        <f t="shared" si="2"/>
        <v>1</v>
      </c>
      <c r="O36" s="8" t="s">
        <v>69</v>
      </c>
      <c r="P36" s="9">
        <f t="shared" si="1"/>
        <v>-2.2197558268590473E-3</v>
      </c>
      <c r="Q36" s="9">
        <f t="shared" si="3"/>
        <v>1.3698630136986314E-2</v>
      </c>
      <c r="R36" s="9">
        <f t="shared" si="4"/>
        <v>3.8461538461538367E-2</v>
      </c>
    </row>
    <row r="37" spans="3:18">
      <c r="C37" s="8" t="s">
        <v>70</v>
      </c>
      <c r="D37" s="8">
        <v>0.69599999999999995</v>
      </c>
      <c r="E37" s="8">
        <v>0.215</v>
      </c>
      <c r="F37" s="8">
        <v>8.8999999999999996E-2</v>
      </c>
      <c r="G37">
        <f t="shared" si="2"/>
        <v>0.99999999999999989</v>
      </c>
      <c r="O37" s="8" t="s">
        <v>70</v>
      </c>
      <c r="P37" s="9">
        <f t="shared" si="1"/>
        <v>-2.8818443804034611E-3</v>
      </c>
      <c r="Q37" s="9">
        <f t="shared" si="3"/>
        <v>-4.6728971962616862E-3</v>
      </c>
      <c r="R37" s="9">
        <f t="shared" si="4"/>
        <v>3.260869565217394E-2</v>
      </c>
    </row>
    <row r="38" spans="3:18">
      <c r="C38" s="8" t="s">
        <v>82</v>
      </c>
      <c r="D38" s="8">
        <v>0.94899999999999995</v>
      </c>
      <c r="E38" s="8">
        <v>2.9000000000000001E-2</v>
      </c>
      <c r="F38" s="8">
        <v>2.1999999999999999E-2</v>
      </c>
      <c r="G38">
        <f t="shared" si="2"/>
        <v>1</v>
      </c>
      <c r="O38" s="8" t="s">
        <v>82</v>
      </c>
      <c r="P38" s="9">
        <f>(D17-D38)/D17</f>
        <v>0</v>
      </c>
      <c r="Q38" s="9">
        <f t="shared" si="3"/>
        <v>0</v>
      </c>
      <c r="R38" s="9">
        <f t="shared" si="4"/>
        <v>0</v>
      </c>
    </row>
    <row r="39" spans="3:18">
      <c r="C39" s="8" t="s">
        <v>15</v>
      </c>
      <c r="D39" s="8">
        <v>0.90600000000000003</v>
      </c>
      <c r="E39" s="8">
        <v>4.2000000000000003E-2</v>
      </c>
      <c r="F39" s="8">
        <v>5.1999999999999998E-2</v>
      </c>
      <c r="G39">
        <f t="shared" si="2"/>
        <v>1</v>
      </c>
      <c r="O39" s="8" t="s">
        <v>15</v>
      </c>
      <c r="P39" s="9">
        <f t="shared" si="1"/>
        <v>5.4884742041712451E-3</v>
      </c>
      <c r="Q39" s="9">
        <f t="shared" si="3"/>
        <v>-2.4390243902439046E-2</v>
      </c>
      <c r="R39" s="9">
        <f t="shared" si="4"/>
        <v>-8.3333333333333259E-2</v>
      </c>
    </row>
    <row r="40" spans="3:18">
      <c r="C40" s="8" t="s">
        <v>32</v>
      </c>
      <c r="D40" s="8">
        <v>0.68200000000000005</v>
      </c>
      <c r="E40" s="8">
        <v>6.8000000000000005E-2</v>
      </c>
      <c r="F40" s="8">
        <v>0.25</v>
      </c>
      <c r="G40">
        <f t="shared" si="2"/>
        <v>1</v>
      </c>
      <c r="O40" s="8" t="s">
        <v>32</v>
      </c>
      <c r="P40" s="9">
        <f t="shared" si="1"/>
        <v>-1.1869436201780425E-2</v>
      </c>
      <c r="Q40" s="9">
        <f t="shared" si="3"/>
        <v>6.8493150684931378E-2</v>
      </c>
      <c r="R40" s="9">
        <f t="shared" si="4"/>
        <v>1.1857707509881433E-2</v>
      </c>
    </row>
    <row r="41" spans="3:18">
      <c r="C41" s="8" t="s">
        <v>33</v>
      </c>
      <c r="D41" s="8">
        <v>0.92300000000000004</v>
      </c>
      <c r="E41" s="8">
        <v>4.7E-2</v>
      </c>
      <c r="F41" s="8">
        <v>0.03</v>
      </c>
      <c r="G41">
        <f t="shared" si="2"/>
        <v>1</v>
      </c>
      <c r="O41" s="8" t="s">
        <v>33</v>
      </c>
      <c r="P41" s="9">
        <f t="shared" si="1"/>
        <v>-1.764057331863287E-2</v>
      </c>
      <c r="Q41" s="9">
        <f t="shared" si="3"/>
        <v>0.25396825396825395</v>
      </c>
      <c r="R41" s="9">
        <f t="shared" si="4"/>
        <v>0</v>
      </c>
    </row>
    <row r="42" spans="3:18">
      <c r="C42" s="8"/>
      <c r="D42" s="8"/>
      <c r="E42" s="8"/>
      <c r="F42" s="8"/>
    </row>
    <row r="43" spans="3:18">
      <c r="C43" s="8" t="s">
        <v>87</v>
      </c>
      <c r="D43" s="12">
        <f>AVERAGE(D25:D41)</f>
        <v>0.85694117647058832</v>
      </c>
      <c r="E43" s="12">
        <f>AVERAGE(E25:E41)</f>
        <v>7.0999999999999994E-2</v>
      </c>
      <c r="F43" s="13">
        <f>AVERAGE(F25:F41)</f>
        <v>7.2058823529411772E-2</v>
      </c>
      <c r="N43" s="9"/>
    </row>
    <row r="44" spans="3:18">
      <c r="C44" s="8"/>
      <c r="D44" s="8"/>
      <c r="E44" s="8"/>
      <c r="F44" s="8"/>
      <c r="N44" s="9"/>
    </row>
    <row r="45" spans="3:18">
      <c r="C45" s="8" t="s">
        <v>88</v>
      </c>
      <c r="D45" s="8">
        <v>0.85399999999999998</v>
      </c>
      <c r="E45" s="8">
        <v>8.3000000000000004E-2</v>
      </c>
      <c r="F45" s="8">
        <v>6.3E-2</v>
      </c>
      <c r="N45" s="9"/>
    </row>
    <row r="46" spans="3:18">
      <c r="C46" s="8" t="s">
        <v>89</v>
      </c>
      <c r="D46" s="8">
        <v>0.86099999999999999</v>
      </c>
      <c r="E46" s="8">
        <v>7.5999999999999998E-2</v>
      </c>
      <c r="F46" s="8">
        <v>7.5999999999999998E-2</v>
      </c>
      <c r="G46">
        <f>SUM(D46,E46,F46)</f>
        <v>1.0129999999999999</v>
      </c>
      <c r="N4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Giblett</vt:lpstr>
      <vt:lpstr>Mourant</vt:lpstr>
      <vt:lpstr>Diversity Apportionments Check</vt:lpstr>
      <vt:lpstr>average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 Winther</dc:creator>
  <cp:lastModifiedBy>Microsoft Office User</cp:lastModifiedBy>
  <dcterms:created xsi:type="dcterms:W3CDTF">2021-05-31T04:32:04Z</dcterms:created>
  <dcterms:modified xsi:type="dcterms:W3CDTF">2021-09-26T10:07:27Z</dcterms:modified>
</cp:coreProperties>
</file>