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Venkat/Dropbox/Boyd Lab Documents/Manuscripts/hSVF Manuscript/PLoS1 Submission/PLoS1 Required Data Files and Legend/"/>
    </mc:Choice>
  </mc:AlternateContent>
  <bookViews>
    <workbookView xWindow="2380" yWindow="460" windowWidth="17920" windowHeight="16760" tabRatio="500"/>
  </bookViews>
  <sheets>
    <sheet name="Figure 1C" sheetId="1" r:id="rId1"/>
    <sheet name="Figure 2A &amp; 2Bii" sheetId="2" r:id="rId2"/>
    <sheet name="Figure 3A &amp; 3C" sheetId="3" r:id="rId3"/>
    <sheet name="Figure 4B &amp; 4C" sheetId="4" r:id="rId4"/>
    <sheet name="Figure 5B &amp; 5C" sheetId="5" r:id="rId5"/>
    <sheet name="Figure 6B, 6C, &amp; 6D" sheetId="6" r:id="rId6"/>
    <sheet name="Supp Fig 1" sheetId="7" r:id="rId7"/>
    <sheet name="Supp Fig 4A &amp; 4B" sheetId="8" r:id="rId8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8" l="1"/>
  <c r="G11" i="8"/>
  <c r="G10" i="8"/>
  <c r="G9" i="8"/>
  <c r="G8" i="8"/>
  <c r="G7" i="8"/>
  <c r="G6" i="8"/>
  <c r="G5" i="8"/>
  <c r="G4" i="8"/>
  <c r="C20" i="2"/>
  <c r="C21" i="2"/>
  <c r="C22" i="2"/>
  <c r="C24" i="2"/>
  <c r="D20" i="2"/>
  <c r="D21" i="2"/>
  <c r="D22" i="2"/>
  <c r="D24" i="2"/>
  <c r="E20" i="2"/>
  <c r="E21" i="2"/>
  <c r="E22" i="2"/>
  <c r="E24" i="2"/>
  <c r="F20" i="2"/>
  <c r="F21" i="2"/>
  <c r="F22" i="2"/>
  <c r="F24" i="2"/>
  <c r="C25" i="2"/>
  <c r="D25" i="2"/>
  <c r="E25" i="2"/>
  <c r="F25" i="2"/>
  <c r="D23" i="2"/>
  <c r="E23" i="2"/>
  <c r="F23" i="2"/>
  <c r="C23" i="2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E26" i="5"/>
  <c r="D26" i="5"/>
  <c r="E32" i="5"/>
  <c r="F26" i="5"/>
  <c r="F32" i="5"/>
  <c r="G26" i="5"/>
  <c r="G32" i="5"/>
  <c r="H26" i="5"/>
  <c r="H32" i="5"/>
  <c r="E27" i="5"/>
  <c r="D27" i="5"/>
  <c r="E33" i="5"/>
  <c r="F27" i="5"/>
  <c r="F33" i="5"/>
  <c r="G27" i="5"/>
  <c r="G33" i="5"/>
  <c r="H27" i="5"/>
  <c r="H33" i="5"/>
  <c r="E28" i="5"/>
  <c r="D28" i="5"/>
  <c r="E34" i="5"/>
  <c r="F28" i="5"/>
  <c r="F34" i="5"/>
  <c r="G28" i="5"/>
  <c r="G34" i="5"/>
  <c r="H28" i="5"/>
  <c r="H34" i="5"/>
  <c r="D34" i="5"/>
  <c r="D33" i="5"/>
  <c r="D32" i="5"/>
  <c r="F11" i="5"/>
  <c r="G11" i="5"/>
  <c r="H11" i="5"/>
  <c r="F12" i="5"/>
  <c r="G12" i="5"/>
  <c r="H12" i="5"/>
  <c r="F13" i="5"/>
  <c r="G13" i="5"/>
  <c r="H13" i="5"/>
  <c r="E13" i="5"/>
  <c r="E12" i="5"/>
  <c r="E11" i="5"/>
  <c r="D13" i="5"/>
  <c r="D12" i="5"/>
  <c r="D11" i="5"/>
  <c r="F28" i="6"/>
  <c r="F27" i="6"/>
  <c r="F26" i="6"/>
  <c r="D28" i="6"/>
  <c r="D27" i="6"/>
  <c r="D26" i="6"/>
  <c r="E28" i="3"/>
  <c r="E27" i="3"/>
  <c r="E26" i="3"/>
  <c r="E25" i="3"/>
  <c r="E24" i="3"/>
  <c r="E23" i="3"/>
  <c r="E22" i="3"/>
  <c r="E21" i="3"/>
  <c r="E20" i="3"/>
  <c r="E11" i="3"/>
  <c r="E10" i="3"/>
  <c r="E9" i="3"/>
  <c r="E8" i="3"/>
  <c r="E7" i="3"/>
  <c r="E6" i="3"/>
  <c r="E5" i="3"/>
  <c r="E4" i="3"/>
</calcChain>
</file>

<file path=xl/sharedStrings.xml><?xml version="1.0" encoding="utf-8"?>
<sst xmlns="http://schemas.openxmlformats.org/spreadsheetml/2006/main" count="521" uniqueCount="125">
  <si>
    <t>Figure 3A</t>
  </si>
  <si>
    <t>[WntTrial].[Day]</t>
  </si>
  <si>
    <t>Wnt Densitometry</t>
  </si>
  <si>
    <t>GAPDH Densitometry</t>
  </si>
  <si>
    <t>Day</t>
  </si>
  <si>
    <t>STDEV</t>
  </si>
  <si>
    <t>Average Wnt/GAPDH</t>
  </si>
  <si>
    <t>Wnt/GAPDH</t>
  </si>
  <si>
    <t>Standard Deviation</t>
  </si>
  <si>
    <t>S.E.M.</t>
  </si>
  <si>
    <t>Figure 3C</t>
  </si>
  <si>
    <t>[Fzd4Trial].[Day]</t>
  </si>
  <si>
    <t>Fzd4 Densitometry</t>
  </si>
  <si>
    <t>Fzd4/GAPDH</t>
  </si>
  <si>
    <t>Average Fzd4/GAPDH</t>
  </si>
  <si>
    <t>Volumes</t>
  </si>
  <si>
    <t>Mean</t>
  </si>
  <si>
    <t>IgG</t>
  </si>
  <si>
    <t>Anti-Wnt5a</t>
  </si>
  <si>
    <t>rhWnt5a</t>
  </si>
  <si>
    <t>Nodes</t>
  </si>
  <si>
    <t>Segments</t>
  </si>
  <si>
    <t>Average Length</t>
  </si>
  <si>
    <t>Treatment</t>
  </si>
  <si>
    <t>Figure 6B</t>
  </si>
  <si>
    <t>Figure 6C</t>
  </si>
  <si>
    <t>Figure 6D</t>
  </si>
  <si>
    <t>Segment Density</t>
  </si>
  <si>
    <t>(Segments / Length Density)</t>
  </si>
  <si>
    <t>Node Density</t>
  </si>
  <si>
    <t>(Nodes / Length Density)</t>
  </si>
  <si>
    <t>Segment Density x 10^6</t>
  </si>
  <si>
    <t>Node Density x 10^6</t>
  </si>
  <si>
    <t>Length Density</t>
  </si>
  <si>
    <t>(Length / UEA1+ Volume)</t>
  </si>
  <si>
    <t>Extrapolated Metrics</t>
  </si>
  <si>
    <t>Trial</t>
  </si>
  <si>
    <t>0ng/ml</t>
  </si>
  <si>
    <t>0.75ng/ml</t>
  </si>
  <si>
    <t>7.5ng/ml</t>
  </si>
  <si>
    <t>75ng/ml</t>
  </si>
  <si>
    <t>150ng/ml</t>
  </si>
  <si>
    <t>Average</t>
  </si>
  <si>
    <t>EC Length (cm)</t>
  </si>
  <si>
    <t>EC Area (cm^2)</t>
  </si>
  <si>
    <t>EC Length / EC Area (1/cm)</t>
  </si>
  <si>
    <t>Normalized Length / EC Area</t>
  </si>
  <si>
    <t>Figure 4B</t>
  </si>
  <si>
    <t xml:space="preserve">Normalized EC Area </t>
  </si>
  <si>
    <t>Figure 4C</t>
  </si>
  <si>
    <t>rhWnt3a</t>
  </si>
  <si>
    <t>Length</t>
  </si>
  <si>
    <t>Figure 5B</t>
  </si>
  <si>
    <t xml:space="preserve">Normalized EC Length / EC Area </t>
  </si>
  <si>
    <t>Figure 5C</t>
  </si>
  <si>
    <t>Recombinant WNT</t>
  </si>
  <si>
    <t>Anti WNT</t>
  </si>
  <si>
    <t>Raw Data</t>
  </si>
  <si>
    <t>UEA1 Volume</t>
  </si>
  <si>
    <t>Non-UEA1 Volume</t>
  </si>
  <si>
    <t>Terminal Nodes</t>
  </si>
  <si>
    <t>Branching Nodes</t>
  </si>
  <si>
    <t>Total Length</t>
  </si>
  <si>
    <t>Total Volume</t>
  </si>
  <si>
    <t>[Trial].[Replicate]</t>
  </si>
  <si>
    <t>GM</t>
  </si>
  <si>
    <t>IWP2</t>
  </si>
  <si>
    <t>0 µM</t>
  </si>
  <si>
    <t>6.25 µM</t>
  </si>
  <si>
    <t>12.5 µM</t>
  </si>
  <si>
    <t>25 µM</t>
  </si>
  <si>
    <t>50 µM</t>
  </si>
  <si>
    <t>Blank</t>
  </si>
  <si>
    <t>Raw Data - CCK-8 Assay</t>
  </si>
  <si>
    <t>Figure 2A</t>
  </si>
  <si>
    <t>Average Absorbance</t>
  </si>
  <si>
    <t>Raw Data - IWP2 Treatment</t>
  </si>
  <si>
    <t>Mean Length 1</t>
  </si>
  <si>
    <t>Mean Length 2</t>
  </si>
  <si>
    <t>Mean Length 3</t>
  </si>
  <si>
    <t>Figure 2Bii</t>
  </si>
  <si>
    <t>Normalized Length 1</t>
  </si>
  <si>
    <t>Normalized Length 2</t>
  </si>
  <si>
    <t>Normalized Length 3</t>
  </si>
  <si>
    <t>Passage 1</t>
  </si>
  <si>
    <t>Passage 2</t>
  </si>
  <si>
    <t>Passage 3</t>
  </si>
  <si>
    <t>Passage 4</t>
  </si>
  <si>
    <t>Average Normalized Length</t>
  </si>
  <si>
    <t>Figure 1C</t>
  </si>
  <si>
    <t>Replicate</t>
  </si>
  <si>
    <t>[Passage].[Replicate]</t>
  </si>
  <si>
    <t>Length (px)</t>
  </si>
  <si>
    <t>Bottom</t>
  </si>
  <si>
    <t>BottomLeft</t>
  </si>
  <si>
    <t>BottomRight</t>
  </si>
  <si>
    <t>Left</t>
  </si>
  <si>
    <t>LeftMiddle</t>
  </si>
  <si>
    <t>Middle</t>
  </si>
  <si>
    <t>Right</t>
  </si>
  <si>
    <t>RightMiddle</t>
  </si>
  <si>
    <t>Top</t>
  </si>
  <si>
    <t>TopLeft</t>
  </si>
  <si>
    <t>TopRight</t>
  </si>
  <si>
    <t>Field</t>
  </si>
  <si>
    <t>anti-Wnt5a</t>
  </si>
  <si>
    <t>0µg/ml</t>
  </si>
  <si>
    <t>5µg/ml</t>
  </si>
  <si>
    <t>10µg/ml</t>
  </si>
  <si>
    <t>20µg/ml</t>
  </si>
  <si>
    <t>Supp Fig 4B</t>
  </si>
  <si>
    <t>Supp Fig 4A</t>
  </si>
  <si>
    <t>SU11274</t>
  </si>
  <si>
    <t>0µM</t>
  </si>
  <si>
    <t>0.1µM</t>
  </si>
  <si>
    <t>1µM</t>
  </si>
  <si>
    <t>5µM</t>
  </si>
  <si>
    <t>10µM</t>
  </si>
  <si>
    <t>SB431542</t>
  </si>
  <si>
    <t>ZM323881</t>
  </si>
  <si>
    <t>AG1296</t>
  </si>
  <si>
    <t>0.5µM</t>
  </si>
  <si>
    <t>2µM</t>
  </si>
  <si>
    <t>25µM</t>
  </si>
  <si>
    <t>50µM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</si>
</sst>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ont="1"/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tabSelected="1" zoomScale="60" zoomScaleNormal="60" zoomScalePageLayoutView="60" workbookViewId="0">
      <selection activeCell="H55" sqref="H55"/>
    </sheetView>
  </sheetViews>
  <sheetFormatPr baseColWidth="10" defaultRowHeight="16" x14ac:dyDescent="0.2"/>
  <cols>
    <col min="2" max="2" width="18.1640625" bestFit="1" customWidth="1"/>
    <col min="3" max="3" width="15.5" bestFit="1" customWidth="1"/>
    <col min="4" max="4" width="18.5" bestFit="1" customWidth="1"/>
    <col min="5" max="5" width="15.5" bestFit="1" customWidth="1"/>
    <col min="6" max="6" width="18.5" bestFit="1" customWidth="1"/>
    <col min="7" max="7" width="10.33203125" bestFit="1" customWidth="1"/>
    <col min="8" max="8" width="18.5" bestFit="1" customWidth="1"/>
    <col min="9" max="9" width="10.33203125" bestFit="1" customWidth="1"/>
  </cols>
  <sheetData>
    <row r="2" spans="1:6" x14ac:dyDescent="0.2">
      <c r="B2" s="19" t="s">
        <v>90</v>
      </c>
      <c r="C2" s="14" t="s">
        <v>84</v>
      </c>
      <c r="D2" s="14" t="s">
        <v>85</v>
      </c>
      <c r="E2" s="14" t="s">
        <v>86</v>
      </c>
      <c r="F2" s="14" t="s">
        <v>87</v>
      </c>
    </row>
    <row r="3" spans="1:6" x14ac:dyDescent="0.2">
      <c r="B3" s="14" t="s">
        <v>77</v>
      </c>
      <c r="C3" s="4">
        <v>20022.721714285715</v>
      </c>
      <c r="D3" s="4">
        <v>11081.387916666667</v>
      </c>
      <c r="E3" s="4">
        <v>7852.0003333333343</v>
      </c>
      <c r="F3" s="4">
        <v>2756.7211666666667</v>
      </c>
    </row>
    <row r="4" spans="1:6" x14ac:dyDescent="0.2">
      <c r="B4" s="14" t="s">
        <v>78</v>
      </c>
      <c r="C4" s="4">
        <v>19896.194000000003</v>
      </c>
      <c r="D4" s="4">
        <v>11983.997333333333</v>
      </c>
      <c r="E4" s="4">
        <v>8438.1016666666674</v>
      </c>
      <c r="F4" s="4">
        <v>8926.8510000000006</v>
      </c>
    </row>
    <row r="5" spans="1:6" x14ac:dyDescent="0.2">
      <c r="B5" s="14" t="s">
        <v>79</v>
      </c>
      <c r="C5" s="4">
        <v>16806.189999999999</v>
      </c>
      <c r="D5" s="4">
        <v>10525.303222222223</v>
      </c>
      <c r="E5" s="4">
        <v>8643.8226666666669</v>
      </c>
      <c r="F5" s="4">
        <v>3214.8507647058823</v>
      </c>
    </row>
    <row r="6" spans="1:6" x14ac:dyDescent="0.2">
      <c r="C6" s="2"/>
      <c r="D6" s="1"/>
      <c r="E6" s="1"/>
      <c r="F6" s="1"/>
    </row>
    <row r="7" spans="1:6" x14ac:dyDescent="0.2">
      <c r="A7" t="s">
        <v>89</v>
      </c>
      <c r="B7" s="19" t="s">
        <v>90</v>
      </c>
      <c r="C7" s="14" t="s">
        <v>84</v>
      </c>
      <c r="D7" s="14" t="s">
        <v>85</v>
      </c>
      <c r="E7" s="14" t="s">
        <v>86</v>
      </c>
      <c r="F7" s="14" t="s">
        <v>87</v>
      </c>
    </row>
    <row r="8" spans="1:6" x14ac:dyDescent="0.2">
      <c r="B8" s="14" t="s">
        <v>81</v>
      </c>
      <c r="C8" s="4">
        <v>1</v>
      </c>
      <c r="D8" s="4">
        <v>0.55344063982871872</v>
      </c>
      <c r="E8" s="4">
        <v>0.39215449554648341</v>
      </c>
      <c r="F8" s="4">
        <v>0.1376796424583884</v>
      </c>
    </row>
    <row r="9" spans="1:6" x14ac:dyDescent="0.2">
      <c r="B9" s="14" t="s">
        <v>82</v>
      </c>
      <c r="C9" s="4">
        <v>1</v>
      </c>
      <c r="D9" s="4">
        <v>0.60232611992692331</v>
      </c>
      <c r="E9" s="4">
        <v>0.42410632237837376</v>
      </c>
      <c r="F9" s="4">
        <v>0.44867128858916427</v>
      </c>
    </row>
    <row r="10" spans="1:6" x14ac:dyDescent="0.2">
      <c r="B10" s="14" t="s">
        <v>83</v>
      </c>
      <c r="C10" s="4">
        <v>1</v>
      </c>
      <c r="D10" s="4">
        <v>0.62627539152075651</v>
      </c>
      <c r="E10" s="4">
        <v>0.51432375015792797</v>
      </c>
      <c r="F10" s="4">
        <v>0.19128968342651623</v>
      </c>
    </row>
    <row r="11" spans="1:6" ht="32" x14ac:dyDescent="0.2">
      <c r="B11" s="20" t="s">
        <v>88</v>
      </c>
      <c r="C11" s="4">
        <v>1</v>
      </c>
      <c r="D11" s="4">
        <v>0.59401405042546618</v>
      </c>
      <c r="E11" s="4">
        <v>0.44352818936092842</v>
      </c>
      <c r="F11" s="4">
        <v>0.25921353815802295</v>
      </c>
    </row>
    <row r="12" spans="1:6" x14ac:dyDescent="0.2">
      <c r="B12" s="14" t="s">
        <v>5</v>
      </c>
      <c r="C12" s="4">
        <v>0</v>
      </c>
      <c r="D12" s="4">
        <v>3.7122003421932802E-2</v>
      </c>
      <c r="E12" s="4">
        <v>6.3358017494986263E-2</v>
      </c>
      <c r="F12" s="4">
        <v>0.16625037901301931</v>
      </c>
    </row>
    <row r="13" spans="1:6" x14ac:dyDescent="0.2">
      <c r="B13" s="14" t="s">
        <v>9</v>
      </c>
      <c r="C13" s="4">
        <v>0</v>
      </c>
      <c r="D13" s="4">
        <v>2.1432398668511113E-2</v>
      </c>
      <c r="E13" s="4">
        <v>3.6579768456051341E-2</v>
      </c>
      <c r="F13" s="4">
        <v>9.598470107604401E-2</v>
      </c>
    </row>
    <row r="14" spans="1:6" x14ac:dyDescent="0.2">
      <c r="C14" s="2"/>
      <c r="D14" s="1"/>
      <c r="E14" s="1"/>
      <c r="F14" s="1"/>
    </row>
    <row r="16" spans="1:6" x14ac:dyDescent="0.2">
      <c r="B16" t="s">
        <v>57</v>
      </c>
    </row>
    <row r="17" spans="2:9" x14ac:dyDescent="0.2">
      <c r="B17" s="14" t="s">
        <v>91</v>
      </c>
      <c r="C17" s="14" t="s">
        <v>92</v>
      </c>
      <c r="D17" s="14" t="s">
        <v>91</v>
      </c>
      <c r="E17" s="14" t="s">
        <v>92</v>
      </c>
      <c r="F17" s="14" t="s">
        <v>91</v>
      </c>
      <c r="G17" s="14" t="s">
        <v>92</v>
      </c>
      <c r="H17" s="14" t="s">
        <v>91</v>
      </c>
      <c r="I17" s="14" t="s">
        <v>92</v>
      </c>
    </row>
    <row r="18" spans="2:9" x14ac:dyDescent="0.2">
      <c r="B18" s="21">
        <v>1.1000000000000001</v>
      </c>
      <c r="C18" s="27">
        <v>24455.120999999999</v>
      </c>
      <c r="D18" s="21">
        <v>2.1</v>
      </c>
      <c r="E18" s="26">
        <v>9660.5650000000005</v>
      </c>
      <c r="F18" s="21">
        <v>3.1</v>
      </c>
      <c r="G18" s="26">
        <v>9521.94</v>
      </c>
      <c r="H18" s="21">
        <v>4.0999999999999996</v>
      </c>
      <c r="I18" s="26">
        <v>965.20100000000002</v>
      </c>
    </row>
    <row r="19" spans="2:9" x14ac:dyDescent="0.2">
      <c r="B19" s="22">
        <v>1.1000000000000001</v>
      </c>
      <c r="C19" s="5">
        <v>22747.332999999999</v>
      </c>
      <c r="D19" s="22">
        <v>2.1</v>
      </c>
      <c r="E19" s="23">
        <v>8299.8919999999998</v>
      </c>
      <c r="F19" s="22">
        <v>3.1</v>
      </c>
      <c r="G19" s="23">
        <v>10122.197</v>
      </c>
      <c r="H19" s="22">
        <v>4.0999999999999996</v>
      </c>
      <c r="I19" s="23">
        <v>1618.1849999999999</v>
      </c>
    </row>
    <row r="20" spans="2:9" x14ac:dyDescent="0.2">
      <c r="B20" s="22">
        <v>1.1000000000000001</v>
      </c>
      <c r="C20" s="5">
        <v>24252.782999999999</v>
      </c>
      <c r="D20" s="22">
        <v>2.1</v>
      </c>
      <c r="E20" s="23">
        <v>12203.987999999999</v>
      </c>
      <c r="F20" s="24">
        <v>3.1</v>
      </c>
      <c r="G20" s="32">
        <v>3911.864</v>
      </c>
      <c r="H20" s="22">
        <v>4.0999999999999996</v>
      </c>
      <c r="I20" s="23">
        <v>1492.9349999999999</v>
      </c>
    </row>
    <row r="21" spans="2:9" x14ac:dyDescent="0.2">
      <c r="B21" s="22">
        <v>1.1000000000000001</v>
      </c>
      <c r="C21" s="5">
        <v>17694.316999999999</v>
      </c>
      <c r="D21" s="22">
        <v>2.1</v>
      </c>
      <c r="E21" s="23">
        <v>10809.209000000001</v>
      </c>
      <c r="F21" s="21">
        <v>3.2</v>
      </c>
      <c r="G21" s="30">
        <v>13070.094999999999</v>
      </c>
      <c r="H21" s="22">
        <v>4.0999999999999996</v>
      </c>
      <c r="I21" s="23">
        <v>9647.5810000000001</v>
      </c>
    </row>
    <row r="22" spans="2:9" x14ac:dyDescent="0.2">
      <c r="B22" s="22">
        <v>1.1000000000000001</v>
      </c>
      <c r="C22" s="5">
        <v>20702.766</v>
      </c>
      <c r="D22" s="22">
        <v>2.1</v>
      </c>
      <c r="E22" s="23">
        <v>10465.357</v>
      </c>
      <c r="F22" s="22">
        <v>3.2</v>
      </c>
      <c r="G22" s="31">
        <v>6449.1360000000004</v>
      </c>
      <c r="H22" s="22">
        <v>4.0999999999999996</v>
      </c>
      <c r="I22" s="23">
        <v>2110.4670000000001</v>
      </c>
    </row>
    <row r="23" spans="2:9" x14ac:dyDescent="0.2">
      <c r="B23" s="22">
        <v>1.1000000000000001</v>
      </c>
      <c r="C23" s="5">
        <v>16214.834000000001</v>
      </c>
      <c r="D23" s="22">
        <v>2.1</v>
      </c>
      <c r="E23" s="23">
        <v>12085.244000000001</v>
      </c>
      <c r="F23" s="24">
        <v>3.2</v>
      </c>
      <c r="G23" s="32">
        <v>5795.0739999999996</v>
      </c>
      <c r="H23" s="24">
        <v>4.0999999999999996</v>
      </c>
      <c r="I23" s="25">
        <v>705.95799999999997</v>
      </c>
    </row>
    <row r="24" spans="2:9" x14ac:dyDescent="0.2">
      <c r="B24" s="24">
        <v>1.1000000000000001</v>
      </c>
      <c r="C24" s="28">
        <v>14091.897999999999</v>
      </c>
      <c r="D24" s="22">
        <v>2.1</v>
      </c>
      <c r="E24" s="23">
        <v>10405.924999999999</v>
      </c>
      <c r="F24" s="21">
        <v>3.3</v>
      </c>
      <c r="G24" s="30">
        <v>13711.51</v>
      </c>
      <c r="H24" s="21">
        <v>4.2</v>
      </c>
      <c r="I24" s="26">
        <v>9750.8130000000001</v>
      </c>
    </row>
    <row r="25" spans="2:9" x14ac:dyDescent="0.2">
      <c r="B25" s="21">
        <v>1.2</v>
      </c>
      <c r="C25" s="29">
        <v>19745.893</v>
      </c>
      <c r="D25" s="22">
        <v>2.1</v>
      </c>
      <c r="E25" s="23">
        <v>12623.701999999999</v>
      </c>
      <c r="F25" s="22">
        <v>3.3</v>
      </c>
      <c r="G25" s="23">
        <v>8923.7379999999994</v>
      </c>
      <c r="H25" s="22">
        <v>4.2</v>
      </c>
      <c r="I25" s="23">
        <v>7036.3670000000002</v>
      </c>
    </row>
    <row r="26" spans="2:9" x14ac:dyDescent="0.2">
      <c r="B26" s="22">
        <v>1.2</v>
      </c>
      <c r="C26" s="5">
        <v>22165.866000000002</v>
      </c>
      <c r="D26" s="22">
        <v>2.1</v>
      </c>
      <c r="E26" s="23">
        <v>11085.703</v>
      </c>
      <c r="F26" s="22">
        <v>3.3</v>
      </c>
      <c r="G26" s="23">
        <v>2796.1120000000001</v>
      </c>
      <c r="H26" s="24">
        <v>4.2</v>
      </c>
      <c r="I26" s="25">
        <v>9993.3729999999996</v>
      </c>
    </row>
    <row r="27" spans="2:9" x14ac:dyDescent="0.2">
      <c r="B27" s="22">
        <v>1.2</v>
      </c>
      <c r="C27" s="5">
        <v>17776.823</v>
      </c>
      <c r="D27" s="22">
        <v>2.1</v>
      </c>
      <c r="E27" s="23">
        <v>12113.9</v>
      </c>
      <c r="F27" s="22">
        <v>3.3</v>
      </c>
      <c r="G27" s="5">
        <v>13491.242</v>
      </c>
      <c r="H27" s="21">
        <v>4.3</v>
      </c>
      <c r="I27" s="26">
        <v>348.87099999999998</v>
      </c>
    </row>
    <row r="28" spans="2:9" x14ac:dyDescent="0.2">
      <c r="B28" s="21">
        <v>1.3</v>
      </c>
      <c r="C28" s="26">
        <v>15881.764999999999</v>
      </c>
      <c r="D28" s="5">
        <v>2.1</v>
      </c>
      <c r="E28" s="23">
        <v>13500.459000000001</v>
      </c>
      <c r="F28" s="22">
        <v>3.3</v>
      </c>
      <c r="G28" s="5">
        <v>11281.251</v>
      </c>
      <c r="H28" s="22">
        <v>4.3</v>
      </c>
      <c r="I28" s="33">
        <v>643.29200000000003</v>
      </c>
    </row>
    <row r="29" spans="2:9" x14ac:dyDescent="0.2">
      <c r="B29" s="22">
        <v>1.3</v>
      </c>
      <c r="C29" s="23">
        <v>18251.625</v>
      </c>
      <c r="D29" s="5">
        <v>2.1</v>
      </c>
      <c r="E29" s="23">
        <v>9722.7109999999993</v>
      </c>
      <c r="F29" s="22">
        <v>3.3</v>
      </c>
      <c r="G29" s="5">
        <v>10654.41</v>
      </c>
      <c r="H29" s="22">
        <v>4.3</v>
      </c>
      <c r="I29" s="23">
        <v>396.875</v>
      </c>
    </row>
    <row r="30" spans="2:9" x14ac:dyDescent="0.2">
      <c r="B30" s="22">
        <v>1.3</v>
      </c>
      <c r="C30" s="23">
        <v>17002.210999999999</v>
      </c>
      <c r="D30" s="21">
        <v>2.2000000000000002</v>
      </c>
      <c r="E30" s="26">
        <v>11178.069</v>
      </c>
      <c r="F30" s="22">
        <v>3.3</v>
      </c>
      <c r="G30" s="5">
        <v>9166.94</v>
      </c>
      <c r="H30" s="22">
        <v>4.3</v>
      </c>
      <c r="I30" s="23">
        <v>4475.027</v>
      </c>
    </row>
    <row r="31" spans="2:9" x14ac:dyDescent="0.2">
      <c r="B31" s="22">
        <v>1.3</v>
      </c>
      <c r="C31" s="23">
        <v>15730.03</v>
      </c>
      <c r="D31" s="22">
        <v>2.2000000000000002</v>
      </c>
      <c r="E31" s="23">
        <v>10045.662</v>
      </c>
      <c r="F31" s="22">
        <v>3.3</v>
      </c>
      <c r="G31" s="5">
        <v>3162.5360000000001</v>
      </c>
      <c r="H31" s="22">
        <v>4.3</v>
      </c>
      <c r="I31" s="23">
        <v>12527.884</v>
      </c>
    </row>
    <row r="32" spans="2:9" x14ac:dyDescent="0.2">
      <c r="B32" s="22">
        <v>1.3</v>
      </c>
      <c r="C32" s="23">
        <v>15510.82</v>
      </c>
      <c r="D32" s="24">
        <v>2.2000000000000002</v>
      </c>
      <c r="E32" s="25">
        <v>14728.261</v>
      </c>
      <c r="F32" s="22">
        <v>3.3</v>
      </c>
      <c r="G32" s="5">
        <v>4277.8069999999998</v>
      </c>
      <c r="H32" s="22">
        <v>4.3</v>
      </c>
      <c r="I32" s="23">
        <v>2691.0650000000001</v>
      </c>
    </row>
    <row r="33" spans="2:9" x14ac:dyDescent="0.2">
      <c r="B33" s="24">
        <v>1.3</v>
      </c>
      <c r="C33" s="25">
        <v>18460.688999999998</v>
      </c>
      <c r="D33" s="21">
        <v>2.2999999999999998</v>
      </c>
      <c r="E33" s="26">
        <v>14712.65</v>
      </c>
      <c r="F33" s="22">
        <v>3.3</v>
      </c>
      <c r="G33" s="5">
        <v>13752.19</v>
      </c>
      <c r="H33" s="22">
        <v>4.3</v>
      </c>
      <c r="I33" s="23">
        <v>663.01700000000005</v>
      </c>
    </row>
    <row r="34" spans="2:9" x14ac:dyDescent="0.2">
      <c r="B34" s="1"/>
      <c r="C34" s="1"/>
      <c r="D34" s="22">
        <v>2.2999999999999998</v>
      </c>
      <c r="E34" s="23">
        <v>14932.092000000001</v>
      </c>
      <c r="F34" s="22">
        <v>3.3</v>
      </c>
      <c r="G34" s="5">
        <v>13124.967000000001</v>
      </c>
      <c r="H34" s="22">
        <v>4.3</v>
      </c>
      <c r="I34" s="23">
        <v>967.80700000000002</v>
      </c>
    </row>
    <row r="35" spans="2:9" x14ac:dyDescent="0.2">
      <c r="B35" s="1"/>
      <c r="C35" s="1"/>
      <c r="D35" s="22">
        <v>2.2999999999999998</v>
      </c>
      <c r="E35" s="23">
        <v>12486.27</v>
      </c>
      <c r="F35" s="22">
        <v>3.3</v>
      </c>
      <c r="G35" s="5">
        <v>3951.5140000000001</v>
      </c>
      <c r="H35" s="22">
        <v>4.3</v>
      </c>
      <c r="I35" s="23">
        <v>9107.8940000000002</v>
      </c>
    </row>
    <row r="36" spans="2:9" x14ac:dyDescent="0.2">
      <c r="B36" s="1"/>
      <c r="C36" s="1"/>
      <c r="D36" s="22">
        <v>2.2999999999999998</v>
      </c>
      <c r="E36" s="23">
        <v>5188.5330000000004</v>
      </c>
      <c r="F36" s="22">
        <v>3.3</v>
      </c>
      <c r="G36" s="5">
        <v>11390.177</v>
      </c>
      <c r="H36" s="22">
        <v>4.3</v>
      </c>
      <c r="I36" s="23">
        <v>565.14599999999996</v>
      </c>
    </row>
    <row r="37" spans="2:9" x14ac:dyDescent="0.2">
      <c r="B37" s="1"/>
      <c r="C37" s="1"/>
      <c r="D37" s="22">
        <v>2.2999999999999998</v>
      </c>
      <c r="E37" s="23">
        <v>14370.471</v>
      </c>
      <c r="F37" s="22">
        <v>3.3</v>
      </c>
      <c r="G37" s="5">
        <v>3235.6640000000002</v>
      </c>
      <c r="H37" s="22">
        <v>4.3</v>
      </c>
      <c r="I37" s="23">
        <v>5304.5839999999998</v>
      </c>
    </row>
    <row r="38" spans="2:9" x14ac:dyDescent="0.2">
      <c r="B38" s="1"/>
      <c r="C38" s="1"/>
      <c r="D38" s="22">
        <v>2.2999999999999998</v>
      </c>
      <c r="E38" s="23">
        <v>7679.4170000000004</v>
      </c>
      <c r="F38" s="22">
        <v>3.3</v>
      </c>
      <c r="G38" s="5">
        <v>11099.55</v>
      </c>
      <c r="H38" s="22">
        <v>4.3</v>
      </c>
      <c r="I38" s="23">
        <v>3117.8209999999999</v>
      </c>
    </row>
    <row r="39" spans="2:9" x14ac:dyDescent="0.2">
      <c r="B39" s="1"/>
      <c r="C39" s="1"/>
      <c r="D39" s="22">
        <v>2.2999999999999998</v>
      </c>
      <c r="E39" s="23">
        <v>14430.959000000001</v>
      </c>
      <c r="F39" s="22">
        <v>3.3</v>
      </c>
      <c r="G39" s="5">
        <v>3404.527</v>
      </c>
      <c r="H39" s="22">
        <v>4.3</v>
      </c>
      <c r="I39" s="23">
        <v>1708.4739999999999</v>
      </c>
    </row>
    <row r="40" spans="2:9" x14ac:dyDescent="0.2">
      <c r="B40" s="1"/>
      <c r="C40" s="1"/>
      <c r="D40" s="22">
        <v>2.2999999999999998</v>
      </c>
      <c r="E40" s="23">
        <v>11713.171</v>
      </c>
      <c r="F40" s="22">
        <v>3.3</v>
      </c>
      <c r="G40" s="5">
        <v>15736.329</v>
      </c>
      <c r="H40" s="22">
        <v>4.3</v>
      </c>
      <c r="I40" s="23">
        <v>671.16499999999996</v>
      </c>
    </row>
    <row r="41" spans="2:9" x14ac:dyDescent="0.2">
      <c r="B41" s="1"/>
      <c r="C41" s="1"/>
      <c r="D41" s="22">
        <v>2.2999999999999998</v>
      </c>
      <c r="E41" s="23">
        <v>6532.7809999999999</v>
      </c>
      <c r="F41" s="24">
        <v>3.3</v>
      </c>
      <c r="G41" s="28">
        <v>2428.3440000000001</v>
      </c>
      <c r="H41" s="22">
        <v>4.3</v>
      </c>
      <c r="I41" s="23">
        <v>8065.3909999999996</v>
      </c>
    </row>
    <row r="42" spans="2:9" x14ac:dyDescent="0.2">
      <c r="B42" s="1"/>
      <c r="C42" s="1"/>
      <c r="D42" s="22">
        <v>2.2999999999999998</v>
      </c>
      <c r="E42" s="23">
        <v>10715.164000000001</v>
      </c>
      <c r="F42" s="1"/>
      <c r="G42" s="1"/>
      <c r="H42" s="22">
        <v>4.3</v>
      </c>
      <c r="I42" s="23">
        <v>1406.9280000000001</v>
      </c>
    </row>
    <row r="43" spans="2:9" x14ac:dyDescent="0.2">
      <c r="B43" s="1"/>
      <c r="C43" s="1"/>
      <c r="D43" s="22">
        <v>2.2999999999999998</v>
      </c>
      <c r="E43" s="23">
        <v>5515.4719999999998</v>
      </c>
      <c r="F43" s="1"/>
      <c r="G43" s="1"/>
      <c r="H43" s="24">
        <v>4.3</v>
      </c>
      <c r="I43" s="25">
        <v>1991.222</v>
      </c>
    </row>
    <row r="44" spans="2:9" x14ac:dyDescent="0.2">
      <c r="B44" s="1"/>
      <c r="C44" s="1"/>
      <c r="D44" s="22">
        <v>2.2999999999999998</v>
      </c>
      <c r="E44" s="23">
        <v>10572.156000000001</v>
      </c>
      <c r="F44" s="1"/>
      <c r="G44" s="1"/>
      <c r="H44" s="1"/>
      <c r="I44" s="1"/>
    </row>
    <row r="45" spans="2:9" x14ac:dyDescent="0.2">
      <c r="B45" s="1"/>
      <c r="C45" s="1"/>
      <c r="D45" s="22">
        <v>2.2999999999999998</v>
      </c>
      <c r="E45" s="23">
        <v>11239.516</v>
      </c>
      <c r="F45" s="1"/>
      <c r="G45" s="1"/>
      <c r="H45" s="1"/>
      <c r="I45" s="1"/>
    </row>
    <row r="46" spans="2:9" x14ac:dyDescent="0.2">
      <c r="B46" s="1"/>
      <c r="C46" s="1"/>
      <c r="D46" s="22">
        <v>2.2999999999999998</v>
      </c>
      <c r="E46" s="23">
        <v>6949.2629999999999</v>
      </c>
      <c r="F46" s="1"/>
      <c r="G46" s="1"/>
      <c r="H46" s="1"/>
      <c r="I46" s="1"/>
    </row>
    <row r="47" spans="2:9" x14ac:dyDescent="0.2">
      <c r="B47" s="1"/>
      <c r="C47" s="1"/>
      <c r="D47" s="22">
        <v>2.2999999999999998</v>
      </c>
      <c r="E47" s="23">
        <v>15786.111000000001</v>
      </c>
      <c r="F47" s="1"/>
      <c r="G47" s="1"/>
      <c r="H47" s="1"/>
      <c r="I47" s="1"/>
    </row>
    <row r="48" spans="2:9" x14ac:dyDescent="0.2">
      <c r="B48" s="1"/>
      <c r="C48" s="1"/>
      <c r="D48" s="22">
        <v>2.2999999999999998</v>
      </c>
      <c r="E48" s="23">
        <v>4857.2700000000004</v>
      </c>
      <c r="F48" s="1"/>
      <c r="G48" s="1"/>
      <c r="H48" s="1"/>
      <c r="I48" s="1"/>
    </row>
    <row r="49" spans="2:9" x14ac:dyDescent="0.2">
      <c r="B49" s="1"/>
      <c r="C49" s="1"/>
      <c r="D49" s="22">
        <v>2.2999999999999998</v>
      </c>
      <c r="E49" s="23">
        <v>3529.8220000000001</v>
      </c>
      <c r="F49" s="1"/>
      <c r="G49" s="1"/>
      <c r="H49" s="1"/>
      <c r="I49" s="1"/>
    </row>
    <row r="50" spans="2:9" x14ac:dyDescent="0.2">
      <c r="B50" s="1"/>
      <c r="C50" s="1"/>
      <c r="D50" s="24">
        <v>2.2999999999999998</v>
      </c>
      <c r="E50" s="25">
        <v>18244.34</v>
      </c>
      <c r="F50" s="1"/>
      <c r="G50" s="1"/>
      <c r="H50" s="1"/>
      <c r="I5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I29" sqref="I29"/>
    </sheetView>
  </sheetViews>
  <sheetFormatPr baseColWidth="10" defaultRowHeight="16" x14ac:dyDescent="0.2"/>
  <cols>
    <col min="2" max="2" width="18.1640625" style="1" bestFit="1" customWidth="1"/>
    <col min="3" max="9" width="10.83203125" style="1"/>
  </cols>
  <sheetData>
    <row r="2" spans="1:9" x14ac:dyDescent="0.2">
      <c r="A2" s="7" t="s">
        <v>74</v>
      </c>
      <c r="B2" s="13"/>
      <c r="C2" s="13"/>
      <c r="D2" s="14" t="s">
        <v>66</v>
      </c>
      <c r="E2" s="14" t="s">
        <v>66</v>
      </c>
      <c r="F2" s="14" t="s">
        <v>66</v>
      </c>
      <c r="G2" s="14" t="s">
        <v>66</v>
      </c>
      <c r="H2" s="14" t="s">
        <v>66</v>
      </c>
    </row>
    <row r="3" spans="1:9" x14ac:dyDescent="0.2">
      <c r="A3" s="7"/>
      <c r="B3" s="14"/>
      <c r="C3" s="14" t="s">
        <v>65</v>
      </c>
      <c r="D3" s="14" t="s">
        <v>67</v>
      </c>
      <c r="E3" s="14" t="s">
        <v>68</v>
      </c>
      <c r="F3" s="14" t="s">
        <v>69</v>
      </c>
      <c r="G3" s="14" t="s">
        <v>70</v>
      </c>
      <c r="H3" s="14" t="s">
        <v>71</v>
      </c>
    </row>
    <row r="4" spans="1:9" x14ac:dyDescent="0.2">
      <c r="A4" s="7"/>
      <c r="B4" s="15" t="s">
        <v>75</v>
      </c>
      <c r="C4" s="6">
        <v>2.531166666666667</v>
      </c>
      <c r="D4" s="6">
        <v>2.8098333333333336</v>
      </c>
      <c r="E4" s="6">
        <v>2.3584999999999998</v>
      </c>
      <c r="F4" s="6">
        <v>2.8673333333333328</v>
      </c>
      <c r="G4" s="6">
        <v>2.3843333333333336</v>
      </c>
      <c r="H4" s="6">
        <v>1.0561666666666667</v>
      </c>
    </row>
    <row r="5" spans="1:9" x14ac:dyDescent="0.2">
      <c r="A5" s="7"/>
      <c r="B5" s="15" t="s">
        <v>5</v>
      </c>
      <c r="C5" s="6">
        <v>0.30529998908177719</v>
      </c>
      <c r="D5" s="6">
        <v>0.59893767065808401</v>
      </c>
      <c r="E5" s="6">
        <v>0.44931030480059275</v>
      </c>
      <c r="F5" s="6">
        <v>0.87849307529048615</v>
      </c>
      <c r="G5" s="6">
        <v>0.34171528109426708</v>
      </c>
      <c r="H5" s="6">
        <v>0.13891124264556057</v>
      </c>
    </row>
    <row r="6" spans="1:9" x14ac:dyDescent="0.2">
      <c r="A6" s="7"/>
      <c r="B6" s="15" t="s">
        <v>9</v>
      </c>
      <c r="C6" s="6">
        <v>0.17626503087995388</v>
      </c>
      <c r="D6" s="6">
        <v>0.34579682538225226</v>
      </c>
      <c r="E6" s="6">
        <v>0.25940942542629503</v>
      </c>
      <c r="F6" s="6">
        <v>0.50719821350018435</v>
      </c>
      <c r="G6" s="6">
        <v>0.19728940952598376</v>
      </c>
      <c r="H6" s="6">
        <v>8.0200443334879815E-2</v>
      </c>
    </row>
    <row r="8" spans="1:9" x14ac:dyDescent="0.2">
      <c r="B8" s="11" t="s">
        <v>73</v>
      </c>
    </row>
    <row r="9" spans="1:9" x14ac:dyDescent="0.2">
      <c r="B9" s="13"/>
      <c r="C9" s="13"/>
      <c r="D9" s="14" t="s">
        <v>66</v>
      </c>
      <c r="E9" s="14" t="s">
        <v>66</v>
      </c>
      <c r="F9" s="14" t="s">
        <v>66</v>
      </c>
      <c r="G9" s="14" t="s">
        <v>66</v>
      </c>
      <c r="H9" s="14" t="s">
        <v>66</v>
      </c>
      <c r="I9" s="13"/>
    </row>
    <row r="10" spans="1:9" x14ac:dyDescent="0.2">
      <c r="B10" s="14" t="s">
        <v>64</v>
      </c>
      <c r="C10" s="14" t="s">
        <v>65</v>
      </c>
      <c r="D10" s="14" t="s">
        <v>67</v>
      </c>
      <c r="E10" s="14" t="s">
        <v>68</v>
      </c>
      <c r="F10" s="14" t="s">
        <v>69</v>
      </c>
      <c r="G10" s="14" t="s">
        <v>70</v>
      </c>
      <c r="H10" s="14" t="s">
        <v>71</v>
      </c>
      <c r="I10" s="14" t="s">
        <v>72</v>
      </c>
    </row>
    <row r="11" spans="1:9" x14ac:dyDescent="0.2">
      <c r="B11" s="14">
        <v>1.1000000000000001</v>
      </c>
      <c r="C11" s="9">
        <v>2.548</v>
      </c>
      <c r="D11" s="9">
        <v>2.76</v>
      </c>
      <c r="E11" s="9">
        <v>2.1949999999999998</v>
      </c>
      <c r="F11" s="9">
        <v>2.3380000000000001</v>
      </c>
      <c r="G11" s="9">
        <v>2.242</v>
      </c>
      <c r="H11" s="9">
        <v>0.89300000000000002</v>
      </c>
      <c r="I11" s="9">
        <v>0.21199999999999999</v>
      </c>
    </row>
    <row r="12" spans="1:9" x14ac:dyDescent="0.2">
      <c r="B12" s="14">
        <v>1.2</v>
      </c>
      <c r="C12" s="9">
        <v>2.282</v>
      </c>
      <c r="D12" s="9">
        <v>2.5430000000000001</v>
      </c>
      <c r="E12" s="9">
        <v>2.2130000000000001</v>
      </c>
      <c r="F12" s="9">
        <v>1.8069999999999999</v>
      </c>
      <c r="G12" s="9">
        <v>2.476</v>
      </c>
      <c r="H12" s="9">
        <v>1.3440000000000001</v>
      </c>
      <c r="I12" s="9">
        <v>0.224</v>
      </c>
    </row>
    <row r="13" spans="1:9" x14ac:dyDescent="0.2">
      <c r="B13" s="14">
        <v>2.1</v>
      </c>
      <c r="C13" s="9">
        <v>3.1949999999999998</v>
      </c>
      <c r="D13" s="9">
        <v>3.9790000000000001</v>
      </c>
      <c r="E13" s="9">
        <v>3.88</v>
      </c>
      <c r="F13" s="9">
        <v>3.6949999999999998</v>
      </c>
      <c r="G13" s="9">
        <v>2.9849999999999999</v>
      </c>
      <c r="H13" s="9">
        <v>1.121</v>
      </c>
      <c r="I13" s="9">
        <v>0.21199999999999999</v>
      </c>
    </row>
    <row r="14" spans="1:9" x14ac:dyDescent="0.2">
      <c r="B14" s="14">
        <v>2.2000000000000002</v>
      </c>
      <c r="C14" s="9">
        <v>2.8220000000000001</v>
      </c>
      <c r="D14" s="9">
        <v>1.4379999999999999</v>
      </c>
      <c r="E14" s="9">
        <v>2.2610000000000001</v>
      </c>
      <c r="F14" s="9">
        <v>3.5760000000000001</v>
      </c>
      <c r="G14" s="9">
        <v>2.9910000000000001</v>
      </c>
      <c r="H14" s="9">
        <v>1.64</v>
      </c>
      <c r="I14" s="9">
        <v>0.214</v>
      </c>
    </row>
    <row r="15" spans="1:9" x14ac:dyDescent="0.2">
      <c r="B15" s="14">
        <v>3.1</v>
      </c>
      <c r="C15" s="9">
        <v>3.0590000000000002</v>
      </c>
      <c r="D15" s="9">
        <v>3.718</v>
      </c>
      <c r="E15" s="9">
        <v>1.175</v>
      </c>
      <c r="F15" s="9">
        <v>3.847</v>
      </c>
      <c r="G15" s="9">
        <v>2.226</v>
      </c>
      <c r="H15" s="9">
        <v>1.153</v>
      </c>
      <c r="I15" s="9">
        <v>0.215</v>
      </c>
    </row>
    <row r="16" spans="1:9" x14ac:dyDescent="0.2">
      <c r="B16" s="14">
        <v>3.2</v>
      </c>
      <c r="C16" s="9">
        <v>2.5710000000000002</v>
      </c>
      <c r="D16" s="9">
        <v>3.7109999999999999</v>
      </c>
      <c r="E16" s="9">
        <v>3.7170000000000001</v>
      </c>
      <c r="F16" s="9">
        <v>3.2309999999999999</v>
      </c>
      <c r="G16" s="9">
        <v>2.6760000000000002</v>
      </c>
      <c r="H16" s="9">
        <v>1.476</v>
      </c>
      <c r="I16" s="9">
        <v>0.21299999999999999</v>
      </c>
    </row>
    <row r="18" spans="1:6" x14ac:dyDescent="0.2">
      <c r="A18" t="s">
        <v>80</v>
      </c>
      <c r="B18" s="13"/>
      <c r="C18" s="14" t="s">
        <v>66</v>
      </c>
      <c r="D18" s="14" t="s">
        <v>66</v>
      </c>
      <c r="E18" s="14" t="s">
        <v>66</v>
      </c>
      <c r="F18" s="14" t="s">
        <v>66</v>
      </c>
    </row>
    <row r="19" spans="1:6" x14ac:dyDescent="0.2">
      <c r="B19" s="14"/>
      <c r="C19" s="14" t="s">
        <v>67</v>
      </c>
      <c r="D19" s="14" t="s">
        <v>68</v>
      </c>
      <c r="E19" s="14" t="s">
        <v>69</v>
      </c>
      <c r="F19" s="14" t="s">
        <v>70</v>
      </c>
    </row>
    <row r="20" spans="1:6" x14ac:dyDescent="0.2">
      <c r="B20" s="14" t="s">
        <v>81</v>
      </c>
      <c r="C20" s="1">
        <f>C30/$C$30</f>
        <v>1</v>
      </c>
      <c r="D20" s="1">
        <f>D30/$C$30</f>
        <v>0.7682981632854079</v>
      </c>
      <c r="E20" s="1">
        <f>E30/$C$30</f>
        <v>0.68479530051527859</v>
      </c>
      <c r="F20" s="1">
        <f>F30/$C$30</f>
        <v>0.68293705436684893</v>
      </c>
    </row>
    <row r="21" spans="1:6" x14ac:dyDescent="0.2">
      <c r="B21" s="14" t="s">
        <v>82</v>
      </c>
      <c r="C21" s="1">
        <f>C31/$C$31</f>
        <v>1</v>
      </c>
      <c r="D21" s="1">
        <f>D31/$C$31</f>
        <v>1.2497323304049639</v>
      </c>
      <c r="E21" s="1">
        <f>E31/$C$31</f>
        <v>1.0315977206899547</v>
      </c>
      <c r="F21" s="1">
        <f>F31/$C$31</f>
        <v>0.97555492607475403</v>
      </c>
    </row>
    <row r="22" spans="1:6" x14ac:dyDescent="0.2">
      <c r="B22" s="14" t="s">
        <v>83</v>
      </c>
      <c r="C22" s="1">
        <f>C32/$C$32</f>
        <v>1</v>
      </c>
      <c r="D22" s="1">
        <f>D32/$C$32</f>
        <v>0.91285122810378794</v>
      </c>
      <c r="E22" s="1">
        <f>E32/$C$32</f>
        <v>0.8785499196380212</v>
      </c>
      <c r="F22" s="1">
        <f>F32/$C$32</f>
        <v>0.59395912926409189</v>
      </c>
    </row>
    <row r="23" spans="1:6" x14ac:dyDescent="0.2">
      <c r="B23" s="14" t="s">
        <v>42</v>
      </c>
      <c r="C23" s="1">
        <f>AVERAGE(C20:C22)</f>
        <v>1</v>
      </c>
      <c r="D23" s="1">
        <f t="shared" ref="D23:F23" si="0">AVERAGE(D20:D22)</f>
        <v>0.97696057393138658</v>
      </c>
      <c r="E23" s="1">
        <f t="shared" si="0"/>
        <v>0.86498098028108483</v>
      </c>
      <c r="F23" s="1">
        <f t="shared" si="0"/>
        <v>0.75081703656856502</v>
      </c>
    </row>
    <row r="24" spans="1:6" x14ac:dyDescent="0.2">
      <c r="B24" s="14" t="s">
        <v>5</v>
      </c>
      <c r="C24" s="1">
        <f>STDEV(C20:C22)</f>
        <v>0</v>
      </c>
      <c r="D24" s="1">
        <f t="shared" ref="D24:F24" si="1">STDEV(D20:D22)</f>
        <v>0.2470368808181421</v>
      </c>
      <c r="E24" s="1">
        <f t="shared" si="1"/>
        <v>0.17379892619405737</v>
      </c>
      <c r="F24" s="1">
        <f t="shared" si="1"/>
        <v>0.19964870904583848</v>
      </c>
    </row>
    <row r="25" spans="1:6" x14ac:dyDescent="0.2">
      <c r="B25" s="14" t="s">
        <v>9</v>
      </c>
      <c r="C25" s="1">
        <f>C24/SQRT(3)</f>
        <v>0</v>
      </c>
      <c r="D25" s="1">
        <f t="shared" ref="D25:F25" si="2">D24/SQRT(3)</f>
        <v>0.14262680964011984</v>
      </c>
      <c r="E25" s="1">
        <f t="shared" si="2"/>
        <v>0.10034285682300693</v>
      </c>
      <c r="F25" s="1">
        <f t="shared" si="2"/>
        <v>0.11526723591097612</v>
      </c>
    </row>
    <row r="27" spans="1:6" x14ac:dyDescent="0.2">
      <c r="B27" s="16" t="s">
        <v>76</v>
      </c>
      <c r="C27" s="6"/>
      <c r="D27" s="6"/>
      <c r="E27" s="6"/>
      <c r="F27" s="6"/>
    </row>
    <row r="28" spans="1:6" x14ac:dyDescent="0.2">
      <c r="B28" s="13"/>
      <c r="C28" s="14" t="s">
        <v>66</v>
      </c>
      <c r="D28" s="14" t="s">
        <v>66</v>
      </c>
      <c r="E28" s="14" t="s">
        <v>66</v>
      </c>
      <c r="F28" s="14" t="s">
        <v>66</v>
      </c>
    </row>
    <row r="29" spans="1:6" x14ac:dyDescent="0.2">
      <c r="B29" s="14" t="s">
        <v>36</v>
      </c>
      <c r="C29" s="14" t="s">
        <v>67</v>
      </c>
      <c r="D29" s="14" t="s">
        <v>68</v>
      </c>
      <c r="E29" s="14" t="s">
        <v>69</v>
      </c>
      <c r="F29" s="14" t="s">
        <v>70</v>
      </c>
    </row>
    <row r="30" spans="1:6" x14ac:dyDescent="0.2">
      <c r="B30" s="14" t="s">
        <v>77</v>
      </c>
      <c r="C30" s="1">
        <v>13594.001000000002</v>
      </c>
      <c r="D30" s="1">
        <v>10444.245999999999</v>
      </c>
      <c r="E30" s="1">
        <v>9309.1079999999984</v>
      </c>
      <c r="F30" s="1">
        <v>9283.8469999999998</v>
      </c>
    </row>
    <row r="31" spans="1:6" x14ac:dyDescent="0.2">
      <c r="B31" s="14" t="s">
        <v>78</v>
      </c>
      <c r="C31" s="1">
        <v>11685.115</v>
      </c>
      <c r="D31" s="1">
        <v>14603.266</v>
      </c>
      <c r="E31" s="1">
        <v>12054.338</v>
      </c>
      <c r="F31" s="1">
        <v>11399.4715</v>
      </c>
    </row>
    <row r="32" spans="1:6" x14ac:dyDescent="0.2">
      <c r="B32" s="14" t="s">
        <v>79</v>
      </c>
      <c r="C32" s="1">
        <v>11270.566166666666</v>
      </c>
      <c r="D32" s="1">
        <v>10288.350166666667</v>
      </c>
      <c r="E32" s="1">
        <v>9901.7549999999992</v>
      </c>
      <c r="F32" s="1">
        <v>6694.2556666666669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workbookViewId="0">
      <selection activeCell="G10" sqref="G10"/>
    </sheetView>
  </sheetViews>
  <sheetFormatPr baseColWidth="10" defaultRowHeight="16" x14ac:dyDescent="0.2"/>
  <cols>
    <col min="2" max="2" width="14.6640625" bestFit="1" customWidth="1"/>
    <col min="3" max="3" width="18.83203125" bestFit="1" customWidth="1"/>
    <col min="4" max="4" width="19" bestFit="1" customWidth="1"/>
    <col min="5" max="5" width="12.5" bestFit="1" customWidth="1"/>
  </cols>
  <sheetData>
    <row r="2" spans="1:5" x14ac:dyDescent="0.2">
      <c r="A2" s="4" t="s">
        <v>0</v>
      </c>
      <c r="B2" s="15" t="s">
        <v>1</v>
      </c>
      <c r="C2" s="15" t="s">
        <v>2</v>
      </c>
      <c r="D2" s="15" t="s">
        <v>3</v>
      </c>
      <c r="E2" s="15" t="s">
        <v>7</v>
      </c>
    </row>
    <row r="3" spans="1:5" x14ac:dyDescent="0.2">
      <c r="B3" s="15">
        <v>1.1000000000000001</v>
      </c>
      <c r="C3" s="6">
        <v>28529.9447</v>
      </c>
      <c r="D3" s="6">
        <v>46411.279219999997</v>
      </c>
      <c r="E3" s="6">
        <v>0.6147200676103235</v>
      </c>
    </row>
    <row r="4" spans="1:5" x14ac:dyDescent="0.2">
      <c r="B4" s="15">
        <v>2.1</v>
      </c>
      <c r="C4" s="6">
        <v>34661.743690000003</v>
      </c>
      <c r="D4" s="6">
        <v>43067.823380000002</v>
      </c>
      <c r="E4" s="6">
        <f t="shared" ref="E4" si="0">C4/D4</f>
        <v>0.80481763343759682</v>
      </c>
    </row>
    <row r="5" spans="1:5" x14ac:dyDescent="0.2">
      <c r="B5" s="15">
        <v>3.1</v>
      </c>
      <c r="C5" s="6">
        <v>43677.249779999998</v>
      </c>
      <c r="D5" s="6">
        <v>72969.56349</v>
      </c>
      <c r="E5" s="6">
        <f>C5/D5</f>
        <v>0.59856805620038656</v>
      </c>
    </row>
    <row r="6" spans="1:5" x14ac:dyDescent="0.2">
      <c r="B6" s="15">
        <v>1.3</v>
      </c>
      <c r="C6" s="6">
        <v>16375.003570000001</v>
      </c>
      <c r="D6" s="6">
        <v>42017.793940000003</v>
      </c>
      <c r="E6" s="6">
        <f t="shared" ref="E6:E8" si="1">C6/D6</f>
        <v>0.38971592828940416</v>
      </c>
    </row>
    <row r="7" spans="1:5" x14ac:dyDescent="0.2">
      <c r="B7" s="15">
        <v>2.2999999999999998</v>
      </c>
      <c r="C7" s="6">
        <v>18520.51829</v>
      </c>
      <c r="D7" s="6">
        <v>41270.187339999997</v>
      </c>
      <c r="E7" s="6">
        <f t="shared" si="1"/>
        <v>0.44876264159938756</v>
      </c>
    </row>
    <row r="8" spans="1:5" x14ac:dyDescent="0.2">
      <c r="B8" s="15">
        <v>3.3</v>
      </c>
      <c r="C8" s="6">
        <v>51743.755879999997</v>
      </c>
      <c r="D8" s="6">
        <v>72178.078210000007</v>
      </c>
      <c r="E8" s="6">
        <f t="shared" si="1"/>
        <v>0.71689018554155814</v>
      </c>
    </row>
    <row r="9" spans="1:5" x14ac:dyDescent="0.2">
      <c r="B9" s="15">
        <v>1.5</v>
      </c>
      <c r="C9" s="6">
        <v>17653.024389999999</v>
      </c>
      <c r="D9" s="6">
        <v>43384.55992</v>
      </c>
      <c r="E9" s="6">
        <f t="shared" ref="E9:E11" si="2">C9/D9</f>
        <v>0.40689647244438382</v>
      </c>
    </row>
    <row r="10" spans="1:5" x14ac:dyDescent="0.2">
      <c r="B10" s="15">
        <v>2.5</v>
      </c>
      <c r="C10" s="6">
        <v>22075.00359</v>
      </c>
      <c r="D10" s="6">
        <v>41942.630989999998</v>
      </c>
      <c r="E10" s="6">
        <f t="shared" si="2"/>
        <v>0.52631423134288224</v>
      </c>
    </row>
    <row r="11" spans="1:5" x14ac:dyDescent="0.2">
      <c r="B11" s="15">
        <v>3.5</v>
      </c>
      <c r="C11" s="6">
        <v>50667.07821</v>
      </c>
      <c r="D11" s="6">
        <v>74358.643179999999</v>
      </c>
      <c r="E11" s="6">
        <f t="shared" si="2"/>
        <v>0.68138787964904335</v>
      </c>
    </row>
    <row r="12" spans="1:5" x14ac:dyDescent="0.2">
      <c r="B12" s="7"/>
      <c r="C12" s="7"/>
      <c r="D12" s="7"/>
      <c r="E12" s="7"/>
    </row>
    <row r="13" spans="1:5" x14ac:dyDescent="0.2">
      <c r="B13" s="15" t="s">
        <v>4</v>
      </c>
      <c r="C13" s="15" t="s">
        <v>6</v>
      </c>
      <c r="D13" s="15" t="s">
        <v>8</v>
      </c>
      <c r="E13" s="15" t="s">
        <v>9</v>
      </c>
    </row>
    <row r="14" spans="1:5" x14ac:dyDescent="0.2">
      <c r="B14" s="15">
        <v>1</v>
      </c>
      <c r="C14" s="6">
        <v>0.672701919082769</v>
      </c>
      <c r="D14" s="6">
        <v>0.11470023257501048</v>
      </c>
      <c r="E14" s="6">
        <v>6.6222210153294991E-2</v>
      </c>
    </row>
    <row r="15" spans="1:5" x14ac:dyDescent="0.2">
      <c r="B15" s="15">
        <v>3</v>
      </c>
      <c r="C15" s="6">
        <v>0.51845625181011668</v>
      </c>
      <c r="D15" s="6">
        <v>0.17436641915884607</v>
      </c>
      <c r="E15" s="6">
        <v>0.1006704990389909</v>
      </c>
    </row>
    <row r="16" spans="1:5" x14ac:dyDescent="0.2">
      <c r="B16" s="15">
        <v>5</v>
      </c>
      <c r="C16" s="6">
        <v>0.53819952781210312</v>
      </c>
      <c r="D16" s="6">
        <v>0.13763113151253048</v>
      </c>
      <c r="E16" s="6">
        <v>7.9461370827632258E-2</v>
      </c>
    </row>
    <row r="17" spans="1:5" x14ac:dyDescent="0.2">
      <c r="B17" s="7"/>
      <c r="C17" s="7"/>
      <c r="D17" s="7"/>
      <c r="E17" s="7"/>
    </row>
    <row r="18" spans="1:5" x14ac:dyDescent="0.2">
      <c r="B18" s="7"/>
      <c r="C18" s="7"/>
      <c r="D18" s="7"/>
      <c r="E18" s="7"/>
    </row>
    <row r="19" spans="1:5" x14ac:dyDescent="0.2">
      <c r="A19" s="4" t="s">
        <v>10</v>
      </c>
      <c r="B19" s="15" t="s">
        <v>11</v>
      </c>
      <c r="C19" s="15" t="s">
        <v>12</v>
      </c>
      <c r="D19" s="15" t="s">
        <v>3</v>
      </c>
      <c r="E19" s="15" t="s">
        <v>13</v>
      </c>
    </row>
    <row r="20" spans="1:5" x14ac:dyDescent="0.2">
      <c r="B20" s="15">
        <v>1.1000000000000001</v>
      </c>
      <c r="C20" s="6">
        <v>2803.1454399999998</v>
      </c>
      <c r="D20" s="6">
        <v>5206.0021100000004</v>
      </c>
      <c r="E20" s="6">
        <f>C20/D20</f>
        <v>0.53844492967368385</v>
      </c>
    </row>
    <row r="21" spans="1:5" x14ac:dyDescent="0.2">
      <c r="B21" s="15">
        <v>2.1</v>
      </c>
      <c r="C21" s="6">
        <v>7008.0547699999997</v>
      </c>
      <c r="D21" s="6">
        <v>10991.238020000001</v>
      </c>
      <c r="E21" s="6">
        <f>C21/D21</f>
        <v>0.63760376740526625</v>
      </c>
    </row>
    <row r="22" spans="1:5" x14ac:dyDescent="0.2">
      <c r="B22" s="15">
        <v>3.1</v>
      </c>
      <c r="C22" s="6">
        <v>2175.6106500000001</v>
      </c>
      <c r="D22" s="6">
        <v>4582.01595</v>
      </c>
      <c r="E22" s="6">
        <f t="shared" ref="E22" si="3">C22/D22</f>
        <v>0.47481516296336773</v>
      </c>
    </row>
    <row r="23" spans="1:5" x14ac:dyDescent="0.2">
      <c r="B23" s="15">
        <v>1.3</v>
      </c>
      <c r="C23" s="6">
        <v>1134.3016399999999</v>
      </c>
      <c r="D23" s="6">
        <v>3490.3820799999999</v>
      </c>
      <c r="E23" s="6">
        <f t="shared" ref="E23:E28" si="4">C23/D23</f>
        <v>0.32497921832099252</v>
      </c>
    </row>
    <row r="24" spans="1:5" x14ac:dyDescent="0.2">
      <c r="B24" s="15">
        <v>2.2999999999999998</v>
      </c>
      <c r="C24" s="6">
        <v>1149.96783</v>
      </c>
      <c r="D24" s="6">
        <v>4095.4373900000001</v>
      </c>
      <c r="E24" s="6">
        <f t="shared" si="4"/>
        <v>0.28079243325949127</v>
      </c>
    </row>
    <row r="25" spans="1:5" x14ac:dyDescent="0.2">
      <c r="B25" s="15">
        <v>3.3</v>
      </c>
      <c r="C25" s="6">
        <v>1364.6990499999999</v>
      </c>
      <c r="D25" s="6">
        <v>4823.71738</v>
      </c>
      <c r="E25" s="6">
        <f t="shared" si="4"/>
        <v>0.28291438790719531</v>
      </c>
    </row>
    <row r="26" spans="1:5" x14ac:dyDescent="0.2">
      <c r="B26" s="15">
        <v>1.5</v>
      </c>
      <c r="C26" s="6">
        <v>4515.1665199999998</v>
      </c>
      <c r="D26" s="6">
        <v>10019.969289999999</v>
      </c>
      <c r="E26" s="6">
        <f t="shared" si="4"/>
        <v>0.45061680223972028</v>
      </c>
    </row>
    <row r="27" spans="1:5" x14ac:dyDescent="0.2">
      <c r="B27" s="15">
        <v>2.5</v>
      </c>
      <c r="C27" s="6">
        <v>4230.7498400000004</v>
      </c>
      <c r="D27" s="6">
        <v>7031.3193199999996</v>
      </c>
      <c r="E27" s="6">
        <f t="shared" si="4"/>
        <v>0.60170071183739104</v>
      </c>
    </row>
    <row r="28" spans="1:5" x14ac:dyDescent="0.2">
      <c r="B28" s="15">
        <v>3.5</v>
      </c>
      <c r="C28" s="6">
        <v>4633.9395199999999</v>
      </c>
      <c r="D28" s="6">
        <v>9506.4002</v>
      </c>
      <c r="E28" s="6">
        <f t="shared" si="4"/>
        <v>0.48745470656705575</v>
      </c>
    </row>
    <row r="29" spans="1:5" x14ac:dyDescent="0.2">
      <c r="B29" s="7"/>
      <c r="C29" s="7"/>
      <c r="D29" s="7"/>
      <c r="E29" s="7"/>
    </row>
    <row r="30" spans="1:5" x14ac:dyDescent="0.2">
      <c r="B30" s="15" t="s">
        <v>4</v>
      </c>
      <c r="C30" s="15" t="s">
        <v>14</v>
      </c>
      <c r="D30" s="15" t="s">
        <v>8</v>
      </c>
      <c r="E30" s="15" t="s">
        <v>9</v>
      </c>
    </row>
    <row r="31" spans="1:5" x14ac:dyDescent="0.2">
      <c r="B31" s="15">
        <v>1</v>
      </c>
      <c r="C31" s="6">
        <v>0.4380136500781322</v>
      </c>
      <c r="D31" s="6">
        <v>0.10728947788172767</v>
      </c>
      <c r="E31" s="6">
        <v>6.1943608936229876E-2</v>
      </c>
    </row>
    <row r="32" spans="1:5" x14ac:dyDescent="0.2">
      <c r="B32" s="15">
        <v>3</v>
      </c>
      <c r="C32" s="6">
        <v>0.50669897083404958</v>
      </c>
      <c r="D32" s="6">
        <v>0.19646266856319414</v>
      </c>
      <c r="E32" s="6">
        <v>0.11342777458067237</v>
      </c>
    </row>
    <row r="33" spans="2:5" x14ac:dyDescent="0.2">
      <c r="B33" s="15">
        <v>5</v>
      </c>
      <c r="C33" s="6">
        <v>0.41506141914587297</v>
      </c>
      <c r="D33" s="6">
        <v>0.11461704896970783</v>
      </c>
      <c r="E33" s="6">
        <v>6.6174184076381343E-2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5" workbookViewId="0">
      <selection activeCell="K34" sqref="K34"/>
    </sheetView>
  </sheetViews>
  <sheetFormatPr baseColWidth="10" defaultRowHeight="16" x14ac:dyDescent="0.2"/>
  <cols>
    <col min="3" max="3" width="13.1640625" customWidth="1"/>
  </cols>
  <sheetData>
    <row r="1" spans="1:8" x14ac:dyDescent="0.2">
      <c r="A1" s="3"/>
    </row>
    <row r="3" spans="1:8" x14ac:dyDescent="0.2">
      <c r="B3" t="s">
        <v>44</v>
      </c>
      <c r="C3" s="17"/>
      <c r="D3" s="14" t="s">
        <v>19</v>
      </c>
      <c r="E3" s="14" t="s">
        <v>19</v>
      </c>
      <c r="F3" s="14" t="s">
        <v>19</v>
      </c>
      <c r="G3" s="14" t="s">
        <v>19</v>
      </c>
      <c r="H3" s="14" t="s">
        <v>19</v>
      </c>
    </row>
    <row r="4" spans="1:8" x14ac:dyDescent="0.2">
      <c r="C4" s="14" t="s">
        <v>36</v>
      </c>
      <c r="D4" s="14" t="s">
        <v>37</v>
      </c>
      <c r="E4" s="14" t="s">
        <v>38</v>
      </c>
      <c r="F4" s="14" t="s">
        <v>39</v>
      </c>
      <c r="G4" s="14" t="s">
        <v>40</v>
      </c>
      <c r="H4" s="14" t="s">
        <v>41</v>
      </c>
    </row>
    <row r="5" spans="1:8" x14ac:dyDescent="0.2">
      <c r="C5" s="14">
        <v>1</v>
      </c>
      <c r="D5" s="1">
        <v>252.08820549999999</v>
      </c>
      <c r="E5" s="1">
        <v>485.52057734400006</v>
      </c>
      <c r="F5" s="1">
        <v>317.725687128</v>
      </c>
      <c r="G5" s="1">
        <v>291.31515930400002</v>
      </c>
      <c r="H5" s="1">
        <v>299.25011117600002</v>
      </c>
    </row>
    <row r="6" spans="1:8" x14ac:dyDescent="0.2">
      <c r="C6" s="14">
        <v>2</v>
      </c>
      <c r="D6" s="1">
        <v>171.89159170000002</v>
      </c>
      <c r="E6" s="1">
        <v>422.48747760399993</v>
      </c>
      <c r="F6" s="1">
        <v>679.28302852800005</v>
      </c>
      <c r="G6" s="1">
        <v>666.03053890399997</v>
      </c>
      <c r="H6" s="1">
        <v>925.22492374000012</v>
      </c>
    </row>
    <row r="7" spans="1:8" x14ac:dyDescent="0.2">
      <c r="C7" s="14">
        <v>3</v>
      </c>
      <c r="D7" s="1">
        <v>39.685146436000004</v>
      </c>
      <c r="E7" s="1">
        <v>144.26125986400001</v>
      </c>
      <c r="F7" s="1">
        <v>242.860417504</v>
      </c>
      <c r="G7" s="1">
        <v>211.90189877599997</v>
      </c>
      <c r="H7" s="1">
        <v>144.94835526399999</v>
      </c>
    </row>
    <row r="8" spans="1:8" x14ac:dyDescent="0.2">
      <c r="C8" s="14">
        <v>4</v>
      </c>
      <c r="D8" s="1">
        <v>186.81122986106413</v>
      </c>
      <c r="E8" s="1">
        <v>498.07217555837747</v>
      </c>
      <c r="F8" s="1">
        <v>688.95510443447915</v>
      </c>
      <c r="G8" s="1">
        <v>494.57663983275296</v>
      </c>
      <c r="H8" s="1">
        <v>487.45839580440207</v>
      </c>
    </row>
    <row r="9" spans="1:8" x14ac:dyDescent="0.2">
      <c r="C9" s="14">
        <v>5</v>
      </c>
      <c r="D9" s="1">
        <v>464.45203883600004</v>
      </c>
      <c r="E9" s="1">
        <v>704.52046192399996</v>
      </c>
      <c r="F9" s="1">
        <v>789.59474338799998</v>
      </c>
      <c r="G9" s="1">
        <v>755.97332675999996</v>
      </c>
      <c r="H9" s="1">
        <v>952.04003140000009</v>
      </c>
    </row>
    <row r="10" spans="1:8" x14ac:dyDescent="0.2">
      <c r="D10" s="1"/>
      <c r="E10" s="1"/>
      <c r="F10" s="1"/>
      <c r="G10" s="1"/>
      <c r="H10" s="1"/>
    </row>
    <row r="11" spans="1:8" x14ac:dyDescent="0.2">
      <c r="A11" s="11" t="s">
        <v>47</v>
      </c>
      <c r="B11" t="s">
        <v>48</v>
      </c>
      <c r="D11" s="1"/>
      <c r="E11" s="1"/>
      <c r="F11" s="1"/>
      <c r="G11" s="1"/>
      <c r="H11" s="1"/>
    </row>
    <row r="12" spans="1:8" x14ac:dyDescent="0.2">
      <c r="C12" s="17"/>
      <c r="D12" s="14" t="s">
        <v>19</v>
      </c>
      <c r="E12" s="14" t="s">
        <v>19</v>
      </c>
      <c r="F12" s="14" t="s">
        <v>19</v>
      </c>
      <c r="G12" s="14" t="s">
        <v>19</v>
      </c>
      <c r="H12" s="14" t="s">
        <v>19</v>
      </c>
    </row>
    <row r="13" spans="1:8" x14ac:dyDescent="0.2">
      <c r="C13" s="14" t="s">
        <v>36</v>
      </c>
      <c r="D13" s="14" t="s">
        <v>37</v>
      </c>
      <c r="E13" s="14" t="s">
        <v>38</v>
      </c>
      <c r="F13" s="14" t="s">
        <v>39</v>
      </c>
      <c r="G13" s="14" t="s">
        <v>40</v>
      </c>
      <c r="H13" s="14" t="s">
        <v>41</v>
      </c>
    </row>
    <row r="14" spans="1:8" x14ac:dyDescent="0.2">
      <c r="C14" s="14">
        <v>1</v>
      </c>
      <c r="D14" s="1">
        <v>1</v>
      </c>
      <c r="E14" s="1">
        <v>1.9259948174925625</v>
      </c>
      <c r="F14" s="1">
        <v>1.260375059982725</v>
      </c>
      <c r="G14" s="1">
        <v>1.155608048881922</v>
      </c>
      <c r="H14" s="1">
        <v>1.1870849355385651</v>
      </c>
    </row>
    <row r="15" spans="1:8" x14ac:dyDescent="0.2">
      <c r="C15" s="14">
        <v>2</v>
      </c>
      <c r="D15" s="1">
        <v>1</v>
      </c>
      <c r="E15" s="1">
        <v>2.4578716935809251</v>
      </c>
      <c r="F15" s="1">
        <v>3.9518106837566735</v>
      </c>
      <c r="G15" s="1">
        <v>3.8747127321178905</v>
      </c>
      <c r="H15" s="1">
        <v>5.3826072269711842</v>
      </c>
    </row>
    <row r="16" spans="1:8" x14ac:dyDescent="0.2">
      <c r="C16" s="14">
        <v>3</v>
      </c>
      <c r="D16" s="1">
        <v>1</v>
      </c>
      <c r="E16" s="1">
        <v>3.6351449552201922</v>
      </c>
      <c r="F16" s="1">
        <v>6.1196805181419585</v>
      </c>
      <c r="G16" s="1">
        <v>5.3395770913365004</v>
      </c>
      <c r="H16" s="1">
        <v>3.652458621962182</v>
      </c>
    </row>
    <row r="17" spans="2:8" x14ac:dyDescent="0.2">
      <c r="C17" s="14">
        <v>4</v>
      </c>
      <c r="D17" s="1">
        <v>1</v>
      </c>
      <c r="E17" s="1">
        <v>2.6661789868243218</v>
      </c>
      <c r="F17" s="1">
        <v>3.6879747804608489</v>
      </c>
      <c r="G17" s="1">
        <v>2.6474673936924518</v>
      </c>
      <c r="H17" s="1">
        <v>2.6093634529730156</v>
      </c>
    </row>
    <row r="18" spans="2:8" x14ac:dyDescent="0.2">
      <c r="C18" s="14">
        <v>5</v>
      </c>
      <c r="D18" s="1">
        <v>1</v>
      </c>
      <c r="E18" s="1">
        <v>1.5168852820404328</v>
      </c>
      <c r="F18" s="1">
        <v>1.7000565771373632</v>
      </c>
      <c r="G18" s="1">
        <v>1.6276671508528726</v>
      </c>
      <c r="H18" s="1">
        <v>2.0498134399107881</v>
      </c>
    </row>
    <row r="19" spans="2:8" x14ac:dyDescent="0.2">
      <c r="C19" s="14" t="s">
        <v>42</v>
      </c>
      <c r="D19" s="1">
        <v>1</v>
      </c>
      <c r="E19" s="1">
        <v>2.440415147031687</v>
      </c>
      <c r="F19" s="1">
        <v>3.3439795238959134</v>
      </c>
      <c r="G19" s="1">
        <v>2.9290064833763276</v>
      </c>
      <c r="H19" s="1">
        <v>2.9762655354711471</v>
      </c>
    </row>
    <row r="20" spans="2:8" x14ac:dyDescent="0.2">
      <c r="C20" s="14" t="s">
        <v>5</v>
      </c>
      <c r="D20" s="1">
        <v>0</v>
      </c>
      <c r="E20" s="1">
        <v>0.80563469449921665</v>
      </c>
      <c r="F20" s="1">
        <v>1.9516786160773001</v>
      </c>
      <c r="G20" s="1">
        <v>1.7046188202740624</v>
      </c>
      <c r="H20" s="1">
        <v>1.615689888960308</v>
      </c>
    </row>
    <row r="21" spans="2:8" x14ac:dyDescent="0.2">
      <c r="C21" s="14" t="s">
        <v>9</v>
      </c>
      <c r="D21" s="1">
        <v>0</v>
      </c>
      <c r="E21" s="1">
        <v>0.36029078838650486</v>
      </c>
      <c r="F21" s="1">
        <v>0.87281721115631139</v>
      </c>
      <c r="G21" s="1">
        <v>0.76232871157166004</v>
      </c>
      <c r="H21" s="1">
        <v>0.72255848445486703</v>
      </c>
    </row>
    <row r="23" spans="2:8" x14ac:dyDescent="0.2">
      <c r="B23" t="s">
        <v>43</v>
      </c>
    </row>
    <row r="24" spans="2:8" x14ac:dyDescent="0.2">
      <c r="C24" s="17"/>
      <c r="D24" s="14" t="s">
        <v>19</v>
      </c>
      <c r="E24" s="14" t="s">
        <v>19</v>
      </c>
      <c r="F24" s="14" t="s">
        <v>19</v>
      </c>
      <c r="G24" s="14" t="s">
        <v>19</v>
      </c>
      <c r="H24" s="14" t="s">
        <v>19</v>
      </c>
    </row>
    <row r="25" spans="2:8" x14ac:dyDescent="0.2">
      <c r="C25" s="14" t="s">
        <v>36</v>
      </c>
      <c r="D25" s="14" t="s">
        <v>37</v>
      </c>
      <c r="E25" s="14" t="s">
        <v>38</v>
      </c>
      <c r="F25" s="14" t="s">
        <v>39</v>
      </c>
      <c r="G25" s="14" t="s">
        <v>40</v>
      </c>
      <c r="H25" s="14" t="s">
        <v>41</v>
      </c>
    </row>
    <row r="26" spans="2:8" x14ac:dyDescent="0.2">
      <c r="C26" s="14">
        <v>1</v>
      </c>
      <c r="D26" s="1">
        <v>1271.6498010551159</v>
      </c>
      <c r="E26" s="1">
        <v>1024.9218778286825</v>
      </c>
      <c r="F26" s="1">
        <v>1273.0980206858253</v>
      </c>
      <c r="G26" s="1">
        <v>1261.0356301541026</v>
      </c>
      <c r="H26" s="1">
        <v>1178.4207460780233</v>
      </c>
    </row>
    <row r="27" spans="2:8" x14ac:dyDescent="0.2">
      <c r="C27" s="14">
        <v>2</v>
      </c>
      <c r="D27" s="1">
        <v>701.30475524087194</v>
      </c>
      <c r="E27" s="1">
        <v>959.33370373455512</v>
      </c>
      <c r="F27" s="1">
        <v>1777.4298311814525</v>
      </c>
      <c r="G27" s="1">
        <v>1154.6431124531446</v>
      </c>
      <c r="H27" s="1">
        <v>834.03361363320846</v>
      </c>
    </row>
    <row r="28" spans="2:8" x14ac:dyDescent="0.2">
      <c r="C28" s="14">
        <v>3</v>
      </c>
      <c r="D28" s="1">
        <v>312.25953533250038</v>
      </c>
      <c r="E28" s="1">
        <v>405.03667624600854</v>
      </c>
      <c r="F28" s="1">
        <v>636.18328807441344</v>
      </c>
      <c r="G28" s="1">
        <v>1075.0024051089824</v>
      </c>
      <c r="H28" s="1">
        <v>719.85015812855772</v>
      </c>
    </row>
    <row r="29" spans="2:8" x14ac:dyDescent="0.2">
      <c r="C29" s="14">
        <v>4</v>
      </c>
      <c r="D29" s="1">
        <v>427.80513327780091</v>
      </c>
      <c r="E29" s="1">
        <v>602.57836165486594</v>
      </c>
      <c r="F29" s="1">
        <v>765.01132639178104</v>
      </c>
      <c r="G29" s="1">
        <v>804.38725059003195</v>
      </c>
      <c r="H29" s="1">
        <v>720.76687491323048</v>
      </c>
    </row>
    <row r="30" spans="2:8" x14ac:dyDescent="0.2">
      <c r="C30" s="14">
        <v>5</v>
      </c>
      <c r="D30" s="1">
        <v>999.00187074829932</v>
      </c>
      <c r="E30" s="1">
        <v>1021.677127446897</v>
      </c>
      <c r="F30" s="1">
        <v>924.04974316257108</v>
      </c>
      <c r="G30" s="1">
        <v>1601.6656572261556</v>
      </c>
      <c r="H30" s="1">
        <v>1004.9644881299458</v>
      </c>
    </row>
    <row r="31" spans="2:8" x14ac:dyDescent="0.2">
      <c r="B31" t="s">
        <v>45</v>
      </c>
      <c r="D31" s="1"/>
      <c r="E31" s="1"/>
      <c r="F31" s="1"/>
      <c r="G31" s="1"/>
      <c r="H31" s="1"/>
    </row>
    <row r="32" spans="2:8" x14ac:dyDescent="0.2">
      <c r="C32" s="17"/>
      <c r="D32" s="14" t="s">
        <v>19</v>
      </c>
      <c r="E32" s="14" t="s">
        <v>19</v>
      </c>
      <c r="F32" s="14" t="s">
        <v>19</v>
      </c>
      <c r="G32" s="14" t="s">
        <v>19</v>
      </c>
      <c r="H32" s="14" t="s">
        <v>19</v>
      </c>
    </row>
    <row r="33" spans="1:8" x14ac:dyDescent="0.2">
      <c r="C33" s="14" t="s">
        <v>36</v>
      </c>
      <c r="D33" s="14" t="s">
        <v>37</v>
      </c>
      <c r="E33" s="14" t="s">
        <v>38</v>
      </c>
      <c r="F33" s="14" t="s">
        <v>39</v>
      </c>
      <c r="G33" s="14" t="s">
        <v>40</v>
      </c>
      <c r="H33" s="14" t="s">
        <v>41</v>
      </c>
    </row>
    <row r="34" spans="1:8" x14ac:dyDescent="0.2">
      <c r="C34" s="14">
        <v>1</v>
      </c>
      <c r="D34" s="1">
        <v>5.0444636968750052</v>
      </c>
      <c r="E34" s="1">
        <v>2.1109751587366952</v>
      </c>
      <c r="F34" s="1">
        <v>4.0069093317372886</v>
      </c>
      <c r="G34" s="1">
        <v>4.328767624612893</v>
      </c>
      <c r="H34" s="1">
        <v>3.937912475444163</v>
      </c>
    </row>
    <row r="35" spans="1:8" x14ac:dyDescent="0.2">
      <c r="C35" s="14">
        <v>2</v>
      </c>
      <c r="D35" s="1">
        <v>4.0799247264220417</v>
      </c>
      <c r="E35" s="1">
        <v>2.2706796167666403</v>
      </c>
      <c r="F35" s="1">
        <v>2.6166262905656961</v>
      </c>
      <c r="G35" s="1">
        <v>1.733618873322522</v>
      </c>
      <c r="H35" s="1">
        <v>0.90143876611303053</v>
      </c>
    </row>
    <row r="36" spans="1:8" x14ac:dyDescent="0.2">
      <c r="C36" s="14">
        <v>3</v>
      </c>
      <c r="D36" s="1">
        <v>7.8684234121720946</v>
      </c>
      <c r="E36" s="1">
        <v>2.8076607443179853</v>
      </c>
      <c r="F36" s="1">
        <v>2.6195429235146368</v>
      </c>
      <c r="G36" s="1">
        <v>5.0731136026551606</v>
      </c>
      <c r="H36" s="1">
        <v>4.9662526823258331</v>
      </c>
    </row>
    <row r="37" spans="1:8" x14ac:dyDescent="0.2">
      <c r="C37" s="14">
        <v>4</v>
      </c>
      <c r="D37" s="1">
        <v>2.2900397026237105</v>
      </c>
      <c r="E37" s="1">
        <v>1.2098213697228297</v>
      </c>
      <c r="F37" s="1">
        <v>1.1103935822055224</v>
      </c>
      <c r="G37" s="1">
        <v>1.6264157782746171</v>
      </c>
      <c r="H37" s="1">
        <v>1.4786223421669118</v>
      </c>
    </row>
    <row r="38" spans="1:8" x14ac:dyDescent="0.2">
      <c r="C38" s="14">
        <v>5</v>
      </c>
      <c r="D38" s="1">
        <v>2.1509257947321685</v>
      </c>
      <c r="E38" s="1">
        <v>1.4501738170340186</v>
      </c>
      <c r="F38" s="1">
        <v>1.1702835548241499</v>
      </c>
      <c r="G38" s="1">
        <v>2.1186801181077106</v>
      </c>
      <c r="H38" s="1">
        <v>1.0555905791609612</v>
      </c>
    </row>
    <row r="39" spans="1:8" x14ac:dyDescent="0.2">
      <c r="A39" s="11" t="s">
        <v>49</v>
      </c>
      <c r="B39" t="s">
        <v>46</v>
      </c>
      <c r="D39" s="1"/>
      <c r="E39" s="1"/>
      <c r="F39" s="1"/>
      <c r="G39" s="1"/>
      <c r="H39" s="1"/>
    </row>
    <row r="40" spans="1:8" x14ac:dyDescent="0.2">
      <c r="C40" s="17"/>
      <c r="D40" s="14" t="s">
        <v>19</v>
      </c>
      <c r="E40" s="14" t="s">
        <v>19</v>
      </c>
      <c r="F40" s="14" t="s">
        <v>19</v>
      </c>
      <c r="G40" s="14" t="s">
        <v>19</v>
      </c>
      <c r="H40" s="14" t="s">
        <v>19</v>
      </c>
    </row>
    <row r="41" spans="1:8" x14ac:dyDescent="0.2">
      <c r="C41" s="14" t="s">
        <v>36</v>
      </c>
      <c r="D41" s="14" t="s">
        <v>37</v>
      </c>
      <c r="E41" s="14" t="s">
        <v>38</v>
      </c>
      <c r="F41" s="14" t="s">
        <v>39</v>
      </c>
      <c r="G41" s="14" t="s">
        <v>40</v>
      </c>
      <c r="H41" s="14" t="s">
        <v>41</v>
      </c>
    </row>
    <row r="42" spans="1:8" x14ac:dyDescent="0.2">
      <c r="C42" s="14">
        <v>1</v>
      </c>
      <c r="D42" s="1">
        <v>1</v>
      </c>
      <c r="E42" s="1">
        <v>0.41847365460166225</v>
      </c>
      <c r="F42" s="1">
        <v>0.79431820159981104</v>
      </c>
      <c r="G42" s="1">
        <v>0.85812246548518556</v>
      </c>
      <c r="H42" s="1">
        <v>0.78064046290662381</v>
      </c>
    </row>
    <row r="43" spans="1:8" x14ac:dyDescent="0.2">
      <c r="C43" s="14">
        <v>2</v>
      </c>
      <c r="D43" s="1">
        <v>1</v>
      </c>
      <c r="E43" s="1">
        <v>0.55654938976238189</v>
      </c>
      <c r="F43" s="1">
        <v>0.64134180555345444</v>
      </c>
      <c r="G43" s="1">
        <v>0.42491442601757218</v>
      </c>
      <c r="H43" s="1">
        <v>0.22094495035048412</v>
      </c>
    </row>
    <row r="44" spans="1:8" x14ac:dyDescent="0.2">
      <c r="C44" s="14">
        <v>3</v>
      </c>
      <c r="D44" s="1">
        <v>1</v>
      </c>
      <c r="E44" s="1">
        <v>0.35682634210744957</v>
      </c>
      <c r="F44" s="1">
        <v>0.33291839880684643</v>
      </c>
      <c r="G44" s="1">
        <v>0.6447433414433803</v>
      </c>
      <c r="H44" s="1">
        <v>0.63116235898582496</v>
      </c>
    </row>
    <row r="45" spans="1:8" x14ac:dyDescent="0.2">
      <c r="C45" s="14">
        <v>4</v>
      </c>
      <c r="D45" s="1">
        <v>1</v>
      </c>
      <c r="E45" s="1">
        <v>0.52829711569486371</v>
      </c>
      <c r="F45" s="1">
        <v>0.48487962061676865</v>
      </c>
      <c r="G45" s="1">
        <v>0.71021291744908355</v>
      </c>
      <c r="H45" s="1">
        <v>0.64567541797325456</v>
      </c>
    </row>
    <row r="46" spans="1:8" x14ac:dyDescent="0.2">
      <c r="C46" s="14">
        <v>5</v>
      </c>
      <c r="D46" s="1">
        <v>1</v>
      </c>
      <c r="E46" s="1">
        <v>0.67420913384629011</v>
      </c>
      <c r="F46" s="1">
        <v>0.54408364885961702</v>
      </c>
      <c r="G46" s="1">
        <v>0.98500846625977023</v>
      </c>
      <c r="H46" s="1">
        <v>0.49076103961661888</v>
      </c>
    </row>
    <row r="47" spans="1:8" x14ac:dyDescent="0.2">
      <c r="C47" s="14" t="s">
        <v>42</v>
      </c>
      <c r="D47" s="1">
        <v>1</v>
      </c>
      <c r="E47" s="1">
        <v>0.50687112720252947</v>
      </c>
      <c r="F47" s="1">
        <v>0.55950833508729958</v>
      </c>
      <c r="G47" s="1">
        <v>0.72460032333099833</v>
      </c>
      <c r="H47" s="1">
        <v>0.55383684596656124</v>
      </c>
    </row>
    <row r="48" spans="1:8" x14ac:dyDescent="0.2">
      <c r="C48" s="14" t="s">
        <v>5</v>
      </c>
      <c r="D48" s="1">
        <v>0</v>
      </c>
      <c r="E48" s="1">
        <v>0.12375031506808</v>
      </c>
      <c r="F48" s="1">
        <v>0.17246938532134079</v>
      </c>
      <c r="G48" s="1">
        <v>0.21332858188825712</v>
      </c>
      <c r="H48" s="1">
        <v>0.21251412332041394</v>
      </c>
    </row>
    <row r="49" spans="3:8" x14ac:dyDescent="0.2">
      <c r="C49" s="14" t="s">
        <v>9</v>
      </c>
      <c r="D49" s="1">
        <v>0</v>
      </c>
      <c r="E49" s="1">
        <v>5.5342823345848675E-2</v>
      </c>
      <c r="F49" s="1">
        <v>7.7130653923224476E-2</v>
      </c>
      <c r="G49" s="1">
        <v>9.5403442129154664E-2</v>
      </c>
      <c r="H49" s="1">
        <v>9.5039205184643774E-2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>
      <selection activeCell="K26" sqref="K26"/>
    </sheetView>
  </sheetViews>
  <sheetFormatPr baseColWidth="10" defaultRowHeight="16" x14ac:dyDescent="0.2"/>
  <cols>
    <col min="3" max="3" width="16.6640625" customWidth="1"/>
    <col min="8" max="8" width="9.1640625" bestFit="1" customWidth="1"/>
  </cols>
  <sheetData>
    <row r="2" spans="1:8" x14ac:dyDescent="0.2">
      <c r="B2" t="s">
        <v>44</v>
      </c>
    </row>
    <row r="3" spans="1:8" x14ac:dyDescent="0.2">
      <c r="C3" s="17"/>
      <c r="D3" s="14" t="s">
        <v>50</v>
      </c>
      <c r="E3" s="14" t="s">
        <v>50</v>
      </c>
      <c r="F3" s="14" t="s">
        <v>50</v>
      </c>
      <c r="G3" s="14" t="s">
        <v>50</v>
      </c>
      <c r="H3" s="14" t="s">
        <v>50</v>
      </c>
    </row>
    <row r="4" spans="1:8" x14ac:dyDescent="0.2">
      <c r="C4" s="14" t="s">
        <v>36</v>
      </c>
      <c r="D4" s="14" t="s">
        <v>37</v>
      </c>
      <c r="E4" s="14" t="s">
        <v>38</v>
      </c>
      <c r="F4" s="14" t="s">
        <v>39</v>
      </c>
      <c r="G4" s="14" t="s">
        <v>40</v>
      </c>
      <c r="H4" s="14" t="s">
        <v>41</v>
      </c>
    </row>
    <row r="5" spans="1:8" x14ac:dyDescent="0.2">
      <c r="C5" s="14">
        <v>1</v>
      </c>
      <c r="D5" s="1">
        <v>45.909955999999994</v>
      </c>
      <c r="E5" s="1">
        <v>55.780140000000003</v>
      </c>
      <c r="F5" s="1">
        <v>38.820650000000001</v>
      </c>
      <c r="G5" s="1">
        <v>32.889089999999996</v>
      </c>
      <c r="H5" s="1">
        <v>24.254189999999998</v>
      </c>
    </row>
    <row r="6" spans="1:8" x14ac:dyDescent="0.2">
      <c r="C6" s="14">
        <v>2</v>
      </c>
      <c r="D6" s="1">
        <v>38.043998999999999</v>
      </c>
      <c r="E6" s="1">
        <v>52.400120000000001</v>
      </c>
      <c r="F6" s="1">
        <v>38.739539999999998</v>
      </c>
      <c r="G6" s="1">
        <v>29.939920000000001</v>
      </c>
      <c r="H6" s="1">
        <v>37.669919999999998</v>
      </c>
    </row>
    <row r="7" spans="1:8" x14ac:dyDescent="0.2">
      <c r="C7" s="14">
        <v>3</v>
      </c>
      <c r="D7" s="1">
        <v>39.178049999999999</v>
      </c>
      <c r="E7" s="1">
        <v>58</v>
      </c>
      <c r="F7" s="1">
        <v>47.633050000000004</v>
      </c>
      <c r="G7" s="1">
        <v>36</v>
      </c>
      <c r="H7" s="1">
        <v>60.087580000000003</v>
      </c>
    </row>
    <row r="8" spans="1:8" x14ac:dyDescent="0.2">
      <c r="A8" s="11" t="s">
        <v>52</v>
      </c>
      <c r="B8" t="s">
        <v>48</v>
      </c>
      <c r="C8" s="3"/>
    </row>
    <row r="9" spans="1:8" x14ac:dyDescent="0.2">
      <c r="C9" s="18"/>
      <c r="D9" s="14" t="s">
        <v>50</v>
      </c>
      <c r="E9" s="14" t="s">
        <v>50</v>
      </c>
      <c r="F9" s="14" t="s">
        <v>50</v>
      </c>
      <c r="G9" s="14" t="s">
        <v>50</v>
      </c>
      <c r="H9" s="14" t="s">
        <v>50</v>
      </c>
    </row>
    <row r="10" spans="1:8" x14ac:dyDescent="0.2">
      <c r="C10" s="14" t="s">
        <v>36</v>
      </c>
      <c r="D10" s="14" t="s">
        <v>37</v>
      </c>
      <c r="E10" s="14" t="s">
        <v>38</v>
      </c>
      <c r="F10" s="14" t="s">
        <v>39</v>
      </c>
      <c r="G10" s="14" t="s">
        <v>40</v>
      </c>
      <c r="H10" s="14" t="s">
        <v>41</v>
      </c>
    </row>
    <row r="11" spans="1:8" x14ac:dyDescent="0.2">
      <c r="C11" s="14">
        <v>1</v>
      </c>
      <c r="D11" s="1">
        <f>D5/D5</f>
        <v>1</v>
      </c>
      <c r="E11" s="1">
        <f>E5/$D$5</f>
        <v>1.2149900557517417</v>
      </c>
      <c r="F11" s="1">
        <f>F5/$D$5</f>
        <v>0.84558238304562972</v>
      </c>
      <c r="G11" s="1">
        <f>G5/$D$5</f>
        <v>0.71638252060184937</v>
      </c>
      <c r="H11" s="1">
        <f>H5/$D$5</f>
        <v>0.52829913407017859</v>
      </c>
    </row>
    <row r="12" spans="1:8" x14ac:dyDescent="0.2">
      <c r="C12" s="14">
        <v>2</v>
      </c>
      <c r="D12" s="1">
        <f>D6/D6</f>
        <v>1</v>
      </c>
      <c r="E12" s="1">
        <f>E6/$D$6</f>
        <v>1.3773557296119159</v>
      </c>
      <c r="F12" s="1">
        <f>F6/$D$6</f>
        <v>1.0182825417485686</v>
      </c>
      <c r="G12" s="1">
        <f>G6/$D$6</f>
        <v>0.78698141065559379</v>
      </c>
      <c r="H12" s="1">
        <f>H6/$D$6</f>
        <v>0.99016720087706867</v>
      </c>
    </row>
    <row r="13" spans="1:8" x14ac:dyDescent="0.2">
      <c r="C13" s="14">
        <v>3</v>
      </c>
      <c r="D13" s="1">
        <f>D7/D7</f>
        <v>1</v>
      </c>
      <c r="E13" s="1">
        <f>E7/$D$7</f>
        <v>1.4804207968492562</v>
      </c>
      <c r="F13" s="1">
        <f>F7/$D$7</f>
        <v>1.2158096178855253</v>
      </c>
      <c r="G13" s="1">
        <f>G7/$D$7</f>
        <v>0.91888187390643483</v>
      </c>
      <c r="H13" s="1">
        <f>H7/$D$7</f>
        <v>1.5337052252473007</v>
      </c>
    </row>
    <row r="14" spans="1:8" x14ac:dyDescent="0.2">
      <c r="C14" s="14" t="s">
        <v>42</v>
      </c>
      <c r="D14" s="1">
        <v>1</v>
      </c>
      <c r="E14" s="1">
        <v>1.3552208169857658</v>
      </c>
      <c r="F14" s="1">
        <v>1.0252980358199937</v>
      </c>
      <c r="G14" s="1">
        <v>0.80771780304928154</v>
      </c>
      <c r="H14" s="1">
        <v>1.0145129691152768</v>
      </c>
    </row>
    <row r="15" spans="1:8" x14ac:dyDescent="0.2">
      <c r="C15" s="14" t="s">
        <v>5</v>
      </c>
      <c r="D15" s="1">
        <v>0</v>
      </c>
      <c r="E15" s="1">
        <v>0.17705950953178637</v>
      </c>
      <c r="F15" s="1">
        <v>0.26942406314622985</v>
      </c>
      <c r="G15" s="1">
        <v>0.15720973665478921</v>
      </c>
      <c r="H15" s="1">
        <v>0.73424873010099379</v>
      </c>
    </row>
    <row r="16" spans="1:8" x14ac:dyDescent="0.2">
      <c r="C16" s="14" t="s">
        <v>9</v>
      </c>
      <c r="D16" s="1">
        <v>0</v>
      </c>
      <c r="E16" s="1">
        <v>0.12519997986349027</v>
      </c>
      <c r="F16" s="1">
        <v>0.1905115820655317</v>
      </c>
      <c r="G16" s="1">
        <v>0.11116407085715278</v>
      </c>
      <c r="H16" s="1">
        <v>0.5191922561320238</v>
      </c>
    </row>
    <row r="17" spans="1:8" x14ac:dyDescent="0.2">
      <c r="B17" t="s">
        <v>43</v>
      </c>
      <c r="C17" s="3"/>
    </row>
    <row r="18" spans="1:8" x14ac:dyDescent="0.2">
      <c r="C18" s="18"/>
      <c r="D18" s="14" t="s">
        <v>50</v>
      </c>
      <c r="E18" s="14" t="s">
        <v>50</v>
      </c>
      <c r="F18" s="14" t="s">
        <v>50</v>
      </c>
      <c r="G18" s="14" t="s">
        <v>50</v>
      </c>
      <c r="H18" s="14" t="s">
        <v>50</v>
      </c>
    </row>
    <row r="19" spans="1:8" x14ac:dyDescent="0.2">
      <c r="C19" s="14" t="s">
        <v>36</v>
      </c>
      <c r="D19" s="14" t="s">
        <v>37</v>
      </c>
      <c r="E19" s="14" t="s">
        <v>38</v>
      </c>
      <c r="F19" s="14" t="s">
        <v>39</v>
      </c>
      <c r="G19" s="14" t="s">
        <v>40</v>
      </c>
      <c r="H19" s="14" t="s">
        <v>41</v>
      </c>
    </row>
    <row r="20" spans="1:8" x14ac:dyDescent="0.2">
      <c r="C20" s="14">
        <v>1</v>
      </c>
      <c r="D20" s="1">
        <v>558.19144106622241</v>
      </c>
      <c r="E20" s="1">
        <v>567.53449604331524</v>
      </c>
      <c r="F20" s="1">
        <v>473.31459114257945</v>
      </c>
      <c r="G20" s="1">
        <v>266.36205053449953</v>
      </c>
      <c r="H20" s="1">
        <v>387.65378314591146</v>
      </c>
    </row>
    <row r="21" spans="1:8" x14ac:dyDescent="0.2">
      <c r="C21" s="14">
        <v>2</v>
      </c>
      <c r="D21" s="1">
        <v>641.01984589754261</v>
      </c>
      <c r="E21" s="1">
        <v>556.77765861446619</v>
      </c>
      <c r="F21" s="1">
        <v>480.94058031375812</v>
      </c>
      <c r="G21" s="1">
        <v>443.25707344162151</v>
      </c>
      <c r="H21" s="1">
        <v>546.32420866305711</v>
      </c>
    </row>
    <row r="22" spans="1:8" x14ac:dyDescent="0.2">
      <c r="C22" s="14">
        <v>3</v>
      </c>
      <c r="D22" s="1">
        <v>738.84825072886292</v>
      </c>
      <c r="E22" s="1">
        <v>561.02082118561714</v>
      </c>
      <c r="F22" s="1">
        <v>503.56656948493674</v>
      </c>
      <c r="G22" s="1">
        <v>635.1520963487435</v>
      </c>
      <c r="H22" s="1">
        <v>719.99463418020264</v>
      </c>
    </row>
    <row r="23" spans="1:8" x14ac:dyDescent="0.2">
      <c r="B23" t="s">
        <v>45</v>
      </c>
      <c r="C23" s="3"/>
      <c r="D23" s="1"/>
      <c r="E23" s="1"/>
      <c r="F23" s="1"/>
      <c r="G23" s="1"/>
      <c r="H23" s="1"/>
    </row>
    <row r="24" spans="1:8" x14ac:dyDescent="0.2">
      <c r="C24" s="18"/>
      <c r="D24" s="14" t="s">
        <v>50</v>
      </c>
      <c r="E24" s="14" t="s">
        <v>50</v>
      </c>
      <c r="F24" s="14" t="s">
        <v>50</v>
      </c>
      <c r="G24" s="14" t="s">
        <v>50</v>
      </c>
      <c r="H24" s="14" t="s">
        <v>50</v>
      </c>
    </row>
    <row r="25" spans="1:8" x14ac:dyDescent="0.2">
      <c r="C25" s="14" t="s">
        <v>36</v>
      </c>
      <c r="D25" s="14" t="s">
        <v>37</v>
      </c>
      <c r="E25" s="14" t="s">
        <v>38</v>
      </c>
      <c r="F25" s="14" t="s">
        <v>39</v>
      </c>
      <c r="G25" s="14" t="s">
        <v>40</v>
      </c>
      <c r="H25" s="14" t="s">
        <v>41</v>
      </c>
    </row>
    <row r="26" spans="1:8" x14ac:dyDescent="0.2">
      <c r="C26" s="14">
        <v>1</v>
      </c>
      <c r="D26" s="1">
        <f>D20/D5</f>
        <v>12.158396341443291</v>
      </c>
      <c r="E26" s="1">
        <f t="shared" ref="E26:H26" si="0">E20/E5</f>
        <v>10.174490348057843</v>
      </c>
      <c r="F26" s="1">
        <f t="shared" si="0"/>
        <v>12.192340703789849</v>
      </c>
      <c r="G26" s="1">
        <f t="shared" si="0"/>
        <v>8.0987966080697138</v>
      </c>
      <c r="H26" s="1">
        <f t="shared" si="0"/>
        <v>15.982961424228618</v>
      </c>
    </row>
    <row r="27" spans="1:8" x14ac:dyDescent="0.2">
      <c r="C27" s="14">
        <v>2</v>
      </c>
      <c r="D27" s="1">
        <f t="shared" ref="D27:H27" si="1">D21/D6</f>
        <v>16.84943388568438</v>
      </c>
      <c r="E27" s="1">
        <f t="shared" si="1"/>
        <v>10.625503502939806</v>
      </c>
      <c r="F27" s="1">
        <f t="shared" si="1"/>
        <v>12.414720988265687</v>
      </c>
      <c r="G27" s="1">
        <f t="shared" si="1"/>
        <v>14.804885031143087</v>
      </c>
      <c r="H27" s="1">
        <f t="shared" si="1"/>
        <v>14.502929888437702</v>
      </c>
    </row>
    <row r="28" spans="1:8" x14ac:dyDescent="0.2">
      <c r="C28" s="14">
        <v>3</v>
      </c>
      <c r="D28" s="1">
        <f t="shared" ref="D28:H28" si="2">D22/D7</f>
        <v>18.858729587839694</v>
      </c>
      <c r="E28" s="1">
        <f t="shared" si="2"/>
        <v>9.672772779062365</v>
      </c>
      <c r="F28" s="1">
        <f t="shared" si="2"/>
        <v>10.571789324532791</v>
      </c>
      <c r="G28" s="1">
        <f t="shared" si="2"/>
        <v>17.643113787465097</v>
      </c>
      <c r="H28" s="1">
        <f t="shared" si="2"/>
        <v>11.98242023027392</v>
      </c>
    </row>
    <row r="29" spans="1:8" x14ac:dyDescent="0.2">
      <c r="A29" s="11" t="s">
        <v>54</v>
      </c>
      <c r="B29" t="s">
        <v>53</v>
      </c>
      <c r="C29" s="3"/>
      <c r="D29" s="1"/>
      <c r="E29" s="1"/>
      <c r="F29" s="1"/>
      <c r="G29" s="1"/>
      <c r="H29" s="1"/>
    </row>
    <row r="30" spans="1:8" x14ac:dyDescent="0.2">
      <c r="C30" s="18"/>
      <c r="D30" s="14" t="s">
        <v>50</v>
      </c>
      <c r="E30" s="14" t="s">
        <v>50</v>
      </c>
      <c r="F30" s="14" t="s">
        <v>50</v>
      </c>
      <c r="G30" s="14" t="s">
        <v>50</v>
      </c>
      <c r="H30" s="14" t="s">
        <v>50</v>
      </c>
    </row>
    <row r="31" spans="1:8" x14ac:dyDescent="0.2">
      <c r="C31" s="14" t="s">
        <v>36</v>
      </c>
      <c r="D31" s="14" t="s">
        <v>37</v>
      </c>
      <c r="E31" s="14" t="s">
        <v>38</v>
      </c>
      <c r="F31" s="14" t="s">
        <v>39</v>
      </c>
      <c r="G31" s="14" t="s">
        <v>40</v>
      </c>
      <c r="H31" s="14" t="s">
        <v>41</v>
      </c>
    </row>
    <row r="32" spans="1:8" x14ac:dyDescent="0.2">
      <c r="C32" s="14">
        <v>1</v>
      </c>
      <c r="D32" s="1">
        <f>D26/$D$26</f>
        <v>1</v>
      </c>
      <c r="E32" s="1">
        <f>E26/$D$26</f>
        <v>0.83682831701882621</v>
      </c>
      <c r="F32" s="1">
        <f>F26/$D$26</f>
        <v>1.002791845354708</v>
      </c>
      <c r="G32" s="1">
        <f>G26/$D$26</f>
        <v>0.66610730400883833</v>
      </c>
      <c r="H32" s="1">
        <f>H26/$D$26</f>
        <v>1.3145616391652621</v>
      </c>
    </row>
    <row r="33" spans="3:8" x14ac:dyDescent="0.2">
      <c r="C33" s="14">
        <v>2</v>
      </c>
      <c r="D33" s="1">
        <f>D27/$D$27</f>
        <v>1</v>
      </c>
      <c r="E33" s="1">
        <f>E27/$D$27</f>
        <v>0.63061486664946342</v>
      </c>
      <c r="F33" s="1">
        <f>F27/$D$27</f>
        <v>0.73680344826383071</v>
      </c>
      <c r="G33" s="1">
        <f>G27/$D$27</f>
        <v>0.87865771227611489</v>
      </c>
      <c r="H33" s="1">
        <f>H27/$D$27</f>
        <v>0.86073692367550014</v>
      </c>
    </row>
    <row r="34" spans="3:8" x14ac:dyDescent="0.2">
      <c r="C34" s="14">
        <v>3</v>
      </c>
      <c r="D34" s="1">
        <f>D28/$D$28</f>
        <v>1</v>
      </c>
      <c r="E34" s="1">
        <f>E28/$D$28</f>
        <v>0.5129069131623516</v>
      </c>
      <c r="F34" s="1">
        <f>F28/$D$28</f>
        <v>0.56057802172154747</v>
      </c>
      <c r="G34" s="1">
        <f>G28/$D$28</f>
        <v>0.93554094963223622</v>
      </c>
      <c r="H34" s="1">
        <f>H28/$D$28</f>
        <v>0.63537791209437089</v>
      </c>
    </row>
    <row r="35" spans="3:8" x14ac:dyDescent="0.2">
      <c r="C35" s="14" t="s">
        <v>42</v>
      </c>
      <c r="D35" s="1">
        <v>1</v>
      </c>
      <c r="E35" s="1">
        <v>0.66981611654473516</v>
      </c>
      <c r="F35" s="1">
        <v>0.78734608760738289</v>
      </c>
      <c r="G35" s="1">
        <v>0.80691316236913457</v>
      </c>
      <c r="H35" s="1">
        <v>1.0159439881511316</v>
      </c>
    </row>
    <row r="36" spans="3:8" x14ac:dyDescent="0.2">
      <c r="C36" s="14" t="s">
        <v>5</v>
      </c>
      <c r="D36" s="1">
        <v>0</v>
      </c>
      <c r="E36" s="1">
        <v>0.22190312348452551</v>
      </c>
      <c r="F36" s="1">
        <v>0.32069847428886422</v>
      </c>
      <c r="G36" s="1">
        <v>0.18190716124551914</v>
      </c>
      <c r="H36" s="1">
        <v>0.53820170613858176</v>
      </c>
    </row>
    <row r="37" spans="3:8" x14ac:dyDescent="0.2">
      <c r="C37" s="14" t="s">
        <v>9</v>
      </c>
      <c r="D37" s="1">
        <v>0</v>
      </c>
      <c r="E37" s="1">
        <v>0.15690920338238382</v>
      </c>
      <c r="F37" s="1">
        <v>0.22676806588583553</v>
      </c>
      <c r="G37" s="1">
        <v>0.12862778726310131</v>
      </c>
      <c r="H37" s="1">
        <v>0.38056607605676068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93"/>
  <sheetViews>
    <sheetView zoomScale="50" zoomScaleNormal="50" zoomScalePageLayoutView="50" workbookViewId="0">
      <selection activeCell="N68" sqref="N68"/>
    </sheetView>
  </sheetViews>
  <sheetFormatPr baseColWidth="10" defaultRowHeight="16" x14ac:dyDescent="0.2"/>
  <cols>
    <col min="1" max="1" width="18.1640625" style="1" bestFit="1" customWidth="1"/>
    <col min="2" max="2" width="24" bestFit="1" customWidth="1"/>
    <col min="3" max="3" width="16.33203125" bestFit="1" customWidth="1"/>
    <col min="4" max="4" width="16.33203125" style="1" bestFit="1" customWidth="1"/>
    <col min="5" max="5" width="16.5" style="1" bestFit="1" customWidth="1"/>
    <col min="6" max="6" width="12.1640625" style="1" bestFit="1" customWidth="1"/>
    <col min="7" max="7" width="14.1640625" bestFit="1" customWidth="1"/>
    <col min="8" max="8" width="21.83203125" bestFit="1" customWidth="1"/>
    <col min="9" max="9" width="21" bestFit="1" customWidth="1"/>
    <col min="10" max="10" width="12.6640625" bestFit="1" customWidth="1"/>
    <col min="11" max="11" width="14.1640625" style="11" bestFit="1" customWidth="1"/>
    <col min="12" max="12" width="15.1640625" bestFit="1" customWidth="1"/>
    <col min="13" max="13" width="12.1640625" bestFit="1" customWidth="1"/>
    <col min="14" max="14" width="14.83203125" bestFit="1" customWidth="1"/>
    <col min="15" max="15" width="9" bestFit="1" customWidth="1"/>
    <col min="16" max="16" width="12.5" bestFit="1" customWidth="1"/>
    <col min="17" max="17" width="11.83203125" bestFit="1" customWidth="1"/>
    <col min="18" max="18" width="15.33203125" bestFit="1" customWidth="1"/>
    <col min="19" max="19" width="11.6640625" bestFit="1" customWidth="1"/>
    <col min="20" max="20" width="13.5" bestFit="1" customWidth="1"/>
    <col min="21" max="21" width="10.1640625" bestFit="1" customWidth="1"/>
    <col min="23" max="23" width="15.1640625" style="1" bestFit="1" customWidth="1"/>
  </cols>
  <sheetData>
    <row r="2" spans="2:6" x14ac:dyDescent="0.2">
      <c r="B2" s="12" t="s">
        <v>35</v>
      </c>
    </row>
    <row r="4" spans="2:6" x14ac:dyDescent="0.2">
      <c r="B4" s="2" t="s">
        <v>15</v>
      </c>
      <c r="C4" s="19" t="s">
        <v>23</v>
      </c>
      <c r="D4" s="14" t="s">
        <v>16</v>
      </c>
      <c r="E4" s="14" t="s">
        <v>5</v>
      </c>
      <c r="F4" s="14" t="s">
        <v>9</v>
      </c>
    </row>
    <row r="5" spans="2:6" x14ac:dyDescent="0.2">
      <c r="B5" s="2"/>
      <c r="C5" s="14" t="s">
        <v>17</v>
      </c>
      <c r="D5" s="1">
        <v>13.631447156629983</v>
      </c>
      <c r="E5" s="1">
        <v>1.5830180624196808</v>
      </c>
      <c r="F5" s="1">
        <v>1.1193628066777457</v>
      </c>
    </row>
    <row r="6" spans="2:6" x14ac:dyDescent="0.2">
      <c r="B6" s="2"/>
      <c r="C6" s="14" t="s">
        <v>18</v>
      </c>
      <c r="D6" s="1">
        <v>9.0957206113637188</v>
      </c>
      <c r="E6" s="1">
        <v>2.9704133767742134</v>
      </c>
      <c r="F6" s="1">
        <v>2.1003994416442775</v>
      </c>
    </row>
    <row r="7" spans="2:6" x14ac:dyDescent="0.2">
      <c r="B7" s="2"/>
      <c r="C7" s="14" t="s">
        <v>19</v>
      </c>
      <c r="D7" s="1">
        <v>23.319037794404597</v>
      </c>
      <c r="E7" s="1">
        <v>3.6516548240811324</v>
      </c>
      <c r="F7" s="1">
        <v>2.5821098886603377</v>
      </c>
    </row>
    <row r="8" spans="2:6" x14ac:dyDescent="0.2">
      <c r="B8" s="2"/>
      <c r="C8" s="1"/>
    </row>
    <row r="9" spans="2:6" x14ac:dyDescent="0.2">
      <c r="B9" s="2" t="s">
        <v>20</v>
      </c>
      <c r="C9" s="19" t="s">
        <v>23</v>
      </c>
      <c r="D9" s="14" t="s">
        <v>16</v>
      </c>
      <c r="E9" s="14" t="s">
        <v>5</v>
      </c>
      <c r="F9" s="14" t="s">
        <v>9</v>
      </c>
    </row>
    <row r="10" spans="2:6" x14ac:dyDescent="0.2">
      <c r="B10" s="2"/>
      <c r="C10" s="14" t="s">
        <v>17</v>
      </c>
      <c r="D10" s="1">
        <v>452.86363636363637</v>
      </c>
      <c r="E10" s="1">
        <v>19.091883092036785</v>
      </c>
      <c r="F10" s="1">
        <v>13.5</v>
      </c>
    </row>
    <row r="11" spans="2:6" x14ac:dyDescent="0.2">
      <c r="B11" s="2"/>
      <c r="C11" s="14" t="s">
        <v>18</v>
      </c>
      <c r="D11" s="1">
        <v>294.63746426115267</v>
      </c>
      <c r="E11" s="1">
        <v>35.785445142186624</v>
      </c>
      <c r="F11" s="1">
        <v>25.304130927819354</v>
      </c>
    </row>
    <row r="12" spans="2:6" x14ac:dyDescent="0.2">
      <c r="B12" s="2"/>
      <c r="C12" s="14" t="s">
        <v>19</v>
      </c>
      <c r="D12" s="1">
        <v>639.65000000000009</v>
      </c>
      <c r="E12" s="1">
        <v>170.34202358783904</v>
      </c>
      <c r="F12" s="1">
        <v>120.4499999999998</v>
      </c>
    </row>
    <row r="13" spans="2:6" x14ac:dyDescent="0.2">
      <c r="B13" s="2"/>
      <c r="C13" s="1"/>
    </row>
    <row r="14" spans="2:6" x14ac:dyDescent="0.2">
      <c r="B14" s="2" t="s">
        <v>21</v>
      </c>
      <c r="C14" s="19" t="s">
        <v>23</v>
      </c>
      <c r="D14" s="14" t="s">
        <v>16</v>
      </c>
      <c r="E14" s="14" t="s">
        <v>5</v>
      </c>
      <c r="F14" s="14" t="s">
        <v>9</v>
      </c>
    </row>
    <row r="15" spans="2:6" x14ac:dyDescent="0.2">
      <c r="B15" s="2"/>
      <c r="C15" s="14" t="s">
        <v>17</v>
      </c>
      <c r="D15" s="1">
        <v>511.31818181818187</v>
      </c>
      <c r="E15" s="1">
        <v>21.920310216783012</v>
      </c>
      <c r="F15" s="1">
        <v>15.500000000000027</v>
      </c>
    </row>
    <row r="16" spans="2:6" x14ac:dyDescent="0.2">
      <c r="B16" s="2"/>
      <c r="C16" s="14" t="s">
        <v>18</v>
      </c>
      <c r="D16" s="1">
        <v>276.95238095238096</v>
      </c>
      <c r="E16" s="1">
        <v>11.852456522745937</v>
      </c>
      <c r="F16" s="1">
        <v>8.3809523809523796</v>
      </c>
    </row>
    <row r="17" spans="1:11" x14ac:dyDescent="0.2">
      <c r="B17" s="2"/>
      <c r="C17" s="14" t="s">
        <v>19</v>
      </c>
      <c r="D17" s="1">
        <v>772.45</v>
      </c>
      <c r="E17" s="1">
        <v>217.57675657110019</v>
      </c>
      <c r="F17" s="1">
        <v>153.84999999999965</v>
      </c>
    </row>
    <row r="18" spans="1:11" x14ac:dyDescent="0.2">
      <c r="B18" s="2"/>
      <c r="C18" s="1"/>
    </row>
    <row r="19" spans="1:11" x14ac:dyDescent="0.2">
      <c r="B19" s="2" t="s">
        <v>22</v>
      </c>
      <c r="C19" s="19" t="s">
        <v>23</v>
      </c>
      <c r="D19" s="14" t="s">
        <v>16</v>
      </c>
      <c r="E19" s="14" t="s">
        <v>5</v>
      </c>
      <c r="F19" s="14" t="s">
        <v>9</v>
      </c>
    </row>
    <row r="20" spans="1:11" x14ac:dyDescent="0.2">
      <c r="C20" s="14" t="s">
        <v>17</v>
      </c>
      <c r="D20" s="1">
        <v>13987.888072727272</v>
      </c>
      <c r="E20" s="1">
        <v>1163.6417891782669</v>
      </c>
      <c r="F20" s="1">
        <v>822.81899999999939</v>
      </c>
    </row>
    <row r="21" spans="1:11" x14ac:dyDescent="0.2">
      <c r="C21" s="14" t="s">
        <v>18</v>
      </c>
      <c r="D21" s="1">
        <v>7248.4793372222211</v>
      </c>
      <c r="E21" s="1">
        <v>245.93683987927011</v>
      </c>
      <c r="F21" s="1">
        <v>173.90360722222201</v>
      </c>
    </row>
    <row r="22" spans="1:11" x14ac:dyDescent="0.2">
      <c r="C22" s="14" t="s">
        <v>19</v>
      </c>
      <c r="D22" s="1">
        <v>20072.06263</v>
      </c>
      <c r="E22" s="1">
        <v>3838.8354379024031</v>
      </c>
      <c r="F22" s="1">
        <v>2714.4665700000187</v>
      </c>
    </row>
    <row r="25" spans="1:11" x14ac:dyDescent="0.2">
      <c r="A25" s="1" t="s">
        <v>24</v>
      </c>
      <c r="B25" s="2" t="s">
        <v>33</v>
      </c>
      <c r="C25" s="19" t="s">
        <v>23</v>
      </c>
      <c r="D25" s="14" t="s">
        <v>16</v>
      </c>
      <c r="E25" s="14" t="s">
        <v>5</v>
      </c>
      <c r="F25" s="14" t="s">
        <v>9</v>
      </c>
    </row>
    <row r="26" spans="1:11" x14ac:dyDescent="0.2">
      <c r="B26" s="1" t="s">
        <v>34</v>
      </c>
      <c r="C26" s="14" t="s">
        <v>17</v>
      </c>
      <c r="D26" s="1">
        <f>0.0000381005440473306*10^5</f>
        <v>3.81005440473306</v>
      </c>
      <c r="E26" s="1">
        <v>1.3467837094364473E-6</v>
      </c>
      <c r="F26" s="1">
        <f>9.52319893734085E-07*10^5</f>
        <v>9.5231989373408502E-2</v>
      </c>
    </row>
    <row r="27" spans="1:11" x14ac:dyDescent="0.2">
      <c r="B27" s="1"/>
      <c r="C27" s="14" t="s">
        <v>18</v>
      </c>
      <c r="D27" s="1">
        <f>0.0000224536513833419*10^5</f>
        <v>2.2453651383341904</v>
      </c>
      <c r="E27" s="1">
        <v>2.2651678050836199E-6</v>
      </c>
      <c r="F27" s="1">
        <f>1.60171551550008E-06*10^5</f>
        <v>0.16017155155000798</v>
      </c>
    </row>
    <row r="28" spans="1:11" x14ac:dyDescent="0.2">
      <c r="B28" s="1"/>
      <c r="C28" s="14" t="s">
        <v>19</v>
      </c>
      <c r="D28" s="1">
        <f>0.0000617189879466585*10^5</f>
        <v>6.1718987946658501</v>
      </c>
      <c r="E28" s="1">
        <v>6.079158445359624E-6</v>
      </c>
      <c r="F28" s="1">
        <f>4.29861416062126E-06*10^5</f>
        <v>0.42986141606212602</v>
      </c>
    </row>
    <row r="29" spans="1:11" x14ac:dyDescent="0.2">
      <c r="B29" s="1"/>
      <c r="C29" s="3"/>
    </row>
    <row r="30" spans="1:11" x14ac:dyDescent="0.2">
      <c r="B30" s="1"/>
      <c r="C30" s="3"/>
    </row>
    <row r="31" spans="1:11" x14ac:dyDescent="0.2">
      <c r="A31" s="1" t="s">
        <v>25</v>
      </c>
      <c r="B31" s="2" t="s">
        <v>27</v>
      </c>
      <c r="C31" s="19" t="s">
        <v>23</v>
      </c>
      <c r="D31" s="14" t="s">
        <v>16</v>
      </c>
      <c r="E31" s="14" t="s">
        <v>5</v>
      </c>
      <c r="F31" s="14" t="s">
        <v>9</v>
      </c>
      <c r="H31" s="3" t="s">
        <v>31</v>
      </c>
      <c r="I31" s="19" t="s">
        <v>23</v>
      </c>
      <c r="J31" s="14" t="s">
        <v>16</v>
      </c>
      <c r="K31" s="14" t="s">
        <v>9</v>
      </c>
    </row>
    <row r="32" spans="1:11" x14ac:dyDescent="0.2">
      <c r="B32" s="1" t="s">
        <v>28</v>
      </c>
      <c r="C32" s="14" t="s">
        <v>17</v>
      </c>
      <c r="D32" s="1">
        <v>13438797.308572548</v>
      </c>
      <c r="E32" s="1">
        <v>1050364.6209532479</v>
      </c>
      <c r="F32" s="1">
        <v>742719.94619447913</v>
      </c>
      <c r="I32" s="14" t="s">
        <v>17</v>
      </c>
      <c r="J32" s="1">
        <v>1.3438797308572548</v>
      </c>
      <c r="K32" s="1">
        <v>7.4271994619447917E-2</v>
      </c>
    </row>
    <row r="33" spans="1:12" x14ac:dyDescent="0.2">
      <c r="B33" s="1"/>
      <c r="C33" s="14" t="s">
        <v>18</v>
      </c>
      <c r="D33" s="1">
        <v>12424250.574796654</v>
      </c>
      <c r="E33" s="1">
        <v>1781245.6532900122</v>
      </c>
      <c r="F33" s="1">
        <v>1259530.8804004295</v>
      </c>
      <c r="I33" s="14" t="s">
        <v>18</v>
      </c>
      <c r="J33" s="1">
        <v>1.2424250574796654</v>
      </c>
      <c r="K33" s="1">
        <v>0.12595308804004296</v>
      </c>
    </row>
    <row r="34" spans="1:12" x14ac:dyDescent="0.2">
      <c r="B34" s="1"/>
      <c r="C34" s="14" t="s">
        <v>19</v>
      </c>
      <c r="D34" s="1">
        <v>12751066.49256007</v>
      </c>
      <c r="E34" s="1">
        <v>4781227.3004497038</v>
      </c>
      <c r="F34" s="1">
        <v>3380838.2465422358</v>
      </c>
      <c r="I34" s="14" t="s">
        <v>19</v>
      </c>
      <c r="J34" s="1">
        <v>1.275106649256007</v>
      </c>
      <c r="K34" s="1">
        <v>0.3380838246542236</v>
      </c>
    </row>
    <row r="35" spans="1:12" x14ac:dyDescent="0.2">
      <c r="B35" s="1"/>
      <c r="C35" s="2"/>
      <c r="I35" s="2"/>
      <c r="J35" s="1"/>
      <c r="K35" s="1"/>
    </row>
    <row r="36" spans="1:12" x14ac:dyDescent="0.2">
      <c r="B36" s="1"/>
      <c r="C36" s="3"/>
      <c r="I36" s="2"/>
      <c r="J36" s="1"/>
      <c r="K36" s="1"/>
    </row>
    <row r="37" spans="1:12" x14ac:dyDescent="0.2">
      <c r="A37" s="1" t="s">
        <v>26</v>
      </c>
      <c r="B37" s="2" t="s">
        <v>29</v>
      </c>
      <c r="C37" s="19" t="s">
        <v>23</v>
      </c>
      <c r="D37" s="14" t="s">
        <v>16</v>
      </c>
      <c r="E37" s="14" t="s">
        <v>5</v>
      </c>
      <c r="F37" s="14" t="s">
        <v>9</v>
      </c>
      <c r="H37" s="3" t="s">
        <v>32</v>
      </c>
      <c r="I37" s="19" t="s">
        <v>23</v>
      </c>
      <c r="J37" s="14" t="s">
        <v>16</v>
      </c>
      <c r="K37" s="14" t="s">
        <v>9</v>
      </c>
    </row>
    <row r="38" spans="1:12" x14ac:dyDescent="0.2">
      <c r="B38" s="1" t="s">
        <v>30</v>
      </c>
      <c r="C38" s="14" t="s">
        <v>17</v>
      </c>
      <c r="D38" s="1">
        <v>11902307.212092388</v>
      </c>
      <c r="E38" s="1">
        <v>921816.66766649322</v>
      </c>
      <c r="F38" s="1">
        <v>651822.81671776331</v>
      </c>
      <c r="I38" s="14" t="s">
        <v>17</v>
      </c>
      <c r="J38" s="1">
        <v>1.1902307212092389</v>
      </c>
      <c r="K38" s="1">
        <v>6.5182281671776338E-2</v>
      </c>
    </row>
    <row r="39" spans="1:12" x14ac:dyDescent="0.2">
      <c r="C39" s="14" t="s">
        <v>18</v>
      </c>
      <c r="D39" s="1">
        <v>13108341.708418932</v>
      </c>
      <c r="E39" s="1">
        <v>271352.37036598148</v>
      </c>
      <c r="F39" s="1">
        <v>191875.10117682905</v>
      </c>
      <c r="I39" s="14" t="s">
        <v>18</v>
      </c>
      <c r="J39" s="1">
        <v>1.3108341708418931</v>
      </c>
      <c r="K39" s="1">
        <v>1.9187510117682906E-2</v>
      </c>
    </row>
    <row r="40" spans="1:12" x14ac:dyDescent="0.2">
      <c r="C40" s="14" t="s">
        <v>19</v>
      </c>
      <c r="D40" s="1">
        <v>10551015.459071023</v>
      </c>
      <c r="E40" s="1">
        <v>3799208.738251287</v>
      </c>
      <c r="F40" s="1">
        <v>2686446.2619606717</v>
      </c>
      <c r="I40" s="14" t="s">
        <v>19</v>
      </c>
      <c r="J40" s="1">
        <v>1.0551015459071023</v>
      </c>
      <c r="K40" s="1">
        <v>0.26864462619606716</v>
      </c>
    </row>
    <row r="41" spans="1:12" x14ac:dyDescent="0.2">
      <c r="J41" s="11"/>
      <c r="K41"/>
    </row>
    <row r="42" spans="1:12" s="2" customFormat="1" x14ac:dyDescent="0.2">
      <c r="A42" s="12" t="s">
        <v>57</v>
      </c>
      <c r="B42" s="14"/>
      <c r="C42" s="14" t="s">
        <v>23</v>
      </c>
      <c r="D42" s="14" t="s">
        <v>58</v>
      </c>
      <c r="E42" s="14" t="s">
        <v>59</v>
      </c>
      <c r="F42" s="14" t="s">
        <v>63</v>
      </c>
      <c r="G42" s="14" t="s">
        <v>20</v>
      </c>
      <c r="H42" s="14" t="s">
        <v>60</v>
      </c>
      <c r="I42" s="14" t="s">
        <v>61</v>
      </c>
      <c r="J42" s="14" t="s">
        <v>21</v>
      </c>
      <c r="K42" s="14" t="s">
        <v>62</v>
      </c>
    </row>
    <row r="43" spans="1:12" s="11" customFormat="1" x14ac:dyDescent="0.2">
      <c r="B43" s="34"/>
      <c r="C43" s="35" t="s">
        <v>17</v>
      </c>
      <c r="D43" s="35">
        <v>6168042.5</v>
      </c>
      <c r="E43" s="35">
        <v>30222862</v>
      </c>
      <c r="F43" s="35">
        <f t="shared" ref="F43:F48" si="0">SUM(D43:E43)</f>
        <v>36390904.5</v>
      </c>
      <c r="G43" s="35">
        <v>579</v>
      </c>
      <c r="H43" s="35">
        <v>215</v>
      </c>
      <c r="I43" s="35">
        <v>364</v>
      </c>
      <c r="J43" s="35">
        <v>677</v>
      </c>
      <c r="K43" s="36">
        <v>18336.131000000001</v>
      </c>
      <c r="L43" s="10"/>
    </row>
    <row r="44" spans="1:12" s="11" customFormat="1" x14ac:dyDescent="0.2">
      <c r="B44" s="37"/>
      <c r="C44" s="38" t="s">
        <v>17</v>
      </c>
      <c r="D44" s="38">
        <v>6263539.5</v>
      </c>
      <c r="E44" s="38">
        <v>33769348</v>
      </c>
      <c r="F44" s="38">
        <f t="shared" si="0"/>
        <v>40032887.5</v>
      </c>
      <c r="G44" s="38">
        <v>568</v>
      </c>
      <c r="H44" s="38">
        <v>208</v>
      </c>
      <c r="I44" s="38">
        <v>360</v>
      </c>
      <c r="J44" s="38">
        <v>657</v>
      </c>
      <c r="K44" s="39">
        <v>17180.280999999999</v>
      </c>
      <c r="L44" s="10"/>
    </row>
    <row r="45" spans="1:12" s="11" customFormat="1" x14ac:dyDescent="0.2">
      <c r="B45" s="37"/>
      <c r="C45" s="38" t="s">
        <v>17</v>
      </c>
      <c r="D45" s="38">
        <v>7195315.5</v>
      </c>
      <c r="E45" s="38">
        <v>26764168</v>
      </c>
      <c r="F45" s="38">
        <f t="shared" si="0"/>
        <v>33959483.5</v>
      </c>
      <c r="G45" s="38">
        <v>504</v>
      </c>
      <c r="H45" s="38">
        <v>206</v>
      </c>
      <c r="I45" s="38">
        <v>298</v>
      </c>
      <c r="J45" s="38">
        <v>566</v>
      </c>
      <c r="K45" s="39">
        <v>14889.97</v>
      </c>
      <c r="L45" s="10"/>
    </row>
    <row r="46" spans="1:12" s="11" customFormat="1" x14ac:dyDescent="0.2">
      <c r="B46" s="37"/>
      <c r="C46" s="38" t="s">
        <v>17</v>
      </c>
      <c r="D46" s="38">
        <v>3866001.5</v>
      </c>
      <c r="E46" s="38">
        <v>38593088</v>
      </c>
      <c r="F46" s="38">
        <f t="shared" si="0"/>
        <v>42459089.5</v>
      </c>
      <c r="G46" s="38">
        <v>205</v>
      </c>
      <c r="H46" s="38">
        <v>140</v>
      </c>
      <c r="I46" s="38">
        <v>65</v>
      </c>
      <c r="J46" s="38">
        <v>171</v>
      </c>
      <c r="K46" s="39">
        <v>5987.1826000000001</v>
      </c>
      <c r="L46" s="10"/>
    </row>
    <row r="47" spans="1:12" s="11" customFormat="1" x14ac:dyDescent="0.2">
      <c r="B47" s="37"/>
      <c r="C47" s="38" t="s">
        <v>17</v>
      </c>
      <c r="D47" s="38">
        <v>9846336</v>
      </c>
      <c r="E47" s="38">
        <v>32612662</v>
      </c>
      <c r="F47" s="38">
        <f t="shared" si="0"/>
        <v>42458998</v>
      </c>
      <c r="G47" s="38">
        <v>754</v>
      </c>
      <c r="H47" s="38">
        <v>260</v>
      </c>
      <c r="I47" s="38">
        <v>494</v>
      </c>
      <c r="J47" s="38">
        <v>890</v>
      </c>
      <c r="K47" s="39">
        <v>22328.565999999999</v>
      </c>
      <c r="L47" s="10"/>
    </row>
    <row r="48" spans="1:12" s="11" customFormat="1" x14ac:dyDescent="0.2">
      <c r="B48" s="37"/>
      <c r="C48" s="38" t="s">
        <v>17</v>
      </c>
      <c r="D48" s="38">
        <v>9164732</v>
      </c>
      <c r="E48" s="38">
        <v>26015186</v>
      </c>
      <c r="F48" s="38">
        <f t="shared" si="0"/>
        <v>35179918</v>
      </c>
      <c r="G48" s="38">
        <v>689</v>
      </c>
      <c r="H48" s="38">
        <v>266</v>
      </c>
      <c r="I48" s="38">
        <v>423</v>
      </c>
      <c r="J48" s="38">
        <v>794</v>
      </c>
      <c r="K48" s="39">
        <v>21888.705000000002</v>
      </c>
      <c r="L48" s="10"/>
    </row>
    <row r="49" spans="2:12" s="11" customFormat="1" x14ac:dyDescent="0.2">
      <c r="B49" s="37"/>
      <c r="C49" s="38" t="s">
        <v>17</v>
      </c>
      <c r="D49" s="38">
        <v>643619.43999999994</v>
      </c>
      <c r="E49" s="38">
        <v>18766328</v>
      </c>
      <c r="F49" s="38">
        <f t="shared" ref="F49:F57" si="1">SUM(D49:E49)</f>
        <v>19409947.440000001</v>
      </c>
      <c r="G49" s="38">
        <v>144</v>
      </c>
      <c r="H49" s="38">
        <v>102</v>
      </c>
      <c r="I49" s="38">
        <v>42</v>
      </c>
      <c r="J49" s="38">
        <v>115</v>
      </c>
      <c r="K49" s="39">
        <v>3597.3944999999999</v>
      </c>
      <c r="L49" s="8"/>
    </row>
    <row r="50" spans="2:12" s="11" customFormat="1" x14ac:dyDescent="0.2">
      <c r="B50" s="37"/>
      <c r="C50" s="38" t="s">
        <v>17</v>
      </c>
      <c r="D50" s="38">
        <v>4389676</v>
      </c>
      <c r="E50" s="38">
        <v>23502392</v>
      </c>
      <c r="F50" s="38">
        <f t="shared" si="1"/>
        <v>27892068</v>
      </c>
      <c r="G50" s="38">
        <v>325</v>
      </c>
      <c r="H50" s="38">
        <v>148</v>
      </c>
      <c r="I50" s="38">
        <v>177</v>
      </c>
      <c r="J50" s="38">
        <v>348</v>
      </c>
      <c r="K50" s="39">
        <v>10869.548000000001</v>
      </c>
      <c r="L50" s="8"/>
    </row>
    <row r="51" spans="2:12" s="11" customFormat="1" x14ac:dyDescent="0.2">
      <c r="B51" s="37"/>
      <c r="C51" s="38" t="s">
        <v>17</v>
      </c>
      <c r="D51" s="38">
        <v>3071073</v>
      </c>
      <c r="E51" s="38">
        <v>18691772</v>
      </c>
      <c r="F51" s="38">
        <f t="shared" si="1"/>
        <v>21762845</v>
      </c>
      <c r="G51" s="38">
        <v>578</v>
      </c>
      <c r="H51" s="38">
        <v>251</v>
      </c>
      <c r="I51" s="38">
        <v>327</v>
      </c>
      <c r="J51" s="38">
        <v>632</v>
      </c>
      <c r="K51" s="39">
        <v>16680.335999999999</v>
      </c>
      <c r="L51" s="8"/>
    </row>
    <row r="52" spans="2:12" s="11" customFormat="1" x14ac:dyDescent="0.2">
      <c r="B52" s="37"/>
      <c r="C52" s="38" t="s">
        <v>17</v>
      </c>
      <c r="D52" s="38">
        <v>6276025</v>
      </c>
      <c r="E52" s="38">
        <v>27691030</v>
      </c>
      <c r="F52" s="38">
        <f t="shared" si="1"/>
        <v>33967055</v>
      </c>
      <c r="G52" s="38">
        <v>578</v>
      </c>
      <c r="H52" s="38">
        <v>229</v>
      </c>
      <c r="I52" s="38">
        <v>349</v>
      </c>
      <c r="J52" s="38">
        <v>656</v>
      </c>
      <c r="K52" s="39">
        <v>17911.857</v>
      </c>
      <c r="L52" s="8"/>
    </row>
    <row r="53" spans="2:12" s="11" customFormat="1" x14ac:dyDescent="0.2">
      <c r="B53" s="37"/>
      <c r="C53" s="38" t="s">
        <v>17</v>
      </c>
      <c r="D53" s="38">
        <v>7813784.5</v>
      </c>
      <c r="E53" s="38">
        <v>14004400</v>
      </c>
      <c r="F53" s="38">
        <f t="shared" si="1"/>
        <v>21818184.5</v>
      </c>
      <c r="G53" s="38">
        <v>1208</v>
      </c>
      <c r="H53" s="38">
        <v>231</v>
      </c>
      <c r="I53" s="38">
        <v>977</v>
      </c>
      <c r="J53" s="38">
        <v>1647</v>
      </c>
      <c r="K53" s="39">
        <v>37748.976999999999</v>
      </c>
      <c r="L53" s="8"/>
    </row>
    <row r="54" spans="2:12" s="11" customFormat="1" x14ac:dyDescent="0.2">
      <c r="B54" s="37"/>
      <c r="C54" s="38" t="s">
        <v>17</v>
      </c>
      <c r="D54" s="38">
        <v>2887647</v>
      </c>
      <c r="E54" s="38">
        <v>28653496</v>
      </c>
      <c r="F54" s="38">
        <f t="shared" si="1"/>
        <v>31541143</v>
      </c>
      <c r="G54" s="38">
        <v>449</v>
      </c>
      <c r="H54" s="38">
        <v>218</v>
      </c>
      <c r="I54" s="38">
        <v>231</v>
      </c>
      <c r="J54" s="38">
        <v>470</v>
      </c>
      <c r="K54" s="39">
        <v>11909.429</v>
      </c>
      <c r="L54" s="8"/>
    </row>
    <row r="55" spans="2:12" s="11" customFormat="1" x14ac:dyDescent="0.2">
      <c r="B55" s="37"/>
      <c r="C55" s="38" t="s">
        <v>17</v>
      </c>
      <c r="D55" s="38">
        <v>1887167.9</v>
      </c>
      <c r="E55" s="38">
        <v>34506376</v>
      </c>
      <c r="F55" s="38">
        <f t="shared" si="1"/>
        <v>36393543.899999999</v>
      </c>
      <c r="G55" s="38">
        <v>263</v>
      </c>
      <c r="H55" s="38">
        <v>174</v>
      </c>
      <c r="I55" s="38">
        <v>89</v>
      </c>
      <c r="J55" s="38">
        <v>224</v>
      </c>
      <c r="K55" s="39">
        <v>6514.9961000000003</v>
      </c>
      <c r="L55" s="8"/>
    </row>
    <row r="56" spans="2:12" s="11" customFormat="1" x14ac:dyDescent="0.2">
      <c r="B56" s="37"/>
      <c r="C56" s="38" t="s">
        <v>17</v>
      </c>
      <c r="D56" s="38">
        <v>2552445</v>
      </c>
      <c r="E56" s="38">
        <v>21709544</v>
      </c>
      <c r="F56" s="38">
        <f t="shared" si="1"/>
        <v>24261989</v>
      </c>
      <c r="G56" s="38">
        <v>543</v>
      </c>
      <c r="H56" s="38">
        <v>266</v>
      </c>
      <c r="I56" s="38">
        <v>277</v>
      </c>
      <c r="J56" s="38">
        <v>559</v>
      </c>
      <c r="K56" s="39">
        <v>13298.374</v>
      </c>
      <c r="L56" s="8"/>
    </row>
    <row r="57" spans="2:12" s="11" customFormat="1" x14ac:dyDescent="0.2">
      <c r="B57" s="37"/>
      <c r="C57" s="38" t="s">
        <v>17</v>
      </c>
      <c r="D57" s="38">
        <v>5029551</v>
      </c>
      <c r="E57" s="38">
        <v>34976316</v>
      </c>
      <c r="F57" s="38">
        <f t="shared" si="1"/>
        <v>40005867</v>
      </c>
      <c r="G57" s="38">
        <v>274</v>
      </c>
      <c r="H57" s="38">
        <v>122</v>
      </c>
      <c r="I57" s="38">
        <v>152</v>
      </c>
      <c r="J57" s="38">
        <v>296</v>
      </c>
      <c r="K57" s="39">
        <v>9740.3642999999993</v>
      </c>
      <c r="L57" s="8"/>
    </row>
    <row r="58" spans="2:12" s="11" customFormat="1" x14ac:dyDescent="0.2">
      <c r="B58" s="37"/>
      <c r="C58" s="38" t="s">
        <v>17</v>
      </c>
      <c r="D58" s="38">
        <v>5047001.5</v>
      </c>
      <c r="E58" s="38">
        <v>34976316</v>
      </c>
      <c r="F58" s="38">
        <f>SUM(D58:E58)</f>
        <v>40023317.5</v>
      </c>
      <c r="G58" s="38">
        <v>274</v>
      </c>
      <c r="H58" s="38">
        <v>122</v>
      </c>
      <c r="I58" s="38">
        <v>152</v>
      </c>
      <c r="J58" s="38">
        <v>296</v>
      </c>
      <c r="K58" s="39">
        <v>9740.3642999999993</v>
      </c>
      <c r="L58" s="8"/>
    </row>
    <row r="59" spans="2:12" s="11" customFormat="1" x14ac:dyDescent="0.2">
      <c r="B59" s="37"/>
      <c r="C59" s="38" t="s">
        <v>17</v>
      </c>
      <c r="D59" s="38">
        <v>2581363</v>
      </c>
      <c r="E59" s="38">
        <v>37451604</v>
      </c>
      <c r="F59" s="38">
        <f>SUM(D59:E59)</f>
        <v>40032967</v>
      </c>
      <c r="G59" s="38">
        <v>197</v>
      </c>
      <c r="H59" s="38">
        <v>88</v>
      </c>
      <c r="I59" s="38">
        <v>109</v>
      </c>
      <c r="J59" s="38">
        <v>211</v>
      </c>
      <c r="K59" s="39">
        <v>6804.1196</v>
      </c>
      <c r="L59" s="8"/>
    </row>
    <row r="60" spans="2:12" s="11" customFormat="1" x14ac:dyDescent="0.2">
      <c r="B60" s="37"/>
      <c r="C60" s="38" t="s">
        <v>17</v>
      </c>
      <c r="D60" s="38">
        <v>9349122</v>
      </c>
      <c r="E60" s="38">
        <v>30683390</v>
      </c>
      <c r="F60" s="38">
        <f t="shared" ref="F60:F70" si="2">SUM(D60:E60)</f>
        <v>40032512</v>
      </c>
      <c r="G60" s="38">
        <v>803</v>
      </c>
      <c r="H60" s="38">
        <v>279</v>
      </c>
      <c r="I60" s="38">
        <v>524</v>
      </c>
      <c r="J60" s="38">
        <v>945</v>
      </c>
      <c r="K60" s="39">
        <v>22270.393</v>
      </c>
      <c r="L60" s="8"/>
    </row>
    <row r="61" spans="2:12" s="11" customFormat="1" x14ac:dyDescent="0.2">
      <c r="B61" s="37"/>
      <c r="C61" s="38" t="s">
        <v>17</v>
      </c>
      <c r="D61" s="38">
        <v>5065439</v>
      </c>
      <c r="E61" s="38">
        <v>25262566</v>
      </c>
      <c r="F61" s="38">
        <f t="shared" si="2"/>
        <v>30328005</v>
      </c>
      <c r="G61" s="38">
        <v>757</v>
      </c>
      <c r="H61" s="38">
        <v>251</v>
      </c>
      <c r="I61" s="38">
        <v>506</v>
      </c>
      <c r="J61" s="38">
        <v>905</v>
      </c>
      <c r="K61" s="39">
        <v>21242.812000000002</v>
      </c>
      <c r="L61" s="8"/>
    </row>
    <row r="62" spans="2:12" s="11" customFormat="1" x14ac:dyDescent="0.2">
      <c r="B62" s="37"/>
      <c r="C62" s="38" t="s">
        <v>17</v>
      </c>
      <c r="D62" s="38">
        <v>11902480</v>
      </c>
      <c r="E62" s="38">
        <v>24487380</v>
      </c>
      <c r="F62" s="38">
        <f t="shared" si="2"/>
        <v>36389860</v>
      </c>
      <c r="G62" s="38">
        <v>609</v>
      </c>
      <c r="H62" s="38">
        <v>282</v>
      </c>
      <c r="I62" s="38">
        <v>327</v>
      </c>
      <c r="J62" s="38">
        <v>639</v>
      </c>
      <c r="K62" s="39">
        <v>18350.353999999999</v>
      </c>
      <c r="L62" s="8"/>
    </row>
    <row r="63" spans="2:12" s="11" customFormat="1" x14ac:dyDescent="0.2">
      <c r="B63" s="37"/>
      <c r="C63" s="38" t="s">
        <v>17</v>
      </c>
      <c r="D63" s="38">
        <v>11961034</v>
      </c>
      <c r="E63" s="38">
        <v>26440156</v>
      </c>
      <c r="F63" s="38">
        <f t="shared" si="2"/>
        <v>38401190</v>
      </c>
      <c r="G63" s="38">
        <v>541</v>
      </c>
      <c r="H63" s="38">
        <v>208</v>
      </c>
      <c r="I63" s="38">
        <v>333</v>
      </c>
      <c r="J63" s="38">
        <v>617</v>
      </c>
      <c r="K63" s="39">
        <v>19168.428</v>
      </c>
      <c r="L63" s="8"/>
    </row>
    <row r="64" spans="2:12" s="11" customFormat="1" x14ac:dyDescent="0.2">
      <c r="B64" s="37"/>
      <c r="C64" s="38" t="s">
        <v>17</v>
      </c>
      <c r="D64" s="38">
        <v>2652417</v>
      </c>
      <c r="E64" s="38">
        <v>47085524</v>
      </c>
      <c r="F64" s="38">
        <f t="shared" si="2"/>
        <v>49737941</v>
      </c>
      <c r="G64" s="38">
        <v>252</v>
      </c>
      <c r="H64" s="38">
        <v>143</v>
      </c>
      <c r="I64" s="38">
        <v>109</v>
      </c>
      <c r="J64" s="38">
        <v>242</v>
      </c>
      <c r="K64" s="39">
        <v>7378.4448000000002</v>
      </c>
      <c r="L64" s="8"/>
    </row>
    <row r="65" spans="2:12" s="11" customFormat="1" x14ac:dyDescent="0.2">
      <c r="B65" s="37"/>
      <c r="C65" s="38" t="s">
        <v>17</v>
      </c>
      <c r="D65" s="38">
        <v>2756845.5</v>
      </c>
      <c r="E65" s="38">
        <v>32827566</v>
      </c>
      <c r="F65" s="38">
        <f t="shared" si="2"/>
        <v>35584411.5</v>
      </c>
      <c r="G65" s="38">
        <v>327</v>
      </c>
      <c r="H65" s="38">
        <v>156</v>
      </c>
      <c r="I65" s="38">
        <v>171</v>
      </c>
      <c r="J65" s="38">
        <v>343</v>
      </c>
      <c r="K65" s="39">
        <v>10508.636</v>
      </c>
      <c r="L65" s="8"/>
    </row>
    <row r="66" spans="2:12" s="11" customFormat="1" x14ac:dyDescent="0.2">
      <c r="B66" s="37"/>
      <c r="C66" s="38" t="s">
        <v>17</v>
      </c>
      <c r="D66" s="38">
        <v>2287995.5</v>
      </c>
      <c r="E66" s="38">
        <v>26826894</v>
      </c>
      <c r="F66" s="38">
        <f t="shared" si="2"/>
        <v>29114889.5</v>
      </c>
      <c r="G66" s="38">
        <v>371</v>
      </c>
      <c r="H66" s="38">
        <v>162</v>
      </c>
      <c r="I66" s="38">
        <v>209</v>
      </c>
      <c r="J66" s="38">
        <v>406</v>
      </c>
      <c r="K66" s="39">
        <v>12399.376</v>
      </c>
      <c r="L66" s="8"/>
    </row>
    <row r="67" spans="2:12" s="11" customFormat="1" x14ac:dyDescent="0.2">
      <c r="B67" s="37"/>
      <c r="C67" s="38" t="s">
        <v>17</v>
      </c>
      <c r="D67" s="38">
        <v>4639723.5</v>
      </c>
      <c r="E67" s="38">
        <v>28517930</v>
      </c>
      <c r="F67" s="38">
        <f t="shared" si="2"/>
        <v>33157653.5</v>
      </c>
      <c r="G67" s="38">
        <v>443</v>
      </c>
      <c r="H67" s="38">
        <v>110</v>
      </c>
      <c r="I67" s="38">
        <v>333</v>
      </c>
      <c r="J67" s="38">
        <v>576</v>
      </c>
      <c r="K67" s="39">
        <v>17366.699000000001</v>
      </c>
      <c r="L67" s="8"/>
    </row>
    <row r="68" spans="2:12" s="11" customFormat="1" x14ac:dyDescent="0.2">
      <c r="B68" s="37"/>
      <c r="C68" s="38" t="s">
        <v>17</v>
      </c>
      <c r="D68" s="38">
        <v>4401083</v>
      </c>
      <c r="E68" s="38">
        <v>36844856</v>
      </c>
      <c r="F68" s="38">
        <f t="shared" si="2"/>
        <v>41245939</v>
      </c>
      <c r="G68" s="38">
        <v>399</v>
      </c>
      <c r="H68" s="38">
        <v>135</v>
      </c>
      <c r="I68" s="38">
        <v>264</v>
      </c>
      <c r="J68" s="38">
        <v>478</v>
      </c>
      <c r="K68" s="39">
        <v>13390.782999999999</v>
      </c>
      <c r="L68" s="8"/>
    </row>
    <row r="69" spans="2:12" s="11" customFormat="1" x14ac:dyDescent="0.2">
      <c r="B69" s="37"/>
      <c r="C69" s="38" t="s">
        <v>17</v>
      </c>
      <c r="D69" s="38">
        <v>2071959.4</v>
      </c>
      <c r="E69" s="38">
        <v>31086696</v>
      </c>
      <c r="F69" s="38">
        <f t="shared" si="2"/>
        <v>33158655.399999999</v>
      </c>
      <c r="G69" s="38">
        <v>302</v>
      </c>
      <c r="H69" s="38">
        <v>140</v>
      </c>
      <c r="I69" s="38">
        <v>162</v>
      </c>
      <c r="J69" s="38">
        <v>320</v>
      </c>
      <c r="K69" s="39">
        <v>10139.802</v>
      </c>
      <c r="L69" s="8"/>
    </row>
    <row r="70" spans="2:12" s="11" customFormat="1" x14ac:dyDescent="0.2">
      <c r="B70" s="40"/>
      <c r="C70" s="41" t="s">
        <v>17</v>
      </c>
      <c r="D70" s="41">
        <v>1722229.3</v>
      </c>
      <c r="E70" s="41">
        <v>29818910</v>
      </c>
      <c r="F70" s="41">
        <f t="shared" si="2"/>
        <v>31541139.300000001</v>
      </c>
      <c r="G70" s="41">
        <v>326</v>
      </c>
      <c r="H70" s="41">
        <v>174</v>
      </c>
      <c r="I70" s="41">
        <v>152</v>
      </c>
      <c r="J70" s="41">
        <v>324</v>
      </c>
      <c r="K70" s="42">
        <v>10702.05</v>
      </c>
      <c r="L70" s="8"/>
    </row>
    <row r="71" spans="2:12" s="11" customFormat="1" x14ac:dyDescent="0.2">
      <c r="B71" s="34"/>
      <c r="C71" s="35" t="s">
        <v>55</v>
      </c>
      <c r="D71" s="35">
        <v>2756845.5</v>
      </c>
      <c r="E71" s="35">
        <v>32827566</v>
      </c>
      <c r="F71" s="35">
        <f t="shared" ref="F71:F79" si="3">SUM(D71:E71)</f>
        <v>35584411.5</v>
      </c>
      <c r="G71" s="35">
        <v>327</v>
      </c>
      <c r="H71" s="35">
        <v>156</v>
      </c>
      <c r="I71" s="35">
        <v>171</v>
      </c>
      <c r="J71" s="35">
        <v>343</v>
      </c>
      <c r="K71" s="36">
        <v>10508.636</v>
      </c>
      <c r="L71" s="10"/>
    </row>
    <row r="72" spans="2:12" s="11" customFormat="1" x14ac:dyDescent="0.2">
      <c r="B72" s="37"/>
      <c r="C72" s="38" t="s">
        <v>55</v>
      </c>
      <c r="D72" s="38">
        <v>2287995.5</v>
      </c>
      <c r="E72" s="38">
        <v>26826894</v>
      </c>
      <c r="F72" s="38">
        <f t="shared" si="3"/>
        <v>29114889.5</v>
      </c>
      <c r="G72" s="38">
        <v>371</v>
      </c>
      <c r="H72" s="38">
        <v>162</v>
      </c>
      <c r="I72" s="38">
        <v>209</v>
      </c>
      <c r="J72" s="38">
        <v>406</v>
      </c>
      <c r="K72" s="39">
        <v>12399.376</v>
      </c>
      <c r="L72" s="10"/>
    </row>
    <row r="73" spans="2:12" s="11" customFormat="1" x14ac:dyDescent="0.2">
      <c r="B73" s="37"/>
      <c r="C73" s="38" t="s">
        <v>55</v>
      </c>
      <c r="D73" s="38">
        <v>4639723.5</v>
      </c>
      <c r="E73" s="38">
        <v>28517930</v>
      </c>
      <c r="F73" s="38">
        <f t="shared" si="3"/>
        <v>33157653.5</v>
      </c>
      <c r="G73" s="38">
        <v>443</v>
      </c>
      <c r="H73" s="38">
        <v>110</v>
      </c>
      <c r="I73" s="38">
        <v>333</v>
      </c>
      <c r="J73" s="38">
        <v>576</v>
      </c>
      <c r="K73" s="39">
        <v>17366.699000000001</v>
      </c>
      <c r="L73" s="10"/>
    </row>
    <row r="74" spans="2:12" s="11" customFormat="1" x14ac:dyDescent="0.2">
      <c r="B74" s="37"/>
      <c r="C74" s="38" t="s">
        <v>55</v>
      </c>
      <c r="D74" s="38">
        <v>4401083</v>
      </c>
      <c r="E74" s="38">
        <v>36844856</v>
      </c>
      <c r="F74" s="38">
        <f t="shared" si="3"/>
        <v>41245939</v>
      </c>
      <c r="G74" s="38">
        <v>399</v>
      </c>
      <c r="H74" s="38">
        <v>135</v>
      </c>
      <c r="I74" s="38">
        <v>264</v>
      </c>
      <c r="J74" s="38">
        <v>478</v>
      </c>
      <c r="K74" s="39">
        <v>13390.782999999999</v>
      </c>
      <c r="L74" s="10"/>
    </row>
    <row r="75" spans="2:12" s="11" customFormat="1" x14ac:dyDescent="0.2">
      <c r="B75" s="37"/>
      <c r="C75" s="38" t="s">
        <v>55</v>
      </c>
      <c r="D75" s="38">
        <v>2071959.4</v>
      </c>
      <c r="E75" s="38">
        <v>31086696</v>
      </c>
      <c r="F75" s="38">
        <f t="shared" si="3"/>
        <v>33158655.399999999</v>
      </c>
      <c r="G75" s="38">
        <v>302</v>
      </c>
      <c r="H75" s="38">
        <v>140</v>
      </c>
      <c r="I75" s="38">
        <v>162</v>
      </c>
      <c r="J75" s="38">
        <v>320</v>
      </c>
      <c r="K75" s="39">
        <v>10139.802</v>
      </c>
      <c r="L75" s="10"/>
    </row>
    <row r="76" spans="2:12" s="11" customFormat="1" x14ac:dyDescent="0.2">
      <c r="B76" s="37"/>
      <c r="C76" s="38" t="s">
        <v>55</v>
      </c>
      <c r="D76" s="38">
        <v>1722229.3</v>
      </c>
      <c r="E76" s="38">
        <v>29818910</v>
      </c>
      <c r="F76" s="38">
        <f t="shared" si="3"/>
        <v>31541139.300000001</v>
      </c>
      <c r="G76" s="38">
        <v>326</v>
      </c>
      <c r="H76" s="38">
        <v>174</v>
      </c>
      <c r="I76" s="38">
        <v>152</v>
      </c>
      <c r="J76" s="38">
        <v>324</v>
      </c>
      <c r="K76" s="39">
        <v>10702.05</v>
      </c>
      <c r="L76" s="10"/>
    </row>
    <row r="77" spans="2:12" s="11" customFormat="1" x14ac:dyDescent="0.2">
      <c r="B77" s="37"/>
      <c r="C77" s="38" t="s">
        <v>55</v>
      </c>
      <c r="D77" s="38">
        <v>1624111.5</v>
      </c>
      <c r="E77" s="38">
        <v>35982656</v>
      </c>
      <c r="F77" s="38">
        <f t="shared" si="3"/>
        <v>37606767.5</v>
      </c>
      <c r="G77" s="38">
        <v>271</v>
      </c>
      <c r="H77" s="38">
        <v>180</v>
      </c>
      <c r="I77" s="38">
        <v>91</v>
      </c>
      <c r="J77" s="38">
        <v>234</v>
      </c>
      <c r="K77" s="39">
        <v>6321.8212999999996</v>
      </c>
      <c r="L77" s="10"/>
    </row>
    <row r="78" spans="2:12" s="11" customFormat="1" x14ac:dyDescent="0.2">
      <c r="B78" s="37"/>
      <c r="C78" s="38" t="s">
        <v>55</v>
      </c>
      <c r="D78" s="38">
        <v>2290249.5</v>
      </c>
      <c r="E78" s="38">
        <v>29250766</v>
      </c>
      <c r="F78" s="38">
        <f t="shared" si="3"/>
        <v>31541015.5</v>
      </c>
      <c r="G78" s="38">
        <v>374</v>
      </c>
      <c r="H78" s="38">
        <v>214</v>
      </c>
      <c r="I78" s="38">
        <v>160</v>
      </c>
      <c r="J78" s="38">
        <v>354</v>
      </c>
      <c r="K78" s="39">
        <v>9506.2646000000004</v>
      </c>
      <c r="L78" s="10"/>
    </row>
    <row r="79" spans="2:12" s="11" customFormat="1" x14ac:dyDescent="0.2">
      <c r="B79" s="37"/>
      <c r="C79" s="38" t="s">
        <v>55</v>
      </c>
      <c r="D79" s="38">
        <v>7630716.5</v>
      </c>
      <c r="E79" s="38">
        <v>36040832</v>
      </c>
      <c r="F79" s="38">
        <f t="shared" si="3"/>
        <v>43671548.5</v>
      </c>
      <c r="G79" s="38">
        <v>632</v>
      </c>
      <c r="H79" s="38">
        <v>213</v>
      </c>
      <c r="I79" s="38">
        <v>419</v>
      </c>
      <c r="J79" s="38">
        <v>760</v>
      </c>
      <c r="K79" s="39">
        <v>19894</v>
      </c>
      <c r="L79" s="10"/>
    </row>
    <row r="80" spans="2:12" s="11" customFormat="1" x14ac:dyDescent="0.2">
      <c r="B80" s="37"/>
      <c r="C80" s="38" t="s">
        <v>55</v>
      </c>
      <c r="D80" s="38">
        <v>6167441.5</v>
      </c>
      <c r="E80" s="38">
        <v>41139636</v>
      </c>
      <c r="F80" s="38">
        <f t="shared" ref="F80:F91" si="4">SUM(D80:E80)</f>
        <v>47307077.5</v>
      </c>
      <c r="G80" s="38">
        <v>307</v>
      </c>
      <c r="H80" s="38">
        <v>137</v>
      </c>
      <c r="I80" s="38">
        <v>170</v>
      </c>
      <c r="J80" s="38">
        <v>334</v>
      </c>
      <c r="K80" s="39">
        <v>12392.888999999999</v>
      </c>
      <c r="L80" s="10"/>
    </row>
    <row r="81" spans="2:12" s="11" customFormat="1" x14ac:dyDescent="0.2">
      <c r="B81" s="37"/>
      <c r="C81" s="38" t="s">
        <v>55</v>
      </c>
      <c r="D81" s="38">
        <v>216279.81</v>
      </c>
      <c r="E81" s="38">
        <v>3220895.8</v>
      </c>
      <c r="F81" s="38">
        <f t="shared" si="4"/>
        <v>3437175.61</v>
      </c>
      <c r="G81" s="38">
        <v>553</v>
      </c>
      <c r="H81" s="38">
        <v>297</v>
      </c>
      <c r="I81" s="38">
        <v>256</v>
      </c>
      <c r="J81" s="38">
        <v>547</v>
      </c>
      <c r="K81" s="39">
        <v>5526.4043000000001</v>
      </c>
      <c r="L81" s="10"/>
    </row>
    <row r="82" spans="2:12" s="11" customFormat="1" x14ac:dyDescent="0.2">
      <c r="B82" s="37"/>
      <c r="C82" s="38" t="s">
        <v>55</v>
      </c>
      <c r="D82" s="38">
        <v>2645938.2999999998</v>
      </c>
      <c r="E82" s="38">
        <v>37386960</v>
      </c>
      <c r="F82" s="38">
        <f t="shared" si="4"/>
        <v>40032898.299999997</v>
      </c>
      <c r="G82" s="38">
        <v>505</v>
      </c>
      <c r="H82" s="38">
        <v>218</v>
      </c>
      <c r="I82" s="38">
        <v>287</v>
      </c>
      <c r="J82" s="38">
        <v>552</v>
      </c>
      <c r="K82" s="39">
        <v>12374.293</v>
      </c>
      <c r="L82" s="8"/>
    </row>
    <row r="83" spans="2:12" s="11" customFormat="1" x14ac:dyDescent="0.2">
      <c r="B83" s="37"/>
      <c r="C83" s="38" t="s">
        <v>55</v>
      </c>
      <c r="D83" s="38">
        <v>12094745</v>
      </c>
      <c r="E83" s="38">
        <v>15803157</v>
      </c>
      <c r="F83" s="38">
        <f t="shared" si="4"/>
        <v>27897902</v>
      </c>
      <c r="G83" s="38">
        <v>1002</v>
      </c>
      <c r="H83" s="38">
        <v>319</v>
      </c>
      <c r="I83" s="38">
        <v>683</v>
      </c>
      <c r="J83" s="38">
        <v>1221</v>
      </c>
      <c r="K83" s="39">
        <v>30130.188999999998</v>
      </c>
      <c r="L83" s="8"/>
    </row>
    <row r="84" spans="2:12" s="11" customFormat="1" x14ac:dyDescent="0.2">
      <c r="B84" s="37"/>
      <c r="C84" s="38" t="s">
        <v>55</v>
      </c>
      <c r="D84" s="38">
        <v>13935729</v>
      </c>
      <c r="E84" s="38">
        <v>20027456</v>
      </c>
      <c r="F84" s="38">
        <f t="shared" si="4"/>
        <v>33963185</v>
      </c>
      <c r="G84" s="38">
        <v>943</v>
      </c>
      <c r="H84" s="38">
        <v>237</v>
      </c>
      <c r="I84" s="38">
        <v>706</v>
      </c>
      <c r="J84" s="38">
        <v>1217</v>
      </c>
      <c r="K84" s="39">
        <v>31493.803</v>
      </c>
      <c r="L84" s="8"/>
    </row>
    <row r="85" spans="2:12" s="11" customFormat="1" x14ac:dyDescent="0.2">
      <c r="B85" s="37"/>
      <c r="C85" s="38" t="s">
        <v>55</v>
      </c>
      <c r="D85" s="38">
        <v>14112696</v>
      </c>
      <c r="E85" s="38">
        <v>16209766</v>
      </c>
      <c r="F85" s="38">
        <f t="shared" si="4"/>
        <v>30322462</v>
      </c>
      <c r="G85" s="38">
        <v>1079</v>
      </c>
      <c r="H85" s="38">
        <v>299</v>
      </c>
      <c r="I85" s="38">
        <v>780</v>
      </c>
      <c r="J85" s="38">
        <v>1365</v>
      </c>
      <c r="K85" s="39">
        <v>33080.589999999997</v>
      </c>
      <c r="L85" s="8"/>
    </row>
    <row r="86" spans="2:12" s="11" customFormat="1" x14ac:dyDescent="0.2">
      <c r="B86" s="37"/>
      <c r="C86" s="38" t="s">
        <v>55</v>
      </c>
      <c r="D86" s="38">
        <v>6036081</v>
      </c>
      <c r="E86" s="38">
        <v>37635900</v>
      </c>
      <c r="F86" s="38">
        <f t="shared" si="4"/>
        <v>43671981</v>
      </c>
      <c r="G86" s="38">
        <v>493</v>
      </c>
      <c r="H86" s="38">
        <v>149</v>
      </c>
      <c r="I86" s="38">
        <v>344</v>
      </c>
      <c r="J86" s="38">
        <v>620</v>
      </c>
      <c r="K86" s="39">
        <v>16784.344000000001</v>
      </c>
      <c r="L86" s="8"/>
    </row>
    <row r="87" spans="2:12" s="11" customFormat="1" x14ac:dyDescent="0.2">
      <c r="B87" s="37"/>
      <c r="C87" s="38" t="s">
        <v>55</v>
      </c>
      <c r="D87" s="38">
        <v>7073103</v>
      </c>
      <c r="E87" s="38">
        <v>3821632</v>
      </c>
      <c r="F87" s="38">
        <f t="shared" si="4"/>
        <v>10894735</v>
      </c>
      <c r="G87" s="38">
        <v>575</v>
      </c>
      <c r="H87" s="38">
        <v>233</v>
      </c>
      <c r="I87" s="38">
        <v>342</v>
      </c>
      <c r="J87" s="38">
        <v>650</v>
      </c>
      <c r="K87" s="39">
        <v>17641.508000000002</v>
      </c>
      <c r="L87" s="8"/>
    </row>
    <row r="88" spans="2:12" s="11" customFormat="1" x14ac:dyDescent="0.2">
      <c r="B88" s="37"/>
      <c r="C88" s="38" t="s">
        <v>55</v>
      </c>
      <c r="D88" s="38">
        <v>12235170</v>
      </c>
      <c r="E88" s="38">
        <v>19296520</v>
      </c>
      <c r="F88" s="38">
        <f t="shared" si="4"/>
        <v>31531690</v>
      </c>
      <c r="G88" s="38">
        <v>873</v>
      </c>
      <c r="H88" s="38">
        <v>343</v>
      </c>
      <c r="I88" s="38">
        <v>530</v>
      </c>
      <c r="J88" s="38">
        <v>999</v>
      </c>
      <c r="K88" s="39">
        <v>25445.01</v>
      </c>
      <c r="L88" s="8"/>
    </row>
    <row r="89" spans="2:12" s="11" customFormat="1" x14ac:dyDescent="0.2">
      <c r="B89" s="37"/>
      <c r="C89" s="38" t="s">
        <v>55</v>
      </c>
      <c r="D89" s="38">
        <v>7185222.5</v>
      </c>
      <c r="E89" s="38">
        <v>24355230</v>
      </c>
      <c r="F89" s="38">
        <f t="shared" si="4"/>
        <v>31540452.5</v>
      </c>
      <c r="G89" s="38">
        <v>697</v>
      </c>
      <c r="H89" s="38">
        <v>239</v>
      </c>
      <c r="I89" s="38">
        <v>458</v>
      </c>
      <c r="J89" s="38">
        <v>833</v>
      </c>
      <c r="K89" s="39">
        <v>19822.928</v>
      </c>
      <c r="L89" s="8"/>
    </row>
    <row r="90" spans="2:12" s="11" customFormat="1" x14ac:dyDescent="0.2">
      <c r="B90" s="37"/>
      <c r="C90" s="38" t="s">
        <v>55</v>
      </c>
      <c r="D90" s="38">
        <v>7020529</v>
      </c>
      <c r="E90" s="38">
        <v>18049964</v>
      </c>
      <c r="F90" s="38">
        <f t="shared" si="4"/>
        <v>25070493</v>
      </c>
      <c r="G90" s="38">
        <v>902</v>
      </c>
      <c r="H90" s="38">
        <v>241</v>
      </c>
      <c r="I90" s="38">
        <v>661</v>
      </c>
      <c r="J90" s="38">
        <v>1144</v>
      </c>
      <c r="K90" s="39">
        <v>24737.759999999998</v>
      </c>
      <c r="L90" s="8"/>
    </row>
    <row r="91" spans="2:12" s="11" customFormat="1" x14ac:dyDescent="0.2">
      <c r="B91" s="37"/>
      <c r="C91" s="38" t="s">
        <v>55</v>
      </c>
      <c r="D91" s="38">
        <v>4003872.8</v>
      </c>
      <c r="E91" s="38">
        <v>23491738</v>
      </c>
      <c r="F91" s="38">
        <f t="shared" si="4"/>
        <v>27495610.800000001</v>
      </c>
      <c r="G91" s="38">
        <v>532</v>
      </c>
      <c r="H91" s="38">
        <v>165</v>
      </c>
      <c r="I91" s="38">
        <v>367</v>
      </c>
      <c r="J91" s="38">
        <v>662</v>
      </c>
      <c r="K91" s="39">
        <v>16354.867</v>
      </c>
      <c r="L91" s="8"/>
    </row>
    <row r="92" spans="2:12" s="11" customFormat="1" x14ac:dyDescent="0.2">
      <c r="B92" s="37"/>
      <c r="C92" s="38" t="s">
        <v>55</v>
      </c>
      <c r="D92" s="38">
        <v>2301018.2999999998</v>
      </c>
      <c r="E92" s="38">
        <v>26813738</v>
      </c>
      <c r="F92" s="38">
        <f>SUM(D92:E92)</f>
        <v>29114756.300000001</v>
      </c>
      <c r="G92" s="38">
        <v>341</v>
      </c>
      <c r="H92" s="38">
        <v>120</v>
      </c>
      <c r="I92" s="38">
        <v>221</v>
      </c>
      <c r="J92" s="38">
        <v>401</v>
      </c>
      <c r="K92" s="39">
        <v>8803.3192999999992</v>
      </c>
      <c r="L92" s="8"/>
    </row>
    <row r="93" spans="2:12" s="11" customFormat="1" x14ac:dyDescent="0.2">
      <c r="B93" s="37"/>
      <c r="C93" s="38" t="s">
        <v>55</v>
      </c>
      <c r="D93" s="38">
        <v>10058531</v>
      </c>
      <c r="E93" s="38">
        <v>33612812</v>
      </c>
      <c r="F93" s="38">
        <f>SUM(D93:E93)</f>
        <v>43671343</v>
      </c>
      <c r="G93" s="38">
        <v>807</v>
      </c>
      <c r="H93" s="38">
        <v>290</v>
      </c>
      <c r="I93" s="38">
        <v>517</v>
      </c>
      <c r="J93" s="38">
        <v>959</v>
      </c>
      <c r="K93" s="39">
        <v>26963.598000000002</v>
      </c>
      <c r="L93" s="8"/>
    </row>
    <row r="94" spans="2:12" s="11" customFormat="1" x14ac:dyDescent="0.2">
      <c r="B94" s="37"/>
      <c r="C94" s="38" t="s">
        <v>55</v>
      </c>
      <c r="D94" s="38">
        <v>9820428</v>
      </c>
      <c r="E94" s="38">
        <v>27358614</v>
      </c>
      <c r="F94" s="38">
        <f>SUM(D94:E94)</f>
        <v>37179042</v>
      </c>
      <c r="G94" s="38">
        <v>519</v>
      </c>
      <c r="H94" s="38">
        <v>134</v>
      </c>
      <c r="I94" s="38">
        <v>385</v>
      </c>
      <c r="J94" s="38">
        <v>675</v>
      </c>
      <c r="K94" s="39">
        <v>19770.282999999999</v>
      </c>
      <c r="L94" s="8"/>
    </row>
    <row r="95" spans="2:12" s="11" customFormat="1" x14ac:dyDescent="0.2">
      <c r="B95" s="37"/>
      <c r="C95" s="38" t="s">
        <v>55</v>
      </c>
      <c r="D95" s="38">
        <v>6961455.5</v>
      </c>
      <c r="E95" s="38">
        <v>20522644</v>
      </c>
      <c r="F95" s="38">
        <f>SUM(D95:E95)</f>
        <v>27484099.5</v>
      </c>
      <c r="G95" s="38">
        <v>411</v>
      </c>
      <c r="H95" s="38">
        <v>165</v>
      </c>
      <c r="I95" s="38">
        <v>246</v>
      </c>
      <c r="J95" s="38">
        <v>467</v>
      </c>
      <c r="K95" s="39">
        <v>15406.011</v>
      </c>
      <c r="L95" s="8"/>
    </row>
    <row r="96" spans="2:12" s="11" customFormat="1" x14ac:dyDescent="0.2">
      <c r="B96" s="40"/>
      <c r="C96" s="41" t="s">
        <v>55</v>
      </c>
      <c r="D96" s="41">
        <v>4643949.5</v>
      </c>
      <c r="E96" s="41">
        <v>20830568</v>
      </c>
      <c r="F96" s="41">
        <f>SUM(D96:E96)</f>
        <v>25474517.5</v>
      </c>
      <c r="G96" s="41">
        <v>518</v>
      </c>
      <c r="H96" s="41">
        <v>200</v>
      </c>
      <c r="I96" s="41">
        <v>318</v>
      </c>
      <c r="J96" s="41">
        <v>591</v>
      </c>
      <c r="K96" s="42">
        <v>15844.769</v>
      </c>
      <c r="L96" s="8"/>
    </row>
    <row r="97" spans="2:12" s="11" customFormat="1" x14ac:dyDescent="0.2">
      <c r="B97" s="34"/>
      <c r="C97" s="35" t="s">
        <v>56</v>
      </c>
      <c r="D97" s="35">
        <v>2841115.8</v>
      </c>
      <c r="E97" s="35">
        <v>27486720</v>
      </c>
      <c r="F97" s="35">
        <f t="shared" ref="F97:F103" si="5">SUM(D97:E97)</f>
        <v>30327835.800000001</v>
      </c>
      <c r="G97" s="35">
        <v>243</v>
      </c>
      <c r="H97" s="35">
        <v>116</v>
      </c>
      <c r="I97" s="35">
        <v>127</v>
      </c>
      <c r="J97" s="35">
        <v>252</v>
      </c>
      <c r="K97" s="36">
        <v>7614.9804999999997</v>
      </c>
      <c r="L97" s="8"/>
    </row>
    <row r="98" spans="2:12" s="11" customFormat="1" x14ac:dyDescent="0.2">
      <c r="B98" s="37"/>
      <c r="C98" s="38" t="s">
        <v>56</v>
      </c>
      <c r="D98" s="38">
        <v>2289943.7999999998</v>
      </c>
      <c r="E98" s="38">
        <v>32890584</v>
      </c>
      <c r="F98" s="38">
        <f t="shared" si="5"/>
        <v>35180527.799999997</v>
      </c>
      <c r="G98" s="38">
        <v>196</v>
      </c>
      <c r="H98" s="38">
        <v>118</v>
      </c>
      <c r="I98" s="38">
        <v>78</v>
      </c>
      <c r="J98" s="38">
        <v>179</v>
      </c>
      <c r="K98" s="39">
        <v>6447.7943999999998</v>
      </c>
      <c r="L98" s="8"/>
    </row>
    <row r="99" spans="2:12" s="11" customFormat="1" x14ac:dyDescent="0.2">
      <c r="B99" s="37"/>
      <c r="C99" s="38" t="s">
        <v>56</v>
      </c>
      <c r="D99" s="38">
        <v>3593176.3</v>
      </c>
      <c r="E99" s="38">
        <v>23093550</v>
      </c>
      <c r="F99" s="38">
        <f t="shared" si="5"/>
        <v>26686726.300000001</v>
      </c>
      <c r="G99" s="38">
        <v>287</v>
      </c>
      <c r="H99" s="38">
        <v>30</v>
      </c>
      <c r="I99" s="38">
        <v>157</v>
      </c>
      <c r="J99" s="38">
        <v>307</v>
      </c>
      <c r="K99" s="39">
        <v>7979.2943999999998</v>
      </c>
      <c r="L99" s="8"/>
    </row>
    <row r="100" spans="2:12" s="11" customFormat="1" x14ac:dyDescent="0.2">
      <c r="B100" s="37"/>
      <c r="C100" s="38" t="s">
        <v>56</v>
      </c>
      <c r="D100" s="38">
        <v>829240.69</v>
      </c>
      <c r="E100" s="38">
        <v>25859436</v>
      </c>
      <c r="F100" s="38">
        <f t="shared" si="5"/>
        <v>26688676.690000001</v>
      </c>
      <c r="G100" s="38">
        <v>164</v>
      </c>
      <c r="H100" s="38">
        <v>93</v>
      </c>
      <c r="I100" s="38">
        <v>71</v>
      </c>
      <c r="J100" s="38">
        <v>155</v>
      </c>
      <c r="K100" s="39">
        <v>4065.7559000000001</v>
      </c>
      <c r="L100" s="8"/>
    </row>
    <row r="101" spans="2:12" s="11" customFormat="1" x14ac:dyDescent="0.2">
      <c r="B101" s="37"/>
      <c r="C101" s="38" t="s">
        <v>56</v>
      </c>
      <c r="D101" s="38">
        <v>1543673</v>
      </c>
      <c r="E101" s="38">
        <v>37276212</v>
      </c>
      <c r="F101" s="38">
        <f t="shared" si="5"/>
        <v>38819885</v>
      </c>
      <c r="G101" s="38">
        <v>197</v>
      </c>
      <c r="H101" s="38">
        <v>125</v>
      </c>
      <c r="I101" s="38">
        <v>72</v>
      </c>
      <c r="J101" s="38">
        <v>171</v>
      </c>
      <c r="K101" s="39">
        <v>5369.0562</v>
      </c>
      <c r="L101" s="8"/>
    </row>
    <row r="102" spans="2:12" s="11" customFormat="1" x14ac:dyDescent="0.2">
      <c r="B102" s="37"/>
      <c r="C102" s="38" t="s">
        <v>56</v>
      </c>
      <c r="D102" s="38">
        <v>378647</v>
      </c>
      <c r="E102" s="38">
        <v>21457542</v>
      </c>
      <c r="F102" s="38">
        <f t="shared" si="5"/>
        <v>21836189</v>
      </c>
      <c r="G102" s="38">
        <v>174</v>
      </c>
      <c r="H102" s="38">
        <v>141</v>
      </c>
      <c r="I102" s="38">
        <v>33</v>
      </c>
      <c r="J102" s="38">
        <v>120</v>
      </c>
      <c r="K102" s="39">
        <v>2624.5115000000001</v>
      </c>
      <c r="L102" s="8"/>
    </row>
    <row r="103" spans="2:12" s="11" customFormat="1" x14ac:dyDescent="0.2">
      <c r="B103" s="37"/>
      <c r="C103" s="38" t="s">
        <v>56</v>
      </c>
      <c r="D103" s="38">
        <v>675342.13</v>
      </c>
      <c r="E103" s="38">
        <v>29652698</v>
      </c>
      <c r="F103" s="38">
        <f t="shared" si="5"/>
        <v>30328040.129999999</v>
      </c>
      <c r="G103" s="38">
        <v>75</v>
      </c>
      <c r="H103" s="38">
        <v>34</v>
      </c>
      <c r="I103" s="38">
        <v>41</v>
      </c>
      <c r="J103" s="38">
        <v>79</v>
      </c>
      <c r="K103" s="39">
        <v>2310.7258000000002</v>
      </c>
      <c r="L103" s="8"/>
    </row>
    <row r="104" spans="2:12" s="11" customFormat="1" x14ac:dyDescent="0.2">
      <c r="B104" s="37"/>
      <c r="C104" s="38" t="s">
        <v>56</v>
      </c>
      <c r="D104" s="38">
        <v>804058.31</v>
      </c>
      <c r="E104" s="38">
        <v>24267124</v>
      </c>
      <c r="F104" s="38">
        <f t="shared" ref="F104:F112" si="6">SUM(D104:E104)</f>
        <v>25071182.309999999</v>
      </c>
      <c r="G104" s="38">
        <v>105</v>
      </c>
      <c r="H104" s="38">
        <v>68</v>
      </c>
      <c r="I104" s="38">
        <v>37</v>
      </c>
      <c r="J104" s="38">
        <v>90</v>
      </c>
      <c r="K104" s="39">
        <v>2574.6208000000001</v>
      </c>
      <c r="L104" s="8"/>
    </row>
    <row r="105" spans="2:12" s="11" customFormat="1" x14ac:dyDescent="0.2">
      <c r="B105" s="37"/>
      <c r="C105" s="38" t="s">
        <v>56</v>
      </c>
      <c r="D105" s="38">
        <v>4949785</v>
      </c>
      <c r="E105" s="38">
        <v>16067692</v>
      </c>
      <c r="F105" s="38">
        <f t="shared" si="6"/>
        <v>21017477</v>
      </c>
      <c r="G105" s="38">
        <v>983</v>
      </c>
      <c r="H105" s="38">
        <v>306</v>
      </c>
      <c r="I105" s="38">
        <v>677</v>
      </c>
      <c r="J105" s="38">
        <v>1215</v>
      </c>
      <c r="K105" s="39">
        <v>27814.706999999999</v>
      </c>
      <c r="L105" s="8"/>
    </row>
    <row r="106" spans="2:12" s="11" customFormat="1" x14ac:dyDescent="0.2">
      <c r="B106" s="37"/>
      <c r="C106" s="38" t="s">
        <v>56</v>
      </c>
      <c r="D106" s="38">
        <v>1642603.8</v>
      </c>
      <c r="E106" s="38">
        <v>20193582</v>
      </c>
      <c r="F106" s="38">
        <f t="shared" si="6"/>
        <v>21836185.800000001</v>
      </c>
      <c r="G106" s="38">
        <v>334</v>
      </c>
      <c r="H106" s="38">
        <v>184</v>
      </c>
      <c r="I106" s="38">
        <v>150</v>
      </c>
      <c r="J106" s="38">
        <v>324</v>
      </c>
      <c r="K106" s="39">
        <v>8612.1708999999992</v>
      </c>
      <c r="L106" s="8"/>
    </row>
    <row r="107" spans="2:12" s="11" customFormat="1" x14ac:dyDescent="0.2">
      <c r="B107" s="37"/>
      <c r="C107" s="38" t="s">
        <v>56</v>
      </c>
      <c r="D107" s="38">
        <v>3736407.5</v>
      </c>
      <c r="E107" s="38">
        <v>26591272</v>
      </c>
      <c r="F107" s="38">
        <f t="shared" si="6"/>
        <v>30327679.5</v>
      </c>
      <c r="G107" s="38">
        <v>382</v>
      </c>
      <c r="H107" s="38">
        <v>148</v>
      </c>
      <c r="I107" s="38">
        <v>234</v>
      </c>
      <c r="J107" s="38">
        <v>443</v>
      </c>
      <c r="K107" s="39">
        <v>10790.537</v>
      </c>
      <c r="L107" s="8"/>
    </row>
    <row r="108" spans="2:12" s="11" customFormat="1" x14ac:dyDescent="0.2">
      <c r="B108" s="37"/>
      <c r="C108" s="38" t="s">
        <v>56</v>
      </c>
      <c r="D108" s="38">
        <v>4269795</v>
      </c>
      <c r="E108" s="38">
        <v>17564090</v>
      </c>
      <c r="F108" s="38">
        <f t="shared" si="6"/>
        <v>21833885</v>
      </c>
      <c r="G108" s="38">
        <v>645</v>
      </c>
      <c r="H108" s="38">
        <v>163</v>
      </c>
      <c r="I108" s="38">
        <v>482</v>
      </c>
      <c r="J108" s="38">
        <v>841</v>
      </c>
      <c r="K108" s="39">
        <v>19488.312000000002</v>
      </c>
      <c r="L108" s="8"/>
    </row>
    <row r="109" spans="2:12" s="11" customFormat="1" x14ac:dyDescent="0.2">
      <c r="B109" s="37"/>
      <c r="C109" s="38" t="s">
        <v>56</v>
      </c>
      <c r="D109" s="38">
        <v>1583933.8</v>
      </c>
      <c r="E109" s="38">
        <v>16612816</v>
      </c>
      <c r="F109" s="38">
        <f t="shared" si="6"/>
        <v>18196749.800000001</v>
      </c>
      <c r="G109" s="38">
        <v>348</v>
      </c>
      <c r="H109" s="38">
        <v>223</v>
      </c>
      <c r="I109" s="38">
        <v>125</v>
      </c>
      <c r="J109" s="38">
        <v>303</v>
      </c>
      <c r="K109" s="39">
        <v>7903.1630999999998</v>
      </c>
      <c r="L109" s="8"/>
    </row>
    <row r="110" spans="2:12" s="11" customFormat="1" x14ac:dyDescent="0.2">
      <c r="B110" s="37"/>
      <c r="C110" s="38" t="s">
        <v>56</v>
      </c>
      <c r="D110" s="38">
        <v>658016.06000000006</v>
      </c>
      <c r="E110" s="38">
        <v>29670022</v>
      </c>
      <c r="F110" s="38">
        <f t="shared" si="6"/>
        <v>30328038.059999999</v>
      </c>
      <c r="G110" s="38">
        <v>176</v>
      </c>
      <c r="H110" s="38">
        <v>113</v>
      </c>
      <c r="I110" s="38">
        <v>63</v>
      </c>
      <c r="J110" s="38">
        <v>155</v>
      </c>
      <c r="K110" s="39">
        <v>3914.1677</v>
      </c>
      <c r="L110" s="8"/>
    </row>
    <row r="111" spans="2:12" s="11" customFormat="1" x14ac:dyDescent="0.2">
      <c r="B111" s="37"/>
      <c r="C111" s="38" t="s">
        <v>56</v>
      </c>
      <c r="D111" s="38">
        <v>504788.66</v>
      </c>
      <c r="E111" s="38">
        <v>33462614</v>
      </c>
      <c r="F111" s="38">
        <f t="shared" si="6"/>
        <v>33967402.659999996</v>
      </c>
      <c r="G111" s="38">
        <v>67</v>
      </c>
      <c r="H111" s="38">
        <v>48</v>
      </c>
      <c r="I111" s="38">
        <v>19</v>
      </c>
      <c r="J111" s="38">
        <v>54</v>
      </c>
      <c r="K111" s="39">
        <v>1954.6504</v>
      </c>
      <c r="L111" s="8"/>
    </row>
    <row r="112" spans="2:12" s="11" customFormat="1" x14ac:dyDescent="0.2">
      <c r="B112" s="37"/>
      <c r="C112" s="38" t="s">
        <v>56</v>
      </c>
      <c r="D112" s="38">
        <v>2647465</v>
      </c>
      <c r="E112" s="38">
        <v>26467242</v>
      </c>
      <c r="F112" s="38">
        <f t="shared" si="6"/>
        <v>29114707</v>
      </c>
      <c r="G112" s="38">
        <v>593</v>
      </c>
      <c r="H112" s="38">
        <v>183</v>
      </c>
      <c r="I112" s="38">
        <v>410</v>
      </c>
      <c r="J112" s="38">
        <v>744</v>
      </c>
      <c r="K112" s="39">
        <v>14924.866</v>
      </c>
      <c r="L112" s="8"/>
    </row>
    <row r="113" spans="1:23" s="11" customFormat="1" x14ac:dyDescent="0.2">
      <c r="B113" s="37"/>
      <c r="C113" s="38" t="s">
        <v>56</v>
      </c>
      <c r="D113" s="38">
        <v>2057172.5</v>
      </c>
      <c r="E113" s="38">
        <v>31101480</v>
      </c>
      <c r="F113" s="38">
        <f t="shared" ref="F113:F120" si="7">SUM(D113:E113)</f>
        <v>33158652.5</v>
      </c>
      <c r="G113" s="38">
        <v>376</v>
      </c>
      <c r="H113" s="38">
        <v>155</v>
      </c>
      <c r="I113" s="38">
        <v>221</v>
      </c>
      <c r="J113" s="38">
        <v>421</v>
      </c>
      <c r="K113" s="39">
        <v>9901.6895000000004</v>
      </c>
      <c r="L113" s="8"/>
    </row>
    <row r="114" spans="1:23" s="11" customFormat="1" x14ac:dyDescent="0.2">
      <c r="B114" s="37"/>
      <c r="C114" s="38" t="s">
        <v>56</v>
      </c>
      <c r="D114" s="38">
        <v>7748599</v>
      </c>
      <c r="E114" s="38">
        <v>23791824</v>
      </c>
      <c r="F114" s="38">
        <f t="shared" si="7"/>
        <v>31540423</v>
      </c>
      <c r="G114" s="38">
        <v>860</v>
      </c>
      <c r="H114" s="38">
        <v>246</v>
      </c>
      <c r="I114" s="38">
        <v>614</v>
      </c>
      <c r="J114" s="38">
        <v>1075</v>
      </c>
      <c r="K114" s="39">
        <v>25018.186000000002</v>
      </c>
      <c r="L114" s="8"/>
    </row>
    <row r="115" spans="1:23" s="11" customFormat="1" x14ac:dyDescent="0.2">
      <c r="B115" s="37"/>
      <c r="C115" s="38" t="s">
        <v>56</v>
      </c>
      <c r="D115" s="38">
        <v>1074253.8999999999</v>
      </c>
      <c r="E115" s="38">
        <v>26827544</v>
      </c>
      <c r="F115" s="38">
        <f t="shared" si="7"/>
        <v>27901797.899999999</v>
      </c>
      <c r="G115" s="38">
        <v>315</v>
      </c>
      <c r="H115" s="38">
        <v>208</v>
      </c>
      <c r="I115" s="38">
        <v>107</v>
      </c>
      <c r="J115" s="38">
        <v>267</v>
      </c>
      <c r="K115" s="39">
        <v>6239.6279000000004</v>
      </c>
      <c r="L115" s="8"/>
    </row>
    <row r="116" spans="1:23" s="11" customFormat="1" x14ac:dyDescent="0.2">
      <c r="B116" s="37"/>
      <c r="C116" s="38" t="s">
        <v>56</v>
      </c>
      <c r="D116" s="38">
        <v>3134266.3</v>
      </c>
      <c r="E116" s="38">
        <v>27193390</v>
      </c>
      <c r="F116" s="38">
        <f t="shared" si="7"/>
        <v>30327656.300000001</v>
      </c>
      <c r="G116" s="38">
        <v>422</v>
      </c>
      <c r="H116" s="38">
        <v>215</v>
      </c>
      <c r="I116" s="38">
        <v>207</v>
      </c>
      <c r="J116" s="38">
        <v>425</v>
      </c>
      <c r="K116" s="39">
        <v>10713.216</v>
      </c>
      <c r="L116" s="8"/>
    </row>
    <row r="117" spans="1:23" s="11" customFormat="1" x14ac:dyDescent="0.2">
      <c r="B117" s="37"/>
      <c r="C117" s="38" t="s">
        <v>56</v>
      </c>
      <c r="D117" s="38">
        <v>1812518.8</v>
      </c>
      <c r="E117" s="38">
        <v>34581076</v>
      </c>
      <c r="F117" s="38">
        <f t="shared" si="7"/>
        <v>36393594.799999997</v>
      </c>
      <c r="G117" s="38">
        <v>230</v>
      </c>
      <c r="H117" s="38">
        <v>140</v>
      </c>
      <c r="I117" s="38">
        <v>90</v>
      </c>
      <c r="J117" s="38">
        <v>209</v>
      </c>
      <c r="K117" s="39">
        <v>5755.6929</v>
      </c>
      <c r="L117" s="8"/>
    </row>
    <row r="118" spans="1:23" s="11" customFormat="1" x14ac:dyDescent="0.2">
      <c r="B118" s="37"/>
      <c r="C118" s="38" t="s">
        <v>56</v>
      </c>
      <c r="D118" s="38">
        <v>962971.81</v>
      </c>
      <c r="E118" s="38">
        <v>20873072</v>
      </c>
      <c r="F118" s="38">
        <f t="shared" si="7"/>
        <v>21836043.809999999</v>
      </c>
      <c r="G118" s="38">
        <v>122</v>
      </c>
      <c r="H118" s="38">
        <v>90</v>
      </c>
      <c r="I118" s="38">
        <v>32</v>
      </c>
      <c r="J118" s="38">
        <v>95</v>
      </c>
      <c r="K118" s="39">
        <v>3089.0702999999999</v>
      </c>
      <c r="L118" s="8"/>
    </row>
    <row r="119" spans="1:23" s="11" customFormat="1" x14ac:dyDescent="0.2">
      <c r="B119" s="37"/>
      <c r="C119" s="38" t="s">
        <v>56</v>
      </c>
      <c r="D119" s="38">
        <v>507259.81</v>
      </c>
      <c r="E119" s="38">
        <v>21328928</v>
      </c>
      <c r="F119" s="38">
        <f t="shared" si="7"/>
        <v>21836187.809999999</v>
      </c>
      <c r="G119" s="38">
        <v>71</v>
      </c>
      <c r="H119" s="38">
        <v>54</v>
      </c>
      <c r="I119" s="38">
        <v>17</v>
      </c>
      <c r="J119" s="38">
        <v>53</v>
      </c>
      <c r="K119" s="39">
        <v>1587.6631</v>
      </c>
      <c r="L119" s="8"/>
    </row>
    <row r="120" spans="1:23" s="11" customFormat="1" x14ac:dyDescent="0.2">
      <c r="B120" s="40"/>
      <c r="C120" s="41" t="s">
        <v>56</v>
      </c>
      <c r="D120" s="41">
        <v>14010572</v>
      </c>
      <c r="E120" s="41">
        <v>22379726</v>
      </c>
      <c r="F120" s="41">
        <f t="shared" si="7"/>
        <v>36390298</v>
      </c>
      <c r="G120" s="41">
        <v>691</v>
      </c>
      <c r="H120" s="41">
        <v>240</v>
      </c>
      <c r="I120" s="41">
        <v>451</v>
      </c>
      <c r="J120" s="41">
        <v>814</v>
      </c>
      <c r="K120" s="42">
        <v>21250.561000000002</v>
      </c>
      <c r="L120" s="8"/>
    </row>
    <row r="121" spans="1:23" s="11" customFormat="1" x14ac:dyDescent="0.2">
      <c r="B121" s="3"/>
      <c r="C121"/>
      <c r="D121" s="1"/>
      <c r="E121" s="1"/>
      <c r="F121" s="1"/>
      <c r="G121"/>
      <c r="H121"/>
      <c r="I121"/>
      <c r="J121"/>
      <c r="L121" s="8"/>
    </row>
    <row r="122" spans="1:23" x14ac:dyDescent="0.2">
      <c r="A122" s="4"/>
      <c r="L122" s="1"/>
      <c r="W122"/>
    </row>
    <row r="123" spans="1:23" x14ac:dyDescent="0.2">
      <c r="A123" s="4"/>
      <c r="L123" s="1"/>
      <c r="W123"/>
    </row>
    <row r="124" spans="1:23" x14ac:dyDescent="0.2">
      <c r="A124" s="4"/>
      <c r="L124" s="1"/>
      <c r="W124"/>
    </row>
    <row r="125" spans="1:23" x14ac:dyDescent="0.2">
      <c r="A125" s="4"/>
      <c r="L125" s="1"/>
      <c r="W125"/>
    </row>
    <row r="126" spans="1:23" x14ac:dyDescent="0.2">
      <c r="A126" s="4"/>
      <c r="M126" s="1"/>
      <c r="W126"/>
    </row>
    <row r="127" spans="1:23" x14ac:dyDescent="0.2">
      <c r="A127" s="4"/>
      <c r="M127" s="1"/>
      <c r="W127"/>
    </row>
    <row r="128" spans="1:23" x14ac:dyDescent="0.2">
      <c r="A128" s="4"/>
      <c r="M128" s="1"/>
      <c r="W128"/>
    </row>
    <row r="129" spans="1:23" x14ac:dyDescent="0.2">
      <c r="A129" s="4"/>
      <c r="M129" s="1"/>
      <c r="W129"/>
    </row>
    <row r="130" spans="1:23" x14ac:dyDescent="0.2">
      <c r="A130" s="4"/>
      <c r="Q130" s="1"/>
      <c r="W130"/>
    </row>
    <row r="131" spans="1:23" x14ac:dyDescent="0.2">
      <c r="A131" s="4"/>
      <c r="Q131" s="1"/>
      <c r="W131"/>
    </row>
    <row r="132" spans="1:23" x14ac:dyDescent="0.2">
      <c r="A132" s="4"/>
      <c r="Q132" s="1"/>
      <c r="W132"/>
    </row>
    <row r="133" spans="1:23" x14ac:dyDescent="0.2">
      <c r="A133" s="4"/>
      <c r="Q133" s="1"/>
      <c r="W133"/>
    </row>
    <row r="134" spans="1:23" x14ac:dyDescent="0.2">
      <c r="A134" s="4"/>
      <c r="Q134" s="1"/>
      <c r="W134"/>
    </row>
    <row r="135" spans="1:23" x14ac:dyDescent="0.2">
      <c r="A135" s="4"/>
      <c r="Q135" s="1"/>
      <c r="W135"/>
    </row>
    <row r="136" spans="1:23" x14ac:dyDescent="0.2">
      <c r="A136" s="4"/>
      <c r="Q136" s="1"/>
      <c r="W136"/>
    </row>
    <row r="137" spans="1:23" x14ac:dyDescent="0.2">
      <c r="A137" s="4"/>
      <c r="R137" s="1"/>
      <c r="W137"/>
    </row>
    <row r="138" spans="1:23" x14ac:dyDescent="0.2">
      <c r="A138" s="4"/>
      <c r="R138" s="1"/>
      <c r="W138"/>
    </row>
    <row r="139" spans="1:23" x14ac:dyDescent="0.2">
      <c r="A139" s="4"/>
      <c r="R139" s="1"/>
      <c r="W139"/>
    </row>
    <row r="140" spans="1:23" x14ac:dyDescent="0.2">
      <c r="A140" s="4"/>
      <c r="R140" s="1"/>
      <c r="W140"/>
    </row>
    <row r="141" spans="1:23" x14ac:dyDescent="0.2">
      <c r="A141" s="4"/>
      <c r="R141" s="1"/>
      <c r="W141"/>
    </row>
    <row r="142" spans="1:23" x14ac:dyDescent="0.2">
      <c r="A142" s="4"/>
      <c r="R142" s="1"/>
      <c r="W142"/>
    </row>
    <row r="143" spans="1:23" x14ac:dyDescent="0.2">
      <c r="A143" s="4"/>
      <c r="R143" s="1"/>
      <c r="W143"/>
    </row>
    <row r="144" spans="1:23" x14ac:dyDescent="0.2">
      <c r="A144" s="4"/>
      <c r="R144" s="1"/>
      <c r="W144"/>
    </row>
    <row r="145" spans="1:23" x14ac:dyDescent="0.2">
      <c r="A145" s="4"/>
      <c r="R145" s="1"/>
      <c r="W145"/>
    </row>
    <row r="146" spans="1:23" x14ac:dyDescent="0.2">
      <c r="A146" s="4"/>
      <c r="R146" s="1"/>
      <c r="W146"/>
    </row>
    <row r="147" spans="1:23" x14ac:dyDescent="0.2">
      <c r="A147" s="4"/>
      <c r="R147" s="1"/>
      <c r="W147"/>
    </row>
    <row r="148" spans="1:23" x14ac:dyDescent="0.2">
      <c r="A148" s="4"/>
      <c r="R148" s="1"/>
      <c r="W148"/>
    </row>
    <row r="149" spans="1:23" x14ac:dyDescent="0.2">
      <c r="R149" s="1"/>
      <c r="W149"/>
    </row>
    <row r="150" spans="1:23" x14ac:dyDescent="0.2">
      <c r="R150" s="1"/>
      <c r="W150"/>
    </row>
    <row r="151" spans="1:23" x14ac:dyDescent="0.2">
      <c r="R151" s="1"/>
      <c r="W151"/>
    </row>
    <row r="152" spans="1:23" x14ac:dyDescent="0.2">
      <c r="R152" s="1"/>
      <c r="W152"/>
    </row>
    <row r="153" spans="1:23" x14ac:dyDescent="0.2">
      <c r="R153" s="1"/>
      <c r="W153"/>
    </row>
    <row r="154" spans="1:23" x14ac:dyDescent="0.2">
      <c r="R154" s="1"/>
      <c r="W154"/>
    </row>
    <row r="155" spans="1:23" x14ac:dyDescent="0.2">
      <c r="R155" s="1"/>
      <c r="W155"/>
    </row>
    <row r="156" spans="1:23" x14ac:dyDescent="0.2">
      <c r="R156" s="1"/>
      <c r="W156"/>
    </row>
    <row r="157" spans="1:23" x14ac:dyDescent="0.2">
      <c r="R157" s="1"/>
      <c r="W157"/>
    </row>
    <row r="158" spans="1:23" x14ac:dyDescent="0.2">
      <c r="R158" s="1"/>
      <c r="W158"/>
    </row>
    <row r="159" spans="1:23" x14ac:dyDescent="0.2">
      <c r="U159" s="1"/>
      <c r="W159"/>
    </row>
    <row r="160" spans="1:23" x14ac:dyDescent="0.2">
      <c r="U160" s="1"/>
      <c r="W160"/>
    </row>
    <row r="161" spans="21:23" x14ac:dyDescent="0.2">
      <c r="U161" s="1"/>
      <c r="W161"/>
    </row>
    <row r="162" spans="21:23" x14ac:dyDescent="0.2">
      <c r="U162" s="1"/>
      <c r="W162"/>
    </row>
    <row r="163" spans="21:23" x14ac:dyDescent="0.2">
      <c r="U163" s="1"/>
      <c r="W163"/>
    </row>
    <row r="164" spans="21:23" x14ac:dyDescent="0.2">
      <c r="U164" s="1"/>
      <c r="W164"/>
    </row>
    <row r="165" spans="21:23" x14ac:dyDescent="0.2">
      <c r="U165" s="1"/>
      <c r="W165"/>
    </row>
    <row r="166" spans="21:23" x14ac:dyDescent="0.2">
      <c r="U166" s="1"/>
      <c r="W166"/>
    </row>
    <row r="167" spans="21:23" x14ac:dyDescent="0.2">
      <c r="U167" s="1"/>
      <c r="W167"/>
    </row>
    <row r="168" spans="21:23" x14ac:dyDescent="0.2">
      <c r="U168" s="1"/>
      <c r="W168"/>
    </row>
    <row r="169" spans="21:23" x14ac:dyDescent="0.2">
      <c r="U169" s="1"/>
      <c r="W169"/>
    </row>
    <row r="170" spans="21:23" x14ac:dyDescent="0.2">
      <c r="U170" s="1"/>
      <c r="W170"/>
    </row>
    <row r="171" spans="21:23" x14ac:dyDescent="0.2">
      <c r="U171" s="1"/>
      <c r="W171"/>
    </row>
    <row r="172" spans="21:23" x14ac:dyDescent="0.2">
      <c r="U172" s="1"/>
      <c r="W172"/>
    </row>
    <row r="173" spans="21:23" x14ac:dyDescent="0.2">
      <c r="U173" s="1"/>
      <c r="W173"/>
    </row>
    <row r="174" spans="21:23" x14ac:dyDescent="0.2">
      <c r="U174" s="1"/>
      <c r="W174"/>
    </row>
    <row r="175" spans="21:23" x14ac:dyDescent="0.2">
      <c r="U175" s="1"/>
      <c r="W175"/>
    </row>
    <row r="176" spans="21:23" x14ac:dyDescent="0.2">
      <c r="U176" s="1"/>
      <c r="W176"/>
    </row>
    <row r="177" spans="21:23" x14ac:dyDescent="0.2">
      <c r="U177" s="1"/>
      <c r="W177"/>
    </row>
    <row r="178" spans="21:23" x14ac:dyDescent="0.2">
      <c r="U178" s="1"/>
      <c r="W178"/>
    </row>
    <row r="179" spans="21:23" x14ac:dyDescent="0.2">
      <c r="U179" s="1"/>
      <c r="W179"/>
    </row>
    <row r="180" spans="21:23" x14ac:dyDescent="0.2">
      <c r="U180" s="1"/>
      <c r="W180"/>
    </row>
    <row r="181" spans="21:23" x14ac:dyDescent="0.2">
      <c r="U181" s="1"/>
      <c r="W181"/>
    </row>
    <row r="182" spans="21:23" x14ac:dyDescent="0.2">
      <c r="V182" s="1"/>
      <c r="W182"/>
    </row>
    <row r="183" spans="21:23" x14ac:dyDescent="0.2">
      <c r="V183" s="1"/>
      <c r="W183"/>
    </row>
    <row r="184" spans="21:23" x14ac:dyDescent="0.2">
      <c r="V184" s="1"/>
      <c r="W184"/>
    </row>
    <row r="185" spans="21:23" x14ac:dyDescent="0.2">
      <c r="V185" s="1"/>
      <c r="W185"/>
    </row>
    <row r="186" spans="21:23" x14ac:dyDescent="0.2">
      <c r="V186" s="1"/>
      <c r="W186"/>
    </row>
    <row r="187" spans="21:23" x14ac:dyDescent="0.2">
      <c r="V187" s="1"/>
      <c r="W187"/>
    </row>
    <row r="188" spans="21:23" x14ac:dyDescent="0.2">
      <c r="V188" s="1"/>
      <c r="W188"/>
    </row>
    <row r="189" spans="21:23" x14ac:dyDescent="0.2">
      <c r="V189" s="1"/>
      <c r="W189"/>
    </row>
    <row r="190" spans="21:23" x14ac:dyDescent="0.2">
      <c r="V190" s="1"/>
      <c r="W190"/>
    </row>
    <row r="191" spans="21:23" x14ac:dyDescent="0.2">
      <c r="V191" s="1"/>
      <c r="W191"/>
    </row>
    <row r="192" spans="21:23" x14ac:dyDescent="0.2">
      <c r="V192" s="1"/>
      <c r="W192"/>
    </row>
    <row r="193" spans="22:23" x14ac:dyDescent="0.2">
      <c r="V193" s="1"/>
      <c r="W19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J13" sqref="J13"/>
    </sheetView>
  </sheetViews>
  <sheetFormatPr baseColWidth="10" defaultRowHeight="16" x14ac:dyDescent="0.2"/>
  <cols>
    <col min="2" max="2" width="23.5" bestFit="1" customWidth="1"/>
  </cols>
  <sheetData>
    <row r="2" spans="1:7" x14ac:dyDescent="0.2">
      <c r="A2" t="s">
        <v>112</v>
      </c>
      <c r="B2" s="14"/>
      <c r="C2" s="14" t="s">
        <v>113</v>
      </c>
      <c r="D2" s="14" t="s">
        <v>114</v>
      </c>
      <c r="E2" s="14" t="s">
        <v>115</v>
      </c>
      <c r="F2" s="14" t="s">
        <v>116</v>
      </c>
      <c r="G2" s="14" t="s">
        <v>117</v>
      </c>
    </row>
    <row r="3" spans="1:7" x14ac:dyDescent="0.2">
      <c r="B3" s="14" t="s">
        <v>81</v>
      </c>
      <c r="C3" s="1">
        <v>1</v>
      </c>
      <c r="D3" s="1">
        <v>0.95169534773442088</v>
      </c>
      <c r="E3" s="1">
        <v>0.95616115056635287</v>
      </c>
      <c r="F3" s="1">
        <v>0.72380546239440335</v>
      </c>
      <c r="G3" s="1">
        <v>0.63419517887056287</v>
      </c>
    </row>
    <row r="4" spans="1:7" x14ac:dyDescent="0.2">
      <c r="B4" s="14" t="s">
        <v>82</v>
      </c>
      <c r="C4" s="1">
        <v>1</v>
      </c>
      <c r="D4" s="1">
        <v>1.2140589916415281</v>
      </c>
      <c r="E4" s="1">
        <v>2.0866724414930444</v>
      </c>
      <c r="F4" s="1">
        <v>2.2475195115963875</v>
      </c>
      <c r="G4" s="1">
        <v>2.3304030964886824</v>
      </c>
    </row>
    <row r="5" spans="1:7" x14ac:dyDescent="0.2">
      <c r="B5" s="14" t="s">
        <v>83</v>
      </c>
      <c r="C5" s="1">
        <v>1</v>
      </c>
      <c r="D5" s="1">
        <v>0.69894194141453325</v>
      </c>
      <c r="E5" s="1">
        <v>0.80364184630404023</v>
      </c>
      <c r="F5" s="1">
        <v>0.84682478447978526</v>
      </c>
      <c r="G5" s="1">
        <v>0.7791839385806949</v>
      </c>
    </row>
    <row r="6" spans="1:7" x14ac:dyDescent="0.2">
      <c r="B6" s="14" t="s">
        <v>88</v>
      </c>
      <c r="C6" s="1">
        <v>1</v>
      </c>
      <c r="D6" s="1">
        <v>0.95489876026349396</v>
      </c>
      <c r="E6" s="1">
        <v>1.2821584794544794</v>
      </c>
      <c r="F6" s="1">
        <v>1.2727165861568588</v>
      </c>
      <c r="G6" s="1">
        <v>1.2479274046466466</v>
      </c>
    </row>
    <row r="7" spans="1:7" x14ac:dyDescent="0.2">
      <c r="B7" s="14" t="s">
        <v>5</v>
      </c>
      <c r="C7" s="1">
        <v>0</v>
      </c>
      <c r="D7" s="1">
        <v>0.25757346572873985</v>
      </c>
      <c r="E7" s="1">
        <v>0.70089055556442392</v>
      </c>
      <c r="F7" s="1">
        <v>0.84644196256192561</v>
      </c>
      <c r="G7" s="1">
        <v>0.94025031384320268</v>
      </c>
    </row>
    <row r="8" spans="1:7" x14ac:dyDescent="0.2">
      <c r="B8" s="14" t="s">
        <v>9</v>
      </c>
      <c r="C8" s="1">
        <v>0</v>
      </c>
      <c r="D8" s="1">
        <v>0.14871010977459281</v>
      </c>
      <c r="E8" s="1">
        <v>0.40465935092758654</v>
      </c>
      <c r="F8" s="1">
        <v>0.48869349493852293</v>
      </c>
      <c r="G8" s="1">
        <v>0.5428537718030032</v>
      </c>
    </row>
    <row r="10" spans="1:7" x14ac:dyDescent="0.2">
      <c r="A10" t="s">
        <v>118</v>
      </c>
      <c r="B10" s="14"/>
      <c r="C10" s="14" t="s">
        <v>113</v>
      </c>
      <c r="D10" s="14" t="s">
        <v>121</v>
      </c>
      <c r="E10" s="14" t="s">
        <v>115</v>
      </c>
      <c r="F10" s="14" t="s">
        <v>116</v>
      </c>
      <c r="G10" s="14" t="s">
        <v>117</v>
      </c>
    </row>
    <row r="11" spans="1:7" x14ac:dyDescent="0.2">
      <c r="B11" s="14" t="s">
        <v>81</v>
      </c>
      <c r="C11">
        <v>1</v>
      </c>
      <c r="D11">
        <v>0.98270916928170837</v>
      </c>
      <c r="E11">
        <v>0.96759378982712141</v>
      </c>
      <c r="F11">
        <v>0.87150450879975172</v>
      </c>
      <c r="G11">
        <v>0.87617085334028177</v>
      </c>
    </row>
    <row r="12" spans="1:7" x14ac:dyDescent="0.2">
      <c r="B12" s="14" t="s">
        <v>82</v>
      </c>
      <c r="C12">
        <v>1</v>
      </c>
      <c r="D12">
        <v>1.3084939616836486</v>
      </c>
      <c r="E12">
        <v>1.3535929993788776</v>
      </c>
      <c r="F12">
        <v>1.4870626232542805</v>
      </c>
      <c r="G12">
        <v>1.2343359095324458</v>
      </c>
    </row>
    <row r="13" spans="1:7" x14ac:dyDescent="0.2">
      <c r="B13" s="14" t="s">
        <v>83</v>
      </c>
      <c r="C13">
        <v>1</v>
      </c>
      <c r="D13">
        <v>0.93131250342481553</v>
      </c>
      <c r="E13">
        <v>0.95706407434559448</v>
      </c>
      <c r="F13">
        <v>1.2719452416714101</v>
      </c>
      <c r="G13">
        <v>0.89697041460623117</v>
      </c>
    </row>
    <row r="14" spans="1:7" x14ac:dyDescent="0.2">
      <c r="B14" s="14" t="s">
        <v>88</v>
      </c>
      <c r="C14">
        <v>1</v>
      </c>
      <c r="D14">
        <v>1.0741718781300575</v>
      </c>
      <c r="E14">
        <v>1.0927502878505313</v>
      </c>
      <c r="F14">
        <v>1.2101707912418143</v>
      </c>
      <c r="G14">
        <v>1.0024923924929863</v>
      </c>
    </row>
    <row r="15" spans="1:7" x14ac:dyDescent="0.2">
      <c r="B15" s="14" t="s">
        <v>5</v>
      </c>
      <c r="C15">
        <v>0</v>
      </c>
      <c r="D15">
        <v>0.20454958676558857</v>
      </c>
      <c r="E15">
        <v>0.22595775898411885</v>
      </c>
      <c r="F15">
        <v>0.31239399820117025</v>
      </c>
      <c r="G15">
        <v>0.20105153004176204</v>
      </c>
    </row>
    <row r="16" spans="1:7" x14ac:dyDescent="0.2">
      <c r="B16" s="14" t="s">
        <v>9</v>
      </c>
      <c r="C16">
        <v>0</v>
      </c>
      <c r="D16">
        <v>0.11809675898173928</v>
      </c>
      <c r="E16">
        <v>0.13045677297496561</v>
      </c>
      <c r="F16">
        <v>0.18036075895466913</v>
      </c>
      <c r="G16">
        <v>0.11607715499059745</v>
      </c>
    </row>
    <row r="18" spans="1:7" x14ac:dyDescent="0.2">
      <c r="A18" t="s">
        <v>120</v>
      </c>
      <c r="B18" s="14"/>
      <c r="C18" s="14" t="s">
        <v>113</v>
      </c>
      <c r="D18" s="14" t="s">
        <v>121</v>
      </c>
      <c r="E18" s="14" t="s">
        <v>116</v>
      </c>
      <c r="F18" s="14" t="s">
        <v>123</v>
      </c>
      <c r="G18" s="14" t="s">
        <v>124</v>
      </c>
    </row>
    <row r="19" spans="1:7" x14ac:dyDescent="0.2">
      <c r="B19" s="14" t="s">
        <v>81</v>
      </c>
      <c r="C19">
        <v>1</v>
      </c>
      <c r="D19">
        <v>0.85989721060026414</v>
      </c>
      <c r="E19">
        <v>0.79584667701257739</v>
      </c>
      <c r="F19">
        <v>0.66254069716807473</v>
      </c>
      <c r="G19">
        <v>0.90014621879373402</v>
      </c>
    </row>
    <row r="20" spans="1:7" x14ac:dyDescent="0.2">
      <c r="B20" s="14" t="s">
        <v>82</v>
      </c>
      <c r="C20">
        <v>1</v>
      </c>
      <c r="D20">
        <v>1.2343426397644957</v>
      </c>
      <c r="E20">
        <v>1.3384753042567623</v>
      </c>
      <c r="F20">
        <v>0.97817593794634772</v>
      </c>
      <c r="G20">
        <v>0.5406420847189024</v>
      </c>
    </row>
    <row r="21" spans="1:7" x14ac:dyDescent="0.2">
      <c r="B21" s="14" t="s">
        <v>83</v>
      </c>
      <c r="C21">
        <v>1</v>
      </c>
      <c r="D21">
        <v>0.80325401070891878</v>
      </c>
      <c r="E21">
        <v>0.67661650915438598</v>
      </c>
      <c r="F21">
        <v>0.84287563734427828</v>
      </c>
      <c r="G21">
        <v>0.87564710488598729</v>
      </c>
    </row>
    <row r="22" spans="1:7" x14ac:dyDescent="0.2">
      <c r="B22" s="14" t="s">
        <v>88</v>
      </c>
      <c r="C22">
        <v>1</v>
      </c>
      <c r="D22">
        <v>0.96583128702455967</v>
      </c>
      <c r="E22">
        <v>0.93697949680790849</v>
      </c>
      <c r="F22">
        <v>0.82786409081956691</v>
      </c>
      <c r="G22">
        <v>0.7721451361328745</v>
      </c>
    </row>
    <row r="23" spans="1:7" x14ac:dyDescent="0.2">
      <c r="B23" s="14" t="s">
        <v>5</v>
      </c>
      <c r="C23">
        <v>0</v>
      </c>
      <c r="D23">
        <v>0.23425599871968092</v>
      </c>
      <c r="E23">
        <v>0.35277913881227274</v>
      </c>
      <c r="F23">
        <v>0.15835217460485734</v>
      </c>
      <c r="G23">
        <v>0.20086139190011459</v>
      </c>
    </row>
    <row r="24" spans="1:7" x14ac:dyDescent="0.2">
      <c r="B24" s="14" t="s">
        <v>9</v>
      </c>
      <c r="C24">
        <v>0</v>
      </c>
      <c r="D24">
        <v>0.13524776392009241</v>
      </c>
      <c r="E24">
        <v>0.20367713075775004</v>
      </c>
      <c r="F24">
        <v>9.1424670634877012E-2</v>
      </c>
      <c r="G24">
        <v>0.11596737868333408</v>
      </c>
    </row>
    <row r="26" spans="1:7" x14ac:dyDescent="0.2">
      <c r="A26" t="s">
        <v>119</v>
      </c>
      <c r="B26" s="14"/>
      <c r="C26" s="14" t="s">
        <v>113</v>
      </c>
      <c r="D26" s="14" t="s">
        <v>121</v>
      </c>
      <c r="E26" s="14" t="s">
        <v>122</v>
      </c>
      <c r="F26" s="14" t="s">
        <v>116</v>
      </c>
      <c r="G26" s="14" t="s">
        <v>117</v>
      </c>
    </row>
    <row r="27" spans="1:7" x14ac:dyDescent="0.2">
      <c r="B27" s="14" t="s">
        <v>81</v>
      </c>
      <c r="C27">
        <v>1</v>
      </c>
      <c r="D27">
        <v>1.1611763994697637</v>
      </c>
      <c r="E27">
        <v>0.7536336331663076</v>
      </c>
      <c r="F27">
        <v>0.53890279075073877</v>
      </c>
      <c r="G27">
        <v>0.5661176132862622</v>
      </c>
    </row>
    <row r="28" spans="1:7" x14ac:dyDescent="0.2">
      <c r="B28" s="14" t="s">
        <v>82</v>
      </c>
      <c r="C28">
        <v>1</v>
      </c>
      <c r="D28">
        <v>1.1601689300991278</v>
      </c>
      <c r="E28">
        <v>1.2762520967210034</v>
      </c>
      <c r="F28">
        <v>0.97864467534914845</v>
      </c>
      <c r="G28">
        <v>1.0731376129792438</v>
      </c>
    </row>
    <row r="29" spans="1:7" x14ac:dyDescent="0.2">
      <c r="B29" s="14" t="s">
        <v>83</v>
      </c>
      <c r="C29">
        <v>1</v>
      </c>
      <c r="D29">
        <v>0.84483477645895155</v>
      </c>
      <c r="E29">
        <v>0.7950903347933459</v>
      </c>
      <c r="F29">
        <v>0.70012274567575195</v>
      </c>
      <c r="G29">
        <v>0.48373230898063091</v>
      </c>
    </row>
    <row r="30" spans="1:7" x14ac:dyDescent="0.2">
      <c r="B30" s="14" t="s">
        <v>88</v>
      </c>
      <c r="C30">
        <v>1</v>
      </c>
      <c r="D30">
        <v>1.0553933686759476</v>
      </c>
      <c r="E30">
        <v>0.94165868822688559</v>
      </c>
      <c r="F30">
        <v>0.73922340392521291</v>
      </c>
      <c r="G30">
        <v>0.70766251174871231</v>
      </c>
    </row>
    <row r="31" spans="1:7" x14ac:dyDescent="0.2">
      <c r="B31" s="14" t="s">
        <v>5</v>
      </c>
      <c r="C31">
        <v>0</v>
      </c>
      <c r="D31">
        <v>0.18234978562075618</v>
      </c>
      <c r="E31">
        <v>0.29050684378036989</v>
      </c>
      <c r="F31">
        <v>0.22246320453997848</v>
      </c>
      <c r="G31">
        <v>0.31917999906946432</v>
      </c>
    </row>
    <row r="32" spans="1:7" x14ac:dyDescent="0.2">
      <c r="B32" s="14" t="s">
        <v>9</v>
      </c>
      <c r="C32">
        <v>0</v>
      </c>
      <c r="D32">
        <v>0.10527969781481414</v>
      </c>
      <c r="E32">
        <v>0.16772420445802513</v>
      </c>
      <c r="F32">
        <v>0.12843919102594337</v>
      </c>
      <c r="G32">
        <v>0.18427865838269974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workbookViewId="0">
      <selection activeCell="J12" sqref="J12"/>
    </sheetView>
  </sheetViews>
  <sheetFormatPr baseColWidth="10" defaultRowHeight="16" x14ac:dyDescent="0.2"/>
  <cols>
    <col min="2" max="2" width="11.6640625" bestFit="1" customWidth="1"/>
  </cols>
  <sheetData>
    <row r="2" spans="1:7" x14ac:dyDescent="0.2">
      <c r="A2" t="s">
        <v>51</v>
      </c>
      <c r="B2" s="17"/>
      <c r="C2" s="17"/>
      <c r="D2" s="14" t="s">
        <v>105</v>
      </c>
      <c r="E2" s="14" t="s">
        <v>105</v>
      </c>
      <c r="F2" s="14" t="s">
        <v>105</v>
      </c>
      <c r="G2" s="14" t="s">
        <v>105</v>
      </c>
    </row>
    <row r="3" spans="1:7" x14ac:dyDescent="0.2">
      <c r="A3" t="s">
        <v>111</v>
      </c>
      <c r="B3" s="19" t="s">
        <v>90</v>
      </c>
      <c r="C3" s="19" t="s">
        <v>104</v>
      </c>
      <c r="D3" s="14" t="s">
        <v>106</v>
      </c>
      <c r="E3" s="14" t="s">
        <v>107</v>
      </c>
      <c r="F3" s="14" t="s">
        <v>108</v>
      </c>
      <c r="G3" s="14" t="s">
        <v>109</v>
      </c>
    </row>
    <row r="4" spans="1:7" x14ac:dyDescent="0.2">
      <c r="B4" s="14">
        <v>1</v>
      </c>
      <c r="C4" s="14" t="s">
        <v>93</v>
      </c>
      <c r="D4" s="1">
        <v>11335.226000000001</v>
      </c>
      <c r="E4" s="1">
        <v>13017.782999999999</v>
      </c>
      <c r="F4" s="1">
        <v>18246.361000000001</v>
      </c>
      <c r="G4" s="1">
        <f>20218.184*0.6</f>
        <v>12130.910400000001</v>
      </c>
    </row>
    <row r="5" spans="1:7" x14ac:dyDescent="0.2">
      <c r="B5" s="14">
        <v>1</v>
      </c>
      <c r="C5" s="14" t="s">
        <v>94</v>
      </c>
      <c r="D5" s="1">
        <v>21552.574000000001</v>
      </c>
      <c r="E5" s="1">
        <v>22381.891</v>
      </c>
      <c r="F5" s="1">
        <v>17972.955000000002</v>
      </c>
      <c r="G5" s="1">
        <f>16529.029*0.6</f>
        <v>9917.4173999999985</v>
      </c>
    </row>
    <row r="6" spans="1:7" x14ac:dyDescent="0.2">
      <c r="B6" s="14">
        <v>1</v>
      </c>
      <c r="C6" s="14" t="s">
        <v>95</v>
      </c>
      <c r="D6" s="1">
        <v>16370.281999999999</v>
      </c>
      <c r="E6" s="1">
        <v>21422.055</v>
      </c>
      <c r="F6" s="1">
        <v>21354.54</v>
      </c>
      <c r="G6" s="1">
        <f>21176.705*0.6</f>
        <v>12706.023000000001</v>
      </c>
    </row>
    <row r="7" spans="1:7" x14ac:dyDescent="0.2">
      <c r="B7" s="14">
        <v>1</v>
      </c>
      <c r="C7" s="14" t="s">
        <v>96</v>
      </c>
      <c r="D7" s="1">
        <v>18726.766</v>
      </c>
      <c r="E7" s="1">
        <v>11631.888000000001</v>
      </c>
      <c r="F7" s="1">
        <v>20485.939999999999</v>
      </c>
      <c r="G7" s="1">
        <f>21908.791*0.6</f>
        <v>13145.274600000001</v>
      </c>
    </row>
    <row r="8" spans="1:7" x14ac:dyDescent="0.2">
      <c r="B8" s="14">
        <v>1</v>
      </c>
      <c r="C8" s="14" t="s">
        <v>97</v>
      </c>
      <c r="D8" s="1">
        <v>21792.065999999999</v>
      </c>
      <c r="E8" s="1">
        <v>18314.124</v>
      </c>
      <c r="F8" s="1">
        <v>8530.4230000000007</v>
      </c>
      <c r="G8" s="1">
        <f>10672.96*0.6</f>
        <v>6403.7759999999989</v>
      </c>
    </row>
    <row r="9" spans="1:7" x14ac:dyDescent="0.2">
      <c r="B9" s="14">
        <v>1</v>
      </c>
      <c r="C9" s="14" t="s">
        <v>98</v>
      </c>
      <c r="D9" s="1">
        <v>21062.401999999998</v>
      </c>
      <c r="E9" s="1">
        <v>9245.3829999999998</v>
      </c>
      <c r="F9" s="1">
        <v>7107.598</v>
      </c>
      <c r="G9" s="1">
        <f>16298.974*0.8</f>
        <v>13039.1792</v>
      </c>
    </row>
    <row r="10" spans="1:7" x14ac:dyDescent="0.2">
      <c r="B10" s="14">
        <v>1</v>
      </c>
      <c r="C10" s="14" t="s">
        <v>99</v>
      </c>
      <c r="D10" s="1">
        <v>19717.381000000001</v>
      </c>
      <c r="E10" s="1">
        <v>17759.258999999998</v>
      </c>
      <c r="F10" s="1">
        <v>18738.402999999998</v>
      </c>
      <c r="G10" s="1">
        <f>20852.004*0.8</f>
        <v>16681.603200000001</v>
      </c>
    </row>
    <row r="11" spans="1:7" x14ac:dyDescent="0.2">
      <c r="B11" s="14">
        <v>1</v>
      </c>
      <c r="C11" s="14" t="s">
        <v>100</v>
      </c>
      <c r="D11" s="1">
        <v>5208.8999999999996</v>
      </c>
      <c r="E11" s="1">
        <v>2897.9830000000002</v>
      </c>
      <c r="F11" s="1">
        <v>4301.9139999999998</v>
      </c>
      <c r="G11" s="1">
        <f>1770.908*0.8</f>
        <v>1416.7264</v>
      </c>
    </row>
    <row r="12" spans="1:7" x14ac:dyDescent="0.2">
      <c r="B12" s="14">
        <v>1</v>
      </c>
      <c r="C12" s="14" t="s">
        <v>101</v>
      </c>
      <c r="D12" s="1">
        <v>6465.0950000000003</v>
      </c>
      <c r="E12" s="1">
        <v>15708.251</v>
      </c>
      <c r="F12" s="1">
        <v>21874.36</v>
      </c>
      <c r="G12" s="1">
        <f>21689.867*0.6</f>
        <v>13013.920199999999</v>
      </c>
    </row>
    <row r="13" spans="1:7" x14ac:dyDescent="0.2">
      <c r="B13" s="14">
        <v>1</v>
      </c>
      <c r="C13" s="14" t="s">
        <v>102</v>
      </c>
      <c r="D13" s="1">
        <v>21472.891</v>
      </c>
      <c r="E13" s="1">
        <v>17729.947</v>
      </c>
      <c r="F13" s="1">
        <v>4806.9049999999997</v>
      </c>
      <c r="G13" s="1">
        <v>24217.96</v>
      </c>
    </row>
    <row r="14" spans="1:7" x14ac:dyDescent="0.2">
      <c r="B14" s="14">
        <v>1</v>
      </c>
      <c r="C14" s="14" t="s">
        <v>103</v>
      </c>
      <c r="D14" s="1">
        <v>15239.299000000001</v>
      </c>
      <c r="E14" s="1">
        <v>10967.892</v>
      </c>
      <c r="F14" s="1">
        <v>13609.172</v>
      </c>
      <c r="G14" s="1">
        <v>10904.075999999999</v>
      </c>
    </row>
    <row r="15" spans="1:7" x14ac:dyDescent="0.2">
      <c r="B15" s="14">
        <v>2</v>
      </c>
      <c r="C15" s="14" t="s">
        <v>93</v>
      </c>
      <c r="D15" s="6">
        <v>1972.8989999999999</v>
      </c>
      <c r="E15" s="1">
        <v>1025.5997077559998</v>
      </c>
      <c r="F15" s="6">
        <v>3121.68</v>
      </c>
      <c r="G15" s="6">
        <v>1120.5719999999999</v>
      </c>
    </row>
    <row r="16" spans="1:7" x14ac:dyDescent="0.2">
      <c r="B16" s="14">
        <v>2</v>
      </c>
      <c r="C16" s="14" t="s">
        <v>94</v>
      </c>
      <c r="D16" s="6">
        <v>2629.933</v>
      </c>
      <c r="E16" s="1">
        <v>1367.154890452</v>
      </c>
      <c r="F16" s="6">
        <v>230.99299999999999</v>
      </c>
      <c r="G16" s="6">
        <v>3431.54</v>
      </c>
    </row>
    <row r="17" spans="1:7" x14ac:dyDescent="0.2">
      <c r="B17" s="14">
        <v>2</v>
      </c>
      <c r="C17" s="14" t="s">
        <v>95</v>
      </c>
      <c r="D17" s="6">
        <v>7165.442</v>
      </c>
      <c r="E17" s="1">
        <v>3724.9120310479998</v>
      </c>
      <c r="F17" s="6">
        <v>9067.7669999999998</v>
      </c>
      <c r="G17" s="6">
        <v>4525.9350000000004</v>
      </c>
    </row>
    <row r="18" spans="1:7" x14ac:dyDescent="0.2">
      <c r="B18" s="14">
        <v>2</v>
      </c>
      <c r="C18" s="14" t="s">
        <v>96</v>
      </c>
      <c r="D18" s="6">
        <v>2541.4349999999999</v>
      </c>
      <c r="E18" s="1">
        <v>1321.14973614</v>
      </c>
      <c r="F18" s="6">
        <v>2279.877</v>
      </c>
      <c r="G18" s="6">
        <v>836.02</v>
      </c>
    </row>
    <row r="19" spans="1:7" x14ac:dyDescent="0.2">
      <c r="B19" s="14">
        <v>2</v>
      </c>
      <c r="C19" s="14" t="s">
        <v>97</v>
      </c>
      <c r="D19" s="6">
        <v>5310.3990000000003</v>
      </c>
      <c r="E19" s="1">
        <v>2760.5790577560001</v>
      </c>
      <c r="F19" s="6">
        <v>5560.299</v>
      </c>
      <c r="G19" s="6">
        <v>3159.54</v>
      </c>
    </row>
    <row r="20" spans="1:7" x14ac:dyDescent="0.2">
      <c r="B20" s="14">
        <v>2</v>
      </c>
      <c r="C20" s="14" t="s">
        <v>98</v>
      </c>
      <c r="D20" s="6">
        <v>24456.466</v>
      </c>
      <c r="E20" s="1">
        <v>12713.547111304</v>
      </c>
      <c r="F20" s="6">
        <v>18665.888999999999</v>
      </c>
      <c r="G20" s="6">
        <v>24230.600999999999</v>
      </c>
    </row>
    <row r="21" spans="1:7" x14ac:dyDescent="0.2">
      <c r="B21" s="14">
        <v>2</v>
      </c>
      <c r="C21" s="14" t="s">
        <v>99</v>
      </c>
      <c r="D21" s="6">
        <v>12584.066000000001</v>
      </c>
      <c r="E21" s="1">
        <v>6541.7512057040003</v>
      </c>
      <c r="F21" s="6">
        <v>4096.5680000000002</v>
      </c>
      <c r="G21" s="6">
        <v>3928.9850000000001</v>
      </c>
    </row>
    <row r="22" spans="1:7" x14ac:dyDescent="0.2">
      <c r="B22" s="14">
        <v>2</v>
      </c>
      <c r="C22" s="14" t="s">
        <v>100</v>
      </c>
      <c r="D22" s="6">
        <v>28972.703000000001</v>
      </c>
      <c r="E22" s="1">
        <v>15061.285818332</v>
      </c>
      <c r="F22" s="6">
        <v>13808.227999999999</v>
      </c>
      <c r="G22" s="6">
        <v>6641.8879999999999</v>
      </c>
    </row>
    <row r="23" spans="1:7" x14ac:dyDescent="0.2">
      <c r="B23" s="14">
        <v>2</v>
      </c>
      <c r="C23" s="14" t="s">
        <v>101</v>
      </c>
      <c r="D23" s="6">
        <v>1148.0820000000001</v>
      </c>
      <c r="E23" s="1">
        <v>596.82353920800006</v>
      </c>
      <c r="F23" s="6">
        <v>0</v>
      </c>
      <c r="G23" s="6">
        <v>1015.704</v>
      </c>
    </row>
    <row r="24" spans="1:7" x14ac:dyDescent="0.2">
      <c r="B24" s="14">
        <v>2</v>
      </c>
      <c r="C24" s="14" t="s">
        <v>102</v>
      </c>
      <c r="D24" s="6">
        <v>988.16200000000003</v>
      </c>
      <c r="E24" s="1">
        <v>513.69008672799998</v>
      </c>
      <c r="F24" s="6">
        <v>1344.097</v>
      </c>
      <c r="G24" s="6">
        <v>2433.5709999999999</v>
      </c>
    </row>
    <row r="25" spans="1:7" x14ac:dyDescent="0.2">
      <c r="B25" s="14">
        <v>2</v>
      </c>
      <c r="C25" s="14" t="s">
        <v>103</v>
      </c>
      <c r="D25" s="6">
        <v>686.53399999999999</v>
      </c>
      <c r="E25" s="1">
        <v>356.89058069599997</v>
      </c>
      <c r="F25" s="6">
        <v>0</v>
      </c>
      <c r="G25" s="6">
        <v>3303.9029999999998</v>
      </c>
    </row>
    <row r="26" spans="1:7" x14ac:dyDescent="0.2">
      <c r="D26" s="1"/>
      <c r="E26" s="1"/>
      <c r="F26" s="1"/>
      <c r="G26" s="1"/>
    </row>
    <row r="27" spans="1:7" x14ac:dyDescent="0.2">
      <c r="A27" t="s">
        <v>21</v>
      </c>
      <c r="B27" s="17"/>
      <c r="C27" s="17"/>
      <c r="D27" s="14" t="s">
        <v>105</v>
      </c>
      <c r="E27" s="14" t="s">
        <v>105</v>
      </c>
      <c r="F27" s="14" t="s">
        <v>105</v>
      </c>
      <c r="G27" s="14" t="s">
        <v>105</v>
      </c>
    </row>
    <row r="28" spans="1:7" x14ac:dyDescent="0.2">
      <c r="A28" t="s">
        <v>110</v>
      </c>
      <c r="B28" s="19" t="s">
        <v>90</v>
      </c>
      <c r="C28" s="19" t="s">
        <v>104</v>
      </c>
      <c r="D28" s="14" t="s">
        <v>106</v>
      </c>
      <c r="E28" s="14" t="s">
        <v>107</v>
      </c>
      <c r="F28" s="14" t="s">
        <v>108</v>
      </c>
      <c r="G28" s="14" t="s">
        <v>109</v>
      </c>
    </row>
    <row r="29" spans="1:7" x14ac:dyDescent="0.2">
      <c r="B29" s="14">
        <v>1</v>
      </c>
      <c r="C29" s="14" t="s">
        <v>93</v>
      </c>
      <c r="D29" s="1">
        <v>141</v>
      </c>
      <c r="E29" s="1">
        <v>136</v>
      </c>
      <c r="F29" s="1">
        <v>215</v>
      </c>
      <c r="G29" s="1">
        <v>252</v>
      </c>
    </row>
    <row r="30" spans="1:7" x14ac:dyDescent="0.2">
      <c r="B30" s="14">
        <v>1</v>
      </c>
      <c r="C30" s="14" t="s">
        <v>94</v>
      </c>
      <c r="D30" s="1">
        <v>281</v>
      </c>
      <c r="E30" s="1">
        <v>333</v>
      </c>
      <c r="F30" s="1">
        <v>197</v>
      </c>
      <c r="G30" s="1">
        <v>162</v>
      </c>
    </row>
    <row r="31" spans="1:7" x14ac:dyDescent="0.2">
      <c r="B31" s="14">
        <v>1</v>
      </c>
      <c r="C31" s="14" t="s">
        <v>95</v>
      </c>
      <c r="D31" s="1">
        <v>217</v>
      </c>
      <c r="E31" s="1">
        <v>264</v>
      </c>
      <c r="F31" s="1">
        <v>234</v>
      </c>
      <c r="G31" s="1">
        <v>251</v>
      </c>
    </row>
    <row r="32" spans="1:7" x14ac:dyDescent="0.2">
      <c r="B32" s="14">
        <v>1</v>
      </c>
      <c r="C32" s="14" t="s">
        <v>96</v>
      </c>
      <c r="D32" s="1">
        <v>205</v>
      </c>
      <c r="E32" s="1">
        <v>117</v>
      </c>
      <c r="F32" s="1">
        <v>220</v>
      </c>
      <c r="G32" s="1">
        <v>267</v>
      </c>
    </row>
    <row r="33" spans="2:7" x14ac:dyDescent="0.2">
      <c r="B33" s="14">
        <v>1</v>
      </c>
      <c r="C33" s="14" t="s">
        <v>97</v>
      </c>
      <c r="D33" s="1">
        <v>299</v>
      </c>
      <c r="E33" s="1">
        <v>184</v>
      </c>
      <c r="F33" s="1">
        <v>91</v>
      </c>
      <c r="G33" s="1">
        <v>130</v>
      </c>
    </row>
    <row r="34" spans="2:7" x14ac:dyDescent="0.2">
      <c r="B34" s="14">
        <v>1</v>
      </c>
      <c r="C34" s="14" t="s">
        <v>98</v>
      </c>
      <c r="D34" s="1">
        <v>253</v>
      </c>
      <c r="E34" s="1">
        <v>90</v>
      </c>
      <c r="F34" s="1">
        <v>67</v>
      </c>
      <c r="G34" s="1">
        <v>195</v>
      </c>
    </row>
    <row r="35" spans="2:7" x14ac:dyDescent="0.2">
      <c r="B35" s="14">
        <v>1</v>
      </c>
      <c r="C35" s="14" t="s">
        <v>99</v>
      </c>
      <c r="D35" s="1">
        <v>172</v>
      </c>
      <c r="E35" s="1">
        <v>182</v>
      </c>
      <c r="F35" s="1">
        <v>174</v>
      </c>
      <c r="G35" s="1">
        <v>261</v>
      </c>
    </row>
    <row r="36" spans="2:7" x14ac:dyDescent="0.2">
      <c r="B36" s="14">
        <v>1</v>
      </c>
      <c r="C36" s="14" t="s">
        <v>100</v>
      </c>
      <c r="D36" s="1">
        <v>63</v>
      </c>
      <c r="E36" s="1">
        <v>28</v>
      </c>
      <c r="F36" s="1">
        <v>45</v>
      </c>
      <c r="G36" s="1">
        <v>29</v>
      </c>
    </row>
    <row r="37" spans="2:7" x14ac:dyDescent="0.2">
      <c r="B37" s="14">
        <v>1</v>
      </c>
      <c r="C37" s="14" t="s">
        <v>101</v>
      </c>
      <c r="D37" s="1">
        <v>52</v>
      </c>
      <c r="E37" s="1">
        <v>182</v>
      </c>
      <c r="F37" s="1">
        <v>237</v>
      </c>
      <c r="G37" s="1">
        <v>217</v>
      </c>
    </row>
    <row r="38" spans="2:7" x14ac:dyDescent="0.2">
      <c r="B38" s="14">
        <v>1</v>
      </c>
      <c r="C38" s="14" t="s">
        <v>102</v>
      </c>
      <c r="D38" s="1">
        <v>234</v>
      </c>
      <c r="E38" s="1">
        <v>182</v>
      </c>
      <c r="F38" s="1">
        <v>53</v>
      </c>
      <c r="G38" s="1">
        <v>268</v>
      </c>
    </row>
    <row r="39" spans="2:7" x14ac:dyDescent="0.2">
      <c r="B39" s="14">
        <v>1</v>
      </c>
      <c r="C39" s="14" t="s">
        <v>103</v>
      </c>
      <c r="D39" s="1">
        <v>174</v>
      </c>
      <c r="E39" s="1">
        <v>90</v>
      </c>
      <c r="F39" s="1">
        <v>134</v>
      </c>
      <c r="G39" s="1">
        <v>106</v>
      </c>
    </row>
    <row r="40" spans="2:7" x14ac:dyDescent="0.2">
      <c r="B40" s="14">
        <v>2</v>
      </c>
      <c r="C40" s="14" t="s">
        <v>93</v>
      </c>
      <c r="D40" s="6">
        <v>31</v>
      </c>
      <c r="E40" s="6">
        <v>17</v>
      </c>
      <c r="F40" s="6">
        <v>47</v>
      </c>
      <c r="G40" s="6">
        <v>14</v>
      </c>
    </row>
    <row r="41" spans="2:7" x14ac:dyDescent="0.2">
      <c r="B41" s="14">
        <v>2</v>
      </c>
      <c r="C41" s="14" t="s">
        <v>94</v>
      </c>
      <c r="D41" s="6">
        <v>56</v>
      </c>
      <c r="E41" s="6">
        <v>32</v>
      </c>
      <c r="F41" s="6">
        <v>3</v>
      </c>
      <c r="G41" s="6">
        <v>53</v>
      </c>
    </row>
    <row r="42" spans="2:7" x14ac:dyDescent="0.2">
      <c r="B42" s="14">
        <v>2</v>
      </c>
      <c r="C42" s="14" t="s">
        <v>95</v>
      </c>
      <c r="D42" s="6">
        <v>116</v>
      </c>
      <c r="E42" s="6">
        <v>66</v>
      </c>
      <c r="F42" s="6">
        <v>179</v>
      </c>
      <c r="G42" s="6">
        <v>52</v>
      </c>
    </row>
    <row r="43" spans="2:7" x14ac:dyDescent="0.2">
      <c r="B43" s="14">
        <v>2</v>
      </c>
      <c r="C43" s="14" t="s">
        <v>96</v>
      </c>
      <c r="D43" s="6">
        <v>43</v>
      </c>
      <c r="E43" s="6">
        <v>24</v>
      </c>
      <c r="F43" s="6">
        <v>25</v>
      </c>
      <c r="G43" s="6">
        <v>9</v>
      </c>
    </row>
    <row r="44" spans="2:7" x14ac:dyDescent="0.2">
      <c r="B44" s="14">
        <v>2</v>
      </c>
      <c r="C44" s="14" t="s">
        <v>97</v>
      </c>
      <c r="D44" s="6">
        <v>102</v>
      </c>
      <c r="E44" s="6">
        <v>58</v>
      </c>
      <c r="F44" s="6">
        <v>103</v>
      </c>
      <c r="G44" s="6">
        <v>50</v>
      </c>
    </row>
    <row r="45" spans="2:7" x14ac:dyDescent="0.2">
      <c r="B45" s="14">
        <v>2</v>
      </c>
      <c r="C45" s="14" t="s">
        <v>98</v>
      </c>
      <c r="D45" s="6">
        <v>454</v>
      </c>
      <c r="E45" s="6">
        <v>257</v>
      </c>
      <c r="F45" s="6">
        <v>304</v>
      </c>
      <c r="G45" s="6">
        <v>297</v>
      </c>
    </row>
    <row r="46" spans="2:7" x14ac:dyDescent="0.2">
      <c r="B46" s="14">
        <v>2</v>
      </c>
      <c r="C46" s="14" t="s">
        <v>99</v>
      </c>
      <c r="D46" s="6">
        <v>258</v>
      </c>
      <c r="E46" s="6">
        <v>146</v>
      </c>
      <c r="F46" s="6">
        <v>91</v>
      </c>
      <c r="G46" s="6">
        <v>50</v>
      </c>
    </row>
    <row r="47" spans="2:7" x14ac:dyDescent="0.2">
      <c r="B47" s="14">
        <v>2</v>
      </c>
      <c r="C47" s="14" t="s">
        <v>100</v>
      </c>
      <c r="D47" s="6">
        <v>604</v>
      </c>
      <c r="E47" s="6">
        <v>342</v>
      </c>
      <c r="F47" s="6">
        <v>211</v>
      </c>
      <c r="G47" s="6">
        <v>94</v>
      </c>
    </row>
    <row r="48" spans="2:7" x14ac:dyDescent="0.2">
      <c r="B48" s="14">
        <v>2</v>
      </c>
      <c r="C48" s="14" t="s">
        <v>101</v>
      </c>
      <c r="D48" s="6">
        <v>21</v>
      </c>
      <c r="E48" s="6">
        <v>12</v>
      </c>
      <c r="F48" s="6">
        <v>0</v>
      </c>
      <c r="G48" s="6">
        <v>14</v>
      </c>
    </row>
    <row r="49" spans="2:7" x14ac:dyDescent="0.2">
      <c r="B49" s="14">
        <v>2</v>
      </c>
      <c r="C49" s="14" t="s">
        <v>102</v>
      </c>
      <c r="D49" s="6">
        <v>16</v>
      </c>
      <c r="E49" s="6">
        <v>9</v>
      </c>
      <c r="F49" s="6">
        <v>13</v>
      </c>
      <c r="G49" s="6">
        <v>24</v>
      </c>
    </row>
    <row r="50" spans="2:7" x14ac:dyDescent="0.2">
      <c r="B50" s="14">
        <v>2</v>
      </c>
      <c r="C50" s="14" t="s">
        <v>103</v>
      </c>
      <c r="D50" s="6">
        <v>13</v>
      </c>
      <c r="E50" s="6">
        <v>7</v>
      </c>
      <c r="F50" s="6">
        <v>0</v>
      </c>
      <c r="G50" s="6">
        <v>77</v>
      </c>
    </row>
    <row r="51" spans="2:7" x14ac:dyDescent="0.2">
      <c r="D51" s="1"/>
      <c r="E51" s="1"/>
      <c r="F51" s="1"/>
      <c r="G51" s="1"/>
    </row>
    <row r="52" spans="2:7" x14ac:dyDescent="0.2">
      <c r="D52" s="1"/>
      <c r="E52" s="1"/>
      <c r="F52" s="1"/>
      <c r="G52" s="1"/>
    </row>
    <row r="53" spans="2:7" x14ac:dyDescent="0.2">
      <c r="D53" s="1"/>
      <c r="E53" s="1"/>
      <c r="F53" s="1"/>
      <c r="G53" s="1"/>
    </row>
    <row r="54" spans="2:7" x14ac:dyDescent="0.2">
      <c r="D54" s="1"/>
      <c r="E54" s="1"/>
      <c r="F54" s="1"/>
      <c r="G54" s="1"/>
    </row>
    <row r="55" spans="2:7" x14ac:dyDescent="0.2">
      <c r="D55" s="1"/>
      <c r="E55" s="1"/>
      <c r="F55" s="1"/>
      <c r="G55" s="1"/>
    </row>
    <row r="56" spans="2:7" x14ac:dyDescent="0.2">
      <c r="D56" s="1"/>
      <c r="E56" s="1"/>
      <c r="F56" s="1"/>
      <c r="G56" s="1"/>
    </row>
    <row r="57" spans="2:7" x14ac:dyDescent="0.2">
      <c r="D57" s="1"/>
      <c r="E57" s="1"/>
      <c r="F57" s="1"/>
      <c r="G57" s="1"/>
    </row>
    <row r="58" spans="2:7" x14ac:dyDescent="0.2">
      <c r="D58" s="1"/>
      <c r="E58" s="1"/>
      <c r="F58" s="1"/>
      <c r="G58" s="1"/>
    </row>
    <row r="59" spans="2:7" x14ac:dyDescent="0.2">
      <c r="D59" s="1"/>
      <c r="E59" s="1"/>
      <c r="F59" s="1"/>
      <c r="G5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1C</vt:lpstr>
      <vt:lpstr>Figure 2A &amp; 2Bii</vt:lpstr>
      <vt:lpstr>Figure 3A &amp; 3C</vt:lpstr>
      <vt:lpstr>Figure 4B &amp; 4C</vt:lpstr>
      <vt:lpstr>Figure 5B &amp; 5C</vt:lpstr>
      <vt:lpstr>Figure 6B, 6C, &amp; 6D</vt:lpstr>
      <vt:lpstr>Supp Fig 1</vt:lpstr>
      <vt:lpstr>Supp Fig 4A &amp; 4B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2016-02-18T14:08:17Z</dcterms:created>
  <dcterms:modified xsi:type="dcterms:W3CDTF">2016-02-21T02:56:59Z</dcterms:modified>
</cp:coreProperties>
</file>