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u/Code/Cushings/GenomicsPaper/ExtendedData/"/>
    </mc:Choice>
  </mc:AlternateContent>
  <xr:revisionPtr revIDLastSave="0" documentId="13_ncr:1_{46860FC8-D5A9-EF45-A832-75E574EC3499}" xr6:coauthVersionLast="45" xr6:coauthVersionMax="45" xr10:uidLastSave="{00000000-0000-0000-0000-000000000000}"/>
  <bookViews>
    <workbookView xWindow="0" yWindow="460" windowWidth="51200" windowHeight="28340" xr2:uid="{EC1744C1-2C47-CC4B-B2A8-E9043AFD18D1}"/>
  </bookViews>
  <sheets>
    <sheet name="Sheet1" sheetId="1" r:id="rId1"/>
  </sheets>
  <definedNames>
    <definedName name="_xlnm._FilterDatabase" localSheetId="0" hidden="1">Sheet1!$A$1:$Y$50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" l="1"/>
  <c r="P12" i="1"/>
  <c r="P8" i="1"/>
  <c r="P48" i="1" l="1"/>
  <c r="P47" i="1"/>
  <c r="P46" i="1"/>
  <c r="P45" i="1"/>
  <c r="P44" i="1"/>
  <c r="P43" i="1"/>
  <c r="P40" i="1"/>
  <c r="P39" i="1"/>
  <c r="P36" i="1"/>
  <c r="P35" i="1"/>
  <c r="P34" i="1"/>
  <c r="P33" i="1"/>
  <c r="P32" i="1"/>
  <c r="P31" i="1"/>
  <c r="P30" i="1"/>
  <c r="P29" i="1"/>
  <c r="P27" i="1"/>
  <c r="P28" i="1"/>
  <c r="P26" i="1"/>
  <c r="P23" i="1"/>
  <c r="P22" i="1"/>
  <c r="P21" i="1"/>
  <c r="P20" i="1"/>
  <c r="P19" i="1"/>
  <c r="P18" i="1"/>
  <c r="P17" i="1"/>
  <c r="P15" i="1"/>
  <c r="P13" i="1"/>
  <c r="P14" i="1"/>
  <c r="P11" i="1"/>
  <c r="P10" i="1"/>
  <c r="P9" i="1"/>
  <c r="P7" i="1" l="1"/>
  <c r="P6" i="1"/>
  <c r="P5" i="1"/>
  <c r="P4" i="1"/>
  <c r="P2" i="1"/>
  <c r="P3" i="1" l="1"/>
</calcChain>
</file>

<file path=xl/sharedStrings.xml><?xml version="1.0" encoding="utf-8"?>
<sst xmlns="http://schemas.openxmlformats.org/spreadsheetml/2006/main" count="760" uniqueCount="124">
  <si>
    <t>whole-exome enrichment method</t>
  </si>
  <si>
    <t>Number of clusters yielding “pass filter” read pairs (PF_READS/2)</t>
  </si>
  <si>
    <t>Mean usable sequencing depth</t>
  </si>
  <si>
    <t>Percent target bases with &gt;30× usable sequencing depth</t>
  </si>
  <si>
    <t>Percent usable bases out of all “pass filter” read bases (PCT_USABLE_BASES_ON_TARGET)</t>
  </si>
  <si>
    <t>yes</t>
  </si>
  <si>
    <t>SureSelect.hg19.regions.v5.interval_list</t>
  </si>
  <si>
    <t>Normal</t>
  </si>
  <si>
    <t>Tumor</t>
  </si>
  <si>
    <t>NA</t>
  </si>
  <si>
    <t>Flowcell type</t>
  </si>
  <si>
    <t>HO</t>
  </si>
  <si>
    <t>HiSeq4000</t>
  </si>
  <si>
    <t xml:space="preserve">Run type </t>
  </si>
  <si>
    <t xml:space="preserve">100nt_paired end </t>
  </si>
  <si>
    <t>2:1 T:N -&gt; HO</t>
  </si>
  <si>
    <t>3:1 T:N -&gt; HO</t>
  </si>
  <si>
    <t>Lanes</t>
  </si>
  <si>
    <t>Samples per lane</t>
  </si>
  <si>
    <t>Multiplexing strategy</t>
  </si>
  <si>
    <t>MSI loci total</t>
  </si>
  <si>
    <t>MSI loci unstable</t>
  </si>
  <si>
    <t>MSI loci unstable percent</t>
  </si>
  <si>
    <t>2:2:2:2:2:2:2:2:1:1:1 T:T:T:T:T:T:T:T:N:N:N -&gt; HO</t>
  </si>
  <si>
    <t>no</t>
  </si>
  <si>
    <t>Biological meaning</t>
  </si>
  <si>
    <t>Tumor type</t>
  </si>
  <si>
    <t>Antatomical site</t>
  </si>
  <si>
    <t>Collection method</t>
  </si>
  <si>
    <t>Preservation method</t>
  </si>
  <si>
    <t>primary</t>
  </si>
  <si>
    <t>pituitary</t>
  </si>
  <si>
    <t>FFPE</t>
  </si>
  <si>
    <t>resection</t>
  </si>
  <si>
    <t>recurrence</t>
  </si>
  <si>
    <t>metastasis</t>
  </si>
  <si>
    <t>spine</t>
  </si>
  <si>
    <t>blood</t>
  </si>
  <si>
    <t>blood draw</t>
  </si>
  <si>
    <t>Sequencer Type</t>
  </si>
  <si>
    <t>Rerun</t>
  </si>
  <si>
    <t xml:space="preserve"> PERCENT_DUPLICATION</t>
  </si>
  <si>
    <t>HiSeq2500</t>
  </si>
  <si>
    <t>0301_A</t>
  </si>
  <si>
    <t>0301_N</t>
  </si>
  <si>
    <t>0304_A</t>
  </si>
  <si>
    <t>0304_N</t>
  </si>
  <si>
    <t>0305_A</t>
  </si>
  <si>
    <t>0305_N</t>
  </si>
  <si>
    <t>0310_A</t>
  </si>
  <si>
    <t>0310_B</t>
  </si>
  <si>
    <t>0310_N</t>
  </si>
  <si>
    <t>0311_A</t>
  </si>
  <si>
    <t>0311_B</t>
  </si>
  <si>
    <t>0311_C</t>
  </si>
  <si>
    <t>0311_N</t>
  </si>
  <si>
    <t>0313_A</t>
  </si>
  <si>
    <t>0313_B</t>
  </si>
  <si>
    <t>0313_N</t>
  </si>
  <si>
    <t>0314_A</t>
  </si>
  <si>
    <t>0314_N</t>
  </si>
  <si>
    <t>0316_A</t>
  </si>
  <si>
    <t>0316_N</t>
  </si>
  <si>
    <t>0325_A</t>
  </si>
  <si>
    <t>0325_N</t>
  </si>
  <si>
    <t>0339_A</t>
  </si>
  <si>
    <t>0339_N</t>
  </si>
  <si>
    <t>0340_A</t>
  </si>
  <si>
    <t>0340_B</t>
  </si>
  <si>
    <t>0340_N</t>
  </si>
  <si>
    <t>0350_A</t>
  </si>
  <si>
    <t>0350_N</t>
  </si>
  <si>
    <t>0352_A</t>
  </si>
  <si>
    <t>0352_N</t>
  </si>
  <si>
    <t>0356_A</t>
  </si>
  <si>
    <t>0356_N</t>
  </si>
  <si>
    <t>0362_N</t>
  </si>
  <si>
    <t>0364_A</t>
  </si>
  <si>
    <t>0364_N</t>
  </si>
  <si>
    <t>0367_A</t>
  </si>
  <si>
    <t>0367_N</t>
  </si>
  <si>
    <t>0369_A</t>
  </si>
  <si>
    <t>0369_N</t>
  </si>
  <si>
    <t>0378_A</t>
  </si>
  <si>
    <t>0378_N</t>
  </si>
  <si>
    <t>0379_A</t>
  </si>
  <si>
    <t>0379_N</t>
  </si>
  <si>
    <t>0380_A</t>
  </si>
  <si>
    <t>0380_N</t>
  </si>
  <si>
    <t>0382_A</t>
  </si>
  <si>
    <t>0382_N</t>
  </si>
  <si>
    <t>0362_A</t>
  </si>
  <si>
    <t>47.2 </t>
  </si>
  <si>
    <t>Tumor purity estimate from NGS data</t>
  </si>
  <si>
    <t>cannot determine</t>
  </si>
  <si>
    <t>Tumor purity estimate is based on TP53 driver rather than sCNV because it appears that tumor may arise on an aneuploid "field" -- sCNV profiles both suggest 90% purity and are identical between A and B, but mutation AFs are always lower in B, which is a strong argument that actual tumor purity is lower in B and sCNV pre-dates neoplasm and shouldn't be used for purity estimate here.</t>
  </si>
  <si>
    <t>Run included samples not described in this or any prior studies</t>
  </si>
  <si>
    <t>2:2:1:1:1:1:1:1: T:T:N:N:N:N:N:N -&gt; HO</t>
  </si>
  <si>
    <t>Specimen ID</t>
  </si>
  <si>
    <t>Patient ID</t>
  </si>
  <si>
    <t>0301</t>
  </si>
  <si>
    <t>0304</t>
  </si>
  <si>
    <t>0305</t>
  </si>
  <si>
    <t>0310</t>
  </si>
  <si>
    <t>0311</t>
  </si>
  <si>
    <t>0313</t>
  </si>
  <si>
    <t>0314</t>
  </si>
  <si>
    <t>0316</t>
  </si>
  <si>
    <t>0325</t>
  </si>
  <si>
    <t>0339</t>
  </si>
  <si>
    <t>0340</t>
  </si>
  <si>
    <t>0350</t>
  </si>
  <si>
    <t>0352</t>
  </si>
  <si>
    <t>0356</t>
  </si>
  <si>
    <t>0362</t>
  </si>
  <si>
    <t>0364</t>
  </si>
  <si>
    <t>0367</t>
  </si>
  <si>
    <t>0369</t>
  </si>
  <si>
    <t>0378</t>
  </si>
  <si>
    <t>0379</t>
  </si>
  <si>
    <t>0380</t>
  </si>
  <si>
    <t>0382</t>
  </si>
  <si>
    <t>Notes</t>
  </si>
  <si>
    <t>fresh 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</si>
</sst>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2" fillId="0" borderId="0" xfId="0" applyNumberFormat="1" applyFont="1" applyFill="1"/>
    <xf numFmtId="9" fontId="0" fillId="0" borderId="0" xfId="1" applyFont="1" applyAlignment="1">
      <alignment horizontal="right"/>
    </xf>
    <xf numFmtId="9" fontId="0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9" fontId="4" fillId="0" borderId="0" xfId="1" applyFont="1" applyAlignment="1">
      <alignment horizontal="right" vertical="top" wrapText="1"/>
    </xf>
    <xf numFmtId="0" fontId="0" fillId="0" borderId="0" xfId="0" applyFont="1" applyFill="1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/>
    </xf>
    <xf numFmtId="49" fontId="4" fillId="0" borderId="0" xfId="0" applyNumberFormat="1" applyFont="1"/>
    <xf numFmtId="10" fontId="3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10" fontId="6" fillId="0" borderId="0" xfId="1" applyNumberFormat="1" applyFont="1" applyAlignment="1">
      <alignment horizontal="right"/>
    </xf>
    <xf numFmtId="10" fontId="6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FE36-3391-2B49-8A63-677A578B213A}">
  <dimension ref="A1:Y51"/>
  <sheetViews>
    <sheetView tabSelected="1" zoomScale="140" zoomScaleNormal="140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G13" sqref="G13"/>
    </sheetView>
  </sheetViews>
  <sheetFormatPr baseColWidth="10" defaultRowHeight="16" x14ac:dyDescent="0.2"/>
  <cols>
    <col min="1" max="1" width="9.1640625" style="1" bestFit="1" customWidth="1"/>
    <col min="2" max="2" width="11.1640625" style="1" customWidth="1"/>
    <col min="3" max="3" width="9.6640625" customWidth="1"/>
    <col min="4" max="4" width="10.5" customWidth="1"/>
    <col min="5" max="5" width="11.5" customWidth="1"/>
    <col min="6" max="6" width="10.83203125" customWidth="1"/>
    <col min="7" max="7" width="11.33203125" customWidth="1"/>
    <col min="8" max="8" width="10.83203125" customWidth="1"/>
    <col min="9" max="9" width="17.33203125" customWidth="1"/>
    <col min="10" max="10" width="8.1640625" customWidth="1"/>
    <col min="11" max="11" width="42.5" bestFit="1" customWidth="1"/>
    <col min="12" max="12" width="6.5" style="6" customWidth="1"/>
    <col min="13" max="13" width="8.1640625" style="3" customWidth="1"/>
    <col min="14" max="14" width="6.83203125" customWidth="1"/>
    <col min="15" max="15" width="34" customWidth="1"/>
    <col min="16" max="16" width="17.6640625" style="42" customWidth="1"/>
    <col min="17" max="17" width="10" style="11" customWidth="1"/>
    <col min="18" max="18" width="13.33203125" style="11" customWidth="1"/>
    <col min="19" max="19" width="16.1640625" style="11" customWidth="1"/>
    <col min="20" max="20" width="13.6640625" style="11" customWidth="1"/>
    <col min="21" max="21" width="15.83203125" style="26" customWidth="1"/>
    <col min="22" max="22" width="8.6640625" style="11" customWidth="1"/>
    <col min="23" max="23" width="8.1640625" style="11" customWidth="1"/>
    <col min="24" max="24" width="8.1640625" style="36" customWidth="1"/>
  </cols>
  <sheetData>
    <row r="1" spans="1:25" s="2" customFormat="1" ht="124" customHeight="1" x14ac:dyDescent="0.2">
      <c r="A1" s="31" t="s">
        <v>99</v>
      </c>
      <c r="B1" s="32" t="s">
        <v>98</v>
      </c>
      <c r="C1" s="17" t="s">
        <v>25</v>
      </c>
      <c r="D1" s="17" t="s">
        <v>26</v>
      </c>
      <c r="E1" s="17" t="s">
        <v>27</v>
      </c>
      <c r="F1" s="17" t="s">
        <v>28</v>
      </c>
      <c r="G1" s="17" t="s">
        <v>29</v>
      </c>
      <c r="H1" s="18" t="s">
        <v>39</v>
      </c>
      <c r="I1" s="18" t="s">
        <v>13</v>
      </c>
      <c r="J1" s="18" t="s">
        <v>10</v>
      </c>
      <c r="K1" s="18" t="s">
        <v>19</v>
      </c>
      <c r="L1" s="18" t="s">
        <v>17</v>
      </c>
      <c r="M1" s="18" t="s">
        <v>18</v>
      </c>
      <c r="N1" s="18" t="s">
        <v>40</v>
      </c>
      <c r="O1" s="18" t="s">
        <v>0</v>
      </c>
      <c r="P1" s="41" t="s">
        <v>1</v>
      </c>
      <c r="Q1" s="19" t="s">
        <v>2</v>
      </c>
      <c r="R1" s="19" t="s">
        <v>3</v>
      </c>
      <c r="S1" s="19" t="s">
        <v>4</v>
      </c>
      <c r="T1" s="19" t="s">
        <v>41</v>
      </c>
      <c r="U1" s="29" t="s">
        <v>93</v>
      </c>
      <c r="V1" s="18" t="s">
        <v>20</v>
      </c>
      <c r="W1" s="18" t="s">
        <v>21</v>
      </c>
      <c r="X1" s="18" t="s">
        <v>22</v>
      </c>
      <c r="Y1" s="2" t="s">
        <v>122</v>
      </c>
    </row>
    <row r="2" spans="1:25" x14ac:dyDescent="0.2">
      <c r="A2" s="1" t="s">
        <v>100</v>
      </c>
      <c r="B2" s="1" t="s">
        <v>43</v>
      </c>
      <c r="C2" t="s">
        <v>8</v>
      </c>
      <c r="D2" t="s">
        <v>30</v>
      </c>
      <c r="E2" t="s">
        <v>31</v>
      </c>
      <c r="F2" t="s">
        <v>33</v>
      </c>
      <c r="G2" t="s">
        <v>32</v>
      </c>
      <c r="H2" t="s">
        <v>42</v>
      </c>
      <c r="I2" s="20" t="s">
        <v>14</v>
      </c>
      <c r="J2" s="20" t="s">
        <v>11</v>
      </c>
      <c r="K2" t="s">
        <v>15</v>
      </c>
      <c r="L2" s="6">
        <v>8</v>
      </c>
      <c r="M2" s="3">
        <v>12</v>
      </c>
      <c r="N2" t="s">
        <v>24</v>
      </c>
      <c r="O2" t="s">
        <v>6</v>
      </c>
      <c r="P2" s="42">
        <f>669404520/2</f>
        <v>334702260</v>
      </c>
      <c r="Q2" s="21">
        <v>311</v>
      </c>
      <c r="R2" s="21">
        <v>97.9</v>
      </c>
      <c r="S2" s="22">
        <v>34.6</v>
      </c>
      <c r="T2" s="21">
        <v>53.6</v>
      </c>
      <c r="U2" s="26">
        <v>0.4</v>
      </c>
      <c r="V2" s="13">
        <v>25765</v>
      </c>
      <c r="W2" s="13">
        <v>9</v>
      </c>
      <c r="X2" s="35">
        <v>2.9999999999999997E-4</v>
      </c>
      <c r="Y2" t="s">
        <v>96</v>
      </c>
    </row>
    <row r="3" spans="1:25" x14ac:dyDescent="0.2">
      <c r="A3" s="1" t="s">
        <v>100</v>
      </c>
      <c r="B3" s="1" t="s">
        <v>44</v>
      </c>
      <c r="C3" t="s">
        <v>7</v>
      </c>
      <c r="D3" t="s">
        <v>9</v>
      </c>
      <c r="E3" t="s">
        <v>37</v>
      </c>
      <c r="F3" t="s">
        <v>38</v>
      </c>
      <c r="G3" s="1" t="s">
        <v>37</v>
      </c>
      <c r="H3" t="s">
        <v>42</v>
      </c>
      <c r="I3" t="s">
        <v>14</v>
      </c>
      <c r="J3" t="s">
        <v>11</v>
      </c>
      <c r="K3" t="s">
        <v>15</v>
      </c>
      <c r="L3" s="6">
        <v>8</v>
      </c>
      <c r="M3" s="3">
        <v>12</v>
      </c>
      <c r="N3" t="s">
        <v>24</v>
      </c>
      <c r="O3" t="s">
        <v>6</v>
      </c>
      <c r="P3" s="42">
        <f>154332318/2</f>
        <v>77166159</v>
      </c>
      <c r="Q3" s="21">
        <v>145</v>
      </c>
      <c r="R3" s="21">
        <v>96</v>
      </c>
      <c r="S3" s="22">
        <v>68.7</v>
      </c>
      <c r="T3" s="21">
        <v>10.1</v>
      </c>
      <c r="U3" s="26" t="s">
        <v>9</v>
      </c>
      <c r="V3" s="11" t="s">
        <v>9</v>
      </c>
      <c r="W3" s="11" t="s">
        <v>9</v>
      </c>
      <c r="X3" s="36" t="s">
        <v>9</v>
      </c>
      <c r="Y3" t="s">
        <v>96</v>
      </c>
    </row>
    <row r="4" spans="1:25" s="4" customFormat="1" x14ac:dyDescent="0.2">
      <c r="A4" s="5" t="s">
        <v>101</v>
      </c>
      <c r="B4" s="5" t="s">
        <v>45</v>
      </c>
      <c r="C4" s="4" t="s">
        <v>8</v>
      </c>
      <c r="D4" s="4" t="s">
        <v>30</v>
      </c>
      <c r="E4" s="4" t="s">
        <v>31</v>
      </c>
      <c r="F4" s="4" t="s">
        <v>33</v>
      </c>
      <c r="G4" s="4" t="s">
        <v>32</v>
      </c>
      <c r="H4" t="s">
        <v>42</v>
      </c>
      <c r="I4" t="s">
        <v>14</v>
      </c>
      <c r="J4" t="s">
        <v>11</v>
      </c>
      <c r="K4" s="4" t="s">
        <v>97</v>
      </c>
      <c r="L4" s="6">
        <v>8</v>
      </c>
      <c r="M4" s="8">
        <v>8</v>
      </c>
      <c r="N4" s="4" t="s">
        <v>24</v>
      </c>
      <c r="O4" s="4" t="s">
        <v>6</v>
      </c>
      <c r="P4" s="43">
        <f>525054394/2</f>
        <v>262527197</v>
      </c>
      <c r="Q4" s="22">
        <v>91.5</v>
      </c>
      <c r="R4" s="22">
        <v>89.2</v>
      </c>
      <c r="S4" s="22">
        <v>14.6</v>
      </c>
      <c r="T4" s="22">
        <v>46.3</v>
      </c>
      <c r="U4" s="27">
        <v>0.6</v>
      </c>
      <c r="V4" s="14">
        <v>23232</v>
      </c>
      <c r="W4" s="14">
        <v>383</v>
      </c>
      <c r="X4" s="37">
        <v>1.6500000000000001E-2</v>
      </c>
      <c r="Y4" t="s">
        <v>96</v>
      </c>
    </row>
    <row r="5" spans="1:25" s="4" customFormat="1" x14ac:dyDescent="0.2">
      <c r="A5" s="5" t="s">
        <v>101</v>
      </c>
      <c r="B5" s="5" t="s">
        <v>46</v>
      </c>
      <c r="C5" s="4" t="s">
        <v>7</v>
      </c>
      <c r="D5" s="4" t="s">
        <v>9</v>
      </c>
      <c r="E5" s="4" t="s">
        <v>37</v>
      </c>
      <c r="F5" s="4" t="s">
        <v>38</v>
      </c>
      <c r="G5" s="1" t="s">
        <v>37</v>
      </c>
      <c r="H5" t="s">
        <v>42</v>
      </c>
      <c r="I5" t="s">
        <v>14</v>
      </c>
      <c r="J5" t="s">
        <v>11</v>
      </c>
      <c r="K5" s="4" t="s">
        <v>97</v>
      </c>
      <c r="L5" s="6">
        <v>8</v>
      </c>
      <c r="M5" s="8">
        <v>8</v>
      </c>
      <c r="N5" s="4" t="s">
        <v>24</v>
      </c>
      <c r="O5" s="4" t="s">
        <v>6</v>
      </c>
      <c r="P5" s="43">
        <f>252921750/2</f>
        <v>126460875</v>
      </c>
      <c r="Q5" s="22">
        <v>112.4</v>
      </c>
      <c r="R5" s="22">
        <v>94.9</v>
      </c>
      <c r="S5" s="22">
        <v>32.6</v>
      </c>
      <c r="T5" s="22">
        <v>56.6</v>
      </c>
      <c r="U5" s="27" t="s">
        <v>9</v>
      </c>
      <c r="V5" s="12" t="s">
        <v>9</v>
      </c>
      <c r="W5" s="12" t="s">
        <v>9</v>
      </c>
      <c r="X5" s="38" t="s">
        <v>9</v>
      </c>
      <c r="Y5" t="s">
        <v>96</v>
      </c>
    </row>
    <row r="6" spans="1:25" s="9" customFormat="1" x14ac:dyDescent="0.2">
      <c r="A6" s="10" t="s">
        <v>102</v>
      </c>
      <c r="B6" s="1" t="s">
        <v>47</v>
      </c>
      <c r="C6" t="s">
        <v>8</v>
      </c>
      <c r="D6" t="s">
        <v>30</v>
      </c>
      <c r="E6" t="s">
        <v>31</v>
      </c>
      <c r="F6" t="s">
        <v>33</v>
      </c>
      <c r="G6" t="s">
        <v>32</v>
      </c>
      <c r="H6" t="s">
        <v>42</v>
      </c>
      <c r="I6" t="s">
        <v>14</v>
      </c>
      <c r="J6" t="s">
        <v>11</v>
      </c>
      <c r="K6" s="4" t="s">
        <v>97</v>
      </c>
      <c r="L6" s="6">
        <v>8</v>
      </c>
      <c r="M6" s="30">
        <v>8</v>
      </c>
      <c r="N6" t="s">
        <v>24</v>
      </c>
      <c r="O6" t="s">
        <v>6</v>
      </c>
      <c r="P6" s="44">
        <f>502399280/2</f>
        <v>251199640</v>
      </c>
      <c r="Q6" s="23">
        <v>185</v>
      </c>
      <c r="R6" s="23">
        <v>97.2</v>
      </c>
      <c r="S6" s="23">
        <v>28</v>
      </c>
      <c r="T6" s="23">
        <v>62</v>
      </c>
      <c r="U6" s="28">
        <v>0.8</v>
      </c>
      <c r="V6" s="14">
        <v>32291</v>
      </c>
      <c r="W6" s="14">
        <v>264</v>
      </c>
      <c r="X6" s="37">
        <v>8.2000000000000007E-3</v>
      </c>
      <c r="Y6" t="s">
        <v>96</v>
      </c>
    </row>
    <row r="7" spans="1:25" s="4" customFormat="1" x14ac:dyDescent="0.2">
      <c r="A7" s="5" t="s">
        <v>102</v>
      </c>
      <c r="B7" s="1" t="s">
        <v>48</v>
      </c>
      <c r="C7" t="s">
        <v>7</v>
      </c>
      <c r="D7" t="s">
        <v>9</v>
      </c>
      <c r="E7" t="s">
        <v>37</v>
      </c>
      <c r="F7" t="s">
        <v>38</v>
      </c>
      <c r="G7" s="1" t="s">
        <v>37</v>
      </c>
      <c r="H7" t="s">
        <v>42</v>
      </c>
      <c r="I7" t="s">
        <v>14</v>
      </c>
      <c r="J7" t="s">
        <v>11</v>
      </c>
      <c r="K7" s="4" t="s">
        <v>97</v>
      </c>
      <c r="L7" s="6">
        <v>8</v>
      </c>
      <c r="M7" s="8">
        <v>8</v>
      </c>
      <c r="N7" s="4" t="s">
        <v>24</v>
      </c>
      <c r="O7" t="s">
        <v>6</v>
      </c>
      <c r="P7" s="44">
        <f>258013368/2</f>
        <v>129006684</v>
      </c>
      <c r="Q7" s="23">
        <v>161</v>
      </c>
      <c r="R7" s="23">
        <v>97.1</v>
      </c>
      <c r="S7" s="23">
        <v>45.9</v>
      </c>
      <c r="T7" s="23">
        <v>35.4</v>
      </c>
      <c r="U7" s="28" t="s">
        <v>9</v>
      </c>
      <c r="V7" s="11" t="s">
        <v>9</v>
      </c>
      <c r="W7" s="11" t="s">
        <v>9</v>
      </c>
      <c r="X7" s="36" t="s">
        <v>9</v>
      </c>
      <c r="Y7" t="s">
        <v>96</v>
      </c>
    </row>
    <row r="8" spans="1:25" x14ac:dyDescent="0.2">
      <c r="A8" s="1" t="s">
        <v>103</v>
      </c>
      <c r="B8" s="1" t="s">
        <v>49</v>
      </c>
      <c r="C8" t="s">
        <v>8</v>
      </c>
      <c r="D8" t="s">
        <v>30</v>
      </c>
      <c r="E8" t="s">
        <v>31</v>
      </c>
      <c r="F8" t="s">
        <v>33</v>
      </c>
      <c r="G8" t="s">
        <v>32</v>
      </c>
      <c r="H8" t="s">
        <v>12</v>
      </c>
      <c r="I8" t="s">
        <v>14</v>
      </c>
      <c r="J8" t="s">
        <v>11</v>
      </c>
      <c r="K8" t="s">
        <v>15</v>
      </c>
      <c r="L8" s="6">
        <v>1</v>
      </c>
      <c r="M8" s="3">
        <v>2</v>
      </c>
      <c r="N8" t="s">
        <v>24</v>
      </c>
      <c r="O8" t="s">
        <v>6</v>
      </c>
      <c r="P8" s="45">
        <f>541897846/2</f>
        <v>270948923</v>
      </c>
      <c r="Q8" s="25">
        <v>273</v>
      </c>
      <c r="R8" s="23">
        <v>97.7</v>
      </c>
      <c r="S8" s="23">
        <v>36.200000000000003</v>
      </c>
      <c r="T8" s="23" t="s">
        <v>92</v>
      </c>
      <c r="U8" s="28">
        <v>0.9</v>
      </c>
      <c r="V8" s="13">
        <v>23916</v>
      </c>
      <c r="W8" s="13">
        <v>400</v>
      </c>
      <c r="X8" s="35">
        <v>1.67E-2</v>
      </c>
    </row>
    <row r="9" spans="1:25" x14ac:dyDescent="0.2">
      <c r="A9" s="1" t="s">
        <v>103</v>
      </c>
      <c r="B9" s="1" t="s">
        <v>50</v>
      </c>
      <c r="C9" t="s">
        <v>8</v>
      </c>
      <c r="D9" t="s">
        <v>30</v>
      </c>
      <c r="E9" t="s">
        <v>31</v>
      </c>
      <c r="F9" t="s">
        <v>33</v>
      </c>
      <c r="G9" t="s">
        <v>123</v>
      </c>
      <c r="H9" t="s">
        <v>12</v>
      </c>
      <c r="I9" t="s">
        <v>14</v>
      </c>
      <c r="J9" t="s">
        <v>11</v>
      </c>
      <c r="K9" s="4" t="s">
        <v>23</v>
      </c>
      <c r="L9" s="6">
        <v>2</v>
      </c>
      <c r="M9" s="3">
        <v>11</v>
      </c>
      <c r="N9" t="s">
        <v>24</v>
      </c>
      <c r="O9" t="s">
        <v>6</v>
      </c>
      <c r="P9" s="44">
        <f>164616892/2</f>
        <v>82308446</v>
      </c>
      <c r="Q9" s="23">
        <v>131</v>
      </c>
      <c r="R9" s="23">
        <v>94.6</v>
      </c>
      <c r="S9" s="23">
        <v>58.3</v>
      </c>
      <c r="T9" s="23">
        <v>25.7</v>
      </c>
      <c r="U9" s="28">
        <v>0.8</v>
      </c>
      <c r="V9" s="13">
        <v>19728</v>
      </c>
      <c r="W9" s="13">
        <v>128</v>
      </c>
      <c r="X9" s="35">
        <v>6.4999999999999997E-3</v>
      </c>
    </row>
    <row r="10" spans="1:25" x14ac:dyDescent="0.2">
      <c r="A10" s="1" t="s">
        <v>103</v>
      </c>
      <c r="B10" s="33" t="s">
        <v>51</v>
      </c>
      <c r="C10" t="s">
        <v>7</v>
      </c>
      <c r="D10" t="s">
        <v>9</v>
      </c>
      <c r="E10" t="s">
        <v>37</v>
      </c>
      <c r="F10" t="s">
        <v>38</v>
      </c>
      <c r="G10" s="1" t="s">
        <v>37</v>
      </c>
      <c r="H10" t="s">
        <v>12</v>
      </c>
      <c r="I10" t="s">
        <v>14</v>
      </c>
      <c r="J10" t="s">
        <v>11</v>
      </c>
      <c r="K10" t="s">
        <v>15</v>
      </c>
      <c r="L10" s="6">
        <v>1</v>
      </c>
      <c r="M10" s="3">
        <v>2</v>
      </c>
      <c r="N10" t="s">
        <v>24</v>
      </c>
      <c r="O10" t="s">
        <v>6</v>
      </c>
      <c r="P10" s="44">
        <f>191243570/2</f>
        <v>95621785</v>
      </c>
      <c r="Q10" s="24">
        <v>154</v>
      </c>
      <c r="R10" s="23">
        <v>96</v>
      </c>
      <c r="S10" s="24">
        <v>56.8</v>
      </c>
      <c r="T10" s="24">
        <v>23.4</v>
      </c>
      <c r="U10" s="27" t="s">
        <v>9</v>
      </c>
      <c r="V10" s="11" t="s">
        <v>9</v>
      </c>
      <c r="W10" s="11" t="s">
        <v>9</v>
      </c>
      <c r="X10" s="36" t="s">
        <v>9</v>
      </c>
    </row>
    <row r="11" spans="1:25" x14ac:dyDescent="0.2">
      <c r="A11" s="1" t="s">
        <v>104</v>
      </c>
      <c r="B11" s="1" t="s">
        <v>52</v>
      </c>
      <c r="C11" t="s">
        <v>8</v>
      </c>
      <c r="D11" t="s">
        <v>34</v>
      </c>
      <c r="E11" t="s">
        <v>31</v>
      </c>
      <c r="F11" t="s">
        <v>33</v>
      </c>
      <c r="G11" t="s">
        <v>32</v>
      </c>
      <c r="H11" t="s">
        <v>12</v>
      </c>
      <c r="I11" t="s">
        <v>14</v>
      </c>
      <c r="J11" t="s">
        <v>11</v>
      </c>
      <c r="K11" s="4" t="s">
        <v>23</v>
      </c>
      <c r="L11" s="6">
        <v>2</v>
      </c>
      <c r="M11" s="3">
        <v>11</v>
      </c>
      <c r="N11" t="s">
        <v>24</v>
      </c>
      <c r="O11" t="s">
        <v>6</v>
      </c>
      <c r="P11" s="44">
        <f>156792990/2</f>
        <v>78396495</v>
      </c>
      <c r="Q11" s="25">
        <v>127.2</v>
      </c>
      <c r="R11" s="25">
        <v>95</v>
      </c>
      <c r="S11" s="23">
        <v>59.6</v>
      </c>
      <c r="T11" s="25">
        <v>21.8</v>
      </c>
      <c r="U11" s="28">
        <v>0.9</v>
      </c>
      <c r="V11" s="13">
        <v>16018</v>
      </c>
      <c r="W11" s="13">
        <v>370</v>
      </c>
      <c r="X11" s="35">
        <v>2.3099999999999999E-2</v>
      </c>
    </row>
    <row r="12" spans="1:25" s="4" customFormat="1" x14ac:dyDescent="0.2">
      <c r="A12" s="5" t="s">
        <v>104</v>
      </c>
      <c r="B12" s="5" t="s">
        <v>53</v>
      </c>
      <c r="C12" s="4" t="s">
        <v>8</v>
      </c>
      <c r="D12" s="4" t="s">
        <v>34</v>
      </c>
      <c r="E12" s="4" t="s">
        <v>31</v>
      </c>
      <c r="F12" s="4" t="s">
        <v>33</v>
      </c>
      <c r="G12" s="4" t="s">
        <v>32</v>
      </c>
      <c r="H12" s="4" t="s">
        <v>12</v>
      </c>
      <c r="I12" t="s">
        <v>14</v>
      </c>
      <c r="J12" s="4" t="s">
        <v>11</v>
      </c>
      <c r="K12" s="4" t="s">
        <v>23</v>
      </c>
      <c r="L12" s="7">
        <v>2</v>
      </c>
      <c r="M12" s="8">
        <v>11</v>
      </c>
      <c r="N12" s="4" t="s">
        <v>24</v>
      </c>
      <c r="O12" s="4" t="s">
        <v>6</v>
      </c>
      <c r="P12" s="44">
        <f>160118186/2</f>
        <v>80059093</v>
      </c>
      <c r="Q12" s="25">
        <v>135.6</v>
      </c>
      <c r="R12" s="25">
        <v>95.2</v>
      </c>
      <c r="S12" s="25">
        <v>61.9</v>
      </c>
      <c r="T12" s="25">
        <v>20.100000000000001</v>
      </c>
      <c r="U12" s="28">
        <v>0.9</v>
      </c>
      <c r="V12" s="14">
        <v>15839</v>
      </c>
      <c r="W12" s="14">
        <v>412</v>
      </c>
      <c r="X12" s="37">
        <v>2.5999999999999999E-2</v>
      </c>
    </row>
    <row r="13" spans="1:25" s="4" customFormat="1" x14ac:dyDescent="0.2">
      <c r="A13" s="5" t="s">
        <v>104</v>
      </c>
      <c r="B13" s="5" t="s">
        <v>54</v>
      </c>
      <c r="C13" s="4" t="s">
        <v>8</v>
      </c>
      <c r="D13" s="4" t="s">
        <v>34</v>
      </c>
      <c r="E13" s="4" t="s">
        <v>31</v>
      </c>
      <c r="F13" s="4" t="s">
        <v>33</v>
      </c>
      <c r="G13" t="s">
        <v>123</v>
      </c>
      <c r="H13" s="4" t="s">
        <v>12</v>
      </c>
      <c r="I13" t="s">
        <v>14</v>
      </c>
      <c r="J13" s="4" t="s">
        <v>11</v>
      </c>
      <c r="K13" s="4" t="s">
        <v>23</v>
      </c>
      <c r="L13" s="7">
        <v>2</v>
      </c>
      <c r="M13" s="8">
        <v>11</v>
      </c>
      <c r="N13" s="4" t="s">
        <v>24</v>
      </c>
      <c r="O13" s="4" t="s">
        <v>6</v>
      </c>
      <c r="P13" s="44">
        <f>164757500/2</f>
        <v>82378750</v>
      </c>
      <c r="Q13" s="25">
        <v>150.80000000000001</v>
      </c>
      <c r="R13" s="23">
        <v>94.8</v>
      </c>
      <c r="S13" s="25">
        <v>65.900000000000006</v>
      </c>
      <c r="T13" s="23">
        <v>12.8</v>
      </c>
      <c r="U13" s="28">
        <v>0.9</v>
      </c>
      <c r="V13" s="14">
        <v>14847</v>
      </c>
      <c r="W13" s="14">
        <v>296</v>
      </c>
      <c r="X13" s="37">
        <v>1.9900000000000001E-2</v>
      </c>
    </row>
    <row r="14" spans="1:25" x14ac:dyDescent="0.2">
      <c r="A14" s="1" t="s">
        <v>104</v>
      </c>
      <c r="B14" s="1" t="s">
        <v>55</v>
      </c>
      <c r="C14" t="s">
        <v>7</v>
      </c>
      <c r="D14" t="s">
        <v>9</v>
      </c>
      <c r="E14" t="s">
        <v>37</v>
      </c>
      <c r="F14" t="s">
        <v>38</v>
      </c>
      <c r="G14" s="1" t="s">
        <v>37</v>
      </c>
      <c r="H14" t="s">
        <v>12</v>
      </c>
      <c r="I14" t="s">
        <v>14</v>
      </c>
      <c r="J14" t="s">
        <v>11</v>
      </c>
      <c r="K14" s="4" t="s">
        <v>23</v>
      </c>
      <c r="L14" s="6">
        <v>2</v>
      </c>
      <c r="M14" s="3">
        <v>11</v>
      </c>
      <c r="N14" t="s">
        <v>24</v>
      </c>
      <c r="O14" t="s">
        <v>6</v>
      </c>
      <c r="P14" s="44">
        <f>92315948/2</f>
        <v>46157974</v>
      </c>
      <c r="Q14" s="24">
        <v>75.2</v>
      </c>
      <c r="R14" s="24">
        <v>88.6</v>
      </c>
      <c r="S14" s="23">
        <v>60.2</v>
      </c>
      <c r="T14" s="23">
        <v>22.2</v>
      </c>
      <c r="U14" s="28" t="s">
        <v>9</v>
      </c>
      <c r="V14" s="11" t="s">
        <v>9</v>
      </c>
      <c r="W14" s="11" t="s">
        <v>9</v>
      </c>
      <c r="X14" s="36" t="s">
        <v>9</v>
      </c>
    </row>
    <row r="15" spans="1:25" x14ac:dyDescent="0.2">
      <c r="A15" s="1" t="s">
        <v>105</v>
      </c>
      <c r="B15" s="1" t="s">
        <v>56</v>
      </c>
      <c r="C15" t="s">
        <v>8</v>
      </c>
      <c r="D15" t="s">
        <v>30</v>
      </c>
      <c r="E15" t="s">
        <v>31</v>
      </c>
      <c r="F15" t="s">
        <v>33</v>
      </c>
      <c r="G15" t="s">
        <v>32</v>
      </c>
      <c r="H15" t="s">
        <v>12</v>
      </c>
      <c r="I15" t="s">
        <v>14</v>
      </c>
      <c r="J15" t="s">
        <v>11</v>
      </c>
      <c r="K15" s="4" t="s">
        <v>23</v>
      </c>
      <c r="L15" s="6">
        <v>2</v>
      </c>
      <c r="M15" s="3">
        <v>11</v>
      </c>
      <c r="N15" t="s">
        <v>24</v>
      </c>
      <c r="O15" t="s">
        <v>6</v>
      </c>
      <c r="P15" s="44">
        <f>167615360/2</f>
        <v>83807680</v>
      </c>
      <c r="Q15" s="25">
        <v>132</v>
      </c>
      <c r="R15" s="23">
        <v>95.4</v>
      </c>
      <c r="S15" s="23">
        <v>58</v>
      </c>
      <c r="T15" s="24">
        <v>20.100000000000001</v>
      </c>
      <c r="U15" s="27">
        <v>0.9</v>
      </c>
      <c r="V15" s="13">
        <v>15551</v>
      </c>
      <c r="W15" s="13">
        <v>61</v>
      </c>
      <c r="X15" s="35">
        <v>3.8999999999999998E-3</v>
      </c>
    </row>
    <row r="16" spans="1:25" x14ac:dyDescent="0.2">
      <c r="A16" s="1" t="s">
        <v>105</v>
      </c>
      <c r="B16" s="1" t="s">
        <v>57</v>
      </c>
      <c r="C16" t="s">
        <v>8</v>
      </c>
      <c r="D16" t="s">
        <v>30</v>
      </c>
      <c r="E16" t="s">
        <v>31</v>
      </c>
      <c r="F16" t="s">
        <v>33</v>
      </c>
      <c r="G16" t="s">
        <v>32</v>
      </c>
      <c r="H16" t="s">
        <v>12</v>
      </c>
      <c r="I16" t="s">
        <v>14</v>
      </c>
      <c r="J16" t="s">
        <v>11</v>
      </c>
      <c r="K16" s="4" t="s">
        <v>23</v>
      </c>
      <c r="L16" s="6">
        <v>2</v>
      </c>
      <c r="M16" s="3">
        <v>11</v>
      </c>
      <c r="N16" t="s">
        <v>24</v>
      </c>
      <c r="O16" t="s">
        <v>6</v>
      </c>
      <c r="P16" s="44">
        <f>204916584/2</f>
        <v>102458292</v>
      </c>
      <c r="Q16" s="25">
        <v>160</v>
      </c>
      <c r="R16" s="25">
        <v>96.6</v>
      </c>
      <c r="S16" s="25">
        <v>57.2</v>
      </c>
      <c r="T16" s="25">
        <v>21.7</v>
      </c>
      <c r="U16" s="28">
        <v>0.6</v>
      </c>
      <c r="V16" s="13">
        <v>15791</v>
      </c>
      <c r="W16" s="13">
        <v>72</v>
      </c>
      <c r="X16" s="35">
        <v>4.5999999999999999E-3</v>
      </c>
      <c r="Y16" t="s">
        <v>95</v>
      </c>
    </row>
    <row r="17" spans="1:24" x14ac:dyDescent="0.2">
      <c r="A17" s="1" t="s">
        <v>105</v>
      </c>
      <c r="B17" s="1" t="s">
        <v>58</v>
      </c>
      <c r="C17" t="s">
        <v>7</v>
      </c>
      <c r="D17" t="s">
        <v>9</v>
      </c>
      <c r="E17" t="s">
        <v>37</v>
      </c>
      <c r="F17" t="s">
        <v>38</v>
      </c>
      <c r="G17" s="1" t="s">
        <v>37</v>
      </c>
      <c r="H17" t="s">
        <v>12</v>
      </c>
      <c r="I17" t="s">
        <v>14</v>
      </c>
      <c r="J17" t="s">
        <v>11</v>
      </c>
      <c r="K17" s="4" t="s">
        <v>23</v>
      </c>
      <c r="L17" s="6">
        <v>2</v>
      </c>
      <c r="M17" s="3">
        <v>11</v>
      </c>
      <c r="N17" t="s">
        <v>24</v>
      </c>
      <c r="O17" t="s">
        <v>6</v>
      </c>
      <c r="P17" s="44">
        <f>89451432/2</f>
        <v>44725716</v>
      </c>
      <c r="Q17" s="24">
        <v>73</v>
      </c>
      <c r="R17" s="24">
        <v>89</v>
      </c>
      <c r="S17" s="23">
        <v>59.5</v>
      </c>
      <c r="T17" s="23">
        <v>22.1</v>
      </c>
      <c r="U17" s="28" t="s">
        <v>9</v>
      </c>
      <c r="V17" s="11" t="s">
        <v>9</v>
      </c>
      <c r="W17" s="11" t="s">
        <v>9</v>
      </c>
      <c r="X17" s="36" t="s">
        <v>9</v>
      </c>
    </row>
    <row r="18" spans="1:24" x14ac:dyDescent="0.2">
      <c r="A18" s="1" t="s">
        <v>106</v>
      </c>
      <c r="B18" s="1" t="s">
        <v>59</v>
      </c>
      <c r="C18" t="s">
        <v>8</v>
      </c>
      <c r="D18" t="s">
        <v>34</v>
      </c>
      <c r="E18" t="s">
        <v>31</v>
      </c>
      <c r="F18" t="s">
        <v>33</v>
      </c>
      <c r="G18" t="s">
        <v>32</v>
      </c>
      <c r="H18" t="s">
        <v>12</v>
      </c>
      <c r="I18" t="s">
        <v>14</v>
      </c>
      <c r="J18" t="s">
        <v>11</v>
      </c>
      <c r="K18" t="s">
        <v>16</v>
      </c>
      <c r="L18" s="6">
        <v>4</v>
      </c>
      <c r="M18" s="3">
        <v>22</v>
      </c>
      <c r="N18" t="s">
        <v>24</v>
      </c>
      <c r="O18" t="s">
        <v>6</v>
      </c>
      <c r="P18" s="43">
        <f>210905028/2</f>
        <v>105452514</v>
      </c>
      <c r="Q18" s="22">
        <v>135.1</v>
      </c>
      <c r="R18" s="22">
        <v>96.6</v>
      </c>
      <c r="S18" s="22">
        <v>47.1</v>
      </c>
      <c r="T18" s="22">
        <v>37</v>
      </c>
      <c r="U18" s="27">
        <v>0.95</v>
      </c>
      <c r="V18" s="13">
        <v>11736</v>
      </c>
      <c r="W18" s="13">
        <v>0</v>
      </c>
      <c r="X18" s="35">
        <v>0</v>
      </c>
    </row>
    <row r="19" spans="1:24" x14ac:dyDescent="0.2">
      <c r="A19" s="1" t="s">
        <v>106</v>
      </c>
      <c r="B19" s="1" t="s">
        <v>60</v>
      </c>
      <c r="C19" t="s">
        <v>7</v>
      </c>
      <c r="D19" t="s">
        <v>9</v>
      </c>
      <c r="E19" t="s">
        <v>37</v>
      </c>
      <c r="F19" t="s">
        <v>38</v>
      </c>
      <c r="G19" s="1" t="s">
        <v>37</v>
      </c>
      <c r="H19" t="s">
        <v>12</v>
      </c>
      <c r="I19" t="s">
        <v>14</v>
      </c>
      <c r="J19" t="s">
        <v>11</v>
      </c>
      <c r="K19" t="s">
        <v>16</v>
      </c>
      <c r="L19" s="6">
        <v>4</v>
      </c>
      <c r="M19" s="3">
        <v>20</v>
      </c>
      <c r="N19" t="s">
        <v>24</v>
      </c>
      <c r="O19" t="s">
        <v>6</v>
      </c>
      <c r="P19" s="43">
        <f>58238394/2</f>
        <v>29119197</v>
      </c>
      <c r="Q19" s="22">
        <v>47.2</v>
      </c>
      <c r="R19" s="22">
        <v>71</v>
      </c>
      <c r="S19" s="22">
        <v>58.9</v>
      </c>
      <c r="T19" s="22">
        <v>21.9</v>
      </c>
      <c r="U19" s="27" t="s">
        <v>9</v>
      </c>
      <c r="V19" s="11" t="s">
        <v>9</v>
      </c>
      <c r="W19" s="11" t="s">
        <v>9</v>
      </c>
      <c r="X19" s="36" t="s">
        <v>9</v>
      </c>
    </row>
    <row r="20" spans="1:24" x14ac:dyDescent="0.2">
      <c r="A20" s="1" t="s">
        <v>107</v>
      </c>
      <c r="B20" s="5" t="s">
        <v>61</v>
      </c>
      <c r="C20" s="4" t="s">
        <v>8</v>
      </c>
      <c r="D20" s="4" t="s">
        <v>34</v>
      </c>
      <c r="E20" s="4" t="s">
        <v>31</v>
      </c>
      <c r="F20" s="4" t="s">
        <v>33</v>
      </c>
      <c r="G20" s="4" t="s">
        <v>32</v>
      </c>
      <c r="H20" s="4" t="s">
        <v>12</v>
      </c>
      <c r="I20" s="4" t="s">
        <v>14</v>
      </c>
      <c r="J20" s="4" t="s">
        <v>11</v>
      </c>
      <c r="K20" s="4" t="s">
        <v>16</v>
      </c>
      <c r="L20" s="6">
        <v>4</v>
      </c>
      <c r="M20" s="8">
        <v>22</v>
      </c>
      <c r="N20" s="4" t="s">
        <v>24</v>
      </c>
      <c r="O20" s="4" t="s">
        <v>6</v>
      </c>
      <c r="P20" s="43">
        <f>222062866/2</f>
        <v>111031433</v>
      </c>
      <c r="Q20" s="22">
        <v>161.9</v>
      </c>
      <c r="R20" s="22">
        <v>96.8</v>
      </c>
      <c r="S20" s="22">
        <v>53.6</v>
      </c>
      <c r="T20" s="22">
        <v>29.9</v>
      </c>
      <c r="U20" s="27">
        <v>1</v>
      </c>
      <c r="V20" s="13">
        <v>13547</v>
      </c>
      <c r="W20" s="13">
        <v>5</v>
      </c>
      <c r="X20" s="35">
        <v>4.0000000000000002E-4</v>
      </c>
    </row>
    <row r="21" spans="1:24" x14ac:dyDescent="0.2">
      <c r="A21" s="1" t="s">
        <v>107</v>
      </c>
      <c r="B21" s="5" t="s">
        <v>62</v>
      </c>
      <c r="C21" s="4" t="s">
        <v>7</v>
      </c>
      <c r="D21" s="4" t="s">
        <v>9</v>
      </c>
      <c r="E21" s="4" t="s">
        <v>37</v>
      </c>
      <c r="F21" s="4" t="s">
        <v>38</v>
      </c>
      <c r="G21" s="5" t="s">
        <v>37</v>
      </c>
      <c r="H21" s="4" t="s">
        <v>12</v>
      </c>
      <c r="I21" s="4" t="s">
        <v>14</v>
      </c>
      <c r="J21" s="4" t="s">
        <v>11</v>
      </c>
      <c r="K21" s="4" t="s">
        <v>16</v>
      </c>
      <c r="L21" s="6">
        <v>4</v>
      </c>
      <c r="M21" s="8">
        <v>20</v>
      </c>
      <c r="N21" s="4" t="s">
        <v>24</v>
      </c>
      <c r="O21" s="4" t="s">
        <v>6</v>
      </c>
      <c r="P21" s="43">
        <f>69380616/2</f>
        <v>34690308</v>
      </c>
      <c r="Q21" s="22">
        <v>62.6</v>
      </c>
      <c r="R21" s="22">
        <v>83</v>
      </c>
      <c r="S21" s="22">
        <v>65.099999999999994</v>
      </c>
      <c r="T21" s="22">
        <v>15.2</v>
      </c>
      <c r="U21" s="27" t="s">
        <v>9</v>
      </c>
      <c r="V21" s="11" t="s">
        <v>9</v>
      </c>
      <c r="W21" s="11" t="s">
        <v>9</v>
      </c>
      <c r="X21" s="36" t="s">
        <v>9</v>
      </c>
    </row>
    <row r="22" spans="1:24" x14ac:dyDescent="0.2">
      <c r="A22" s="1" t="s">
        <v>108</v>
      </c>
      <c r="B22" s="5" t="s">
        <v>63</v>
      </c>
      <c r="C22" s="4" t="s">
        <v>8</v>
      </c>
      <c r="D22" s="4" t="s">
        <v>30</v>
      </c>
      <c r="E22" s="4" t="s">
        <v>31</v>
      </c>
      <c r="F22" s="4" t="s">
        <v>33</v>
      </c>
      <c r="G22" s="4" t="s">
        <v>32</v>
      </c>
      <c r="H22" s="4" t="s">
        <v>12</v>
      </c>
      <c r="I22" s="4" t="s">
        <v>14</v>
      </c>
      <c r="J22" s="4" t="s">
        <v>11</v>
      </c>
      <c r="K22" s="4" t="s">
        <v>16</v>
      </c>
      <c r="L22" s="6">
        <v>4</v>
      </c>
      <c r="M22" s="8">
        <v>22</v>
      </c>
      <c r="N22" s="4" t="s">
        <v>24</v>
      </c>
      <c r="O22" s="4" t="s">
        <v>6</v>
      </c>
      <c r="P22" s="43">
        <f>206820040/2</f>
        <v>103410020</v>
      </c>
      <c r="Q22" s="22">
        <v>136.6</v>
      </c>
      <c r="R22" s="22">
        <v>97</v>
      </c>
      <c r="S22" s="22">
        <v>48.4</v>
      </c>
      <c r="T22" s="22">
        <v>35.700000000000003</v>
      </c>
      <c r="U22" s="27" t="s">
        <v>94</v>
      </c>
      <c r="V22" s="13">
        <v>13026</v>
      </c>
      <c r="W22" s="13">
        <v>0</v>
      </c>
      <c r="X22" s="35">
        <v>0</v>
      </c>
    </row>
    <row r="23" spans="1:24" x14ac:dyDescent="0.2">
      <c r="A23" s="1" t="s">
        <v>108</v>
      </c>
      <c r="B23" s="5" t="s">
        <v>64</v>
      </c>
      <c r="C23" s="4" t="s">
        <v>7</v>
      </c>
      <c r="D23" s="4" t="s">
        <v>9</v>
      </c>
      <c r="E23" s="4" t="s">
        <v>37</v>
      </c>
      <c r="F23" s="4" t="s">
        <v>38</v>
      </c>
      <c r="G23" s="5" t="s">
        <v>37</v>
      </c>
      <c r="H23" s="4" t="s">
        <v>12</v>
      </c>
      <c r="I23" s="4" t="s">
        <v>14</v>
      </c>
      <c r="J23" s="4" t="s">
        <v>11</v>
      </c>
      <c r="K23" s="4" t="s">
        <v>16</v>
      </c>
      <c r="L23" s="6">
        <v>4</v>
      </c>
      <c r="M23" s="8">
        <v>20</v>
      </c>
      <c r="N23" s="4" t="s">
        <v>24</v>
      </c>
      <c r="O23" s="4" t="s">
        <v>6</v>
      </c>
      <c r="P23" s="43">
        <f>62356452/2</f>
        <v>31178226</v>
      </c>
      <c r="Q23" s="22">
        <v>53.5</v>
      </c>
      <c r="R23" s="22">
        <v>78.400000000000006</v>
      </c>
      <c r="S23" s="22">
        <v>63</v>
      </c>
      <c r="T23" s="22">
        <v>15.9</v>
      </c>
      <c r="U23" s="27" t="s">
        <v>9</v>
      </c>
      <c r="V23" s="11" t="s">
        <v>9</v>
      </c>
      <c r="W23" s="11" t="s">
        <v>9</v>
      </c>
      <c r="X23" s="36" t="s">
        <v>9</v>
      </c>
    </row>
    <row r="24" spans="1:24" s="4" customFormat="1" x14ac:dyDescent="0.2">
      <c r="A24" s="5" t="s">
        <v>109</v>
      </c>
      <c r="B24" s="5" t="s">
        <v>65</v>
      </c>
      <c r="C24" s="4" t="s">
        <v>8</v>
      </c>
      <c r="D24" s="4" t="s">
        <v>34</v>
      </c>
      <c r="E24" s="4" t="s">
        <v>31</v>
      </c>
      <c r="F24" s="4" t="s">
        <v>33</v>
      </c>
      <c r="G24" s="4" t="s">
        <v>32</v>
      </c>
      <c r="H24" s="4" t="s">
        <v>12</v>
      </c>
      <c r="I24" s="4" t="s">
        <v>14</v>
      </c>
      <c r="J24" s="4" t="s">
        <v>11</v>
      </c>
      <c r="K24" s="4" t="s">
        <v>16</v>
      </c>
      <c r="L24" s="7">
        <v>2</v>
      </c>
      <c r="M24" s="8">
        <v>8</v>
      </c>
      <c r="N24" s="4" t="s">
        <v>5</v>
      </c>
      <c r="O24" s="4" t="s">
        <v>6</v>
      </c>
      <c r="P24" s="46">
        <v>258521746</v>
      </c>
      <c r="Q24" s="24">
        <v>84.94</v>
      </c>
      <c r="R24" s="24">
        <v>93.51</v>
      </c>
      <c r="S24" s="24">
        <v>14.7</v>
      </c>
      <c r="T24" s="24">
        <v>74.239999999999995</v>
      </c>
      <c r="U24" s="27">
        <v>0.2</v>
      </c>
      <c r="V24" s="14">
        <v>20629</v>
      </c>
      <c r="W24" s="14">
        <v>84</v>
      </c>
      <c r="X24" s="37">
        <v>4.1000000000000003E-3</v>
      </c>
    </row>
    <row r="25" spans="1:24" s="4" customFormat="1" x14ac:dyDescent="0.2">
      <c r="A25" s="5" t="s">
        <v>109</v>
      </c>
      <c r="B25" s="10" t="s">
        <v>66</v>
      </c>
      <c r="C25" s="4" t="s">
        <v>7</v>
      </c>
      <c r="D25" s="4" t="s">
        <v>9</v>
      </c>
      <c r="E25" s="4" t="s">
        <v>37</v>
      </c>
      <c r="F25" s="4" t="s">
        <v>38</v>
      </c>
      <c r="G25" s="5" t="s">
        <v>37</v>
      </c>
      <c r="H25" s="4" t="s">
        <v>12</v>
      </c>
      <c r="I25" s="4" t="s">
        <v>14</v>
      </c>
      <c r="J25" s="4" t="s">
        <v>11</v>
      </c>
      <c r="K25" s="4" t="s">
        <v>16</v>
      </c>
      <c r="L25" s="7">
        <v>2</v>
      </c>
      <c r="M25" s="8">
        <v>8</v>
      </c>
      <c r="N25" s="4" t="s">
        <v>5</v>
      </c>
      <c r="O25" s="4" t="s">
        <v>6</v>
      </c>
      <c r="P25" s="46">
        <v>79854837</v>
      </c>
      <c r="Q25" s="24">
        <v>90.68</v>
      </c>
      <c r="R25" s="24">
        <v>86.53</v>
      </c>
      <c r="S25" s="24">
        <v>50.8</v>
      </c>
      <c r="T25" s="24">
        <v>27.18</v>
      </c>
      <c r="U25" s="27" t="s">
        <v>9</v>
      </c>
      <c r="V25" s="12" t="s">
        <v>9</v>
      </c>
      <c r="W25" s="12" t="s">
        <v>9</v>
      </c>
      <c r="X25" s="38" t="s">
        <v>9</v>
      </c>
    </row>
    <row r="26" spans="1:24" x14ac:dyDescent="0.2">
      <c r="A26" s="1" t="s">
        <v>110</v>
      </c>
      <c r="B26" s="5" t="s">
        <v>67</v>
      </c>
      <c r="C26" s="4" t="s">
        <v>8</v>
      </c>
      <c r="D26" s="4" t="s">
        <v>35</v>
      </c>
      <c r="E26" s="4" t="s">
        <v>36</v>
      </c>
      <c r="F26" s="4" t="s">
        <v>33</v>
      </c>
      <c r="G26" s="4" t="s">
        <v>32</v>
      </c>
      <c r="H26" s="4" t="s">
        <v>12</v>
      </c>
      <c r="I26" s="4" t="s">
        <v>14</v>
      </c>
      <c r="J26" s="4" t="s">
        <v>11</v>
      </c>
      <c r="K26" s="4" t="s">
        <v>23</v>
      </c>
      <c r="L26" s="7">
        <v>2</v>
      </c>
      <c r="M26" s="8">
        <v>11</v>
      </c>
      <c r="N26" s="4" t="s">
        <v>24</v>
      </c>
      <c r="O26" s="4" t="s">
        <v>6</v>
      </c>
      <c r="P26" s="43">
        <f>166657196/2</f>
        <v>83328598</v>
      </c>
      <c r="Q26" s="24">
        <v>131.30000000000001</v>
      </c>
      <c r="R26" s="24">
        <v>95.9</v>
      </c>
      <c r="S26" s="22">
        <v>57.8</v>
      </c>
      <c r="T26" s="24">
        <v>23</v>
      </c>
      <c r="U26" s="27">
        <v>0.8</v>
      </c>
      <c r="V26" s="15">
        <v>11907</v>
      </c>
      <c r="W26" s="15">
        <v>4</v>
      </c>
      <c r="X26" s="39">
        <v>2.9999999999999997E-4</v>
      </c>
    </row>
    <row r="27" spans="1:24" s="4" customFormat="1" x14ac:dyDescent="0.2">
      <c r="A27" s="5" t="s">
        <v>110</v>
      </c>
      <c r="B27" s="5" t="s">
        <v>68</v>
      </c>
      <c r="C27" s="4" t="s">
        <v>8</v>
      </c>
      <c r="D27" s="4" t="s">
        <v>35</v>
      </c>
      <c r="E27" s="4" t="s">
        <v>36</v>
      </c>
      <c r="F27" s="4" t="s">
        <v>33</v>
      </c>
      <c r="G27" s="4" t="s">
        <v>32</v>
      </c>
      <c r="H27" s="4" t="s">
        <v>12</v>
      </c>
      <c r="I27" s="4" t="s">
        <v>14</v>
      </c>
      <c r="J27" s="4" t="s">
        <v>11</v>
      </c>
      <c r="K27" s="4" t="s">
        <v>23</v>
      </c>
      <c r="L27" s="7">
        <v>2</v>
      </c>
      <c r="M27" s="8">
        <v>11</v>
      </c>
      <c r="N27" s="4" t="s">
        <v>24</v>
      </c>
      <c r="O27" s="4" t="s">
        <v>6</v>
      </c>
      <c r="P27" s="43">
        <f>150630112/2</f>
        <v>75315056</v>
      </c>
      <c r="Q27" s="22">
        <v>128.30000000000001</v>
      </c>
      <c r="R27" s="22">
        <v>95.9</v>
      </c>
      <c r="S27" s="22">
        <v>62.6</v>
      </c>
      <c r="T27" s="22">
        <v>18.100000000000001</v>
      </c>
      <c r="U27" s="27">
        <v>0.9</v>
      </c>
      <c r="V27" s="16">
        <v>11920</v>
      </c>
      <c r="W27" s="16">
        <v>2</v>
      </c>
      <c r="X27" s="40">
        <v>2.0000000000000001E-4</v>
      </c>
    </row>
    <row r="28" spans="1:24" x14ac:dyDescent="0.2">
      <c r="A28" s="1" t="s">
        <v>110</v>
      </c>
      <c r="B28" s="1" t="s">
        <v>69</v>
      </c>
      <c r="C28" t="s">
        <v>7</v>
      </c>
      <c r="D28" t="s">
        <v>9</v>
      </c>
      <c r="E28" t="s">
        <v>37</v>
      </c>
      <c r="F28" t="s">
        <v>38</v>
      </c>
      <c r="G28" s="1" t="s">
        <v>37</v>
      </c>
      <c r="H28" t="s">
        <v>12</v>
      </c>
      <c r="I28" t="s">
        <v>14</v>
      </c>
      <c r="J28" t="s">
        <v>11</v>
      </c>
      <c r="K28" s="4" t="s">
        <v>23</v>
      </c>
      <c r="L28" s="6">
        <v>2</v>
      </c>
      <c r="M28" s="3">
        <v>11</v>
      </c>
      <c r="N28" t="s">
        <v>24</v>
      </c>
      <c r="O28" t="s">
        <v>6</v>
      </c>
      <c r="P28" s="43">
        <f>66943146/2</f>
        <v>33471573</v>
      </c>
      <c r="Q28" s="24">
        <v>53.1</v>
      </c>
      <c r="R28" s="24">
        <v>78.5</v>
      </c>
      <c r="S28" s="22">
        <v>58.7</v>
      </c>
      <c r="T28" s="22">
        <v>23.2</v>
      </c>
      <c r="U28" s="27" t="s">
        <v>9</v>
      </c>
      <c r="V28" s="11" t="s">
        <v>9</v>
      </c>
      <c r="W28" s="11" t="s">
        <v>9</v>
      </c>
      <c r="X28" s="36" t="s">
        <v>9</v>
      </c>
    </row>
    <row r="29" spans="1:24" x14ac:dyDescent="0.2">
      <c r="A29" s="1" t="s">
        <v>111</v>
      </c>
      <c r="B29" s="1" t="s">
        <v>70</v>
      </c>
      <c r="C29" t="s">
        <v>8</v>
      </c>
      <c r="D29" t="s">
        <v>30</v>
      </c>
      <c r="E29" t="s">
        <v>31</v>
      </c>
      <c r="F29" t="s">
        <v>33</v>
      </c>
      <c r="G29" t="s">
        <v>32</v>
      </c>
      <c r="H29" t="s">
        <v>12</v>
      </c>
      <c r="I29" t="s">
        <v>14</v>
      </c>
      <c r="J29" t="s">
        <v>11</v>
      </c>
      <c r="K29" s="4" t="s">
        <v>16</v>
      </c>
      <c r="L29" s="6">
        <v>4</v>
      </c>
      <c r="M29" s="3">
        <v>22</v>
      </c>
      <c r="N29" t="s">
        <v>24</v>
      </c>
      <c r="O29" t="s">
        <v>6</v>
      </c>
      <c r="P29" s="43">
        <f>163645870/2</f>
        <v>81822935</v>
      </c>
      <c r="Q29" s="22">
        <v>131.19999999999999</v>
      </c>
      <c r="R29" s="22">
        <v>94.9</v>
      </c>
      <c r="S29" s="22">
        <v>58.4</v>
      </c>
      <c r="T29" s="22">
        <v>22.8</v>
      </c>
      <c r="U29" s="27">
        <v>0.9</v>
      </c>
      <c r="V29" s="13">
        <v>15847</v>
      </c>
      <c r="W29" s="13">
        <v>538</v>
      </c>
      <c r="X29" s="35">
        <v>3.39E-2</v>
      </c>
    </row>
    <row r="30" spans="1:24" x14ac:dyDescent="0.2">
      <c r="A30" s="1" t="s">
        <v>111</v>
      </c>
      <c r="B30" s="1" t="s">
        <v>71</v>
      </c>
      <c r="C30" t="s">
        <v>7</v>
      </c>
      <c r="D30" t="s">
        <v>9</v>
      </c>
      <c r="E30" t="s">
        <v>37</v>
      </c>
      <c r="F30" t="s">
        <v>38</v>
      </c>
      <c r="G30" s="1" t="s">
        <v>37</v>
      </c>
      <c r="H30" t="s">
        <v>12</v>
      </c>
      <c r="I30" t="s">
        <v>14</v>
      </c>
      <c r="J30" t="s">
        <v>11</v>
      </c>
      <c r="K30" s="4" t="s">
        <v>16</v>
      </c>
      <c r="L30" s="6">
        <v>4</v>
      </c>
      <c r="M30" s="3">
        <v>20</v>
      </c>
      <c r="N30" t="s">
        <v>24</v>
      </c>
      <c r="O30" t="s">
        <v>6</v>
      </c>
      <c r="P30" s="43">
        <f>84292938/2</f>
        <v>42146469</v>
      </c>
      <c r="Q30" s="22">
        <v>73.8</v>
      </c>
      <c r="R30" s="22">
        <v>87.5</v>
      </c>
      <c r="S30" s="22">
        <v>63.5</v>
      </c>
      <c r="T30" s="22">
        <v>13.6</v>
      </c>
      <c r="U30" s="27" t="s">
        <v>9</v>
      </c>
      <c r="V30" s="11" t="s">
        <v>9</v>
      </c>
      <c r="W30" s="11" t="s">
        <v>9</v>
      </c>
      <c r="X30" s="36" t="s">
        <v>9</v>
      </c>
    </row>
    <row r="31" spans="1:24" x14ac:dyDescent="0.2">
      <c r="A31" s="1" t="s">
        <v>112</v>
      </c>
      <c r="B31" s="1" t="s">
        <v>72</v>
      </c>
      <c r="C31" t="s">
        <v>8</v>
      </c>
      <c r="D31" t="s">
        <v>30</v>
      </c>
      <c r="E31" t="s">
        <v>31</v>
      </c>
      <c r="F31" t="s">
        <v>33</v>
      </c>
      <c r="G31" t="s">
        <v>32</v>
      </c>
      <c r="H31" t="s">
        <v>12</v>
      </c>
      <c r="I31" t="s">
        <v>14</v>
      </c>
      <c r="J31" t="s">
        <v>11</v>
      </c>
      <c r="K31" s="4" t="s">
        <v>16</v>
      </c>
      <c r="L31" s="6">
        <v>4</v>
      </c>
      <c r="M31" s="3">
        <v>22</v>
      </c>
      <c r="N31" t="s">
        <v>24</v>
      </c>
      <c r="O31" t="s">
        <v>6</v>
      </c>
      <c r="P31" s="43">
        <f>158052422/2</f>
        <v>79026211</v>
      </c>
      <c r="Q31" s="22">
        <v>102.8</v>
      </c>
      <c r="R31" s="22">
        <v>93.4</v>
      </c>
      <c r="S31" s="22">
        <v>47.9</v>
      </c>
      <c r="T31" s="22">
        <v>38.9</v>
      </c>
      <c r="U31" s="27">
        <v>0.8</v>
      </c>
      <c r="V31" s="13">
        <v>13452</v>
      </c>
      <c r="W31" s="13">
        <v>10</v>
      </c>
      <c r="X31" s="35">
        <v>6.9999999999999999E-4</v>
      </c>
    </row>
    <row r="32" spans="1:24" x14ac:dyDescent="0.2">
      <c r="A32" s="1" t="s">
        <v>112</v>
      </c>
      <c r="B32" s="1" t="s">
        <v>73</v>
      </c>
      <c r="C32" t="s">
        <v>7</v>
      </c>
      <c r="D32" t="s">
        <v>9</v>
      </c>
      <c r="E32" t="s">
        <v>37</v>
      </c>
      <c r="F32" t="s">
        <v>38</v>
      </c>
      <c r="G32" s="1" t="s">
        <v>37</v>
      </c>
      <c r="H32" t="s">
        <v>12</v>
      </c>
      <c r="I32" t="s">
        <v>14</v>
      </c>
      <c r="J32" t="s">
        <v>11</v>
      </c>
      <c r="K32" s="4" t="s">
        <v>16</v>
      </c>
      <c r="L32" s="6">
        <v>4</v>
      </c>
      <c r="M32" s="3">
        <v>22</v>
      </c>
      <c r="N32" t="s">
        <v>24</v>
      </c>
      <c r="O32" t="s">
        <v>6</v>
      </c>
      <c r="P32" s="43">
        <f>67890204/2</f>
        <v>33945102</v>
      </c>
      <c r="Q32" s="22">
        <v>60.4</v>
      </c>
      <c r="R32" s="22">
        <v>81.8</v>
      </c>
      <c r="S32" s="22">
        <v>64.099999999999994</v>
      </c>
      <c r="T32" s="22">
        <v>17.399999999999999</v>
      </c>
      <c r="U32" s="27" t="s">
        <v>9</v>
      </c>
      <c r="V32" s="11" t="s">
        <v>9</v>
      </c>
      <c r="W32" s="11" t="s">
        <v>9</v>
      </c>
      <c r="X32" s="36" t="s">
        <v>9</v>
      </c>
    </row>
    <row r="33" spans="1:24" x14ac:dyDescent="0.2">
      <c r="A33" s="1" t="s">
        <v>113</v>
      </c>
      <c r="B33" s="1" t="s">
        <v>74</v>
      </c>
      <c r="C33" t="s">
        <v>8</v>
      </c>
      <c r="D33" t="s">
        <v>34</v>
      </c>
      <c r="E33" t="s">
        <v>31</v>
      </c>
      <c r="F33" t="s">
        <v>33</v>
      </c>
      <c r="G33" t="s">
        <v>32</v>
      </c>
      <c r="H33" t="s">
        <v>12</v>
      </c>
      <c r="I33" t="s">
        <v>14</v>
      </c>
      <c r="J33" t="s">
        <v>11</v>
      </c>
      <c r="K33" s="4" t="s">
        <v>16</v>
      </c>
      <c r="L33" s="6">
        <v>4</v>
      </c>
      <c r="M33" s="3">
        <v>22</v>
      </c>
      <c r="N33" t="s">
        <v>24</v>
      </c>
      <c r="O33" t="s">
        <v>6</v>
      </c>
      <c r="P33" s="43">
        <f>205087232/2</f>
        <v>102543616</v>
      </c>
      <c r="Q33" s="22">
        <v>153.30000000000001</v>
      </c>
      <c r="R33" s="22">
        <v>96.4</v>
      </c>
      <c r="S33" s="22">
        <v>54.6</v>
      </c>
      <c r="T33" s="22">
        <v>28.4</v>
      </c>
      <c r="U33" s="27">
        <v>0.9</v>
      </c>
      <c r="V33" s="13">
        <v>12394</v>
      </c>
      <c r="W33" s="13">
        <v>5</v>
      </c>
      <c r="X33" s="35">
        <v>4.0000000000000002E-4</v>
      </c>
    </row>
    <row r="34" spans="1:24" x14ac:dyDescent="0.2">
      <c r="A34" s="1" t="s">
        <v>113</v>
      </c>
      <c r="B34" s="1" t="s">
        <v>75</v>
      </c>
      <c r="C34" t="s">
        <v>7</v>
      </c>
      <c r="D34" t="s">
        <v>9</v>
      </c>
      <c r="E34" t="s">
        <v>37</v>
      </c>
      <c r="F34" t="s">
        <v>38</v>
      </c>
      <c r="G34" s="1" t="s">
        <v>37</v>
      </c>
      <c r="H34" t="s">
        <v>12</v>
      </c>
      <c r="I34" t="s">
        <v>14</v>
      </c>
      <c r="J34" t="s">
        <v>11</v>
      </c>
      <c r="K34" t="s">
        <v>16</v>
      </c>
      <c r="L34" s="6">
        <v>4</v>
      </c>
      <c r="M34" s="3">
        <v>22</v>
      </c>
      <c r="N34" t="s">
        <v>24</v>
      </c>
      <c r="O34" t="s">
        <v>6</v>
      </c>
      <c r="P34" s="43">
        <f>60254884/2</f>
        <v>30127442</v>
      </c>
      <c r="Q34" s="22">
        <v>53.8</v>
      </c>
      <c r="R34" s="22">
        <v>77.2</v>
      </c>
      <c r="S34" s="22">
        <v>64.900000000000006</v>
      </c>
      <c r="T34" s="22">
        <v>16</v>
      </c>
      <c r="U34" s="27" t="s">
        <v>9</v>
      </c>
      <c r="V34" s="11" t="s">
        <v>9</v>
      </c>
      <c r="W34" s="11" t="s">
        <v>9</v>
      </c>
      <c r="X34" s="36" t="s">
        <v>9</v>
      </c>
    </row>
    <row r="35" spans="1:24" x14ac:dyDescent="0.2">
      <c r="A35" s="1" t="s">
        <v>114</v>
      </c>
      <c r="B35" s="1" t="s">
        <v>91</v>
      </c>
      <c r="C35" t="s">
        <v>8</v>
      </c>
      <c r="D35" t="s">
        <v>30</v>
      </c>
      <c r="E35" t="s">
        <v>31</v>
      </c>
      <c r="F35" t="s">
        <v>33</v>
      </c>
      <c r="G35" t="s">
        <v>32</v>
      </c>
      <c r="H35" t="s">
        <v>12</v>
      </c>
      <c r="I35" t="s">
        <v>14</v>
      </c>
      <c r="J35" t="s">
        <v>11</v>
      </c>
      <c r="K35" t="s">
        <v>16</v>
      </c>
      <c r="L35" s="6">
        <v>4</v>
      </c>
      <c r="M35" s="3">
        <v>22</v>
      </c>
      <c r="N35" t="s">
        <v>24</v>
      </c>
      <c r="O35" t="s">
        <v>6</v>
      </c>
      <c r="P35" s="43">
        <f>167189536/2</f>
        <v>83594768</v>
      </c>
      <c r="Q35" s="22">
        <v>62.5</v>
      </c>
      <c r="R35" s="22">
        <v>87.1</v>
      </c>
      <c r="S35" s="22">
        <v>27.6</v>
      </c>
      <c r="T35" s="22">
        <v>63.5</v>
      </c>
      <c r="U35" s="27">
        <v>0.5</v>
      </c>
      <c r="V35" s="13">
        <v>14836</v>
      </c>
      <c r="W35" s="13">
        <v>5</v>
      </c>
      <c r="X35" s="35">
        <v>2.9999999999999997E-4</v>
      </c>
    </row>
    <row r="36" spans="1:24" x14ac:dyDescent="0.2">
      <c r="A36" s="1" t="s">
        <v>114</v>
      </c>
      <c r="B36" s="5" t="s">
        <v>76</v>
      </c>
      <c r="C36" s="4" t="s">
        <v>7</v>
      </c>
      <c r="D36" s="4" t="s">
        <v>9</v>
      </c>
      <c r="E36" s="4" t="s">
        <v>37</v>
      </c>
      <c r="F36" s="4" t="s">
        <v>38</v>
      </c>
      <c r="G36" s="5" t="s">
        <v>37</v>
      </c>
      <c r="H36" s="4" t="s">
        <v>12</v>
      </c>
      <c r="I36" s="4" t="s">
        <v>14</v>
      </c>
      <c r="J36" s="4" t="s">
        <v>11</v>
      </c>
      <c r="K36" s="4" t="s">
        <v>16</v>
      </c>
      <c r="L36" s="6">
        <v>4</v>
      </c>
      <c r="M36" s="3">
        <v>22</v>
      </c>
      <c r="N36" s="4" t="s">
        <v>24</v>
      </c>
      <c r="O36" s="4" t="s">
        <v>6</v>
      </c>
      <c r="P36" s="43">
        <f>73753422/2</f>
        <v>36876711</v>
      </c>
      <c r="Q36" s="22">
        <v>62.8</v>
      </c>
      <c r="R36" s="22">
        <v>82.8</v>
      </c>
      <c r="S36" s="22">
        <v>62.8</v>
      </c>
      <c r="T36" s="22">
        <v>14.1</v>
      </c>
      <c r="U36" s="27" t="s">
        <v>9</v>
      </c>
      <c r="V36" s="11" t="s">
        <v>9</v>
      </c>
      <c r="W36" s="11" t="s">
        <v>9</v>
      </c>
      <c r="X36" s="36" t="s">
        <v>9</v>
      </c>
    </row>
    <row r="37" spans="1:24" s="4" customFormat="1" x14ac:dyDescent="0.2">
      <c r="A37" s="5" t="s">
        <v>115</v>
      </c>
      <c r="B37" s="5" t="s">
        <v>77</v>
      </c>
      <c r="C37" s="4" t="s">
        <v>8</v>
      </c>
      <c r="D37" s="4" t="s">
        <v>34</v>
      </c>
      <c r="E37" s="4" t="s">
        <v>31</v>
      </c>
      <c r="F37" s="4" t="s">
        <v>33</v>
      </c>
      <c r="G37" s="4" t="s">
        <v>32</v>
      </c>
      <c r="H37" s="4" t="s">
        <v>12</v>
      </c>
      <c r="I37" s="4" t="s">
        <v>14</v>
      </c>
      <c r="J37" s="4" t="s">
        <v>11</v>
      </c>
      <c r="K37" s="4" t="s">
        <v>16</v>
      </c>
      <c r="L37" s="7">
        <v>2</v>
      </c>
      <c r="M37" s="8">
        <v>8</v>
      </c>
      <c r="N37" s="4" t="s">
        <v>5</v>
      </c>
      <c r="O37" s="4" t="s">
        <v>6</v>
      </c>
      <c r="P37" s="46">
        <v>177504147</v>
      </c>
      <c r="Q37" s="24">
        <v>64</v>
      </c>
      <c r="R37" s="24">
        <v>76.489999999999995</v>
      </c>
      <c r="S37" s="24">
        <v>16.13</v>
      </c>
      <c r="T37" s="24">
        <v>75.63</v>
      </c>
      <c r="U37" s="27">
        <v>0.9</v>
      </c>
      <c r="V37" s="14">
        <v>20676</v>
      </c>
      <c r="W37" s="14">
        <v>883</v>
      </c>
      <c r="X37" s="37">
        <v>4.2700000000000002E-2</v>
      </c>
    </row>
    <row r="38" spans="1:24" s="4" customFormat="1" x14ac:dyDescent="0.2">
      <c r="A38" s="5" t="s">
        <v>115</v>
      </c>
      <c r="B38" s="10" t="s">
        <v>78</v>
      </c>
      <c r="C38" s="4" t="s">
        <v>7</v>
      </c>
      <c r="D38" s="4" t="s">
        <v>9</v>
      </c>
      <c r="E38" s="4" t="s">
        <v>37</v>
      </c>
      <c r="F38" s="4" t="s">
        <v>38</v>
      </c>
      <c r="G38" s="5" t="s">
        <v>37</v>
      </c>
      <c r="H38" s="4" t="s">
        <v>12</v>
      </c>
      <c r="I38" s="4" t="s">
        <v>14</v>
      </c>
      <c r="J38" s="4" t="s">
        <v>11</v>
      </c>
      <c r="K38" s="4" t="s">
        <v>16</v>
      </c>
      <c r="L38" s="7">
        <v>2</v>
      </c>
      <c r="M38" s="8">
        <v>8</v>
      </c>
      <c r="N38" s="4" t="s">
        <v>5</v>
      </c>
      <c r="O38" s="4" t="s">
        <v>6</v>
      </c>
      <c r="P38" s="46">
        <v>75773498</v>
      </c>
      <c r="Q38" s="24">
        <v>62.47</v>
      </c>
      <c r="R38" s="24">
        <v>81.45</v>
      </c>
      <c r="S38" s="24">
        <v>36.89</v>
      </c>
      <c r="T38" s="24">
        <v>43.95</v>
      </c>
      <c r="U38" s="27" t="s">
        <v>9</v>
      </c>
      <c r="V38" s="12" t="s">
        <v>9</v>
      </c>
      <c r="W38" s="12" t="s">
        <v>9</v>
      </c>
      <c r="X38" s="38" t="s">
        <v>9</v>
      </c>
    </row>
    <row r="39" spans="1:24" x14ac:dyDescent="0.2">
      <c r="A39" s="1" t="s">
        <v>116</v>
      </c>
      <c r="B39" s="5" t="s">
        <v>79</v>
      </c>
      <c r="C39" s="4" t="s">
        <v>8</v>
      </c>
      <c r="D39" s="4" t="s">
        <v>30</v>
      </c>
      <c r="E39" s="4" t="s">
        <v>31</v>
      </c>
      <c r="F39" s="4" t="s">
        <v>33</v>
      </c>
      <c r="G39" s="4" t="s">
        <v>32</v>
      </c>
      <c r="H39" s="4" t="s">
        <v>12</v>
      </c>
      <c r="I39" s="4" t="s">
        <v>14</v>
      </c>
      <c r="J39" s="4" t="s">
        <v>11</v>
      </c>
      <c r="K39" s="4" t="s">
        <v>16</v>
      </c>
      <c r="L39" s="6">
        <v>4</v>
      </c>
      <c r="M39" s="3">
        <v>22</v>
      </c>
      <c r="N39" s="4" t="s">
        <v>24</v>
      </c>
      <c r="O39" s="4" t="s">
        <v>6</v>
      </c>
      <c r="P39" s="43">
        <f>175262948/2</f>
        <v>87631474</v>
      </c>
      <c r="Q39" s="22">
        <v>107.8</v>
      </c>
      <c r="R39" s="22">
        <v>93.2</v>
      </c>
      <c r="S39" s="22">
        <v>45.8</v>
      </c>
      <c r="T39" s="22">
        <v>37.5</v>
      </c>
      <c r="U39" s="27">
        <v>0.9</v>
      </c>
      <c r="V39" s="13">
        <v>15510</v>
      </c>
      <c r="W39" s="13">
        <v>25</v>
      </c>
      <c r="X39" s="35">
        <v>1.6000000000000001E-3</v>
      </c>
    </row>
    <row r="40" spans="1:24" x14ac:dyDescent="0.2">
      <c r="A40" s="1" t="s">
        <v>116</v>
      </c>
      <c r="B40" s="5" t="s">
        <v>80</v>
      </c>
      <c r="C40" s="4" t="s">
        <v>7</v>
      </c>
      <c r="D40" s="4" t="s">
        <v>9</v>
      </c>
      <c r="E40" s="4" t="s">
        <v>37</v>
      </c>
      <c r="F40" s="4" t="s">
        <v>38</v>
      </c>
      <c r="G40" s="5" t="s">
        <v>37</v>
      </c>
      <c r="H40" s="4" t="s">
        <v>12</v>
      </c>
      <c r="I40" s="4" t="s">
        <v>14</v>
      </c>
      <c r="J40" s="4" t="s">
        <v>11</v>
      </c>
      <c r="K40" s="4" t="s">
        <v>16</v>
      </c>
      <c r="L40" s="6">
        <v>4</v>
      </c>
      <c r="M40" s="3">
        <v>22</v>
      </c>
      <c r="N40" s="4" t="s">
        <v>24</v>
      </c>
      <c r="O40" s="4" t="s">
        <v>6</v>
      </c>
      <c r="P40" s="43">
        <f>76291516/2</f>
        <v>38145758</v>
      </c>
      <c r="Q40" s="22">
        <v>66.2</v>
      </c>
      <c r="R40" s="22">
        <v>85</v>
      </c>
      <c r="S40" s="22">
        <v>63.2</v>
      </c>
      <c r="T40" s="22">
        <v>18.8</v>
      </c>
      <c r="U40" s="27" t="s">
        <v>9</v>
      </c>
      <c r="V40" s="11" t="s">
        <v>9</v>
      </c>
      <c r="W40" s="11" t="s">
        <v>9</v>
      </c>
      <c r="X40" s="36" t="s">
        <v>9</v>
      </c>
    </row>
    <row r="41" spans="1:24" s="4" customFormat="1" x14ac:dyDescent="0.2">
      <c r="A41" s="5" t="s">
        <v>117</v>
      </c>
      <c r="B41" s="5" t="s">
        <v>81</v>
      </c>
      <c r="C41" s="4" t="s">
        <v>8</v>
      </c>
      <c r="D41" s="4" t="s">
        <v>30</v>
      </c>
      <c r="E41" s="4" t="s">
        <v>31</v>
      </c>
      <c r="F41" s="4" t="s">
        <v>33</v>
      </c>
      <c r="G41" s="4" t="s">
        <v>32</v>
      </c>
      <c r="H41" s="4" t="s">
        <v>12</v>
      </c>
      <c r="I41" s="4" t="s">
        <v>14</v>
      </c>
      <c r="J41" s="4" t="s">
        <v>11</v>
      </c>
      <c r="K41" s="4" t="s">
        <v>16</v>
      </c>
      <c r="L41" s="7">
        <v>2</v>
      </c>
      <c r="M41" s="8">
        <v>8</v>
      </c>
      <c r="N41" s="4" t="s">
        <v>5</v>
      </c>
      <c r="O41" s="4" t="s">
        <v>6</v>
      </c>
      <c r="P41" s="46">
        <v>326997997</v>
      </c>
      <c r="Q41" s="24">
        <v>151.88999999999999</v>
      </c>
      <c r="R41" s="24">
        <v>97.4</v>
      </c>
      <c r="S41" s="24">
        <v>20.78</v>
      </c>
      <c r="T41" s="24">
        <v>64.44</v>
      </c>
      <c r="U41" s="27">
        <v>0.5</v>
      </c>
      <c r="V41" s="14">
        <v>26210</v>
      </c>
      <c r="W41" s="14">
        <v>338</v>
      </c>
      <c r="X41" s="37">
        <v>1.29E-2</v>
      </c>
    </row>
    <row r="42" spans="1:24" s="4" customFormat="1" x14ac:dyDescent="0.2">
      <c r="A42" s="5" t="s">
        <v>117</v>
      </c>
      <c r="B42" s="10" t="s">
        <v>82</v>
      </c>
      <c r="C42" s="4" t="s">
        <v>7</v>
      </c>
      <c r="D42" s="4" t="s">
        <v>9</v>
      </c>
      <c r="E42" s="4" t="s">
        <v>37</v>
      </c>
      <c r="F42" s="4" t="s">
        <v>38</v>
      </c>
      <c r="G42" s="5" t="s">
        <v>37</v>
      </c>
      <c r="H42" s="4" t="s">
        <v>12</v>
      </c>
      <c r="I42" s="4" t="s">
        <v>14</v>
      </c>
      <c r="J42" s="4" t="s">
        <v>11</v>
      </c>
      <c r="K42" s="4" t="s">
        <v>16</v>
      </c>
      <c r="L42" s="7">
        <v>2</v>
      </c>
      <c r="M42" s="8">
        <v>8</v>
      </c>
      <c r="N42" s="4" t="s">
        <v>5</v>
      </c>
      <c r="O42" s="4" t="s">
        <v>6</v>
      </c>
      <c r="P42" s="46">
        <v>108713369</v>
      </c>
      <c r="Q42" s="24">
        <v>110.44</v>
      </c>
      <c r="R42" s="24">
        <v>90.66</v>
      </c>
      <c r="S42" s="24">
        <v>45.45</v>
      </c>
      <c r="T42" s="24">
        <v>32.35</v>
      </c>
      <c r="U42" s="27" t="s">
        <v>9</v>
      </c>
      <c r="V42" s="12" t="s">
        <v>9</v>
      </c>
      <c r="W42" s="12" t="s">
        <v>9</v>
      </c>
      <c r="X42" s="38" t="s">
        <v>9</v>
      </c>
    </row>
    <row r="43" spans="1:24" x14ac:dyDescent="0.2">
      <c r="A43" s="1" t="s">
        <v>118</v>
      </c>
      <c r="B43" s="5" t="s">
        <v>83</v>
      </c>
      <c r="C43" s="4" t="s">
        <v>8</v>
      </c>
      <c r="D43" s="4" t="s">
        <v>30</v>
      </c>
      <c r="E43" s="4" t="s">
        <v>31</v>
      </c>
      <c r="F43" s="4" t="s">
        <v>33</v>
      </c>
      <c r="G43" s="4" t="s">
        <v>32</v>
      </c>
      <c r="H43" s="4" t="s">
        <v>12</v>
      </c>
      <c r="I43" s="4" t="s">
        <v>14</v>
      </c>
      <c r="J43" s="4" t="s">
        <v>11</v>
      </c>
      <c r="K43" s="4" t="s">
        <v>16</v>
      </c>
      <c r="L43" s="6">
        <v>4</v>
      </c>
      <c r="M43" s="3">
        <v>22</v>
      </c>
      <c r="N43" s="4" t="s">
        <v>24</v>
      </c>
      <c r="O43" s="4" t="s">
        <v>6</v>
      </c>
      <c r="P43" s="43">
        <f>201542074/2</f>
        <v>100771037</v>
      </c>
      <c r="Q43" s="22">
        <v>146</v>
      </c>
      <c r="R43" s="22">
        <v>95.8</v>
      </c>
      <c r="S43" s="22">
        <v>53.3</v>
      </c>
      <c r="T43" s="22">
        <v>29.6</v>
      </c>
      <c r="U43" s="27">
        <v>0.5</v>
      </c>
      <c r="V43" s="13">
        <v>14270</v>
      </c>
      <c r="W43" s="13">
        <v>1</v>
      </c>
      <c r="X43" s="35">
        <v>1E-4</v>
      </c>
    </row>
    <row r="44" spans="1:24" x14ac:dyDescent="0.2">
      <c r="A44" s="1" t="s">
        <v>118</v>
      </c>
      <c r="B44" s="5" t="s">
        <v>84</v>
      </c>
      <c r="C44" s="4" t="s">
        <v>7</v>
      </c>
      <c r="D44" s="4" t="s">
        <v>9</v>
      </c>
      <c r="E44" s="4" t="s">
        <v>37</v>
      </c>
      <c r="F44" s="4" t="s">
        <v>38</v>
      </c>
      <c r="G44" s="5" t="s">
        <v>37</v>
      </c>
      <c r="H44" s="4" t="s">
        <v>12</v>
      </c>
      <c r="I44" s="4" t="s">
        <v>14</v>
      </c>
      <c r="J44" s="4" t="s">
        <v>11</v>
      </c>
      <c r="K44" s="4" t="s">
        <v>16</v>
      </c>
      <c r="L44" s="6">
        <v>4</v>
      </c>
      <c r="M44" s="3">
        <v>22</v>
      </c>
      <c r="N44" s="4" t="s">
        <v>24</v>
      </c>
      <c r="O44" s="4" t="s">
        <v>6</v>
      </c>
      <c r="P44" s="43">
        <f>68661666/2</f>
        <v>34330833</v>
      </c>
      <c r="Q44" s="22">
        <v>61.6</v>
      </c>
      <c r="R44" s="22">
        <v>82.2</v>
      </c>
      <c r="S44" s="22">
        <v>65.7</v>
      </c>
      <c r="T44" s="22">
        <v>13.7</v>
      </c>
      <c r="U44" s="27" t="s">
        <v>9</v>
      </c>
      <c r="V44" s="11" t="s">
        <v>9</v>
      </c>
      <c r="W44" s="11" t="s">
        <v>9</v>
      </c>
      <c r="X44" s="36" t="s">
        <v>9</v>
      </c>
    </row>
    <row r="45" spans="1:24" x14ac:dyDescent="0.2">
      <c r="A45" s="1" t="s">
        <v>119</v>
      </c>
      <c r="B45" s="5" t="s">
        <v>85</v>
      </c>
      <c r="C45" s="4" t="s">
        <v>8</v>
      </c>
      <c r="D45" s="4" t="s">
        <v>30</v>
      </c>
      <c r="E45" s="4" t="s">
        <v>31</v>
      </c>
      <c r="F45" s="4" t="s">
        <v>33</v>
      </c>
      <c r="G45" s="4" t="s">
        <v>32</v>
      </c>
      <c r="H45" s="4" t="s">
        <v>12</v>
      </c>
      <c r="I45" s="4" t="s">
        <v>14</v>
      </c>
      <c r="J45" s="4" t="s">
        <v>11</v>
      </c>
      <c r="K45" s="4" t="s">
        <v>16</v>
      </c>
      <c r="L45" s="6">
        <v>4</v>
      </c>
      <c r="M45" s="3">
        <v>22</v>
      </c>
      <c r="N45" s="4" t="s">
        <v>24</v>
      </c>
      <c r="O45" s="4" t="s">
        <v>6</v>
      </c>
      <c r="P45" s="43">
        <f>221570100/2</f>
        <v>110785050</v>
      </c>
      <c r="Q45" s="22">
        <v>179.3</v>
      </c>
      <c r="R45" s="22">
        <v>97.4</v>
      </c>
      <c r="S45" s="22">
        <v>58.4</v>
      </c>
      <c r="T45" s="22">
        <v>25.6</v>
      </c>
      <c r="U45" s="27">
        <v>0.8</v>
      </c>
      <c r="V45" s="13">
        <v>13841</v>
      </c>
      <c r="W45" s="13">
        <v>2</v>
      </c>
      <c r="X45" s="35">
        <v>1E-4</v>
      </c>
    </row>
    <row r="46" spans="1:24" x14ac:dyDescent="0.2">
      <c r="A46" s="1" t="s">
        <v>119</v>
      </c>
      <c r="B46" s="5" t="s">
        <v>86</v>
      </c>
      <c r="C46" s="4" t="s">
        <v>7</v>
      </c>
      <c r="D46" s="4" t="s">
        <v>9</v>
      </c>
      <c r="E46" s="4" t="s">
        <v>37</v>
      </c>
      <c r="F46" s="4" t="s">
        <v>38</v>
      </c>
      <c r="G46" s="5" t="s">
        <v>37</v>
      </c>
      <c r="H46" s="4" t="s">
        <v>12</v>
      </c>
      <c r="I46" s="4" t="s">
        <v>14</v>
      </c>
      <c r="J46" s="4" t="s">
        <v>11</v>
      </c>
      <c r="K46" s="4" t="s">
        <v>16</v>
      </c>
      <c r="L46" s="6">
        <v>4</v>
      </c>
      <c r="M46" s="3">
        <v>22</v>
      </c>
      <c r="N46" s="4" t="s">
        <v>24</v>
      </c>
      <c r="O46" s="4" t="s">
        <v>6</v>
      </c>
      <c r="P46" s="43">
        <f>64336070/2</f>
        <v>32168035</v>
      </c>
      <c r="Q46" s="22">
        <v>55.2</v>
      </c>
      <c r="R46" s="22">
        <v>77.900000000000006</v>
      </c>
      <c r="S46" s="22">
        <v>63.3</v>
      </c>
      <c r="T46" s="22">
        <v>17.2</v>
      </c>
      <c r="U46" s="27" t="s">
        <v>9</v>
      </c>
      <c r="V46" s="11" t="s">
        <v>9</v>
      </c>
      <c r="W46" s="11" t="s">
        <v>9</v>
      </c>
      <c r="X46" s="36" t="s">
        <v>9</v>
      </c>
    </row>
    <row r="47" spans="1:24" x14ac:dyDescent="0.2">
      <c r="A47" s="1" t="s">
        <v>120</v>
      </c>
      <c r="B47" s="1" t="s">
        <v>87</v>
      </c>
      <c r="C47" t="s">
        <v>8</v>
      </c>
      <c r="D47" t="s">
        <v>34</v>
      </c>
      <c r="E47" t="s">
        <v>31</v>
      </c>
      <c r="F47" t="s">
        <v>33</v>
      </c>
      <c r="G47" t="s">
        <v>32</v>
      </c>
      <c r="H47" t="s">
        <v>12</v>
      </c>
      <c r="I47" t="s">
        <v>14</v>
      </c>
      <c r="J47" t="s">
        <v>11</v>
      </c>
      <c r="K47" t="s">
        <v>16</v>
      </c>
      <c r="L47" s="6">
        <v>4</v>
      </c>
      <c r="M47" s="3">
        <v>22</v>
      </c>
      <c r="N47" t="s">
        <v>24</v>
      </c>
      <c r="O47" t="s">
        <v>6</v>
      </c>
      <c r="P47" s="43">
        <f>169131952/2</f>
        <v>84565976</v>
      </c>
      <c r="Q47" s="22">
        <v>109.8</v>
      </c>
      <c r="R47" s="22">
        <v>93.9</v>
      </c>
      <c r="S47" s="22">
        <v>48.4</v>
      </c>
      <c r="T47" s="22">
        <v>34.5</v>
      </c>
      <c r="U47" s="27">
        <v>0.9</v>
      </c>
      <c r="V47" s="13">
        <v>14626</v>
      </c>
      <c r="W47" s="13">
        <v>40</v>
      </c>
      <c r="X47" s="35">
        <v>2.7000000000000001E-3</v>
      </c>
    </row>
    <row r="48" spans="1:24" x14ac:dyDescent="0.2">
      <c r="A48" s="1" t="s">
        <v>120</v>
      </c>
      <c r="B48" s="1" t="s">
        <v>88</v>
      </c>
      <c r="C48" t="s">
        <v>7</v>
      </c>
      <c r="D48" t="s">
        <v>9</v>
      </c>
      <c r="E48" t="s">
        <v>37</v>
      </c>
      <c r="F48" t="s">
        <v>38</v>
      </c>
      <c r="G48" s="1" t="s">
        <v>37</v>
      </c>
      <c r="H48" t="s">
        <v>12</v>
      </c>
      <c r="I48" t="s">
        <v>14</v>
      </c>
      <c r="J48" t="s">
        <v>11</v>
      </c>
      <c r="K48" t="s">
        <v>16</v>
      </c>
      <c r="L48" s="6">
        <v>4</v>
      </c>
      <c r="M48" s="3">
        <v>22</v>
      </c>
      <c r="N48" t="s">
        <v>24</v>
      </c>
      <c r="O48" t="s">
        <v>6</v>
      </c>
      <c r="P48" s="43">
        <f>70885600/2</f>
        <v>35442800</v>
      </c>
      <c r="Q48" s="22">
        <v>60.2</v>
      </c>
      <c r="R48" s="22">
        <v>82.2</v>
      </c>
      <c r="S48" s="22">
        <v>61.9</v>
      </c>
      <c r="T48" s="22">
        <v>19.8</v>
      </c>
      <c r="U48" s="27" t="s">
        <v>9</v>
      </c>
      <c r="V48" s="11" t="s">
        <v>9</v>
      </c>
      <c r="W48" s="11" t="s">
        <v>9</v>
      </c>
      <c r="X48" s="36" t="s">
        <v>9</v>
      </c>
    </row>
    <row r="49" spans="1:24" x14ac:dyDescent="0.2">
      <c r="A49" s="1" t="s">
        <v>121</v>
      </c>
      <c r="B49" s="1" t="s">
        <v>89</v>
      </c>
      <c r="C49" t="s">
        <v>8</v>
      </c>
      <c r="D49" t="s">
        <v>30</v>
      </c>
      <c r="E49" t="s">
        <v>31</v>
      </c>
      <c r="F49" t="s">
        <v>33</v>
      </c>
      <c r="G49" t="s">
        <v>32</v>
      </c>
      <c r="H49" t="s">
        <v>12</v>
      </c>
      <c r="I49" t="s">
        <v>14</v>
      </c>
      <c r="J49" t="s">
        <v>11</v>
      </c>
      <c r="K49" t="s">
        <v>16</v>
      </c>
      <c r="L49" s="6">
        <v>2</v>
      </c>
      <c r="M49" s="3">
        <v>8</v>
      </c>
      <c r="N49" t="s">
        <v>5</v>
      </c>
      <c r="O49" t="s">
        <v>6</v>
      </c>
      <c r="P49" s="46">
        <v>229717312</v>
      </c>
      <c r="Q49" s="24">
        <v>191.93</v>
      </c>
      <c r="R49" s="24">
        <v>96.66</v>
      </c>
      <c r="S49" s="24">
        <v>37.380000000000003</v>
      </c>
      <c r="T49" s="24">
        <v>44.87</v>
      </c>
      <c r="U49" s="27" t="s">
        <v>94</v>
      </c>
      <c r="V49" s="13">
        <v>24060</v>
      </c>
      <c r="W49" s="13">
        <v>13</v>
      </c>
      <c r="X49" s="35">
        <v>5.0000000000000001E-4</v>
      </c>
    </row>
    <row r="50" spans="1:24" x14ac:dyDescent="0.2">
      <c r="A50" s="1" t="s">
        <v>121</v>
      </c>
      <c r="B50" s="34" t="s">
        <v>90</v>
      </c>
      <c r="C50" t="s">
        <v>7</v>
      </c>
      <c r="D50" t="s">
        <v>9</v>
      </c>
      <c r="E50" t="s">
        <v>37</v>
      </c>
      <c r="F50" t="s">
        <v>38</v>
      </c>
      <c r="G50" s="1" t="s">
        <v>37</v>
      </c>
      <c r="H50" t="s">
        <v>12</v>
      </c>
      <c r="I50" t="s">
        <v>14</v>
      </c>
      <c r="J50" t="s">
        <v>11</v>
      </c>
      <c r="K50" t="s">
        <v>16</v>
      </c>
      <c r="L50" s="6">
        <v>2</v>
      </c>
      <c r="M50" s="3">
        <v>8</v>
      </c>
      <c r="N50" t="s">
        <v>5</v>
      </c>
      <c r="O50" t="s">
        <v>6</v>
      </c>
      <c r="P50" s="46">
        <v>93429450</v>
      </c>
      <c r="Q50" s="24">
        <v>92.95</v>
      </c>
      <c r="R50" s="24">
        <v>88.16</v>
      </c>
      <c r="S50" s="24">
        <v>44.51</v>
      </c>
      <c r="T50" s="24">
        <v>34.450000000000003</v>
      </c>
      <c r="U50" s="27" t="s">
        <v>9</v>
      </c>
      <c r="V50" s="11" t="s">
        <v>9</v>
      </c>
      <c r="W50" s="11" t="s">
        <v>9</v>
      </c>
      <c r="X50" s="36" t="s">
        <v>9</v>
      </c>
    </row>
    <row r="51" spans="1:24" x14ac:dyDescent="0.2">
      <c r="P51" s="43"/>
      <c r="Q51" s="12"/>
      <c r="R51" s="12"/>
      <c r="S51" s="12"/>
      <c r="T51" s="12"/>
      <c r="U51" s="27"/>
    </row>
  </sheetData>
  <autoFilter ref="A1:Y50" xr:uid="{2FC77DA5-9E30-1E4C-8321-AE4CC5BBA3C7}"/>
  <phoneticPr fontId="5" type="noConversion"/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96654C30E3046B1A43EC2501F2DC7" ma:contentTypeVersion="14" ma:contentTypeDescription="Create a new document." ma:contentTypeScope="" ma:versionID="ecab75c31b261e2550987a6fd7e79734">
  <xsd:schema xmlns:xsd="http://www.w3.org/2001/XMLSchema" xmlns:xs="http://www.w3.org/2001/XMLSchema" xmlns:p="http://schemas.microsoft.com/office/2006/metadata/properties" xmlns:ns1="http://schemas.microsoft.com/sharepoint/v3" xmlns:ns2="fb380821-c2e3-472d-b2c8-92d085392a6f" xmlns:ns3="b0ce3056-1643-46f5-9222-8f6b4b5d3336" targetNamespace="http://schemas.microsoft.com/office/2006/metadata/properties" ma:root="true" ma:fieldsID="448e0322d9da12aad99391d5208ae3f1" ns1:_="" ns2:_="" ns3:_="">
    <xsd:import namespace="http://schemas.microsoft.com/sharepoint/v3"/>
    <xsd:import namespace="fb380821-c2e3-472d-b2c8-92d085392a6f"/>
    <xsd:import namespace="b0ce3056-1643-46f5-9222-8f6b4b5d33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80821-c2e3-472d-b2c8-92d085392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e3056-1643-46f5-9222-8f6b4b5d33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2C15A-E7D1-45E8-8053-4A6B27ECAEF2}">
  <ds:schemaRefs>
    <ds:schemaRef ds:uri="http://www.w3.org/XML/1998/namespace"/>
    <ds:schemaRef ds:uri="http://purl.org/dc/terms/"/>
    <ds:schemaRef ds:uri="b0ce3056-1643-46f5-9222-8f6b4b5d3336"/>
    <ds:schemaRef ds:uri="http://schemas.microsoft.com/sharepoint/v3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b380821-c2e3-472d-b2c8-92d085392a6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BD399CC-17E2-4514-A015-AE4CD516A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380821-c2e3-472d-b2c8-92d085392a6f"/>
    <ds:schemaRef ds:uri="b0ce3056-1643-46f5-9222-8f6b4b5d33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9B7E5-9A4C-40B0-910C-38BFFA3981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Uzilov</cp:lastModifiedBy>
  <dcterms:created xsi:type="dcterms:W3CDTF">2019-07-09T01:09:19Z</dcterms:created>
  <dcterms:modified xsi:type="dcterms:W3CDTF">2020-09-20T15:42:11Z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0x010100C3F96654C30E3046B1A43EC2501F2DC7</vt:lpwstr>
  </property>
</Properties>
</file>