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6060"/>
  </bookViews>
  <sheets>
    <sheet name="Paper details" sheetId="5" r:id="rId1"/>
    <sheet name="Data" sheetId="1" r:id="rId2"/>
    <sheet name="Category cues" sheetId="2" r:id="rId3"/>
    <sheet name="Autobiographical chapter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1" i="1" l="1"/>
  <c r="M30" i="1"/>
  <c r="U31" i="1"/>
  <c r="U30" i="1"/>
  <c r="E30" i="1"/>
  <c r="F30" i="1"/>
  <c r="G30" i="1"/>
  <c r="H30" i="1"/>
  <c r="I30" i="1"/>
  <c r="J30" i="1"/>
  <c r="N30" i="1"/>
  <c r="E31" i="1"/>
  <c r="F31" i="1"/>
  <c r="G31" i="1"/>
  <c r="H31" i="1"/>
  <c r="I31" i="1"/>
  <c r="J31" i="1"/>
  <c r="N31" i="1"/>
  <c r="D31" i="1"/>
  <c r="D30" i="1"/>
  <c r="F3" i="1"/>
  <c r="G3" i="1"/>
  <c r="M3" i="1"/>
  <c r="L3" i="1"/>
  <c r="N3" i="1"/>
  <c r="F4" i="1"/>
  <c r="G4" i="1"/>
  <c r="M4" i="1"/>
  <c r="L4" i="1"/>
  <c r="N4" i="1"/>
  <c r="F5" i="1"/>
  <c r="G5" i="1"/>
  <c r="M5" i="1"/>
  <c r="L5" i="1"/>
  <c r="N5" i="1"/>
  <c r="F6" i="1"/>
  <c r="G6" i="1"/>
  <c r="M6" i="1"/>
  <c r="L6" i="1"/>
  <c r="N6" i="1"/>
  <c r="F7" i="1"/>
  <c r="G7" i="1"/>
  <c r="M7" i="1"/>
  <c r="L7" i="1"/>
  <c r="N7" i="1"/>
  <c r="F8" i="1"/>
  <c r="G8" i="1"/>
  <c r="M8" i="1"/>
  <c r="L8" i="1"/>
  <c r="N8" i="1"/>
  <c r="F9" i="1"/>
  <c r="G9" i="1"/>
  <c r="M9" i="1"/>
  <c r="L9" i="1"/>
  <c r="N9" i="1"/>
  <c r="F10" i="1"/>
  <c r="G10" i="1"/>
  <c r="M10" i="1"/>
  <c r="L10" i="1"/>
  <c r="N10" i="1"/>
  <c r="F11" i="1"/>
  <c r="G11" i="1"/>
  <c r="M11" i="1"/>
  <c r="L11" i="1"/>
  <c r="N11" i="1"/>
  <c r="F12" i="1"/>
  <c r="G12" i="1"/>
  <c r="M12" i="1"/>
  <c r="L12" i="1"/>
  <c r="N12" i="1"/>
  <c r="F13" i="1"/>
  <c r="G13" i="1"/>
  <c r="M13" i="1"/>
  <c r="L13" i="1"/>
  <c r="N13" i="1"/>
  <c r="F14" i="1"/>
  <c r="G14" i="1"/>
  <c r="M14" i="1"/>
  <c r="L14" i="1"/>
  <c r="N14" i="1"/>
  <c r="F15" i="1"/>
  <c r="G15" i="1"/>
  <c r="M15" i="1"/>
  <c r="L15" i="1"/>
  <c r="N15" i="1"/>
  <c r="F16" i="1"/>
  <c r="G16" i="1"/>
  <c r="M16" i="1"/>
  <c r="L16" i="1"/>
  <c r="N16" i="1"/>
  <c r="F17" i="1"/>
  <c r="G17" i="1"/>
  <c r="M17" i="1"/>
  <c r="L17" i="1"/>
  <c r="N17" i="1"/>
  <c r="F18" i="1"/>
  <c r="G18" i="1"/>
  <c r="M18" i="1"/>
  <c r="L18" i="1"/>
  <c r="N18" i="1"/>
  <c r="F19" i="1"/>
  <c r="G19" i="1"/>
  <c r="M19" i="1"/>
  <c r="L19" i="1"/>
  <c r="N19" i="1"/>
  <c r="F20" i="1"/>
  <c r="G20" i="1"/>
  <c r="M20" i="1"/>
  <c r="L20" i="1"/>
  <c r="N20" i="1"/>
  <c r="F21" i="1"/>
  <c r="G21" i="1"/>
  <c r="M21" i="1"/>
  <c r="L21" i="1"/>
  <c r="N21" i="1"/>
  <c r="F22" i="1"/>
  <c r="G22" i="1"/>
  <c r="M22" i="1"/>
  <c r="L22" i="1"/>
  <c r="N22" i="1"/>
  <c r="F23" i="1"/>
  <c r="G23" i="1"/>
  <c r="M23" i="1"/>
  <c r="L23" i="1"/>
  <c r="N23" i="1"/>
  <c r="F24" i="1"/>
  <c r="G24" i="1"/>
  <c r="M24" i="1"/>
  <c r="L24" i="1"/>
  <c r="N24" i="1"/>
  <c r="F25" i="1"/>
  <c r="G25" i="1"/>
  <c r="M25" i="1"/>
  <c r="L25" i="1"/>
  <c r="N25" i="1"/>
  <c r="F26" i="1"/>
  <c r="G26" i="1"/>
  <c r="M26" i="1"/>
  <c r="L26" i="1"/>
  <c r="N26" i="1"/>
  <c r="F27" i="1"/>
  <c r="G27" i="1"/>
  <c r="M27" i="1"/>
  <c r="L27" i="1"/>
  <c r="N27" i="1"/>
  <c r="N29" i="1"/>
  <c r="N28" i="1"/>
  <c r="G29" i="1"/>
  <c r="F29" i="1"/>
  <c r="G28" i="1"/>
  <c r="F28" i="1"/>
  <c r="H28" i="1"/>
  <c r="I28" i="1"/>
  <c r="H29" i="1"/>
  <c r="I29" i="1"/>
  <c r="J28" i="1"/>
  <c r="K28" i="1"/>
  <c r="Q19" i="1"/>
  <c r="R19" i="1"/>
  <c r="J29" i="1"/>
  <c r="K29" i="1"/>
  <c r="P29" i="1"/>
  <c r="E29" i="1"/>
  <c r="D29" i="1"/>
  <c r="P28" i="1"/>
  <c r="Q4" i="1"/>
  <c r="Q5" i="1"/>
  <c r="Q6" i="1"/>
  <c r="R6" i="1"/>
  <c r="S6" i="1"/>
  <c r="Q7" i="1"/>
  <c r="Q8" i="1"/>
  <c r="R8" i="1"/>
  <c r="S8" i="1"/>
  <c r="Q9" i="1"/>
  <c r="Q10" i="1"/>
  <c r="R10" i="1"/>
  <c r="Q11" i="1"/>
  <c r="Q12" i="1"/>
  <c r="Q13" i="1"/>
  <c r="Q14" i="1"/>
  <c r="R14" i="1"/>
  <c r="T14" i="1"/>
  <c r="Q15" i="1"/>
  <c r="Q16" i="1"/>
  <c r="R16" i="1"/>
  <c r="S16" i="1"/>
  <c r="Q17" i="1"/>
  <c r="R17" i="1"/>
  <c r="T17" i="1"/>
  <c r="Q18" i="1"/>
  <c r="R18" i="1"/>
  <c r="Q20" i="1"/>
  <c r="Q21" i="1"/>
  <c r="R21" i="1"/>
  <c r="S21" i="1"/>
  <c r="Q22" i="1"/>
  <c r="R22" i="1"/>
  <c r="Q23" i="1"/>
  <c r="Q24" i="1"/>
  <c r="Q25" i="1"/>
  <c r="R25" i="1"/>
  <c r="Q26" i="1"/>
  <c r="R26" i="1"/>
  <c r="S26" i="1"/>
  <c r="T26" i="1"/>
  <c r="U26" i="1"/>
  <c r="Q27" i="1"/>
  <c r="R27" i="1"/>
  <c r="Q3" i="1"/>
  <c r="R4" i="1"/>
  <c r="T4" i="1"/>
  <c r="R3" i="1"/>
  <c r="R5" i="1"/>
  <c r="R7" i="1"/>
  <c r="R9" i="1"/>
  <c r="S9" i="1"/>
  <c r="R11" i="1"/>
  <c r="R12" i="1"/>
  <c r="R13" i="1"/>
  <c r="T13" i="1"/>
  <c r="S13" i="1"/>
  <c r="U13" i="1"/>
  <c r="R15" i="1"/>
  <c r="R20" i="1"/>
  <c r="S20" i="1"/>
  <c r="T20" i="1"/>
  <c r="U20" i="1"/>
  <c r="R23" i="1"/>
  <c r="T23" i="1"/>
  <c r="R24" i="1"/>
  <c r="S24" i="1"/>
  <c r="D28" i="1"/>
  <c r="E28" i="1"/>
  <c r="C29" i="1"/>
  <c r="C28" i="1"/>
  <c r="L29" i="1"/>
  <c r="S4" i="1"/>
  <c r="S3" i="1"/>
  <c r="S15" i="1"/>
  <c r="T15" i="1"/>
  <c r="S23" i="1"/>
  <c r="U23" i="1"/>
  <c r="T11" i="1"/>
  <c r="S11" i="1"/>
  <c r="S7" i="1"/>
  <c r="T7" i="1"/>
  <c r="U7" i="1"/>
  <c r="S22" i="1"/>
  <c r="T22" i="1"/>
  <c r="U22" i="1"/>
  <c r="T6" i="1"/>
  <c r="U6" i="1"/>
  <c r="S25" i="1"/>
  <c r="T25" i="1"/>
  <c r="T21" i="1"/>
  <c r="U21" i="1"/>
  <c r="S17" i="1"/>
  <c r="S5" i="1"/>
  <c r="T5" i="1"/>
  <c r="U5" i="1"/>
  <c r="T24" i="1"/>
  <c r="T16" i="1"/>
  <c r="U16" i="1"/>
  <c r="T8" i="1"/>
  <c r="U8" i="1"/>
  <c r="S14" i="1"/>
  <c r="S12" i="1"/>
  <c r="T12" i="1"/>
  <c r="U14" i="1"/>
  <c r="U25" i="1"/>
  <c r="U24" i="1"/>
  <c r="U15" i="1"/>
  <c r="U11" i="1"/>
  <c r="U12" i="1"/>
  <c r="T10" i="1"/>
  <c r="S10" i="1"/>
  <c r="S27" i="1"/>
  <c r="T27" i="1"/>
  <c r="U27" i="1"/>
  <c r="S18" i="1"/>
  <c r="T18" i="1"/>
  <c r="U17" i="1"/>
  <c r="L28" i="1"/>
  <c r="U4" i="1"/>
  <c r="R29" i="1"/>
  <c r="T9" i="1"/>
  <c r="U9" i="1"/>
  <c r="Q29" i="1"/>
  <c r="Q28" i="1"/>
  <c r="S19" i="1"/>
  <c r="T19" i="1"/>
  <c r="U19" i="1"/>
  <c r="T3" i="1"/>
  <c r="R28" i="1"/>
  <c r="T29" i="1"/>
  <c r="T28" i="1"/>
  <c r="S28" i="1"/>
  <c r="S29" i="1"/>
  <c r="U3" i="1"/>
  <c r="U18" i="1"/>
  <c r="U10" i="1"/>
  <c r="M28" i="1"/>
  <c r="M29" i="1"/>
  <c r="U28" i="1"/>
  <c r="U29" i="1"/>
</calcChain>
</file>

<file path=xl/sharedStrings.xml><?xml version="1.0" encoding="utf-8"?>
<sst xmlns="http://schemas.openxmlformats.org/spreadsheetml/2006/main" count="105" uniqueCount="80">
  <si>
    <t>Participant</t>
  </si>
  <si>
    <t>Gender</t>
  </si>
  <si>
    <t>Age</t>
  </si>
  <si>
    <t>F</t>
  </si>
  <si>
    <t>M</t>
  </si>
  <si>
    <t>No-No</t>
  </si>
  <si>
    <t>Mean</t>
  </si>
  <si>
    <t>SD</t>
  </si>
  <si>
    <t>Personal</t>
  </si>
  <si>
    <t>Famous</t>
  </si>
  <si>
    <t>Recognition</t>
  </si>
  <si>
    <t>Version A</t>
  </si>
  <si>
    <t>Version B</t>
  </si>
  <si>
    <t>A &amp; B</t>
  </si>
  <si>
    <t>Recalled in DB</t>
  </si>
  <si>
    <t>r:r Ratio</t>
  </si>
  <si>
    <t>Projected Recall</t>
  </si>
  <si>
    <t>Measured Recall</t>
  </si>
  <si>
    <t>Demographics</t>
  </si>
  <si>
    <t xml:space="preserve"> Recall-to-recognition Ratio</t>
  </si>
  <si>
    <t xml:space="preserve"> Recall total</t>
  </si>
  <si>
    <t xml:space="preserve"> Rt x r:r Ratio</t>
  </si>
  <si>
    <t>Apply r:r Ratio</t>
  </si>
  <si>
    <t>Less stringent recognition criterion (either image A or image B)</t>
  </si>
  <si>
    <t>Alt. Recog</t>
  </si>
  <si>
    <t>Alt. Ratio</t>
  </si>
  <si>
    <t xml:space="preserve"> Alt. Fam</t>
  </si>
  <si>
    <t>Alt. Pers</t>
  </si>
  <si>
    <t>Alt. Total</t>
  </si>
  <si>
    <t>Min</t>
  </si>
  <si>
    <t>Max</t>
  </si>
  <si>
    <t>Personally known faces</t>
  </si>
  <si>
    <t>Famous faces</t>
  </si>
  <si>
    <t>Family</t>
  </si>
  <si>
    <t>Friends of family</t>
  </si>
  <si>
    <t>Own friends</t>
  </si>
  <si>
    <t>Family of own friends</t>
  </si>
  <si>
    <t>School (including staff)</t>
  </si>
  <si>
    <t>Colleagues</t>
  </si>
  <si>
    <t>Local (neighbours etc.)</t>
  </si>
  <si>
    <t>Retail staff</t>
  </si>
  <si>
    <t>Sports friends</t>
  </si>
  <si>
    <t>Social circles (e.g. church, pub)</t>
  </si>
  <si>
    <t>Commuters</t>
  </si>
  <si>
    <t>Students</t>
  </si>
  <si>
    <t>People met on a holiday or trip</t>
  </si>
  <si>
    <t>Professionals (e.g. doctors, joiners)</t>
  </si>
  <si>
    <t>Arts and media</t>
  </si>
  <si>
    <t>Business</t>
  </si>
  <si>
    <t>Fashion</t>
  </si>
  <si>
    <t>Film</t>
  </si>
  <si>
    <t>Historical figures</t>
  </si>
  <si>
    <t>Music</t>
  </si>
  <si>
    <t>Politics</t>
  </si>
  <si>
    <t>Royalty</t>
  </si>
  <si>
    <t>Science</t>
  </si>
  <si>
    <t>Sports</t>
  </si>
  <si>
    <t>TV</t>
  </si>
  <si>
    <t>Other</t>
  </si>
  <si>
    <t>Example autobiographical chapters</t>
  </si>
  <si>
    <t>Primary school</t>
  </si>
  <si>
    <t>Pre-school</t>
  </si>
  <si>
    <t>Junior school</t>
  </si>
  <si>
    <t>Senior school</t>
  </si>
  <si>
    <t>Sixth form</t>
  </si>
  <si>
    <t>Undergrad1</t>
  </si>
  <si>
    <t>Postgrad</t>
  </si>
  <si>
    <t>Postdoc1</t>
  </si>
  <si>
    <t>Postdoc2</t>
  </si>
  <si>
    <t>Lecturer</t>
  </si>
  <si>
    <t>Undergrad2</t>
  </si>
  <si>
    <t>(NB: Participants devised their own autobiographical chapters)</t>
  </si>
  <si>
    <t>Authors</t>
  </si>
  <si>
    <t>Title</t>
  </si>
  <si>
    <t>Journal name</t>
  </si>
  <si>
    <t>Article DOI</t>
  </si>
  <si>
    <t>Rob Jenkins, Andrew Dowsett, A. Mike Burton</t>
  </si>
  <si>
    <t>How many faces do people know?</t>
  </si>
  <si>
    <t>Proceedings of the Royal Society B</t>
  </si>
  <si>
    <t>10.1098/rspb.2018.1319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</si>
</sst>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Helvetica"/>
    </font>
    <font>
      <b/>
      <sz val="10"/>
      <color theme="1"/>
      <name val="Helvetica"/>
    </font>
    <font>
      <sz val="10"/>
      <color rgb="FF000000"/>
      <name val="Helvetica"/>
    </font>
    <font>
      <sz val="10"/>
      <color theme="1"/>
      <name val="Helvetica"/>
    </font>
    <font>
      <sz val="8"/>
      <color rgb="FF000000"/>
      <name val="Helvetica"/>
    </font>
    <font>
      <b/>
      <sz val="8"/>
      <color rgb="FF000000"/>
      <name val="Helvetica"/>
    </font>
    <font>
      <sz val="8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83">
    <xf numFmtId="0" fontId="0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Border="1"/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4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0" borderId="2" xfId="1" applyFont="1" applyBorder="1" applyAlignment="1">
      <alignment horizontal="right"/>
    </xf>
    <xf numFmtId="0" fontId="7" fillId="0" borderId="5" xfId="1" applyFont="1" applyFill="1" applyBorder="1" applyAlignment="1">
      <alignment horizontal="right"/>
    </xf>
    <xf numFmtId="0" fontId="7" fillId="0" borderId="2" xfId="1" applyFont="1" applyFill="1" applyBorder="1" applyAlignment="1">
      <alignment horizontal="right"/>
    </xf>
    <xf numFmtId="1" fontId="7" fillId="0" borderId="5" xfId="1" applyNumberFormat="1" applyFont="1" applyFill="1" applyBorder="1" applyAlignment="1">
      <alignment horizontal="right"/>
    </xf>
    <xf numFmtId="1" fontId="7" fillId="0" borderId="2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2" fontId="7" fillId="0" borderId="0" xfId="1" applyNumberFormat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1" fontId="7" fillId="2" borderId="0" xfId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" fontId="7" fillId="0" borderId="0" xfId="1" applyNumberFormat="1" applyFont="1" applyFill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right"/>
    </xf>
    <xf numFmtId="1" fontId="7" fillId="0" borderId="4" xfId="1" applyNumberFormat="1" applyFont="1" applyFill="1" applyBorder="1" applyAlignment="1">
      <alignment horizontal="right"/>
    </xf>
    <xf numFmtId="1" fontId="7" fillId="0" borderId="3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1" fontId="7" fillId="0" borderId="1" xfId="1" applyNumberFormat="1" applyFont="1" applyBorder="1" applyAlignment="1">
      <alignment horizontal="right"/>
    </xf>
    <xf numFmtId="1" fontId="7" fillId="2" borderId="1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" fontId="6" fillId="3" borderId="0" xfId="0" applyNumberFormat="1" applyFont="1" applyFill="1" applyBorder="1" applyAlignment="1">
      <alignment horizontal="right"/>
    </xf>
    <xf numFmtId="1" fontId="6" fillId="3" borderId="6" xfId="0" applyNumberFormat="1" applyFont="1" applyFill="1" applyBorder="1" applyAlignment="1">
      <alignment horizontal="right"/>
    </xf>
    <xf numFmtId="1" fontId="6" fillId="3" borderId="5" xfId="0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3" borderId="0" xfId="0" applyNumberFormat="1" applyFont="1" applyFill="1" applyAlignment="1">
      <alignment horizontal="right"/>
    </xf>
    <xf numFmtId="0" fontId="0" fillId="0" borderId="1" xfId="0" applyBorder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1" applyFont="1" applyBorder="1" applyAlignment="1"/>
    <xf numFmtId="0" fontId="10" fillId="0" borderId="0" xfId="1" applyFont="1" applyBorder="1" applyAlignment="1"/>
    <xf numFmtId="0" fontId="11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6" fillId="0" borderId="0" xfId="0" applyFont="1"/>
  </cellXfs>
  <cellStyles count="183"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24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16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Followed Hyperlink" xfId="4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Hyperlink" xfId="17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2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5" builtinId="8" hidden="1"/>
    <cellStyle name="Hyperlink" xfId="7" builtinId="8" hidden="1"/>
    <cellStyle name="Hyperlink" xfId="3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="200" zoomScaleNormal="200" zoomScalePageLayoutView="200" workbookViewId="0"/>
  </sheetViews>
  <sheetFormatPr baseColWidth="10" defaultRowHeight="14" x14ac:dyDescent="0"/>
  <cols>
    <col min="1" max="1" width="12.6640625" customWidth="1"/>
  </cols>
  <sheetData>
    <row r="1" spans="1:2">
      <c r="A1" s="74" t="s">
        <v>72</v>
      </c>
      <c r="B1" s="64" t="s">
        <v>76</v>
      </c>
    </row>
    <row r="2" spans="1:2">
      <c r="A2" s="74" t="s">
        <v>73</v>
      </c>
      <c r="B2" s="64" t="s">
        <v>77</v>
      </c>
    </row>
    <row r="3" spans="1:2">
      <c r="A3" s="74" t="s">
        <v>74</v>
      </c>
      <c r="B3" s="64" t="s">
        <v>78</v>
      </c>
    </row>
    <row r="4" spans="1:2">
      <c r="A4" s="74" t="s">
        <v>75</v>
      </c>
      <c r="B4" s="64" t="s">
        <v>79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200" zoomScaleNormal="200" zoomScalePageLayoutView="2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C1"/>
    </sheetView>
  </sheetViews>
  <sheetFormatPr baseColWidth="10" defaultColWidth="8.83203125" defaultRowHeight="14" x14ac:dyDescent="0"/>
  <cols>
    <col min="1" max="1" width="10.5" bestFit="1" customWidth="1"/>
    <col min="2" max="2" width="7.6640625" bestFit="1" customWidth="1"/>
    <col min="3" max="5" width="12" bestFit="1" customWidth="1"/>
    <col min="6" max="7" width="12" customWidth="1"/>
    <col min="8" max="10" width="12" bestFit="1" customWidth="1"/>
    <col min="11" max="11" width="12.5" bestFit="1" customWidth="1"/>
    <col min="12" max="12" width="12" bestFit="1" customWidth="1"/>
    <col min="13" max="15" width="12" customWidth="1"/>
    <col min="16" max="16" width="10.5" style="2" customWidth="1"/>
    <col min="17" max="17" width="11.1640625" style="2" bestFit="1" customWidth="1"/>
    <col min="18" max="20" width="8.83203125" style="2"/>
  </cols>
  <sheetData>
    <row r="1" spans="1:21" ht="15" thickBot="1">
      <c r="A1" s="69" t="s">
        <v>18</v>
      </c>
      <c r="B1" s="69"/>
      <c r="C1" s="70"/>
      <c r="D1" s="72" t="s">
        <v>17</v>
      </c>
      <c r="E1" s="70"/>
      <c r="F1" s="72" t="s">
        <v>16</v>
      </c>
      <c r="G1" s="70"/>
      <c r="H1" s="72" t="s">
        <v>10</v>
      </c>
      <c r="I1" s="69"/>
      <c r="J1" s="70"/>
      <c r="K1" s="69" t="s">
        <v>19</v>
      </c>
      <c r="L1" s="69"/>
      <c r="M1" s="69" t="s">
        <v>22</v>
      </c>
      <c r="N1" s="69"/>
      <c r="O1" s="3"/>
      <c r="P1" s="71" t="s">
        <v>23</v>
      </c>
      <c r="Q1" s="71"/>
      <c r="R1" s="71"/>
      <c r="S1" s="71"/>
      <c r="T1" s="71"/>
      <c r="U1" s="71"/>
    </row>
    <row r="2" spans="1:21" ht="15" thickBot="1">
      <c r="A2" s="5" t="s">
        <v>0</v>
      </c>
      <c r="B2" s="5" t="s">
        <v>1</v>
      </c>
      <c r="C2" s="6" t="s">
        <v>2</v>
      </c>
      <c r="D2" s="7" t="s">
        <v>8</v>
      </c>
      <c r="E2" s="8" t="s">
        <v>9</v>
      </c>
      <c r="F2" s="7" t="s">
        <v>8</v>
      </c>
      <c r="G2" s="8" t="s">
        <v>9</v>
      </c>
      <c r="H2" s="7" t="s">
        <v>11</v>
      </c>
      <c r="I2" s="9" t="s">
        <v>12</v>
      </c>
      <c r="J2" s="8" t="s">
        <v>13</v>
      </c>
      <c r="K2" s="9" t="s">
        <v>14</v>
      </c>
      <c r="L2" s="9" t="s">
        <v>15</v>
      </c>
      <c r="M2" s="5" t="s">
        <v>20</v>
      </c>
      <c r="N2" s="5" t="s">
        <v>21</v>
      </c>
      <c r="O2" s="4"/>
      <c r="P2" s="9" t="s">
        <v>5</v>
      </c>
      <c r="Q2" s="10" t="s">
        <v>24</v>
      </c>
      <c r="R2" s="9" t="s">
        <v>25</v>
      </c>
      <c r="S2" s="9" t="s">
        <v>27</v>
      </c>
      <c r="T2" s="9" t="s">
        <v>26</v>
      </c>
      <c r="U2" s="9" t="s">
        <v>28</v>
      </c>
    </row>
    <row r="3" spans="1:21">
      <c r="A3" s="11">
        <v>1</v>
      </c>
      <c r="B3" s="11" t="s">
        <v>3</v>
      </c>
      <c r="C3" s="12">
        <v>22</v>
      </c>
      <c r="D3" s="13">
        <v>524</v>
      </c>
      <c r="E3" s="14">
        <v>327</v>
      </c>
      <c r="F3" s="15">
        <f>D3/0.6599</f>
        <v>794.05970601606293</v>
      </c>
      <c r="G3" s="16">
        <f>E3/0.7357</f>
        <v>444.47464999320374</v>
      </c>
      <c r="H3" s="13">
        <v>1470</v>
      </c>
      <c r="I3" s="17">
        <v>1492</v>
      </c>
      <c r="J3" s="14">
        <v>990</v>
      </c>
      <c r="K3" s="17">
        <v>206</v>
      </c>
      <c r="L3" s="18">
        <f t="shared" ref="L3:L27" si="0">J3/K3</f>
        <v>4.8058252427184467</v>
      </c>
      <c r="M3" s="19">
        <f>SUM(F3:G3)</f>
        <v>1238.5343560092667</v>
      </c>
      <c r="N3" s="19">
        <f t="shared" ref="N3:N27" si="1">M3*L3</f>
        <v>5952.179672083369</v>
      </c>
      <c r="O3" s="20"/>
      <c r="P3" s="21">
        <v>1469</v>
      </c>
      <c r="Q3" s="21">
        <f>3441-P3</f>
        <v>1972</v>
      </c>
      <c r="R3" s="22">
        <f t="shared" ref="R3:R27" si="2">Q3/K3</f>
        <v>9.5728155339805827</v>
      </c>
      <c r="S3" s="23">
        <f t="shared" ref="S3:S27" si="3">R3*D3</f>
        <v>5016.155339805825</v>
      </c>
      <c r="T3" s="23">
        <f t="shared" ref="T3:T27" si="4">R3*E3</f>
        <v>3130.3106796116504</v>
      </c>
      <c r="U3" s="23">
        <f>SUM(S3:T3)</f>
        <v>8146.4660194174758</v>
      </c>
    </row>
    <row r="4" spans="1:21">
      <c r="A4" s="11">
        <v>2</v>
      </c>
      <c r="B4" s="11" t="s">
        <v>3</v>
      </c>
      <c r="C4" s="12">
        <v>61</v>
      </c>
      <c r="D4" s="13">
        <v>225</v>
      </c>
      <c r="E4" s="14">
        <v>178</v>
      </c>
      <c r="F4" s="15">
        <f t="shared" ref="F4:F27" si="5">D4/0.6599</f>
        <v>340.96075162903469</v>
      </c>
      <c r="G4" s="16">
        <f t="shared" ref="G4:G27" si="6">E4/0.7357</f>
        <v>241.94644556204975</v>
      </c>
      <c r="H4" s="13">
        <v>1935</v>
      </c>
      <c r="I4" s="17">
        <v>2035</v>
      </c>
      <c r="J4" s="14">
        <v>1018</v>
      </c>
      <c r="K4" s="17">
        <v>122</v>
      </c>
      <c r="L4" s="18">
        <f t="shared" si="0"/>
        <v>8.3442622950819665</v>
      </c>
      <c r="M4" s="19">
        <f t="shared" ref="M4:M27" si="7">SUM(F4:G4)</f>
        <v>582.90719719108438</v>
      </c>
      <c r="N4" s="19">
        <f t="shared" si="1"/>
        <v>4863.9305470534746</v>
      </c>
      <c r="O4" s="20"/>
      <c r="P4" s="21">
        <v>1018</v>
      </c>
      <c r="Q4" s="21">
        <f t="shared" ref="Q4:Q27" si="8">3441-P4</f>
        <v>2423</v>
      </c>
      <c r="R4" s="22">
        <f t="shared" si="2"/>
        <v>19.860655737704917</v>
      </c>
      <c r="S4" s="23">
        <f t="shared" si="3"/>
        <v>4468.6475409836066</v>
      </c>
      <c r="T4" s="23">
        <f t="shared" si="4"/>
        <v>3535.1967213114754</v>
      </c>
      <c r="U4" s="23">
        <f t="shared" ref="U4:U27" si="9">SUM(S4:T4)</f>
        <v>8003.8442622950824</v>
      </c>
    </row>
    <row r="5" spans="1:21">
      <c r="A5" s="11">
        <v>3</v>
      </c>
      <c r="B5" s="11" t="s">
        <v>3</v>
      </c>
      <c r="C5" s="12">
        <v>27</v>
      </c>
      <c r="D5" s="13">
        <v>226</v>
      </c>
      <c r="E5" s="14">
        <v>262</v>
      </c>
      <c r="F5" s="15">
        <f t="shared" si="5"/>
        <v>342.47613274738592</v>
      </c>
      <c r="G5" s="16">
        <f t="shared" si="6"/>
        <v>356.1234198722305</v>
      </c>
      <c r="H5" s="13">
        <v>1040</v>
      </c>
      <c r="I5" s="17">
        <v>934</v>
      </c>
      <c r="J5" s="14">
        <v>610</v>
      </c>
      <c r="K5" s="17">
        <v>162</v>
      </c>
      <c r="L5" s="18">
        <f t="shared" si="0"/>
        <v>3.7654320987654319</v>
      </c>
      <c r="M5" s="19">
        <f t="shared" si="7"/>
        <v>698.59955261961636</v>
      </c>
      <c r="N5" s="19">
        <f t="shared" si="1"/>
        <v>2630.5291796170736</v>
      </c>
      <c r="O5" s="20"/>
      <c r="P5" s="21">
        <v>2077</v>
      </c>
      <c r="Q5" s="21">
        <f t="shared" si="8"/>
        <v>1364</v>
      </c>
      <c r="R5" s="22">
        <f t="shared" si="2"/>
        <v>8.4197530864197532</v>
      </c>
      <c r="S5" s="23">
        <f t="shared" si="3"/>
        <v>1902.8641975308642</v>
      </c>
      <c r="T5" s="23">
        <f t="shared" si="4"/>
        <v>2205.9753086419755</v>
      </c>
      <c r="U5" s="23">
        <f t="shared" si="9"/>
        <v>4108.8395061728397</v>
      </c>
    </row>
    <row r="6" spans="1:21">
      <c r="A6" s="11">
        <v>4</v>
      </c>
      <c r="B6" s="11" t="s">
        <v>4</v>
      </c>
      <c r="C6" s="12">
        <v>20</v>
      </c>
      <c r="D6" s="13">
        <v>443</v>
      </c>
      <c r="E6" s="14">
        <v>313</v>
      </c>
      <c r="F6" s="15">
        <f t="shared" si="5"/>
        <v>671.31383542961055</v>
      </c>
      <c r="G6" s="16">
        <f t="shared" si="6"/>
        <v>425.44515427484026</v>
      </c>
      <c r="H6" s="13">
        <v>829</v>
      </c>
      <c r="I6" s="17">
        <v>634</v>
      </c>
      <c r="J6" s="14">
        <v>366</v>
      </c>
      <c r="K6" s="17">
        <v>224</v>
      </c>
      <c r="L6" s="18">
        <f t="shared" si="0"/>
        <v>1.6339285714285714</v>
      </c>
      <c r="M6" s="19">
        <f t="shared" si="7"/>
        <v>1096.7589897044509</v>
      </c>
      <c r="N6" s="19">
        <f t="shared" si="1"/>
        <v>1792.0258492492367</v>
      </c>
      <c r="O6" s="20"/>
      <c r="P6" s="21">
        <v>2344</v>
      </c>
      <c r="Q6" s="21">
        <f t="shared" si="8"/>
        <v>1097</v>
      </c>
      <c r="R6" s="22">
        <f t="shared" si="2"/>
        <v>4.8973214285714288</v>
      </c>
      <c r="S6" s="23">
        <f t="shared" si="3"/>
        <v>2169.5133928571431</v>
      </c>
      <c r="T6" s="23">
        <f t="shared" si="4"/>
        <v>1532.8616071428571</v>
      </c>
      <c r="U6" s="23">
        <f t="shared" si="9"/>
        <v>3702.375</v>
      </c>
    </row>
    <row r="7" spans="1:21">
      <c r="A7" s="11">
        <v>5</v>
      </c>
      <c r="B7" s="11" t="s">
        <v>3</v>
      </c>
      <c r="C7" s="12">
        <v>19</v>
      </c>
      <c r="D7" s="13">
        <v>167</v>
      </c>
      <c r="E7" s="14">
        <v>314</v>
      </c>
      <c r="F7" s="15">
        <f t="shared" si="5"/>
        <v>253.06864676466131</v>
      </c>
      <c r="G7" s="16">
        <f t="shared" si="6"/>
        <v>426.80440396900912</v>
      </c>
      <c r="H7" s="13">
        <v>1133</v>
      </c>
      <c r="I7" s="17">
        <v>1321</v>
      </c>
      <c r="J7" s="14">
        <v>564</v>
      </c>
      <c r="K7" s="17">
        <v>154</v>
      </c>
      <c r="L7" s="18">
        <f t="shared" si="0"/>
        <v>3.6623376623376624</v>
      </c>
      <c r="M7" s="19">
        <f t="shared" si="7"/>
        <v>679.87305073367042</v>
      </c>
      <c r="N7" s="19">
        <f t="shared" si="1"/>
        <v>2489.9246793103257</v>
      </c>
      <c r="O7" s="20"/>
      <c r="P7" s="21">
        <v>1551</v>
      </c>
      <c r="Q7" s="21">
        <f t="shared" si="8"/>
        <v>1890</v>
      </c>
      <c r="R7" s="22">
        <f t="shared" si="2"/>
        <v>12.272727272727273</v>
      </c>
      <c r="S7" s="23">
        <f t="shared" si="3"/>
        <v>2049.5454545454545</v>
      </c>
      <c r="T7" s="23">
        <f t="shared" si="4"/>
        <v>3853.636363636364</v>
      </c>
      <c r="U7" s="23">
        <f t="shared" si="9"/>
        <v>5903.181818181818</v>
      </c>
    </row>
    <row r="8" spans="1:21">
      <c r="A8" s="11">
        <v>6</v>
      </c>
      <c r="B8" s="11" t="s">
        <v>4</v>
      </c>
      <c r="C8" s="12">
        <v>22</v>
      </c>
      <c r="D8" s="13">
        <v>478</v>
      </c>
      <c r="E8" s="14">
        <v>244</v>
      </c>
      <c r="F8" s="15">
        <f t="shared" si="5"/>
        <v>724.35217457190481</v>
      </c>
      <c r="G8" s="16">
        <f t="shared" si="6"/>
        <v>331.65692537719178</v>
      </c>
      <c r="H8" s="13">
        <v>1271</v>
      </c>
      <c r="I8" s="17">
        <v>1670</v>
      </c>
      <c r="J8" s="14">
        <v>882</v>
      </c>
      <c r="K8" s="17">
        <v>144</v>
      </c>
      <c r="L8" s="18">
        <f t="shared" si="0"/>
        <v>6.125</v>
      </c>
      <c r="M8" s="19">
        <f t="shared" si="7"/>
        <v>1056.0090999490967</v>
      </c>
      <c r="N8" s="19">
        <f t="shared" si="1"/>
        <v>6468.0557371882169</v>
      </c>
      <c r="O8" s="20"/>
      <c r="P8" s="21">
        <v>1382</v>
      </c>
      <c r="Q8" s="21">
        <f t="shared" si="8"/>
        <v>2059</v>
      </c>
      <c r="R8" s="22">
        <f t="shared" si="2"/>
        <v>14.298611111111111</v>
      </c>
      <c r="S8" s="23">
        <f t="shared" si="3"/>
        <v>6834.7361111111113</v>
      </c>
      <c r="T8" s="23">
        <f t="shared" si="4"/>
        <v>3488.8611111111109</v>
      </c>
      <c r="U8" s="23">
        <f t="shared" si="9"/>
        <v>10323.597222222223</v>
      </c>
    </row>
    <row r="9" spans="1:21">
      <c r="A9" s="11">
        <v>7</v>
      </c>
      <c r="B9" s="11" t="s">
        <v>3</v>
      </c>
      <c r="C9" s="12">
        <v>19</v>
      </c>
      <c r="D9" s="13">
        <v>436</v>
      </c>
      <c r="E9" s="14">
        <v>264</v>
      </c>
      <c r="F9" s="15">
        <f t="shared" si="5"/>
        <v>660.70616760115161</v>
      </c>
      <c r="G9" s="16">
        <f t="shared" si="6"/>
        <v>358.84191926056815</v>
      </c>
      <c r="H9" s="13">
        <v>812</v>
      </c>
      <c r="I9" s="17">
        <v>945</v>
      </c>
      <c r="J9" s="14">
        <v>572</v>
      </c>
      <c r="K9" s="17">
        <v>165</v>
      </c>
      <c r="L9" s="18">
        <f t="shared" si="0"/>
        <v>3.4666666666666668</v>
      </c>
      <c r="M9" s="19">
        <f t="shared" si="7"/>
        <v>1019.5480868617198</v>
      </c>
      <c r="N9" s="19">
        <f t="shared" si="1"/>
        <v>3534.4333677872951</v>
      </c>
      <c r="O9" s="20"/>
      <c r="P9" s="21">
        <v>2256</v>
      </c>
      <c r="Q9" s="21">
        <f t="shared" si="8"/>
        <v>1185</v>
      </c>
      <c r="R9" s="22">
        <f t="shared" si="2"/>
        <v>7.1818181818181817</v>
      </c>
      <c r="S9" s="23">
        <f t="shared" si="3"/>
        <v>3131.272727272727</v>
      </c>
      <c r="T9" s="23">
        <f t="shared" si="4"/>
        <v>1896</v>
      </c>
      <c r="U9" s="23">
        <f t="shared" si="9"/>
        <v>5027.272727272727</v>
      </c>
    </row>
    <row r="10" spans="1:21">
      <c r="A10" s="11">
        <v>8</v>
      </c>
      <c r="B10" s="11" t="s">
        <v>4</v>
      </c>
      <c r="C10" s="12">
        <v>18</v>
      </c>
      <c r="D10" s="13">
        <v>437</v>
      </c>
      <c r="E10" s="14">
        <v>170</v>
      </c>
      <c r="F10" s="15">
        <f t="shared" si="5"/>
        <v>662.22154871950295</v>
      </c>
      <c r="G10" s="16">
        <f t="shared" si="6"/>
        <v>231.07244800869918</v>
      </c>
      <c r="H10" s="13">
        <v>1680</v>
      </c>
      <c r="I10" s="17">
        <v>1741</v>
      </c>
      <c r="J10" s="14">
        <v>859</v>
      </c>
      <c r="K10" s="17">
        <v>101</v>
      </c>
      <c r="L10" s="18">
        <f t="shared" si="0"/>
        <v>8.5049504950495045</v>
      </c>
      <c r="M10" s="19">
        <f t="shared" si="7"/>
        <v>893.29399672820216</v>
      </c>
      <c r="N10" s="19">
        <f t="shared" si="1"/>
        <v>7597.4212196982735</v>
      </c>
      <c r="O10" s="20"/>
      <c r="P10" s="21">
        <v>879</v>
      </c>
      <c r="Q10" s="21">
        <f t="shared" si="8"/>
        <v>2562</v>
      </c>
      <c r="R10" s="22">
        <f t="shared" si="2"/>
        <v>25.366336633663366</v>
      </c>
      <c r="S10" s="23">
        <f t="shared" si="3"/>
        <v>11085.08910891089</v>
      </c>
      <c r="T10" s="23">
        <f t="shared" si="4"/>
        <v>4312.2772277227723</v>
      </c>
      <c r="U10" s="23">
        <f t="shared" si="9"/>
        <v>15397.366336633662</v>
      </c>
    </row>
    <row r="11" spans="1:21">
      <c r="A11" s="11">
        <v>9</v>
      </c>
      <c r="B11" s="11" t="s">
        <v>3</v>
      </c>
      <c r="C11" s="12">
        <v>20</v>
      </c>
      <c r="D11" s="13">
        <v>326</v>
      </c>
      <c r="E11" s="14">
        <v>194</v>
      </c>
      <c r="F11" s="15">
        <f t="shared" si="5"/>
        <v>494.01424458251245</v>
      </c>
      <c r="G11" s="16">
        <f t="shared" si="6"/>
        <v>263.69444066875081</v>
      </c>
      <c r="H11" s="13">
        <v>411</v>
      </c>
      <c r="I11" s="17">
        <v>469</v>
      </c>
      <c r="J11" s="14">
        <v>292</v>
      </c>
      <c r="K11" s="17">
        <v>75</v>
      </c>
      <c r="L11" s="18">
        <f t="shared" si="0"/>
        <v>3.8933333333333335</v>
      </c>
      <c r="M11" s="19">
        <f t="shared" si="7"/>
        <v>757.7086852512632</v>
      </c>
      <c r="N11" s="19">
        <f t="shared" si="1"/>
        <v>2950.012481244918</v>
      </c>
      <c r="O11" s="20"/>
      <c r="P11" s="21">
        <v>2853</v>
      </c>
      <c r="Q11" s="21">
        <f t="shared" si="8"/>
        <v>588</v>
      </c>
      <c r="R11" s="22">
        <f t="shared" si="2"/>
        <v>7.84</v>
      </c>
      <c r="S11" s="23">
        <f t="shared" si="3"/>
        <v>2555.84</v>
      </c>
      <c r="T11" s="23">
        <f t="shared" si="4"/>
        <v>1520.96</v>
      </c>
      <c r="U11" s="23">
        <f t="shared" si="9"/>
        <v>4076.8</v>
      </c>
    </row>
    <row r="12" spans="1:21">
      <c r="A12" s="11">
        <v>10</v>
      </c>
      <c r="B12" s="11" t="s">
        <v>4</v>
      </c>
      <c r="C12" s="12">
        <v>22</v>
      </c>
      <c r="D12" s="13">
        <v>278</v>
      </c>
      <c r="E12" s="14">
        <v>244</v>
      </c>
      <c r="F12" s="15">
        <f t="shared" si="5"/>
        <v>421.27595090165175</v>
      </c>
      <c r="G12" s="16">
        <f t="shared" si="6"/>
        <v>331.65692537719178</v>
      </c>
      <c r="H12" s="13">
        <v>401</v>
      </c>
      <c r="I12" s="17">
        <v>473</v>
      </c>
      <c r="J12" s="14">
        <v>333</v>
      </c>
      <c r="K12" s="17">
        <v>159</v>
      </c>
      <c r="L12" s="18">
        <f t="shared" si="0"/>
        <v>2.0943396226415096</v>
      </c>
      <c r="M12" s="19">
        <f t="shared" si="7"/>
        <v>752.93287627884354</v>
      </c>
      <c r="N12" s="19">
        <f t="shared" si="1"/>
        <v>1576.8971559802196</v>
      </c>
      <c r="O12" s="20"/>
      <c r="P12" s="21">
        <v>2900</v>
      </c>
      <c r="Q12" s="21">
        <f t="shared" si="8"/>
        <v>541</v>
      </c>
      <c r="R12" s="22">
        <f t="shared" si="2"/>
        <v>3.4025157232704402</v>
      </c>
      <c r="S12" s="23">
        <f t="shared" si="3"/>
        <v>945.89937106918239</v>
      </c>
      <c r="T12" s="23">
        <f t="shared" si="4"/>
        <v>830.21383647798734</v>
      </c>
      <c r="U12" s="23">
        <f t="shared" si="9"/>
        <v>1776.1132075471696</v>
      </c>
    </row>
    <row r="13" spans="1:21">
      <c r="A13" s="11">
        <v>11</v>
      </c>
      <c r="B13" s="11" t="s">
        <v>3</v>
      </c>
      <c r="C13" s="12">
        <v>22</v>
      </c>
      <c r="D13" s="13">
        <v>360</v>
      </c>
      <c r="E13" s="14">
        <v>274</v>
      </c>
      <c r="F13" s="15">
        <f t="shared" si="5"/>
        <v>545.53720260645548</v>
      </c>
      <c r="G13" s="16">
        <f t="shared" si="6"/>
        <v>372.43441620225633</v>
      </c>
      <c r="H13" s="13">
        <v>606</v>
      </c>
      <c r="I13" s="17">
        <v>673</v>
      </c>
      <c r="J13" s="14">
        <v>327</v>
      </c>
      <c r="K13" s="17">
        <v>120</v>
      </c>
      <c r="L13" s="18">
        <f t="shared" si="0"/>
        <v>2.7250000000000001</v>
      </c>
      <c r="M13" s="19">
        <f t="shared" si="7"/>
        <v>917.97161880871181</v>
      </c>
      <c r="N13" s="19">
        <f t="shared" si="1"/>
        <v>2501.4726612537397</v>
      </c>
      <c r="O13" s="20"/>
      <c r="P13" s="21">
        <v>2488</v>
      </c>
      <c r="Q13" s="21">
        <f t="shared" si="8"/>
        <v>953</v>
      </c>
      <c r="R13" s="22">
        <f t="shared" si="2"/>
        <v>7.9416666666666664</v>
      </c>
      <c r="S13" s="23">
        <f t="shared" si="3"/>
        <v>2859</v>
      </c>
      <c r="T13" s="23">
        <f t="shared" si="4"/>
        <v>2176.0166666666664</v>
      </c>
      <c r="U13" s="23">
        <f t="shared" si="9"/>
        <v>5035.0166666666664</v>
      </c>
    </row>
    <row r="14" spans="1:21">
      <c r="A14" s="11">
        <v>12</v>
      </c>
      <c r="B14" s="11" t="s">
        <v>4</v>
      </c>
      <c r="C14" s="12">
        <v>21</v>
      </c>
      <c r="D14" s="13">
        <v>393</v>
      </c>
      <c r="E14" s="14">
        <v>361</v>
      </c>
      <c r="F14" s="15">
        <f t="shared" si="5"/>
        <v>595.54477951204728</v>
      </c>
      <c r="G14" s="16">
        <f t="shared" si="6"/>
        <v>490.68913959494358</v>
      </c>
      <c r="H14" s="13">
        <v>1930</v>
      </c>
      <c r="I14" s="17">
        <v>1789</v>
      </c>
      <c r="J14" s="14">
        <v>1453</v>
      </c>
      <c r="K14" s="17">
        <v>246</v>
      </c>
      <c r="L14" s="18">
        <f t="shared" si="0"/>
        <v>5.9065040650406502</v>
      </c>
      <c r="M14" s="19">
        <f t="shared" si="7"/>
        <v>1086.2339191069909</v>
      </c>
      <c r="N14" s="19">
        <f t="shared" si="1"/>
        <v>6415.845058790479</v>
      </c>
      <c r="O14" s="20"/>
      <c r="P14" s="24">
        <v>1175</v>
      </c>
      <c r="Q14" s="21">
        <f t="shared" si="8"/>
        <v>2266</v>
      </c>
      <c r="R14" s="22">
        <f t="shared" si="2"/>
        <v>9.2113821138211378</v>
      </c>
      <c r="S14" s="23">
        <f t="shared" si="3"/>
        <v>3620.0731707317073</v>
      </c>
      <c r="T14" s="23">
        <f t="shared" si="4"/>
        <v>3325.3089430894306</v>
      </c>
      <c r="U14" s="23">
        <f t="shared" si="9"/>
        <v>6945.3821138211379</v>
      </c>
    </row>
    <row r="15" spans="1:21">
      <c r="A15" s="11">
        <v>13</v>
      </c>
      <c r="B15" s="11" t="s">
        <v>3</v>
      </c>
      <c r="C15" s="12">
        <v>21</v>
      </c>
      <c r="D15" s="13">
        <v>338</v>
      </c>
      <c r="E15" s="14">
        <v>169</v>
      </c>
      <c r="F15" s="15">
        <f t="shared" si="5"/>
        <v>512.19881800272765</v>
      </c>
      <c r="G15" s="16">
        <f t="shared" si="6"/>
        <v>229.71319831453036</v>
      </c>
      <c r="H15" s="13">
        <v>490</v>
      </c>
      <c r="I15" s="17">
        <v>588</v>
      </c>
      <c r="J15" s="14">
        <v>324</v>
      </c>
      <c r="K15" s="17">
        <v>99</v>
      </c>
      <c r="L15" s="18">
        <f t="shared" si="0"/>
        <v>3.2727272727272729</v>
      </c>
      <c r="M15" s="19">
        <f t="shared" si="7"/>
        <v>741.91201631725801</v>
      </c>
      <c r="N15" s="19">
        <f t="shared" si="1"/>
        <v>2428.075689765572</v>
      </c>
      <c r="O15" s="20"/>
      <c r="P15" s="21">
        <v>2687</v>
      </c>
      <c r="Q15" s="21">
        <f t="shared" si="8"/>
        <v>754</v>
      </c>
      <c r="R15" s="22">
        <f t="shared" si="2"/>
        <v>7.6161616161616159</v>
      </c>
      <c r="S15" s="23">
        <f t="shared" si="3"/>
        <v>2574.2626262626263</v>
      </c>
      <c r="T15" s="23">
        <f t="shared" si="4"/>
        <v>1287.1313131313132</v>
      </c>
      <c r="U15" s="23">
        <f t="shared" si="9"/>
        <v>3861.3939393939395</v>
      </c>
    </row>
    <row r="16" spans="1:21">
      <c r="A16" s="11">
        <v>14</v>
      </c>
      <c r="B16" s="11" t="s">
        <v>3</v>
      </c>
      <c r="C16" s="12">
        <v>47</v>
      </c>
      <c r="D16" s="13">
        <v>424</v>
      </c>
      <c r="E16" s="14">
        <v>372</v>
      </c>
      <c r="F16" s="15">
        <f t="shared" si="5"/>
        <v>642.52159418093652</v>
      </c>
      <c r="G16" s="16">
        <f t="shared" si="6"/>
        <v>505.64088623080056</v>
      </c>
      <c r="H16" s="13">
        <v>509</v>
      </c>
      <c r="I16" s="17">
        <v>536</v>
      </c>
      <c r="J16" s="14">
        <v>329</v>
      </c>
      <c r="K16" s="17">
        <v>226</v>
      </c>
      <c r="L16" s="18">
        <f t="shared" si="0"/>
        <v>1.4557522123893805</v>
      </c>
      <c r="M16" s="19">
        <f t="shared" si="7"/>
        <v>1148.1624804117371</v>
      </c>
      <c r="N16" s="19">
        <f t="shared" si="1"/>
        <v>1671.4400710418649</v>
      </c>
      <c r="O16" s="20"/>
      <c r="P16" s="21">
        <v>2725</v>
      </c>
      <c r="Q16" s="21">
        <f t="shared" si="8"/>
        <v>716</v>
      </c>
      <c r="R16" s="22">
        <f t="shared" si="2"/>
        <v>3.168141592920354</v>
      </c>
      <c r="S16" s="23">
        <f t="shared" si="3"/>
        <v>1343.2920353982302</v>
      </c>
      <c r="T16" s="23">
        <f t="shared" si="4"/>
        <v>1178.5486725663718</v>
      </c>
      <c r="U16" s="23">
        <f t="shared" si="9"/>
        <v>2521.8407079646022</v>
      </c>
    </row>
    <row r="17" spans="1:33">
      <c r="A17" s="11">
        <v>15</v>
      </c>
      <c r="B17" s="11" t="s">
        <v>3</v>
      </c>
      <c r="C17" s="12">
        <v>20</v>
      </c>
      <c r="D17" s="13">
        <v>273</v>
      </c>
      <c r="E17" s="14">
        <v>285</v>
      </c>
      <c r="F17" s="15">
        <f t="shared" si="5"/>
        <v>413.69904530989544</v>
      </c>
      <c r="G17" s="16">
        <f t="shared" si="6"/>
        <v>387.38616283811336</v>
      </c>
      <c r="H17" s="13">
        <v>1239</v>
      </c>
      <c r="I17" s="17">
        <v>1315</v>
      </c>
      <c r="J17" s="14">
        <v>1029</v>
      </c>
      <c r="K17" s="17">
        <v>229</v>
      </c>
      <c r="L17" s="18">
        <f t="shared" si="0"/>
        <v>4.4934497816593888</v>
      </c>
      <c r="M17" s="19">
        <f t="shared" si="7"/>
        <v>801.08520814800886</v>
      </c>
      <c r="N17" s="19">
        <f t="shared" si="1"/>
        <v>3599.6361536432364</v>
      </c>
      <c r="O17" s="20"/>
      <c r="P17" s="21">
        <v>1916</v>
      </c>
      <c r="Q17" s="21">
        <f t="shared" si="8"/>
        <v>1525</v>
      </c>
      <c r="R17" s="22">
        <f t="shared" si="2"/>
        <v>6.6593886462882095</v>
      </c>
      <c r="S17" s="23">
        <f t="shared" si="3"/>
        <v>1818.0131004366813</v>
      </c>
      <c r="T17" s="23">
        <f t="shared" si="4"/>
        <v>1897.9257641921397</v>
      </c>
      <c r="U17" s="23">
        <f t="shared" si="9"/>
        <v>3715.9388646288207</v>
      </c>
    </row>
    <row r="18" spans="1:33">
      <c r="A18" s="11">
        <v>16</v>
      </c>
      <c r="B18" s="11" t="s">
        <v>4</v>
      </c>
      <c r="C18" s="12">
        <v>21</v>
      </c>
      <c r="D18" s="13">
        <v>389</v>
      </c>
      <c r="E18" s="14">
        <v>407</v>
      </c>
      <c r="F18" s="15">
        <f t="shared" si="5"/>
        <v>589.48325503864214</v>
      </c>
      <c r="G18" s="16">
        <f t="shared" si="6"/>
        <v>553.21462552670926</v>
      </c>
      <c r="H18" s="13">
        <v>1796</v>
      </c>
      <c r="I18" s="17">
        <v>1736</v>
      </c>
      <c r="J18" s="14">
        <v>1427</v>
      </c>
      <c r="K18" s="17">
        <v>244</v>
      </c>
      <c r="L18" s="18">
        <f t="shared" si="0"/>
        <v>5.8483606557377046</v>
      </c>
      <c r="M18" s="19">
        <f t="shared" si="7"/>
        <v>1142.6978805653514</v>
      </c>
      <c r="N18" s="19">
        <f t="shared" si="1"/>
        <v>6682.9093260932641</v>
      </c>
      <c r="O18" s="20"/>
      <c r="P18" s="21">
        <v>1335</v>
      </c>
      <c r="Q18" s="21">
        <f t="shared" si="8"/>
        <v>2106</v>
      </c>
      <c r="R18" s="22">
        <f t="shared" si="2"/>
        <v>8.6311475409836067</v>
      </c>
      <c r="S18" s="23">
        <f t="shared" si="3"/>
        <v>3357.5163934426232</v>
      </c>
      <c r="T18" s="23">
        <f t="shared" si="4"/>
        <v>3512.877049180328</v>
      </c>
      <c r="U18" s="23">
        <f t="shared" si="9"/>
        <v>6870.3934426229516</v>
      </c>
    </row>
    <row r="19" spans="1:33">
      <c r="A19" s="11">
        <v>17</v>
      </c>
      <c r="B19" s="11" t="s">
        <v>4</v>
      </c>
      <c r="C19" s="12">
        <v>22</v>
      </c>
      <c r="D19" s="13">
        <v>437</v>
      </c>
      <c r="E19" s="14">
        <v>396</v>
      </c>
      <c r="F19" s="15">
        <f t="shared" si="5"/>
        <v>662.22154871950295</v>
      </c>
      <c r="G19" s="16">
        <f t="shared" si="6"/>
        <v>538.26287889085222</v>
      </c>
      <c r="H19" s="13">
        <v>508</v>
      </c>
      <c r="I19" s="17">
        <v>543</v>
      </c>
      <c r="J19" s="14">
        <v>231</v>
      </c>
      <c r="K19" s="17">
        <v>269</v>
      </c>
      <c r="L19" s="18">
        <f t="shared" si="0"/>
        <v>0.85873605947955389</v>
      </c>
      <c r="M19" s="19">
        <f t="shared" si="7"/>
        <v>1200.4844276103552</v>
      </c>
      <c r="N19" s="19">
        <f t="shared" si="1"/>
        <v>1030.8992668326841</v>
      </c>
      <c r="O19" s="20"/>
      <c r="P19" s="21">
        <v>2621</v>
      </c>
      <c r="Q19" s="21">
        <f t="shared" si="8"/>
        <v>820</v>
      </c>
      <c r="R19" s="22">
        <f t="shared" si="2"/>
        <v>3.0483271375464684</v>
      </c>
      <c r="S19" s="23">
        <f t="shared" si="3"/>
        <v>1332.1189591078066</v>
      </c>
      <c r="T19" s="23">
        <f t="shared" si="4"/>
        <v>1207.1375464684015</v>
      </c>
      <c r="U19" s="23">
        <f t="shared" si="9"/>
        <v>2539.2565055762079</v>
      </c>
    </row>
    <row r="20" spans="1:33">
      <c r="A20" s="11">
        <v>18</v>
      </c>
      <c r="B20" s="11" t="s">
        <v>3</v>
      </c>
      <c r="C20" s="12">
        <v>22</v>
      </c>
      <c r="D20" s="13">
        <v>420</v>
      </c>
      <c r="E20" s="14">
        <v>308</v>
      </c>
      <c r="F20" s="15">
        <f t="shared" si="5"/>
        <v>636.46006970753137</v>
      </c>
      <c r="G20" s="16">
        <f t="shared" si="6"/>
        <v>418.64890580399617</v>
      </c>
      <c r="H20" s="13">
        <v>1292</v>
      </c>
      <c r="I20" s="17">
        <v>1366</v>
      </c>
      <c r="J20" s="14">
        <v>999</v>
      </c>
      <c r="K20" s="17">
        <v>225</v>
      </c>
      <c r="L20" s="18">
        <f t="shared" si="0"/>
        <v>4.4400000000000004</v>
      </c>
      <c r="M20" s="19">
        <f t="shared" si="7"/>
        <v>1055.1089755115277</v>
      </c>
      <c r="N20" s="19">
        <f t="shared" si="1"/>
        <v>4684.6838512711829</v>
      </c>
      <c r="O20" s="20"/>
      <c r="P20" s="21">
        <v>1782</v>
      </c>
      <c r="Q20" s="21">
        <f t="shared" si="8"/>
        <v>1659</v>
      </c>
      <c r="R20" s="22">
        <f t="shared" si="2"/>
        <v>7.3733333333333331</v>
      </c>
      <c r="S20" s="23">
        <f t="shared" si="3"/>
        <v>3096.7999999999997</v>
      </c>
      <c r="T20" s="23">
        <f t="shared" si="4"/>
        <v>2270.9866666666667</v>
      </c>
      <c r="U20" s="23">
        <f t="shared" si="9"/>
        <v>5367.7866666666669</v>
      </c>
    </row>
    <row r="21" spans="1:33">
      <c r="A21" s="11">
        <v>19</v>
      </c>
      <c r="B21" s="11" t="s">
        <v>3</v>
      </c>
      <c r="C21" s="12">
        <v>23</v>
      </c>
      <c r="D21" s="13">
        <v>419</v>
      </c>
      <c r="E21" s="14">
        <v>310</v>
      </c>
      <c r="F21" s="15">
        <f t="shared" si="5"/>
        <v>634.94468858918015</v>
      </c>
      <c r="G21" s="16">
        <f t="shared" si="6"/>
        <v>421.36740519233382</v>
      </c>
      <c r="H21" s="13">
        <v>1156</v>
      </c>
      <c r="I21" s="17">
        <v>1210</v>
      </c>
      <c r="J21" s="14">
        <v>812</v>
      </c>
      <c r="K21" s="17">
        <v>178</v>
      </c>
      <c r="L21" s="18">
        <f t="shared" si="0"/>
        <v>4.5617977528089888</v>
      </c>
      <c r="M21" s="19">
        <f t="shared" si="7"/>
        <v>1056.312093781514</v>
      </c>
      <c r="N21" s="19">
        <f t="shared" si="1"/>
        <v>4818.6821356774681</v>
      </c>
      <c r="O21" s="20"/>
      <c r="P21" s="21">
        <v>1887</v>
      </c>
      <c r="Q21" s="21">
        <f t="shared" si="8"/>
        <v>1554</v>
      </c>
      <c r="R21" s="22">
        <f t="shared" si="2"/>
        <v>8.7303370786516847</v>
      </c>
      <c r="S21" s="23">
        <f t="shared" si="3"/>
        <v>3658.0112359550558</v>
      </c>
      <c r="T21" s="23">
        <f t="shared" si="4"/>
        <v>2706.4044943820222</v>
      </c>
      <c r="U21" s="23">
        <f t="shared" si="9"/>
        <v>6364.4157303370775</v>
      </c>
    </row>
    <row r="22" spans="1:33">
      <c r="A22" s="11">
        <v>20</v>
      </c>
      <c r="B22" s="11" t="s">
        <v>3</v>
      </c>
      <c r="C22" s="12">
        <v>22</v>
      </c>
      <c r="D22" s="13">
        <v>346</v>
      </c>
      <c r="E22" s="14">
        <v>333</v>
      </c>
      <c r="F22" s="15">
        <f t="shared" si="5"/>
        <v>524.32186694953782</v>
      </c>
      <c r="G22" s="16">
        <f t="shared" si="6"/>
        <v>452.63014815821663</v>
      </c>
      <c r="H22" s="13">
        <v>1300</v>
      </c>
      <c r="I22" s="17">
        <v>1280</v>
      </c>
      <c r="J22" s="14">
        <v>918</v>
      </c>
      <c r="K22" s="17">
        <v>262</v>
      </c>
      <c r="L22" s="18">
        <f t="shared" si="0"/>
        <v>3.5038167938931299</v>
      </c>
      <c r="M22" s="19">
        <f t="shared" si="7"/>
        <v>976.95201510775451</v>
      </c>
      <c r="N22" s="19">
        <f t="shared" si="1"/>
        <v>3423.0608773622848</v>
      </c>
      <c r="O22" s="20"/>
      <c r="P22" s="21">
        <v>1779</v>
      </c>
      <c r="Q22" s="21">
        <f t="shared" si="8"/>
        <v>1662</v>
      </c>
      <c r="R22" s="22">
        <f t="shared" si="2"/>
        <v>6.343511450381679</v>
      </c>
      <c r="S22" s="23">
        <f t="shared" si="3"/>
        <v>2194.8549618320608</v>
      </c>
      <c r="T22" s="23">
        <f t="shared" si="4"/>
        <v>2112.3893129770991</v>
      </c>
      <c r="U22" s="23">
        <f t="shared" si="9"/>
        <v>4307.2442748091598</v>
      </c>
    </row>
    <row r="23" spans="1:33">
      <c r="A23" s="11">
        <v>21</v>
      </c>
      <c r="B23" s="11" t="s">
        <v>3</v>
      </c>
      <c r="C23" s="12">
        <v>21</v>
      </c>
      <c r="D23" s="13">
        <v>495</v>
      </c>
      <c r="E23" s="14">
        <v>394</v>
      </c>
      <c r="F23" s="15">
        <f t="shared" si="5"/>
        <v>750.11365358387627</v>
      </c>
      <c r="G23" s="16">
        <f t="shared" si="6"/>
        <v>535.54437950251463</v>
      </c>
      <c r="H23" s="13">
        <v>1232</v>
      </c>
      <c r="I23" s="17">
        <v>1618</v>
      </c>
      <c r="J23" s="14">
        <v>943</v>
      </c>
      <c r="K23" s="17">
        <v>203</v>
      </c>
      <c r="L23" s="18">
        <f t="shared" si="0"/>
        <v>4.6453201970443354</v>
      </c>
      <c r="M23" s="19">
        <f t="shared" si="7"/>
        <v>1285.6580330863908</v>
      </c>
      <c r="N23" s="19">
        <f t="shared" si="1"/>
        <v>5972.2932275885059</v>
      </c>
      <c r="O23" s="20"/>
      <c r="P23" s="21">
        <v>1534</v>
      </c>
      <c r="Q23" s="21">
        <f t="shared" si="8"/>
        <v>1907</v>
      </c>
      <c r="R23" s="22">
        <f t="shared" si="2"/>
        <v>9.3940886699507384</v>
      </c>
      <c r="S23" s="23">
        <f t="shared" si="3"/>
        <v>4650.0738916256159</v>
      </c>
      <c r="T23" s="23">
        <f t="shared" si="4"/>
        <v>3701.270935960591</v>
      </c>
      <c r="U23" s="23">
        <f t="shared" si="9"/>
        <v>8351.3448275862065</v>
      </c>
    </row>
    <row r="24" spans="1:33">
      <c r="A24" s="11">
        <v>22</v>
      </c>
      <c r="B24" s="11" t="s">
        <v>3</v>
      </c>
      <c r="C24" s="12">
        <v>23</v>
      </c>
      <c r="D24" s="13">
        <v>309</v>
      </c>
      <c r="E24" s="14">
        <v>296</v>
      </c>
      <c r="F24" s="15">
        <f t="shared" si="5"/>
        <v>468.25276557054099</v>
      </c>
      <c r="G24" s="16">
        <f t="shared" si="6"/>
        <v>402.33790947397034</v>
      </c>
      <c r="H24" s="15">
        <v>599</v>
      </c>
      <c r="I24" s="25">
        <v>717</v>
      </c>
      <c r="J24" s="16">
        <v>434</v>
      </c>
      <c r="K24" s="17">
        <v>175</v>
      </c>
      <c r="L24" s="18">
        <f t="shared" si="0"/>
        <v>2.48</v>
      </c>
      <c r="M24" s="19">
        <f t="shared" si="7"/>
        <v>870.59067504451127</v>
      </c>
      <c r="N24" s="19">
        <f t="shared" si="1"/>
        <v>2159.0648741103878</v>
      </c>
      <c r="O24" s="20"/>
      <c r="P24" s="21">
        <v>2559</v>
      </c>
      <c r="Q24" s="21">
        <f t="shared" si="8"/>
        <v>882</v>
      </c>
      <c r="R24" s="22">
        <f t="shared" si="2"/>
        <v>5.04</v>
      </c>
      <c r="S24" s="23">
        <f t="shared" si="3"/>
        <v>1557.36</v>
      </c>
      <c r="T24" s="23">
        <f t="shared" si="4"/>
        <v>1491.84</v>
      </c>
      <c r="U24" s="23">
        <f t="shared" si="9"/>
        <v>3049.2</v>
      </c>
    </row>
    <row r="25" spans="1:33">
      <c r="A25" s="11">
        <v>23</v>
      </c>
      <c r="B25" s="11" t="s">
        <v>4</v>
      </c>
      <c r="C25" s="12">
        <v>22</v>
      </c>
      <c r="D25" s="13">
        <v>301</v>
      </c>
      <c r="E25" s="14">
        <v>279</v>
      </c>
      <c r="F25" s="15">
        <f t="shared" si="5"/>
        <v>456.12971662373081</v>
      </c>
      <c r="G25" s="16">
        <f t="shared" si="6"/>
        <v>379.23066467310042</v>
      </c>
      <c r="H25" s="15">
        <v>1803</v>
      </c>
      <c r="I25" s="25">
        <v>1942</v>
      </c>
      <c r="J25" s="16">
        <v>1335</v>
      </c>
      <c r="K25" s="17">
        <v>130</v>
      </c>
      <c r="L25" s="18">
        <f t="shared" si="0"/>
        <v>10.26923076923077</v>
      </c>
      <c r="M25" s="19">
        <f t="shared" si="7"/>
        <v>835.36038129683129</v>
      </c>
      <c r="N25" s="19">
        <f t="shared" si="1"/>
        <v>8578.5085310097675</v>
      </c>
      <c r="O25" s="20"/>
      <c r="P25" s="21">
        <v>1031</v>
      </c>
      <c r="Q25" s="21">
        <f t="shared" si="8"/>
        <v>2410</v>
      </c>
      <c r="R25" s="22">
        <f t="shared" si="2"/>
        <v>18.53846153846154</v>
      </c>
      <c r="S25" s="23">
        <f t="shared" si="3"/>
        <v>5580.0769230769238</v>
      </c>
      <c r="T25" s="23">
        <f t="shared" si="4"/>
        <v>5172.2307692307695</v>
      </c>
      <c r="U25" s="23">
        <f t="shared" si="9"/>
        <v>10752.307692307693</v>
      </c>
    </row>
    <row r="26" spans="1:33">
      <c r="A26" s="11">
        <v>24</v>
      </c>
      <c r="B26" s="11" t="s">
        <v>4</v>
      </c>
      <c r="C26" s="12">
        <v>27</v>
      </c>
      <c r="D26" s="13">
        <v>381</v>
      </c>
      <c r="E26" s="14">
        <v>337</v>
      </c>
      <c r="F26" s="15">
        <f t="shared" si="5"/>
        <v>577.36020609183208</v>
      </c>
      <c r="G26" s="16">
        <f t="shared" si="6"/>
        <v>458.06714693489192</v>
      </c>
      <c r="H26" s="15">
        <v>1189</v>
      </c>
      <c r="I26" s="25">
        <v>1388</v>
      </c>
      <c r="J26" s="16">
        <v>921</v>
      </c>
      <c r="K26" s="17">
        <v>144</v>
      </c>
      <c r="L26" s="18">
        <f t="shared" si="0"/>
        <v>6.395833333333333</v>
      </c>
      <c r="M26" s="19">
        <f t="shared" si="7"/>
        <v>1035.4273530267239</v>
      </c>
      <c r="N26" s="19">
        <f t="shared" si="1"/>
        <v>6622.4207787334217</v>
      </c>
      <c r="O26" s="20"/>
      <c r="P26" s="21">
        <v>1785</v>
      </c>
      <c r="Q26" s="21">
        <f t="shared" si="8"/>
        <v>1656</v>
      </c>
      <c r="R26" s="22">
        <f t="shared" si="2"/>
        <v>11.5</v>
      </c>
      <c r="S26" s="23">
        <f t="shared" si="3"/>
        <v>4381.5</v>
      </c>
      <c r="T26" s="23">
        <f t="shared" si="4"/>
        <v>3875.5</v>
      </c>
      <c r="U26" s="23">
        <f t="shared" si="9"/>
        <v>8257</v>
      </c>
    </row>
    <row r="27" spans="1:33" ht="15" thickBot="1">
      <c r="A27" s="26">
        <v>25</v>
      </c>
      <c r="B27" s="26" t="s">
        <v>4</v>
      </c>
      <c r="C27" s="27">
        <v>22</v>
      </c>
      <c r="D27" s="28">
        <v>236</v>
      </c>
      <c r="E27" s="29">
        <v>231</v>
      </c>
      <c r="F27" s="30">
        <f t="shared" si="5"/>
        <v>357.62994393089861</v>
      </c>
      <c r="G27" s="31">
        <f t="shared" si="6"/>
        <v>313.98667935299716</v>
      </c>
      <c r="H27" s="30">
        <v>1996</v>
      </c>
      <c r="I27" s="32">
        <v>1873</v>
      </c>
      <c r="J27" s="31">
        <v>1404</v>
      </c>
      <c r="K27" s="33">
        <v>170</v>
      </c>
      <c r="L27" s="34">
        <f t="shared" si="0"/>
        <v>8.2588235294117656</v>
      </c>
      <c r="M27" s="35">
        <f t="shared" si="7"/>
        <v>671.61662328389571</v>
      </c>
      <c r="N27" s="35">
        <f t="shared" si="1"/>
        <v>5546.7631711211161</v>
      </c>
      <c r="O27" s="36"/>
      <c r="P27" s="37">
        <v>976</v>
      </c>
      <c r="Q27" s="37">
        <f t="shared" si="8"/>
        <v>2465</v>
      </c>
      <c r="R27" s="38">
        <f t="shared" si="2"/>
        <v>14.5</v>
      </c>
      <c r="S27" s="39">
        <f t="shared" si="3"/>
        <v>3422</v>
      </c>
      <c r="T27" s="39">
        <f t="shared" si="4"/>
        <v>3349.5</v>
      </c>
      <c r="U27" s="39">
        <f t="shared" si="9"/>
        <v>6771.5</v>
      </c>
    </row>
    <row r="28" spans="1:33" s="1" customFormat="1">
      <c r="A28" s="22"/>
      <c r="B28" s="40" t="s">
        <v>6</v>
      </c>
      <c r="C28" s="41">
        <f>AVERAGE(C3:C27)</f>
        <v>24.24</v>
      </c>
      <c r="D28" s="42">
        <f t="shared" ref="D28:L28" si="10">AVERAGE(D3:D27)</f>
        <v>362.44</v>
      </c>
      <c r="E28" s="43">
        <f t="shared" si="10"/>
        <v>290.48</v>
      </c>
      <c r="F28" s="44">
        <f t="shared" ref="F28:G28" si="11">AVERAGE(F3:F27)</f>
        <v>549.23473253523252</v>
      </c>
      <c r="G28" s="45">
        <f t="shared" si="11"/>
        <v>394.83485116215843</v>
      </c>
      <c r="H28" s="46">
        <f t="shared" si="10"/>
        <v>1145.08</v>
      </c>
      <c r="I28" s="47">
        <f t="shared" si="10"/>
        <v>1211.52</v>
      </c>
      <c r="J28" s="45">
        <f t="shared" si="10"/>
        <v>774.88</v>
      </c>
      <c r="K28" s="47">
        <f t="shared" si="10"/>
        <v>177.28</v>
      </c>
      <c r="L28" s="48">
        <f t="shared" si="10"/>
        <v>4.6164571364311753</v>
      </c>
      <c r="M28" s="49">
        <f t="shared" ref="M28:N28" si="12">AVERAGE(M3:M27)</f>
        <v>944.06958369739107</v>
      </c>
      <c r="N28" s="42">
        <f t="shared" si="12"/>
        <v>4239.6466225402955</v>
      </c>
      <c r="O28" s="50"/>
      <c r="P28" s="49">
        <f>AVERAGE(P3:P27)</f>
        <v>1880.36</v>
      </c>
      <c r="Q28" s="49">
        <f>AVERAGE(Q3:Q27)</f>
        <v>1560.64</v>
      </c>
      <c r="R28" s="40">
        <f t="shared" ref="R28:U28" si="13">AVERAGE(R3:R27)</f>
        <v>9.6323400837773629</v>
      </c>
      <c r="S28" s="49">
        <f t="shared" si="13"/>
        <v>3424.1806616782455</v>
      </c>
      <c r="T28" s="49">
        <f t="shared" si="13"/>
        <v>2622.85443960672</v>
      </c>
      <c r="U28" s="49">
        <f t="shared" si="13"/>
        <v>6047.0351012849642</v>
      </c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1" customFormat="1" ht="15" thickBot="1">
      <c r="A29" s="38"/>
      <c r="B29" s="38" t="s">
        <v>7</v>
      </c>
      <c r="C29" s="51">
        <f>_xlfn.STDEV.P(C3:C27)</f>
        <v>9.214249833817183</v>
      </c>
      <c r="D29" s="52">
        <f>STDEVA(D3:D27)</f>
        <v>93.09138878901031</v>
      </c>
      <c r="E29" s="53">
        <f>STDEVA(E3:E27)</f>
        <v>69.272481308717943</v>
      </c>
      <c r="F29" s="54">
        <f>STDEVA(F3:F27)</f>
        <v>141.06893285196281</v>
      </c>
      <c r="G29" s="53">
        <f>STDEVA(G3:G27)</f>
        <v>94.1585990331901</v>
      </c>
      <c r="H29" s="54">
        <f t="shared" ref="H29:U29" si="14">STDEVA(H3:H27)</f>
        <v>517.81777039160534</v>
      </c>
      <c r="I29" s="52">
        <f t="shared" si="14"/>
        <v>519.59865280810732</v>
      </c>
      <c r="J29" s="53">
        <f t="shared" si="14"/>
        <v>388.80075445742989</v>
      </c>
      <c r="K29" s="52">
        <f t="shared" si="14"/>
        <v>54.111397443915038</v>
      </c>
      <c r="L29" s="55">
        <f t="shared" si="14"/>
        <v>2.3890327559948732</v>
      </c>
      <c r="M29" s="39">
        <f t="shared" ref="M29:N29" si="15">STDEVA(M3:M27)</f>
        <v>197.2870015516707</v>
      </c>
      <c r="N29" s="39">
        <f t="shared" si="15"/>
        <v>2136.0789777678128</v>
      </c>
      <c r="O29" s="56"/>
      <c r="P29" s="39">
        <f t="shared" si="14"/>
        <v>641.60721889122601</v>
      </c>
      <c r="Q29" s="39">
        <f t="shared" si="14"/>
        <v>641.60721889122578</v>
      </c>
      <c r="R29" s="38">
        <f t="shared" si="14"/>
        <v>5.3979262515467061</v>
      </c>
      <c r="S29" s="39">
        <f t="shared" si="14"/>
        <v>2153.5154510421567</v>
      </c>
      <c r="T29" s="39">
        <f t="shared" si="14"/>
        <v>1151.8452081558323</v>
      </c>
      <c r="U29" s="39">
        <f t="shared" si="14"/>
        <v>3090.8300344825125</v>
      </c>
      <c r="V29"/>
      <c r="W29"/>
      <c r="X29"/>
      <c r="Y29"/>
      <c r="Z29"/>
      <c r="AA29"/>
      <c r="AB29"/>
      <c r="AC29"/>
      <c r="AD29"/>
      <c r="AE29"/>
      <c r="AF29"/>
      <c r="AG29"/>
    </row>
    <row r="30" spans="1:33">
      <c r="A30" s="57"/>
      <c r="B30" s="17" t="s">
        <v>29</v>
      </c>
      <c r="C30" s="58"/>
      <c r="D30" s="58">
        <f>MIN(D3:D27)</f>
        <v>167</v>
      </c>
      <c r="E30" s="58">
        <f t="shared" ref="E30:N30" si="16">MIN(E3:E27)</f>
        <v>169</v>
      </c>
      <c r="F30" s="59">
        <f t="shared" si="16"/>
        <v>253.06864676466131</v>
      </c>
      <c r="G30" s="59">
        <f t="shared" si="16"/>
        <v>229.71319831453036</v>
      </c>
      <c r="H30" s="59">
        <f t="shared" si="16"/>
        <v>401</v>
      </c>
      <c r="I30" s="59">
        <f t="shared" si="16"/>
        <v>469</v>
      </c>
      <c r="J30" s="59">
        <f t="shared" si="16"/>
        <v>231</v>
      </c>
      <c r="K30" s="59"/>
      <c r="L30" s="59"/>
      <c r="M30" s="63">
        <f t="shared" ref="M30" si="17">MIN(M3:M27)</f>
        <v>582.90719719108438</v>
      </c>
      <c r="N30" s="60">
        <f t="shared" si="16"/>
        <v>1030.8992668326841</v>
      </c>
      <c r="O30" s="58"/>
      <c r="P30" s="21"/>
      <c r="Q30" s="21"/>
      <c r="R30" s="21"/>
      <c r="S30" s="21"/>
      <c r="T30" s="21"/>
      <c r="U30" s="60">
        <f t="shared" ref="U30" si="18">MIN(U3:U27)</f>
        <v>1776.1132075471696</v>
      </c>
    </row>
    <row r="31" spans="1:33" ht="15" thickBot="1">
      <c r="A31" s="61"/>
      <c r="B31" s="37" t="s">
        <v>30</v>
      </c>
      <c r="C31" s="37"/>
      <c r="D31" s="37">
        <f>MAX(D3:D27)</f>
        <v>524</v>
      </c>
      <c r="E31" s="37">
        <f t="shared" ref="E31:N31" si="19">MAX(E3:E27)</f>
        <v>407</v>
      </c>
      <c r="F31" s="39">
        <f t="shared" si="19"/>
        <v>794.05970601606293</v>
      </c>
      <c r="G31" s="39">
        <f t="shared" si="19"/>
        <v>553.21462552670926</v>
      </c>
      <c r="H31" s="39">
        <f t="shared" si="19"/>
        <v>1996</v>
      </c>
      <c r="I31" s="39">
        <f t="shared" si="19"/>
        <v>2035</v>
      </c>
      <c r="J31" s="39">
        <f t="shared" si="19"/>
        <v>1453</v>
      </c>
      <c r="K31" s="39"/>
      <c r="L31" s="39"/>
      <c r="M31" s="52">
        <f t="shared" ref="M31" si="20">MAX(M3:M27)</f>
        <v>1285.6580330863908</v>
      </c>
      <c r="N31" s="62">
        <f t="shared" si="19"/>
        <v>8578.5085310097675</v>
      </c>
      <c r="O31" s="37"/>
      <c r="P31" s="37"/>
      <c r="Q31" s="37"/>
      <c r="R31" s="37"/>
      <c r="S31" s="37"/>
      <c r="T31" s="37"/>
      <c r="U31" s="62">
        <f t="shared" ref="U31" si="21">MAX(U3:U27)</f>
        <v>15397.366336633662</v>
      </c>
    </row>
    <row r="33" spans="16:20">
      <c r="P33"/>
      <c r="Q33"/>
      <c r="R33"/>
      <c r="S33"/>
      <c r="T33"/>
    </row>
    <row r="34" spans="16:20">
      <c r="P34"/>
      <c r="Q34"/>
      <c r="R34"/>
      <c r="S34"/>
      <c r="T34"/>
    </row>
    <row r="35" spans="16:20">
      <c r="P35"/>
      <c r="Q35"/>
      <c r="R35"/>
      <c r="S35"/>
      <c r="T35"/>
    </row>
    <row r="36" spans="16:20">
      <c r="P36"/>
      <c r="Q36"/>
      <c r="R36"/>
      <c r="S36"/>
      <c r="T36"/>
    </row>
    <row r="37" spans="16:20">
      <c r="P37"/>
      <c r="Q37"/>
      <c r="R37"/>
      <c r="S37"/>
      <c r="T37"/>
    </row>
  </sheetData>
  <mergeCells count="7">
    <mergeCell ref="A1:C1"/>
    <mergeCell ref="M1:N1"/>
    <mergeCell ref="P1:U1"/>
    <mergeCell ref="D1:E1"/>
    <mergeCell ref="H1:J1"/>
    <mergeCell ref="K1:L1"/>
    <mergeCell ref="F1:G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200" zoomScaleNormal="200" zoomScalePageLayoutView="200" workbookViewId="0">
      <selection sqref="A1:C1"/>
    </sheetView>
  </sheetViews>
  <sheetFormatPr baseColWidth="10" defaultRowHeight="15" customHeight="1" x14ac:dyDescent="0"/>
  <cols>
    <col min="1" max="16384" width="10.83203125" style="64"/>
  </cols>
  <sheetData>
    <row r="1" spans="1:6" s="65" customFormat="1" ht="15" customHeight="1">
      <c r="A1" s="73" t="s">
        <v>31</v>
      </c>
      <c r="B1" s="73"/>
      <c r="C1" s="73"/>
      <c r="D1" s="73" t="s">
        <v>32</v>
      </c>
      <c r="E1" s="73"/>
      <c r="F1" s="73"/>
    </row>
    <row r="2" spans="1:6" ht="15" customHeight="1">
      <c r="A2" s="64" t="s">
        <v>33</v>
      </c>
      <c r="D2" s="64" t="s">
        <v>47</v>
      </c>
    </row>
    <row r="3" spans="1:6" ht="15" customHeight="1">
      <c r="A3" s="64" t="s">
        <v>34</v>
      </c>
      <c r="D3" s="64" t="s">
        <v>48</v>
      </c>
    </row>
    <row r="4" spans="1:6" ht="15" customHeight="1">
      <c r="A4" s="64" t="s">
        <v>35</v>
      </c>
      <c r="D4" s="64" t="s">
        <v>49</v>
      </c>
    </row>
    <row r="5" spans="1:6" ht="15" customHeight="1">
      <c r="A5" s="64" t="s">
        <v>36</v>
      </c>
      <c r="D5" s="64" t="s">
        <v>50</v>
      </c>
    </row>
    <row r="6" spans="1:6" ht="15" customHeight="1">
      <c r="A6" s="64" t="s">
        <v>37</v>
      </c>
      <c r="D6" s="64" t="s">
        <v>51</v>
      </c>
    </row>
    <row r="7" spans="1:6" ht="15" customHeight="1">
      <c r="A7" s="64" t="s">
        <v>38</v>
      </c>
      <c r="D7" s="64" t="s">
        <v>52</v>
      </c>
    </row>
    <row r="8" spans="1:6" ht="15" customHeight="1">
      <c r="A8" s="64" t="s">
        <v>39</v>
      </c>
      <c r="D8" s="64" t="s">
        <v>53</v>
      </c>
    </row>
    <row r="9" spans="1:6" ht="15" customHeight="1">
      <c r="A9" s="64" t="s">
        <v>40</v>
      </c>
      <c r="D9" s="64" t="s">
        <v>54</v>
      </c>
    </row>
    <row r="10" spans="1:6" ht="15" customHeight="1">
      <c r="A10" s="64" t="s">
        <v>41</v>
      </c>
      <c r="D10" s="64" t="s">
        <v>55</v>
      </c>
    </row>
    <row r="11" spans="1:6" ht="15" customHeight="1">
      <c r="A11" s="64" t="s">
        <v>42</v>
      </c>
      <c r="D11" s="64" t="s">
        <v>56</v>
      </c>
    </row>
    <row r="12" spans="1:6" ht="15" customHeight="1">
      <c r="A12" s="64" t="s">
        <v>43</v>
      </c>
      <c r="D12" s="64" t="s">
        <v>57</v>
      </c>
    </row>
    <row r="13" spans="1:6" ht="15" customHeight="1">
      <c r="A13" s="64" t="s">
        <v>44</v>
      </c>
      <c r="D13" s="64" t="s">
        <v>58</v>
      </c>
    </row>
    <row r="14" spans="1:6" ht="15" customHeight="1">
      <c r="A14" s="64" t="s">
        <v>46</v>
      </c>
    </row>
    <row r="15" spans="1:6" ht="15" customHeight="1">
      <c r="A15" s="64" t="s">
        <v>45</v>
      </c>
    </row>
  </sheetData>
  <mergeCells count="2">
    <mergeCell ref="A1:C1"/>
    <mergeCell ref="D1:F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200" zoomScaleNormal="200" zoomScalePageLayoutView="200" workbookViewId="0">
      <selection sqref="A1:C1"/>
    </sheetView>
  </sheetViews>
  <sheetFormatPr baseColWidth="10" defaultRowHeight="15" customHeight="1" x14ac:dyDescent="0"/>
  <cols>
    <col min="1" max="16384" width="10.83203125" style="64"/>
  </cols>
  <sheetData>
    <row r="1" spans="1:8" s="65" customFormat="1" ht="15" customHeight="1">
      <c r="A1" s="73" t="s">
        <v>59</v>
      </c>
      <c r="B1" s="73"/>
      <c r="C1" s="73"/>
      <c r="D1" s="66" t="s">
        <v>71</v>
      </c>
      <c r="E1" s="67"/>
      <c r="F1" s="67"/>
      <c r="G1" s="68"/>
      <c r="H1" s="68"/>
    </row>
    <row r="2" spans="1:8" ht="15" customHeight="1">
      <c r="A2" s="64" t="s">
        <v>61</v>
      </c>
    </row>
    <row r="3" spans="1:8" ht="15" customHeight="1">
      <c r="A3" s="64" t="s">
        <v>60</v>
      </c>
    </row>
    <row r="4" spans="1:8" ht="15" customHeight="1">
      <c r="A4" t="s">
        <v>62</v>
      </c>
      <c r="B4"/>
      <c r="C4"/>
      <c r="D4"/>
    </row>
    <row r="5" spans="1:8" ht="15" customHeight="1">
      <c r="A5" t="s">
        <v>63</v>
      </c>
      <c r="B5"/>
      <c r="C5"/>
      <c r="D5"/>
    </row>
    <row r="6" spans="1:8" ht="15" customHeight="1">
      <c r="A6" t="s">
        <v>64</v>
      </c>
      <c r="B6"/>
      <c r="C6"/>
      <c r="D6"/>
    </row>
    <row r="7" spans="1:8" ht="15" customHeight="1">
      <c r="A7" t="s">
        <v>65</v>
      </c>
      <c r="B7"/>
      <c r="C7"/>
      <c r="D7"/>
    </row>
    <row r="8" spans="1:8" ht="15" customHeight="1">
      <c r="A8" t="s">
        <v>70</v>
      </c>
      <c r="B8"/>
      <c r="C8"/>
      <c r="D8"/>
    </row>
    <row r="9" spans="1:8" ht="15" customHeight="1">
      <c r="A9" t="s">
        <v>66</v>
      </c>
      <c r="B9"/>
      <c r="C9"/>
      <c r="D9"/>
    </row>
    <row r="10" spans="1:8" ht="15" customHeight="1">
      <c r="A10" t="s">
        <v>67</v>
      </c>
      <c r="B10"/>
      <c r="C10"/>
      <c r="D10"/>
    </row>
    <row r="11" spans="1:8" ht="15" customHeight="1">
      <c r="A11" t="s">
        <v>68</v>
      </c>
      <c r="B11"/>
      <c r="C11"/>
      <c r="D11"/>
    </row>
    <row r="12" spans="1:8" ht="15" customHeight="1">
      <c r="A12" t="s">
        <v>69</v>
      </c>
      <c r="B12"/>
      <c r="C12"/>
      <c r="D12"/>
    </row>
    <row r="13" spans="1:8" ht="15" customHeight="1">
      <c r="A13"/>
      <c r="B13"/>
      <c r="C13"/>
      <c r="D13"/>
    </row>
    <row r="14" spans="1:8" ht="15" customHeight="1">
      <c r="A14"/>
      <c r="B14"/>
      <c r="C14"/>
      <c r="D14"/>
    </row>
    <row r="15" spans="1:8" ht="15" customHeight="1">
      <c r="A15"/>
      <c r="B15"/>
      <c r="C15"/>
      <c r="D15"/>
    </row>
  </sheetData>
  <mergeCells count="1">
    <mergeCell ref="A1:C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Paper details</vt:lpstr>
      <vt:lpstr>Data</vt:lpstr>
      <vt:lpstr>Category cues</vt:lpstr>
      <vt:lpstr>Autobiographical chapters</vt:lpstr>
    </vt:vector>
  </TitlesOfParts>
  <Company>University of Aberdeen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Dowsett</dc:creator>
  <cp:lastModifiedBy>Rob Jenkins</cp:lastModifiedBy>
  <dcterms:created xsi:type="dcterms:W3CDTF">2014-02-27T10:29:45Z</dcterms:created>
  <dcterms:modified xsi:type="dcterms:W3CDTF">2018-09-07T16:24:29Z</dcterms:modified>
</cp:coreProperties>
</file>