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40" windowHeight="6960"/>
  </bookViews>
  <sheets>
    <sheet name="Transect Info" sheetId="4" r:id="rId1"/>
    <sheet name="Full Data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7" i="1" l="1"/>
  <c r="AF77" i="1" s="1"/>
  <c r="AI77" i="1" s="1"/>
  <c r="AE76" i="1"/>
  <c r="AF76" i="1" s="1"/>
  <c r="AI76" i="1" s="1"/>
  <c r="AE75" i="1"/>
  <c r="AF75" i="1" s="1"/>
  <c r="AI75" i="1" s="1"/>
  <c r="AE74" i="1"/>
  <c r="AF74" i="1" s="1"/>
  <c r="AI74" i="1" s="1"/>
  <c r="AE73" i="1"/>
  <c r="AF73" i="1" s="1"/>
  <c r="AI79" i="1" l="1"/>
  <c r="AG79" i="1"/>
  <c r="AI78" i="1"/>
  <c r="AG78" i="1"/>
  <c r="AI73" i="1"/>
  <c r="E70" i="1"/>
  <c r="E55" i="1"/>
  <c r="E42" i="1"/>
  <c r="E28" i="1"/>
  <c r="E14" i="1"/>
  <c r="Q47" i="1" l="1"/>
  <c r="P47" i="1"/>
  <c r="O47" i="1"/>
  <c r="N47" i="1"/>
  <c r="M47" i="1"/>
  <c r="L47" i="1"/>
  <c r="K47" i="1"/>
  <c r="J47" i="1"/>
  <c r="I47" i="1"/>
  <c r="H47" i="1"/>
  <c r="F47" i="1"/>
  <c r="AH48" i="1" l="1"/>
  <c r="AH25" i="1"/>
  <c r="AH49" i="1"/>
  <c r="AH26" i="1"/>
  <c r="AH50" i="1"/>
  <c r="AH51" i="1"/>
  <c r="AH52" i="1"/>
  <c r="AE48" i="1"/>
  <c r="AF48" i="1" s="1"/>
  <c r="AI48" i="1" s="1"/>
  <c r="AE25" i="1"/>
  <c r="AF25" i="1" s="1"/>
  <c r="AE49" i="1"/>
  <c r="AF49" i="1" s="1"/>
  <c r="AI49" i="1" s="1"/>
  <c r="AE26" i="1"/>
  <c r="AF26" i="1" s="1"/>
  <c r="AI26" i="1" s="1"/>
  <c r="AE50" i="1"/>
  <c r="AF50" i="1" s="1"/>
  <c r="AI50" i="1" s="1"/>
  <c r="AE51" i="1"/>
  <c r="AF51" i="1" s="1"/>
  <c r="AI51" i="1" s="1"/>
  <c r="AE52" i="1"/>
  <c r="AF52" i="1" s="1"/>
  <c r="AI52" i="1" s="1"/>
  <c r="AI25" i="1" l="1"/>
  <c r="AH53" i="1"/>
  <c r="AE53" i="1"/>
  <c r="AF53" i="1" s="1"/>
  <c r="AI53" i="1" s="1"/>
  <c r="AH39" i="1"/>
  <c r="AE39" i="1"/>
  <c r="AF39" i="1" s="1"/>
  <c r="AI39" i="1" s="1"/>
  <c r="AH64" i="1"/>
  <c r="AE64" i="1"/>
  <c r="AF64" i="1" s="1"/>
  <c r="AI64" i="1" s="1"/>
  <c r="AH46" i="1"/>
  <c r="AE46" i="1"/>
  <c r="AF46" i="1" s="1"/>
  <c r="AI46" i="1" s="1"/>
  <c r="AH59" i="1"/>
  <c r="AH23" i="1"/>
  <c r="AH67" i="1"/>
  <c r="AH9" i="1"/>
  <c r="AH63" i="1"/>
  <c r="AH65" i="1"/>
  <c r="AE60" i="1"/>
  <c r="AE45" i="1"/>
  <c r="AE47" i="1"/>
  <c r="AF47" i="1" s="1"/>
  <c r="AI47" i="1" s="1"/>
  <c r="AE61" i="1"/>
  <c r="AE62" i="1"/>
  <c r="AE18" i="1"/>
  <c r="AE19" i="1"/>
  <c r="AF19" i="1" s="1"/>
  <c r="AE20" i="1"/>
  <c r="AE3" i="1"/>
  <c r="AE5" i="1"/>
  <c r="AE6" i="1"/>
  <c r="AE31" i="1"/>
  <c r="AE32" i="1"/>
  <c r="AE33" i="1"/>
  <c r="AE34" i="1"/>
  <c r="AE35" i="1"/>
  <c r="AE36" i="1"/>
  <c r="AE37" i="1"/>
  <c r="AE38" i="1"/>
  <c r="AE40" i="1"/>
  <c r="AE7" i="1"/>
  <c r="AE8" i="1"/>
  <c r="AE11" i="1"/>
  <c r="AE12" i="1"/>
  <c r="AE66" i="1"/>
  <c r="AE68" i="1"/>
  <c r="AE21" i="1"/>
  <c r="AE22" i="1"/>
  <c r="AE24" i="1"/>
  <c r="AE58" i="1"/>
  <c r="AH60" i="1"/>
  <c r="AH45" i="1"/>
  <c r="AH47" i="1"/>
  <c r="AH61" i="1"/>
  <c r="AH62" i="1"/>
  <c r="AH17" i="1"/>
  <c r="AH18" i="1"/>
  <c r="AH19" i="1"/>
  <c r="AH20" i="1"/>
  <c r="AH3" i="1"/>
  <c r="AH4" i="1"/>
  <c r="AH5" i="1"/>
  <c r="AH6" i="1"/>
  <c r="AH31" i="1"/>
  <c r="AH32" i="1"/>
  <c r="AH33" i="1"/>
  <c r="AH34" i="1"/>
  <c r="AH35" i="1"/>
  <c r="AH36" i="1"/>
  <c r="AH37" i="1"/>
  <c r="AH38" i="1"/>
  <c r="AH40" i="1"/>
  <c r="AH7" i="1"/>
  <c r="AH8" i="1"/>
  <c r="AH10" i="1"/>
  <c r="AH11" i="1"/>
  <c r="AH12" i="1"/>
  <c r="AH66" i="1"/>
  <c r="AH68" i="1"/>
  <c r="AH21" i="1"/>
  <c r="AH22" i="1"/>
  <c r="AH24" i="1"/>
  <c r="AH58" i="1"/>
  <c r="AE59" i="1" l="1"/>
  <c r="AF59" i="1" s="1"/>
  <c r="AE23" i="1"/>
  <c r="AF23" i="1" s="1"/>
  <c r="AI23" i="1" s="1"/>
  <c r="AE67" i="1"/>
  <c r="AF67" i="1" s="1"/>
  <c r="AI67" i="1" s="1"/>
  <c r="AE63" i="1"/>
  <c r="AF63" i="1" s="1"/>
  <c r="AI63" i="1" s="1"/>
  <c r="AE65" i="1"/>
  <c r="AF65" i="1" s="1"/>
  <c r="AI65" i="1" s="1"/>
  <c r="AE9" i="1"/>
  <c r="AF9" i="1" s="1"/>
  <c r="AI9" i="1" s="1"/>
  <c r="AF24" i="1"/>
  <c r="AI24" i="1" s="1"/>
  <c r="AF22" i="1"/>
  <c r="AI22" i="1" s="1"/>
  <c r="AF21" i="1"/>
  <c r="AI21" i="1" s="1"/>
  <c r="AF68" i="1"/>
  <c r="AI68" i="1" s="1"/>
  <c r="AF66" i="1"/>
  <c r="AI66" i="1" s="1"/>
  <c r="AF12" i="1"/>
  <c r="AI12" i="1" s="1"/>
  <c r="AF11" i="1"/>
  <c r="AI11" i="1" s="1"/>
  <c r="AF8" i="1"/>
  <c r="AI8" i="1" s="1"/>
  <c r="AF7" i="1"/>
  <c r="AI7" i="1" s="1"/>
  <c r="AF40" i="1"/>
  <c r="AI40" i="1" s="1"/>
  <c r="AF38" i="1"/>
  <c r="AI38" i="1" s="1"/>
  <c r="AF37" i="1"/>
  <c r="AI37" i="1" s="1"/>
  <c r="AF36" i="1"/>
  <c r="AI36" i="1" s="1"/>
  <c r="AF35" i="1"/>
  <c r="AI35" i="1" s="1"/>
  <c r="AF34" i="1"/>
  <c r="AI34" i="1" s="1"/>
  <c r="AF33" i="1"/>
  <c r="AI33" i="1" s="1"/>
  <c r="AF32" i="1"/>
  <c r="AI32" i="1" s="1"/>
  <c r="AI59" i="1" l="1"/>
  <c r="AE10" i="1"/>
  <c r="AF10" i="1" s="1"/>
  <c r="AI10" i="1" s="1"/>
  <c r="AF31" i="1"/>
  <c r="AF6" i="1"/>
  <c r="AI6" i="1" s="1"/>
  <c r="AF5" i="1"/>
  <c r="AI5" i="1" s="1"/>
  <c r="AF3" i="1"/>
  <c r="AF20" i="1"/>
  <c r="AI20" i="1" s="1"/>
  <c r="AI19" i="1"/>
  <c r="AF18" i="1"/>
  <c r="AI18" i="1" s="1"/>
  <c r="AI31" i="1" l="1"/>
  <c r="AG42" i="1"/>
  <c r="AG41" i="1"/>
  <c r="AI41" i="1"/>
  <c r="AI42" i="1"/>
  <c r="AI3" i="1"/>
  <c r="AE17" i="1"/>
  <c r="AF17" i="1" s="1"/>
  <c r="AE4" i="1"/>
  <c r="AF4" i="1" s="1"/>
  <c r="AI4" i="1" s="1"/>
  <c r="AF62" i="1"/>
  <c r="AI62" i="1" s="1"/>
  <c r="AF61" i="1"/>
  <c r="AI61" i="1" s="1"/>
  <c r="AF45" i="1"/>
  <c r="AI14" i="1" l="1"/>
  <c r="AG13" i="1"/>
  <c r="AI13" i="1"/>
  <c r="AG14" i="1"/>
  <c r="AI17" i="1"/>
  <c r="AI28" i="1"/>
  <c r="AG28" i="1"/>
  <c r="AI27" i="1"/>
  <c r="AG27" i="1"/>
  <c r="AI45" i="1"/>
  <c r="AI55" i="1"/>
  <c r="AG55" i="1"/>
  <c r="AI54" i="1"/>
  <c r="AG54" i="1"/>
  <c r="AF60" i="1"/>
  <c r="AF58" i="1"/>
  <c r="AI69" i="1" l="1"/>
  <c r="AI70" i="1"/>
  <c r="AG70" i="1"/>
  <c r="AG69" i="1"/>
  <c r="AI60" i="1"/>
  <c r="AI58" i="1"/>
</calcChain>
</file>

<file path=xl/sharedStrings.xml><?xml version="1.0" encoding="utf-8"?>
<sst xmlns="http://schemas.openxmlformats.org/spreadsheetml/2006/main" count="150" uniqueCount="27">
  <si>
    <t>Date</t>
  </si>
  <si>
    <t>Species</t>
  </si>
  <si>
    <t>MEAN/uL</t>
  </si>
  <si>
    <t>Microbe cell counts per haemocytometer 1uL squares</t>
  </si>
  <si>
    <t>Local caught?</t>
  </si>
  <si>
    <t>Log(cell count)</t>
  </si>
  <si>
    <t>Max=</t>
  </si>
  <si>
    <t>Min=</t>
  </si>
  <si>
    <t>Log(flowerwidth)</t>
  </si>
  <si>
    <t>Flower width (mm)</t>
  </si>
  <si>
    <t>FlowerID</t>
  </si>
  <si>
    <t>Trifolium repens</t>
  </si>
  <si>
    <t>Taraxacum officinale</t>
  </si>
  <si>
    <t>CONTROL</t>
  </si>
  <si>
    <t>Commelina communis</t>
  </si>
  <si>
    <t>Cirsium arvense</t>
  </si>
  <si>
    <t>mean</t>
  </si>
  <si>
    <t>se</t>
  </si>
  <si>
    <t>Coreopsis verticillata</t>
  </si>
  <si>
    <t>Negley Transect</t>
  </si>
  <si>
    <t>Cell count/inflorescence</t>
  </si>
  <si>
    <t>Whole flower head (not individual flowers, except for C. communis)</t>
  </si>
  <si>
    <t>Transect information:</t>
  </si>
  <si>
    <t>"Negley Transect"</t>
  </si>
  <si>
    <t xml:space="preserve">4.3km transect </t>
  </si>
  <si>
    <t>40°28'39.8"N 80°00'52.7"W to 40°27'15.5"N 80°00'22.7"W</t>
  </si>
  <si>
    <t>Pittsburgh,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</si>
</sst>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1" fillId="0" borderId="0" xfId="0" applyNumberFormat="1" applyFont="1" applyBorder="1"/>
    <xf numFmtId="0" fontId="1" fillId="0" borderId="0" xfId="0" applyFont="1" applyBorder="1"/>
    <xf numFmtId="1" fontId="1" fillId="0" borderId="2" xfId="0" applyNumberFormat="1" applyFont="1" applyBorder="1"/>
    <xf numFmtId="1" fontId="1" fillId="0" borderId="8" xfId="0" applyNumberFormat="1" applyFont="1" applyBorder="1"/>
    <xf numFmtId="0" fontId="1" fillId="0" borderId="8" xfId="0" applyFont="1" applyBorder="1"/>
    <xf numFmtId="1" fontId="1" fillId="0" borderId="3" xfId="0" applyNumberFormat="1" applyFont="1" applyBorder="1"/>
    <xf numFmtId="0" fontId="1" fillId="0" borderId="6" xfId="0" applyFont="1" applyBorder="1"/>
    <xf numFmtId="0" fontId="1" fillId="0" borderId="9" xfId="0" applyFont="1" applyBorder="1"/>
    <xf numFmtId="1" fontId="1" fillId="0" borderId="7" xfId="0" applyNumberFormat="1" applyFont="1" applyBorder="1"/>
    <xf numFmtId="0" fontId="0" fillId="0" borderId="0" xfId="0" applyFont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E11" sqref="D11:E11"/>
    </sheetView>
  </sheetViews>
  <sheetFormatPr defaultRowHeight="14.4" x14ac:dyDescent="0.3"/>
  <sheetData>
    <row r="1" spans="1:1" x14ac:dyDescent="0.3">
      <c r="A1" s="26" t="s">
        <v>22</v>
      </c>
    </row>
    <row r="2" spans="1:1" x14ac:dyDescent="0.3">
      <c r="A2" s="26" t="s">
        <v>23</v>
      </c>
    </row>
    <row r="3" spans="1:1" x14ac:dyDescent="0.3">
      <c r="A3" s="26" t="s">
        <v>24</v>
      </c>
    </row>
    <row r="4" spans="1:1" x14ac:dyDescent="0.3">
      <c r="A4" s="26" t="s">
        <v>25</v>
      </c>
    </row>
    <row r="5" spans="1:1" x14ac:dyDescent="0.3">
      <c r="A5" s="26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zoomScale="87" zoomScaleNormal="115" workbookViewId="0">
      <selection activeCell="AQ12" sqref="AQ12"/>
    </sheetView>
  </sheetViews>
  <sheetFormatPr defaultRowHeight="14.4" x14ac:dyDescent="0.3"/>
  <cols>
    <col min="1" max="1" width="9.6640625" bestFit="1" customWidth="1"/>
    <col min="2" max="2" width="15.33203125" customWidth="1"/>
    <col min="3" max="3" width="22.6640625" customWidth="1"/>
    <col min="4" max="4" width="10" customWidth="1"/>
    <col min="5" max="5" width="13.33203125" customWidth="1"/>
    <col min="6" max="17" width="4.33203125" customWidth="1"/>
    <col min="18" max="30" width="4.33203125" hidden="1" customWidth="1"/>
    <col min="32" max="32" width="18.88671875" customWidth="1"/>
    <col min="34" max="34" width="17.33203125" customWidth="1"/>
  </cols>
  <sheetData>
    <row r="1" spans="1:36" ht="15.75" thickBot="1" x14ac:dyDescent="0.3">
      <c r="A1" t="s">
        <v>21</v>
      </c>
      <c r="F1" s="27" t="s">
        <v>3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6" ht="30.75" customHeight="1" x14ac:dyDescent="0.25">
      <c r="A2" s="2" t="s">
        <v>0</v>
      </c>
      <c r="B2" s="3" t="s">
        <v>4</v>
      </c>
      <c r="C2" s="2" t="s">
        <v>1</v>
      </c>
      <c r="D2" s="2" t="s">
        <v>10</v>
      </c>
      <c r="E2" s="3" t="s">
        <v>9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2">
        <v>17</v>
      </c>
      <c r="W2" s="2">
        <v>18</v>
      </c>
      <c r="X2" s="2">
        <v>19</v>
      </c>
      <c r="Y2" s="2">
        <v>20</v>
      </c>
      <c r="Z2" s="2">
        <v>21</v>
      </c>
      <c r="AA2" s="2">
        <v>22</v>
      </c>
      <c r="AB2" s="2">
        <v>23</v>
      </c>
      <c r="AC2" s="2">
        <v>24</v>
      </c>
      <c r="AD2" s="2">
        <v>25</v>
      </c>
      <c r="AE2" s="5" t="s">
        <v>2</v>
      </c>
      <c r="AF2" s="6" t="s">
        <v>20</v>
      </c>
      <c r="AH2" s="7" t="s">
        <v>8</v>
      </c>
      <c r="AI2" s="8" t="s">
        <v>5</v>
      </c>
    </row>
    <row r="3" spans="1:36" ht="15" customHeight="1" x14ac:dyDescent="0.25">
      <c r="A3" s="1">
        <v>42961</v>
      </c>
      <c r="B3" s="1" t="s">
        <v>19</v>
      </c>
      <c r="C3" s="22" t="s">
        <v>15</v>
      </c>
      <c r="D3">
        <v>17</v>
      </c>
      <c r="E3">
        <v>17</v>
      </c>
      <c r="F3">
        <v>12</v>
      </c>
      <c r="G3">
        <v>15</v>
      </c>
      <c r="H3">
        <v>13</v>
      </c>
      <c r="I3">
        <v>17</v>
      </c>
      <c r="J3">
        <v>17</v>
      </c>
      <c r="K3">
        <v>15</v>
      </c>
      <c r="L3">
        <v>23</v>
      </c>
      <c r="M3">
        <v>22</v>
      </c>
      <c r="N3">
        <v>14</v>
      </c>
      <c r="O3">
        <v>23</v>
      </c>
      <c r="P3">
        <v>19</v>
      </c>
      <c r="Q3">
        <v>13</v>
      </c>
      <c r="AE3">
        <f t="shared" ref="AE3:AE12" si="0">AVERAGE(F3:Q3)*25</f>
        <v>422.91666666666669</v>
      </c>
      <c r="AF3" s="4">
        <f t="shared" ref="AF3:AF12" si="1">AE3*2000</f>
        <v>845833.33333333337</v>
      </c>
      <c r="AH3" s="9">
        <f t="shared" ref="AH3:AH12" si="2">LOG(E3)</f>
        <v>1.2304489213782739</v>
      </c>
      <c r="AI3" s="10">
        <f t="shared" ref="AI3:AI12" si="3">LOG(AF3)</f>
        <v>5.9272847962016071</v>
      </c>
    </row>
    <row r="4" spans="1:36" ht="15" customHeight="1" x14ac:dyDescent="0.25">
      <c r="A4" s="1">
        <v>42961</v>
      </c>
      <c r="B4" s="1" t="s">
        <v>19</v>
      </c>
      <c r="C4" t="s">
        <v>15</v>
      </c>
      <c r="D4">
        <v>18</v>
      </c>
      <c r="E4">
        <v>15</v>
      </c>
      <c r="F4">
        <v>24</v>
      </c>
      <c r="G4">
        <v>10</v>
      </c>
      <c r="H4">
        <v>32</v>
      </c>
      <c r="I4">
        <v>18</v>
      </c>
      <c r="J4">
        <v>8</v>
      </c>
      <c r="K4">
        <v>17</v>
      </c>
      <c r="L4">
        <v>39</v>
      </c>
      <c r="M4">
        <v>14</v>
      </c>
      <c r="N4">
        <v>9</v>
      </c>
      <c r="O4">
        <v>12</v>
      </c>
      <c r="P4">
        <v>11</v>
      </c>
      <c r="Q4">
        <v>6</v>
      </c>
      <c r="AE4">
        <f t="shared" si="0"/>
        <v>416.66666666666669</v>
      </c>
      <c r="AF4" s="4">
        <f t="shared" si="1"/>
        <v>833333.33333333337</v>
      </c>
      <c r="AH4" s="9">
        <f t="shared" si="2"/>
        <v>1.1760912590556813</v>
      </c>
      <c r="AI4" s="10">
        <f t="shared" si="3"/>
        <v>5.9208187539523749</v>
      </c>
    </row>
    <row r="5" spans="1:36" ht="15" customHeight="1" x14ac:dyDescent="0.25">
      <c r="A5" s="1">
        <v>42961</v>
      </c>
      <c r="B5" s="1" t="s">
        <v>19</v>
      </c>
      <c r="C5" t="s">
        <v>15</v>
      </c>
      <c r="D5">
        <v>19</v>
      </c>
      <c r="E5">
        <v>15</v>
      </c>
      <c r="F5">
        <v>6</v>
      </c>
      <c r="G5">
        <v>7</v>
      </c>
      <c r="H5">
        <v>10</v>
      </c>
      <c r="I5">
        <v>4</v>
      </c>
      <c r="J5">
        <v>15</v>
      </c>
      <c r="K5">
        <v>6</v>
      </c>
      <c r="L5">
        <v>8</v>
      </c>
      <c r="M5">
        <v>5</v>
      </c>
      <c r="N5">
        <v>5</v>
      </c>
      <c r="O5">
        <v>4</v>
      </c>
      <c r="P5">
        <v>5</v>
      </c>
      <c r="Q5">
        <v>2</v>
      </c>
      <c r="AE5">
        <f t="shared" si="0"/>
        <v>160.41666666666669</v>
      </c>
      <c r="AF5" s="4">
        <f t="shared" si="1"/>
        <v>320833.33333333337</v>
      </c>
      <c r="AH5" s="9">
        <f t="shared" si="2"/>
        <v>1.1760912590556813</v>
      </c>
      <c r="AI5" s="10">
        <f t="shared" si="3"/>
        <v>5.5062794834608759</v>
      </c>
    </row>
    <row r="6" spans="1:36" ht="15" customHeight="1" x14ac:dyDescent="0.25">
      <c r="A6" s="1">
        <v>42961</v>
      </c>
      <c r="B6" s="1" t="s">
        <v>19</v>
      </c>
      <c r="C6" t="s">
        <v>15</v>
      </c>
      <c r="D6">
        <v>20</v>
      </c>
      <c r="E6">
        <v>20</v>
      </c>
      <c r="F6">
        <v>14</v>
      </c>
      <c r="G6">
        <v>5</v>
      </c>
      <c r="H6">
        <v>10</v>
      </c>
      <c r="I6">
        <v>8</v>
      </c>
      <c r="J6">
        <v>9</v>
      </c>
      <c r="K6">
        <v>6</v>
      </c>
      <c r="L6">
        <v>11</v>
      </c>
      <c r="M6">
        <v>6</v>
      </c>
      <c r="N6">
        <v>12</v>
      </c>
      <c r="O6">
        <v>8</v>
      </c>
      <c r="P6">
        <v>14</v>
      </c>
      <c r="Q6">
        <v>4</v>
      </c>
      <c r="AE6">
        <f t="shared" si="0"/>
        <v>222.91666666666666</v>
      </c>
      <c r="AF6" s="4">
        <f t="shared" si="1"/>
        <v>445833.33333333331</v>
      </c>
      <c r="AH6" s="9">
        <f t="shared" si="2"/>
        <v>1.3010299956639813</v>
      </c>
      <c r="AI6" s="10">
        <f t="shared" si="3"/>
        <v>5.6491725359736034</v>
      </c>
    </row>
    <row r="7" spans="1:36" ht="15" customHeight="1" x14ac:dyDescent="0.25">
      <c r="A7" s="1">
        <v>42961</v>
      </c>
      <c r="B7" s="1" t="s">
        <v>19</v>
      </c>
      <c r="C7" t="s">
        <v>15</v>
      </c>
      <c r="D7">
        <v>33</v>
      </c>
      <c r="E7">
        <v>20</v>
      </c>
      <c r="F7">
        <v>12</v>
      </c>
      <c r="G7">
        <v>16</v>
      </c>
      <c r="H7">
        <v>10</v>
      </c>
      <c r="I7">
        <v>14</v>
      </c>
      <c r="J7">
        <v>16</v>
      </c>
      <c r="K7">
        <v>11</v>
      </c>
      <c r="L7">
        <v>17</v>
      </c>
      <c r="M7">
        <v>12</v>
      </c>
      <c r="N7">
        <v>15</v>
      </c>
      <c r="O7">
        <v>14</v>
      </c>
      <c r="P7">
        <v>13</v>
      </c>
      <c r="Q7">
        <v>12</v>
      </c>
      <c r="AE7">
        <f t="shared" si="0"/>
        <v>337.5</v>
      </c>
      <c r="AF7" s="4">
        <f t="shared" si="1"/>
        <v>675000</v>
      </c>
      <c r="AH7" s="9">
        <f t="shared" si="2"/>
        <v>1.3010299956639813</v>
      </c>
      <c r="AI7" s="10">
        <f t="shared" si="3"/>
        <v>5.8293037728310253</v>
      </c>
    </row>
    <row r="8" spans="1:36" ht="15" customHeight="1" x14ac:dyDescent="0.25">
      <c r="A8" s="1">
        <v>42961</v>
      </c>
      <c r="B8" s="1" t="s">
        <v>19</v>
      </c>
      <c r="C8" t="s">
        <v>15</v>
      </c>
      <c r="D8">
        <v>34</v>
      </c>
      <c r="E8">
        <v>10</v>
      </c>
      <c r="F8">
        <v>13</v>
      </c>
      <c r="G8">
        <v>14</v>
      </c>
      <c r="H8">
        <v>10</v>
      </c>
      <c r="I8">
        <v>24</v>
      </c>
      <c r="J8">
        <v>19</v>
      </c>
      <c r="K8">
        <v>21</v>
      </c>
      <c r="L8">
        <v>22</v>
      </c>
      <c r="M8">
        <v>18</v>
      </c>
      <c r="N8">
        <v>15</v>
      </c>
      <c r="O8">
        <v>25</v>
      </c>
      <c r="P8">
        <v>16</v>
      </c>
      <c r="Q8">
        <v>14</v>
      </c>
      <c r="AE8">
        <f t="shared" si="0"/>
        <v>439.58333333333331</v>
      </c>
      <c r="AF8" s="4">
        <f t="shared" si="1"/>
        <v>879166.66666666663</v>
      </c>
      <c r="AH8" s="9">
        <f t="shared" si="2"/>
        <v>1</v>
      </c>
      <c r="AI8" s="10">
        <f t="shared" si="3"/>
        <v>5.9440712135860867</v>
      </c>
    </row>
    <row r="9" spans="1:36" ht="15" customHeight="1" x14ac:dyDescent="0.25">
      <c r="A9" s="1">
        <v>42961</v>
      </c>
      <c r="B9" s="1" t="s">
        <v>19</v>
      </c>
      <c r="C9" t="s">
        <v>15</v>
      </c>
      <c r="D9">
        <v>35</v>
      </c>
      <c r="E9">
        <v>10</v>
      </c>
      <c r="F9">
        <v>7</v>
      </c>
      <c r="G9">
        <v>6</v>
      </c>
      <c r="H9">
        <v>12</v>
      </c>
      <c r="I9">
        <v>11</v>
      </c>
      <c r="J9">
        <v>9</v>
      </c>
      <c r="K9">
        <v>12</v>
      </c>
      <c r="L9">
        <v>15</v>
      </c>
      <c r="M9">
        <v>16</v>
      </c>
      <c r="N9">
        <v>7</v>
      </c>
      <c r="O9">
        <v>13</v>
      </c>
      <c r="P9">
        <v>18</v>
      </c>
      <c r="Q9">
        <v>3</v>
      </c>
      <c r="AE9">
        <f t="shared" si="0"/>
        <v>268.75</v>
      </c>
      <c r="AF9" s="4">
        <f t="shared" si="1"/>
        <v>537500</v>
      </c>
      <c r="AH9" s="9">
        <f t="shared" si="2"/>
        <v>1</v>
      </c>
      <c r="AI9" s="10">
        <f t="shared" si="3"/>
        <v>5.7303784685876433</v>
      </c>
    </row>
    <row r="10" spans="1:36" ht="15" customHeight="1" x14ac:dyDescent="0.25">
      <c r="A10" s="1">
        <v>42961</v>
      </c>
      <c r="B10" s="1" t="s">
        <v>19</v>
      </c>
      <c r="C10" t="s">
        <v>15</v>
      </c>
      <c r="D10">
        <v>36</v>
      </c>
      <c r="E10">
        <v>15</v>
      </c>
      <c r="F10">
        <v>3</v>
      </c>
      <c r="G10">
        <v>7</v>
      </c>
      <c r="H10">
        <v>3</v>
      </c>
      <c r="I10">
        <v>8</v>
      </c>
      <c r="J10">
        <v>4</v>
      </c>
      <c r="K10">
        <v>5</v>
      </c>
      <c r="L10">
        <v>3</v>
      </c>
      <c r="M10">
        <v>4</v>
      </c>
      <c r="N10">
        <v>1</v>
      </c>
      <c r="O10">
        <v>7</v>
      </c>
      <c r="P10">
        <v>8</v>
      </c>
      <c r="Q10">
        <v>7</v>
      </c>
      <c r="AE10">
        <f t="shared" si="0"/>
        <v>125</v>
      </c>
      <c r="AF10" s="4">
        <f t="shared" si="1"/>
        <v>250000</v>
      </c>
      <c r="AH10" s="9">
        <f t="shared" si="2"/>
        <v>1.1760912590556813</v>
      </c>
      <c r="AI10" s="10">
        <f t="shared" si="3"/>
        <v>5.3979400086720375</v>
      </c>
    </row>
    <row r="11" spans="1:36" ht="15" x14ac:dyDescent="0.25">
      <c r="A11" s="1">
        <v>42961</v>
      </c>
      <c r="B11" s="1" t="s">
        <v>19</v>
      </c>
      <c r="C11" t="s">
        <v>15</v>
      </c>
      <c r="D11">
        <v>37</v>
      </c>
      <c r="E11">
        <v>18</v>
      </c>
      <c r="F11">
        <v>17</v>
      </c>
      <c r="G11">
        <v>18</v>
      </c>
      <c r="H11">
        <v>13</v>
      </c>
      <c r="I11">
        <v>34</v>
      </c>
      <c r="J11">
        <v>85</v>
      </c>
      <c r="K11">
        <v>17</v>
      </c>
      <c r="L11">
        <v>11</v>
      </c>
      <c r="M11">
        <v>15</v>
      </c>
      <c r="N11">
        <v>19</v>
      </c>
      <c r="O11">
        <v>12</v>
      </c>
      <c r="P11">
        <v>15</v>
      </c>
      <c r="Q11">
        <v>24</v>
      </c>
      <c r="AE11">
        <f t="shared" si="0"/>
        <v>583.33333333333326</v>
      </c>
      <c r="AF11" s="4">
        <f t="shared" si="1"/>
        <v>1166666.6666666665</v>
      </c>
      <c r="AH11" s="9">
        <f t="shared" si="2"/>
        <v>1.255272505103306</v>
      </c>
      <c r="AI11" s="10">
        <f t="shared" si="3"/>
        <v>6.0669467896306131</v>
      </c>
    </row>
    <row r="12" spans="1:36" ht="15.75" thickBot="1" x14ac:dyDescent="0.3">
      <c r="A12" s="1">
        <v>42961</v>
      </c>
      <c r="B12" s="1" t="s">
        <v>19</v>
      </c>
      <c r="C12" t="s">
        <v>15</v>
      </c>
      <c r="D12">
        <v>38</v>
      </c>
      <c r="E12">
        <v>14</v>
      </c>
      <c r="F12">
        <v>15</v>
      </c>
      <c r="G12">
        <v>22</v>
      </c>
      <c r="H12">
        <v>7</v>
      </c>
      <c r="I12">
        <v>15</v>
      </c>
      <c r="J12">
        <v>18</v>
      </c>
      <c r="K12">
        <v>14</v>
      </c>
      <c r="L12">
        <v>17</v>
      </c>
      <c r="M12">
        <v>20</v>
      </c>
      <c r="N12">
        <v>20</v>
      </c>
      <c r="O12">
        <v>10</v>
      </c>
      <c r="P12">
        <v>16</v>
      </c>
      <c r="Q12">
        <v>15</v>
      </c>
      <c r="AE12">
        <f t="shared" si="0"/>
        <v>393.75</v>
      </c>
      <c r="AF12" s="4">
        <f t="shared" si="1"/>
        <v>787500</v>
      </c>
      <c r="AH12" s="9">
        <f t="shared" si="2"/>
        <v>1.146128035678238</v>
      </c>
      <c r="AI12" s="10">
        <f t="shared" si="3"/>
        <v>5.8962505624616384</v>
      </c>
    </row>
    <row r="13" spans="1:36" ht="15" x14ac:dyDescent="0.25">
      <c r="A13" s="1"/>
      <c r="B13" s="1"/>
      <c r="AF13" s="15" t="s">
        <v>16</v>
      </c>
      <c r="AG13" s="16">
        <f>AVERAGE(AF3:AF12)</f>
        <v>674166.66666666663</v>
      </c>
      <c r="AH13" s="17" t="s">
        <v>6</v>
      </c>
      <c r="AI13" s="18">
        <f>MAX(AF3:AF12)</f>
        <v>1166666.6666666665</v>
      </c>
    </row>
    <row r="14" spans="1:36" ht="15.75" thickBot="1" x14ac:dyDescent="0.3">
      <c r="A14" s="1"/>
      <c r="B14" s="1"/>
      <c r="E14">
        <f>AVERAGE(E3:E12)</f>
        <v>15.4</v>
      </c>
      <c r="AF14" s="19" t="s">
        <v>17</v>
      </c>
      <c r="AG14" s="20">
        <f>_xlfn.STDEV.S(AF3:AF12)/SQRT(COUNT(AF3:AF12))</f>
        <v>89926.238635126618</v>
      </c>
      <c r="AH14" s="20" t="s">
        <v>7</v>
      </c>
      <c r="AI14" s="21">
        <f>MIN(AF3:AF12)</f>
        <v>250000</v>
      </c>
    </row>
    <row r="15" spans="1:36" ht="15" x14ac:dyDescent="0.25">
      <c r="A15" s="1"/>
      <c r="B15" s="1"/>
      <c r="AF15" s="14"/>
      <c r="AG15" s="14"/>
      <c r="AH15" s="14"/>
      <c r="AI15" s="13"/>
      <c r="AJ15" s="23"/>
    </row>
    <row r="16" spans="1:36" ht="15" x14ac:dyDescent="0.25">
      <c r="A16" s="1"/>
      <c r="B16" s="1"/>
      <c r="AF16" s="4"/>
      <c r="AG16" s="23"/>
      <c r="AH16" s="23"/>
      <c r="AI16" s="23"/>
      <c r="AJ16" s="23"/>
    </row>
    <row r="17" spans="1:36" ht="15" x14ac:dyDescent="0.25">
      <c r="A17" s="1">
        <v>42961</v>
      </c>
      <c r="B17" s="1" t="s">
        <v>19</v>
      </c>
      <c r="C17" t="s">
        <v>14</v>
      </c>
      <c r="D17">
        <v>11</v>
      </c>
      <c r="E17">
        <v>25</v>
      </c>
      <c r="F17">
        <v>37</v>
      </c>
      <c r="G17">
        <v>47</v>
      </c>
      <c r="H17">
        <v>58</v>
      </c>
      <c r="I17">
        <v>72</v>
      </c>
      <c r="J17">
        <v>59</v>
      </c>
      <c r="K17">
        <v>70</v>
      </c>
      <c r="L17">
        <v>63</v>
      </c>
      <c r="M17">
        <v>73</v>
      </c>
      <c r="N17">
        <v>61</v>
      </c>
      <c r="O17">
        <v>54</v>
      </c>
      <c r="P17">
        <v>62</v>
      </c>
      <c r="Q17">
        <v>64</v>
      </c>
      <c r="AE17">
        <f t="shared" ref="AE17:AE26" si="4">AVERAGE(F17:Q17)*25</f>
        <v>1500</v>
      </c>
      <c r="AF17" s="4">
        <f t="shared" ref="AF17:AF26" si="5">AE17*2000</f>
        <v>3000000</v>
      </c>
      <c r="AH17" s="9">
        <f t="shared" ref="AH17:AH26" si="6">LOG(E17)</f>
        <v>1.3979400086720377</v>
      </c>
      <c r="AI17" s="10">
        <f t="shared" ref="AI17:AI26" si="7">LOG(AF17)</f>
        <v>6.4771212547196626</v>
      </c>
    </row>
    <row r="18" spans="1:36" ht="15" x14ac:dyDescent="0.25">
      <c r="A18" s="1">
        <v>42961</v>
      </c>
      <c r="B18" s="1" t="s">
        <v>19</v>
      </c>
      <c r="C18" t="s">
        <v>14</v>
      </c>
      <c r="D18">
        <v>12</v>
      </c>
      <c r="E18">
        <v>23</v>
      </c>
      <c r="F18">
        <v>17</v>
      </c>
      <c r="G18">
        <v>16</v>
      </c>
      <c r="H18">
        <v>12</v>
      </c>
      <c r="I18">
        <v>12</v>
      </c>
      <c r="J18">
        <v>15</v>
      </c>
      <c r="K18">
        <v>11</v>
      </c>
      <c r="L18">
        <v>19</v>
      </c>
      <c r="M18">
        <v>22</v>
      </c>
      <c r="N18">
        <v>19</v>
      </c>
      <c r="O18">
        <v>16</v>
      </c>
      <c r="P18">
        <v>18</v>
      </c>
      <c r="Q18">
        <v>21</v>
      </c>
      <c r="AE18">
        <f t="shared" si="4"/>
        <v>412.5</v>
      </c>
      <c r="AF18" s="4">
        <f t="shared" si="5"/>
        <v>825000</v>
      </c>
      <c r="AH18" s="9">
        <f t="shared" si="6"/>
        <v>1.3617278360175928</v>
      </c>
      <c r="AI18" s="10">
        <f t="shared" si="7"/>
        <v>5.9164539485499255</v>
      </c>
    </row>
    <row r="19" spans="1:36" ht="15" x14ac:dyDescent="0.25">
      <c r="A19" s="1">
        <v>42961</v>
      </c>
      <c r="B19" s="1" t="s">
        <v>19</v>
      </c>
      <c r="C19" t="s">
        <v>14</v>
      </c>
      <c r="D19">
        <v>14</v>
      </c>
      <c r="E19">
        <v>24</v>
      </c>
      <c r="F19">
        <v>23</v>
      </c>
      <c r="G19">
        <v>25</v>
      </c>
      <c r="H19">
        <v>18</v>
      </c>
      <c r="I19">
        <v>13</v>
      </c>
      <c r="J19">
        <v>17</v>
      </c>
      <c r="K19">
        <v>17</v>
      </c>
      <c r="L19">
        <v>19</v>
      </c>
      <c r="M19">
        <v>12</v>
      </c>
      <c r="N19">
        <v>20</v>
      </c>
      <c r="O19">
        <v>15</v>
      </c>
      <c r="P19">
        <v>17</v>
      </c>
      <c r="Q19">
        <v>13</v>
      </c>
      <c r="AE19">
        <f t="shared" si="4"/>
        <v>435.41666666666669</v>
      </c>
      <c r="AF19" s="4">
        <f t="shared" si="5"/>
        <v>870833.33333333337</v>
      </c>
      <c r="AH19" s="9">
        <f t="shared" si="6"/>
        <v>1.3802112417116059</v>
      </c>
      <c r="AI19" s="10">
        <f t="shared" si="7"/>
        <v>5.9399350443994479</v>
      </c>
    </row>
    <row r="20" spans="1:36" ht="15" x14ac:dyDescent="0.25">
      <c r="A20" s="1">
        <v>42961</v>
      </c>
      <c r="B20" s="1" t="s">
        <v>19</v>
      </c>
      <c r="C20" t="s">
        <v>14</v>
      </c>
      <c r="D20">
        <v>15</v>
      </c>
      <c r="E20">
        <v>21</v>
      </c>
      <c r="F20">
        <v>22</v>
      </c>
      <c r="G20">
        <v>17</v>
      </c>
      <c r="H20">
        <v>23</v>
      </c>
      <c r="I20">
        <v>21</v>
      </c>
      <c r="J20">
        <v>23</v>
      </c>
      <c r="K20">
        <v>25</v>
      </c>
      <c r="L20">
        <v>22</v>
      </c>
      <c r="M20">
        <v>16</v>
      </c>
      <c r="N20">
        <v>24</v>
      </c>
      <c r="O20">
        <v>24</v>
      </c>
      <c r="P20">
        <v>16</v>
      </c>
      <c r="Q20">
        <v>18</v>
      </c>
      <c r="AE20">
        <f t="shared" si="4"/>
        <v>522.91666666666674</v>
      </c>
      <c r="AF20" s="4">
        <f t="shared" si="5"/>
        <v>1045833.3333333335</v>
      </c>
      <c r="AH20" s="9">
        <f t="shared" si="6"/>
        <v>1.3222192947339193</v>
      </c>
      <c r="AI20" s="10">
        <f t="shared" si="7"/>
        <v>6.0194624797694321</v>
      </c>
    </row>
    <row r="21" spans="1:36" ht="15" x14ac:dyDescent="0.25">
      <c r="A21" s="1">
        <v>42961</v>
      </c>
      <c r="B21" s="1" t="s">
        <v>19</v>
      </c>
      <c r="C21" t="s">
        <v>14</v>
      </c>
      <c r="D21">
        <v>43</v>
      </c>
      <c r="E21">
        <v>20</v>
      </c>
      <c r="F21">
        <v>11</v>
      </c>
      <c r="G21">
        <v>11</v>
      </c>
      <c r="H21">
        <v>9</v>
      </c>
      <c r="I21">
        <v>4</v>
      </c>
      <c r="J21">
        <v>4</v>
      </c>
      <c r="K21">
        <v>5</v>
      </c>
      <c r="L21">
        <v>9</v>
      </c>
      <c r="M21">
        <v>10</v>
      </c>
      <c r="N21">
        <v>9</v>
      </c>
      <c r="O21">
        <v>11</v>
      </c>
      <c r="P21">
        <v>10</v>
      </c>
      <c r="Q21">
        <v>11</v>
      </c>
      <c r="AE21">
        <f t="shared" si="4"/>
        <v>216.66666666666666</v>
      </c>
      <c r="AF21" s="4">
        <f t="shared" si="5"/>
        <v>433333.33333333331</v>
      </c>
      <c r="AH21" s="9">
        <f t="shared" si="6"/>
        <v>1.3010299956639813</v>
      </c>
      <c r="AI21" s="10">
        <f t="shared" si="7"/>
        <v>5.6368220975871743</v>
      </c>
    </row>
    <row r="22" spans="1:36" ht="15" x14ac:dyDescent="0.25">
      <c r="A22" s="1">
        <v>42961</v>
      </c>
      <c r="B22" s="1" t="s">
        <v>19</v>
      </c>
      <c r="C22" t="s">
        <v>14</v>
      </c>
      <c r="D22">
        <v>45</v>
      </c>
      <c r="E22">
        <v>20</v>
      </c>
      <c r="F22">
        <v>68</v>
      </c>
      <c r="G22">
        <v>51</v>
      </c>
      <c r="H22">
        <v>61</v>
      </c>
      <c r="I22">
        <v>52</v>
      </c>
      <c r="J22">
        <v>34</v>
      </c>
      <c r="K22">
        <v>35</v>
      </c>
      <c r="L22">
        <v>30</v>
      </c>
      <c r="M22">
        <v>36</v>
      </c>
      <c r="N22">
        <v>49</v>
      </c>
      <c r="O22">
        <v>41</v>
      </c>
      <c r="P22">
        <v>47</v>
      </c>
      <c r="Q22">
        <v>32</v>
      </c>
      <c r="AE22">
        <f t="shared" si="4"/>
        <v>1116.6666666666665</v>
      </c>
      <c r="AF22" s="4">
        <f t="shared" si="5"/>
        <v>2233333.333333333</v>
      </c>
      <c r="AH22" s="9">
        <f t="shared" si="6"/>
        <v>1.3010299956639813</v>
      </c>
      <c r="AI22" s="10">
        <f t="shared" si="7"/>
        <v>6.3489535479811643</v>
      </c>
    </row>
    <row r="23" spans="1:36" ht="15" x14ac:dyDescent="0.25">
      <c r="A23" s="1">
        <v>42961</v>
      </c>
      <c r="B23" s="1" t="s">
        <v>19</v>
      </c>
      <c r="C23" t="s">
        <v>14</v>
      </c>
      <c r="D23">
        <v>46</v>
      </c>
      <c r="E23">
        <v>20</v>
      </c>
      <c r="F23">
        <v>13</v>
      </c>
      <c r="G23">
        <v>19</v>
      </c>
      <c r="H23">
        <v>21</v>
      </c>
      <c r="I23">
        <v>17</v>
      </c>
      <c r="J23">
        <v>29</v>
      </c>
      <c r="K23">
        <v>16</v>
      </c>
      <c r="L23">
        <v>17</v>
      </c>
      <c r="M23">
        <v>20</v>
      </c>
      <c r="N23">
        <v>21</v>
      </c>
      <c r="O23">
        <v>22</v>
      </c>
      <c r="P23">
        <v>13</v>
      </c>
      <c r="Q23">
        <v>22</v>
      </c>
      <c r="AE23">
        <f t="shared" si="4"/>
        <v>479.16666666666669</v>
      </c>
      <c r="AF23" s="4">
        <f t="shared" si="5"/>
        <v>958333.33333333337</v>
      </c>
      <c r="AH23" s="9">
        <f t="shared" si="6"/>
        <v>1.3010299956639813</v>
      </c>
      <c r="AI23" s="10">
        <f t="shared" si="7"/>
        <v>5.9815165943059867</v>
      </c>
    </row>
    <row r="24" spans="1:36" ht="15" x14ac:dyDescent="0.25">
      <c r="A24" s="1">
        <v>42961</v>
      </c>
      <c r="B24" s="1" t="s">
        <v>19</v>
      </c>
      <c r="C24" t="s">
        <v>14</v>
      </c>
      <c r="D24">
        <v>47</v>
      </c>
      <c r="E24">
        <v>21</v>
      </c>
      <c r="F24">
        <v>8</v>
      </c>
      <c r="G24">
        <v>6</v>
      </c>
      <c r="H24">
        <v>11</v>
      </c>
      <c r="I24">
        <v>8</v>
      </c>
      <c r="J24">
        <v>12</v>
      </c>
      <c r="K24">
        <v>7</v>
      </c>
      <c r="L24">
        <v>17</v>
      </c>
      <c r="M24">
        <v>11</v>
      </c>
      <c r="N24">
        <v>6</v>
      </c>
      <c r="O24">
        <v>7</v>
      </c>
      <c r="P24">
        <v>10</v>
      </c>
      <c r="Q24">
        <v>7</v>
      </c>
      <c r="AE24">
        <f t="shared" si="4"/>
        <v>229.16666666666666</v>
      </c>
      <c r="AF24" s="4">
        <f t="shared" si="5"/>
        <v>458333.33333333331</v>
      </c>
      <c r="AH24" s="9">
        <f t="shared" si="6"/>
        <v>1.3222192947339193</v>
      </c>
      <c r="AI24" s="10">
        <f t="shared" si="7"/>
        <v>5.661181443446619</v>
      </c>
    </row>
    <row r="25" spans="1:36" ht="15" customHeight="1" x14ac:dyDescent="0.25">
      <c r="A25" s="1">
        <v>42961</v>
      </c>
      <c r="B25" s="1" t="s">
        <v>19</v>
      </c>
      <c r="C25" t="s">
        <v>14</v>
      </c>
      <c r="D25">
        <v>49</v>
      </c>
      <c r="E25">
        <v>20</v>
      </c>
      <c r="F25">
        <v>22</v>
      </c>
      <c r="G25">
        <v>25</v>
      </c>
      <c r="H25">
        <v>21</v>
      </c>
      <c r="I25">
        <v>27</v>
      </c>
      <c r="J25">
        <v>18</v>
      </c>
      <c r="K25">
        <v>22</v>
      </c>
      <c r="L25">
        <v>34</v>
      </c>
      <c r="M25">
        <v>22</v>
      </c>
      <c r="N25">
        <v>18</v>
      </c>
      <c r="O25">
        <v>27</v>
      </c>
      <c r="P25">
        <v>30</v>
      </c>
      <c r="Q25">
        <v>10</v>
      </c>
      <c r="AE25">
        <f t="shared" si="4"/>
        <v>575</v>
      </c>
      <c r="AF25" s="4">
        <f t="shared" si="5"/>
        <v>1150000</v>
      </c>
      <c r="AH25" s="9">
        <f t="shared" si="6"/>
        <v>1.3010299956639813</v>
      </c>
      <c r="AI25" s="10">
        <f t="shared" si="7"/>
        <v>6.0606978403536118</v>
      </c>
    </row>
    <row r="26" spans="1:36" ht="15" customHeight="1" thickBot="1" x14ac:dyDescent="0.3">
      <c r="A26" s="1">
        <v>42961</v>
      </c>
      <c r="B26" s="1" t="s">
        <v>19</v>
      </c>
      <c r="C26" t="s">
        <v>14</v>
      </c>
      <c r="D26">
        <v>51</v>
      </c>
      <c r="E26">
        <v>21</v>
      </c>
      <c r="F26">
        <v>4</v>
      </c>
      <c r="G26">
        <v>7</v>
      </c>
      <c r="H26">
        <v>6</v>
      </c>
      <c r="I26">
        <v>10</v>
      </c>
      <c r="J26">
        <v>14</v>
      </c>
      <c r="K26">
        <v>9</v>
      </c>
      <c r="L26">
        <v>3</v>
      </c>
      <c r="M26">
        <v>12</v>
      </c>
      <c r="N26">
        <v>15</v>
      </c>
      <c r="O26">
        <v>10</v>
      </c>
      <c r="P26">
        <v>11</v>
      </c>
      <c r="Q26">
        <v>6</v>
      </c>
      <c r="AE26">
        <f t="shared" si="4"/>
        <v>222.91666666666666</v>
      </c>
      <c r="AF26" s="4">
        <f t="shared" si="5"/>
        <v>445833.33333333331</v>
      </c>
      <c r="AH26" s="9">
        <f t="shared" si="6"/>
        <v>1.3222192947339193</v>
      </c>
      <c r="AI26" s="10">
        <f t="shared" si="7"/>
        <v>5.6491725359736034</v>
      </c>
    </row>
    <row r="27" spans="1:36" ht="15" customHeight="1" x14ac:dyDescent="0.25">
      <c r="A27" s="1"/>
      <c r="B27" s="1"/>
      <c r="AF27" s="15" t="s">
        <v>16</v>
      </c>
      <c r="AG27" s="16">
        <f>AVERAGE(AF17:AF26)</f>
        <v>1142083.3333333335</v>
      </c>
      <c r="AH27" s="17" t="s">
        <v>6</v>
      </c>
      <c r="AI27" s="18">
        <f>MAX(AF17:AF26)</f>
        <v>3000000</v>
      </c>
    </row>
    <row r="28" spans="1:36" ht="15" customHeight="1" thickBot="1" x14ac:dyDescent="0.3">
      <c r="A28" s="1"/>
      <c r="B28" s="1"/>
      <c r="E28">
        <f>AVERAGE(E17:E26)</f>
        <v>21.5</v>
      </c>
      <c r="AF28" s="19" t="s">
        <v>17</v>
      </c>
      <c r="AG28" s="20">
        <f>_xlfn.STDEV.S(AF17:AF26)/SQRT(COUNT(AF17:AF26))</f>
        <v>264879.31825784489</v>
      </c>
      <c r="AH28" s="20" t="s">
        <v>7</v>
      </c>
      <c r="AI28" s="21">
        <f>MIN(AF17:AF26)</f>
        <v>433333.33333333331</v>
      </c>
    </row>
    <row r="29" spans="1:36" ht="15" customHeight="1" x14ac:dyDescent="0.25">
      <c r="A29" s="1"/>
      <c r="B29" s="1"/>
      <c r="AF29" s="14"/>
      <c r="AG29" s="14"/>
      <c r="AH29" s="14"/>
      <c r="AI29" s="13"/>
      <c r="AJ29" s="23"/>
    </row>
    <row r="30" spans="1:36" ht="15" customHeight="1" x14ac:dyDescent="0.25">
      <c r="A30" s="1"/>
      <c r="B30" s="1"/>
      <c r="AF30" s="4"/>
      <c r="AG30" s="23"/>
      <c r="AH30" s="23"/>
      <c r="AI30" s="23"/>
    </row>
    <row r="31" spans="1:36" ht="15" customHeight="1" x14ac:dyDescent="0.25">
      <c r="A31" s="1">
        <v>42961</v>
      </c>
      <c r="B31" s="1" t="s">
        <v>19</v>
      </c>
      <c r="C31" t="s">
        <v>18</v>
      </c>
      <c r="D31">
        <v>22</v>
      </c>
      <c r="E31">
        <v>30</v>
      </c>
      <c r="F31">
        <v>42</v>
      </c>
      <c r="G31">
        <v>56</v>
      </c>
      <c r="H31">
        <v>57</v>
      </c>
      <c r="I31">
        <v>34</v>
      </c>
      <c r="J31">
        <v>42</v>
      </c>
      <c r="K31">
        <v>53</v>
      </c>
      <c r="L31">
        <v>44</v>
      </c>
      <c r="M31">
        <v>42</v>
      </c>
      <c r="N31">
        <v>37</v>
      </c>
      <c r="O31">
        <v>59</v>
      </c>
      <c r="P31">
        <v>61</v>
      </c>
      <c r="Q31">
        <v>52</v>
      </c>
      <c r="AE31">
        <f t="shared" ref="AE31:AE40" si="8">AVERAGE(F31:Q31)*25</f>
        <v>1206.25</v>
      </c>
      <c r="AF31" s="4">
        <f t="shared" ref="AF31:AF40" si="9">AE31*2000</f>
        <v>2412500</v>
      </c>
      <c r="AH31" s="9">
        <f t="shared" ref="AH31:AH40" si="10">LOG(E31)</f>
        <v>1.4771212547196624</v>
      </c>
      <c r="AI31" s="10">
        <f t="shared" ref="AI31:AI40" si="11">LOG(AF31)</f>
        <v>6.3824673220158301</v>
      </c>
    </row>
    <row r="32" spans="1:36" ht="15" customHeight="1" x14ac:dyDescent="0.25">
      <c r="A32" s="1">
        <v>42961</v>
      </c>
      <c r="B32" s="1" t="s">
        <v>19</v>
      </c>
      <c r="C32" t="s">
        <v>18</v>
      </c>
      <c r="D32">
        <v>23</v>
      </c>
      <c r="E32">
        <v>28</v>
      </c>
      <c r="F32" s="25">
        <v>28</v>
      </c>
      <c r="G32" s="25">
        <v>23</v>
      </c>
      <c r="H32" s="25">
        <v>21</v>
      </c>
      <c r="I32" s="25">
        <v>24</v>
      </c>
      <c r="J32" s="25">
        <v>27</v>
      </c>
      <c r="K32" s="25">
        <v>16</v>
      </c>
      <c r="L32" s="25">
        <v>15</v>
      </c>
      <c r="M32" s="25">
        <v>18</v>
      </c>
      <c r="N32" s="25">
        <v>17</v>
      </c>
      <c r="O32" s="25">
        <v>22</v>
      </c>
      <c r="P32" s="25">
        <v>19</v>
      </c>
      <c r="Q32" s="25">
        <v>31</v>
      </c>
      <c r="AE32">
        <f t="shared" si="8"/>
        <v>543.75</v>
      </c>
      <c r="AF32" s="4">
        <f t="shared" si="9"/>
        <v>1087500</v>
      </c>
      <c r="AH32" s="9">
        <f t="shared" si="10"/>
        <v>1.4471580313422192</v>
      </c>
      <c r="AI32" s="10">
        <f t="shared" si="11"/>
        <v>6.0364292656266754</v>
      </c>
    </row>
    <row r="33" spans="1:36" ht="15" x14ac:dyDescent="0.25">
      <c r="A33" s="1">
        <v>42961</v>
      </c>
      <c r="B33" s="1" t="s">
        <v>19</v>
      </c>
      <c r="C33" t="s">
        <v>18</v>
      </c>
      <c r="D33">
        <v>24</v>
      </c>
      <c r="E33">
        <v>35</v>
      </c>
      <c r="F33" s="25">
        <v>30</v>
      </c>
      <c r="G33" s="25">
        <v>53</v>
      </c>
      <c r="H33" s="25">
        <v>40</v>
      </c>
      <c r="I33" s="25">
        <v>57</v>
      </c>
      <c r="J33" s="25">
        <v>48</v>
      </c>
      <c r="K33" s="25">
        <v>28</v>
      </c>
      <c r="L33" s="25">
        <v>47</v>
      </c>
      <c r="M33" s="25">
        <v>40</v>
      </c>
      <c r="N33" s="25">
        <v>41</v>
      </c>
      <c r="O33" s="25">
        <v>47</v>
      </c>
      <c r="P33" s="25">
        <v>45</v>
      </c>
      <c r="Q33" s="25">
        <v>33</v>
      </c>
      <c r="AE33">
        <f t="shared" si="8"/>
        <v>1060.4166666666665</v>
      </c>
      <c r="AF33" s="4">
        <f t="shared" si="9"/>
        <v>2120833.333333333</v>
      </c>
      <c r="AH33" s="9">
        <f t="shared" si="10"/>
        <v>1.5440680443502757</v>
      </c>
      <c r="AI33" s="10">
        <f t="shared" si="11"/>
        <v>6.3265065406251528</v>
      </c>
    </row>
    <row r="34" spans="1:36" ht="15" customHeight="1" x14ac:dyDescent="0.3">
      <c r="A34" s="1">
        <v>42961</v>
      </c>
      <c r="B34" s="1" t="s">
        <v>19</v>
      </c>
      <c r="C34" t="s">
        <v>18</v>
      </c>
      <c r="D34">
        <v>25</v>
      </c>
      <c r="E34">
        <v>34</v>
      </c>
      <c r="F34">
        <v>19</v>
      </c>
      <c r="G34">
        <v>22</v>
      </c>
      <c r="H34">
        <v>12</v>
      </c>
      <c r="I34">
        <v>17</v>
      </c>
      <c r="J34">
        <v>23</v>
      </c>
      <c r="K34">
        <v>21</v>
      </c>
      <c r="L34">
        <v>14</v>
      </c>
      <c r="M34">
        <v>16</v>
      </c>
      <c r="N34">
        <v>12</v>
      </c>
      <c r="O34">
        <v>20</v>
      </c>
      <c r="P34">
        <v>18</v>
      </c>
      <c r="Q34">
        <v>17</v>
      </c>
      <c r="AE34">
        <f t="shared" si="8"/>
        <v>439.58333333333331</v>
      </c>
      <c r="AF34" s="4">
        <f t="shared" si="9"/>
        <v>879166.66666666663</v>
      </c>
      <c r="AH34" s="9">
        <f t="shared" si="10"/>
        <v>1.5314789170422551</v>
      </c>
      <c r="AI34" s="10">
        <f t="shared" si="11"/>
        <v>5.9440712135860867</v>
      </c>
    </row>
    <row r="35" spans="1:36" ht="15" customHeight="1" x14ac:dyDescent="0.3">
      <c r="A35" s="1">
        <v>42961</v>
      </c>
      <c r="B35" s="1" t="s">
        <v>19</v>
      </c>
      <c r="C35" t="s">
        <v>18</v>
      </c>
      <c r="D35">
        <v>26</v>
      </c>
      <c r="E35">
        <v>32</v>
      </c>
      <c r="F35">
        <v>25</v>
      </c>
      <c r="G35">
        <v>16</v>
      </c>
      <c r="H35">
        <v>20</v>
      </c>
      <c r="I35">
        <v>23</v>
      </c>
      <c r="J35">
        <v>17</v>
      </c>
      <c r="K35">
        <v>19</v>
      </c>
      <c r="L35">
        <v>10</v>
      </c>
      <c r="M35">
        <v>22</v>
      </c>
      <c r="N35">
        <v>24</v>
      </c>
      <c r="O35">
        <v>21</v>
      </c>
      <c r="P35">
        <v>19</v>
      </c>
      <c r="Q35">
        <v>20</v>
      </c>
      <c r="AE35">
        <f t="shared" si="8"/>
        <v>491.66666666666669</v>
      </c>
      <c r="AF35" s="4">
        <f t="shared" si="9"/>
        <v>983333.33333333337</v>
      </c>
      <c r="AH35" s="9">
        <f t="shared" si="10"/>
        <v>1.505149978319906</v>
      </c>
      <c r="AI35" s="10">
        <f t="shared" si="11"/>
        <v>5.9927007612585008</v>
      </c>
    </row>
    <row r="36" spans="1:36" ht="15" customHeight="1" x14ac:dyDescent="0.3">
      <c r="A36" s="1">
        <v>42961</v>
      </c>
      <c r="B36" s="1" t="s">
        <v>19</v>
      </c>
      <c r="C36" t="s">
        <v>18</v>
      </c>
      <c r="D36">
        <v>27</v>
      </c>
      <c r="E36">
        <v>30</v>
      </c>
      <c r="F36">
        <v>41</v>
      </c>
      <c r="G36">
        <v>38</v>
      </c>
      <c r="H36">
        <v>41</v>
      </c>
      <c r="I36">
        <v>46</v>
      </c>
      <c r="J36">
        <v>51</v>
      </c>
      <c r="K36">
        <v>45</v>
      </c>
      <c r="L36">
        <v>42</v>
      </c>
      <c r="M36">
        <v>54</v>
      </c>
      <c r="N36">
        <v>44</v>
      </c>
      <c r="O36">
        <v>46</v>
      </c>
      <c r="P36">
        <v>31</v>
      </c>
      <c r="Q36">
        <v>36</v>
      </c>
      <c r="AE36">
        <f t="shared" si="8"/>
        <v>1072.9166666666665</v>
      </c>
      <c r="AF36" s="4">
        <f t="shared" si="9"/>
        <v>2145833.333333333</v>
      </c>
      <c r="AH36" s="9">
        <f t="shared" si="10"/>
        <v>1.4771212547196624</v>
      </c>
      <c r="AI36" s="10">
        <f t="shared" si="11"/>
        <v>6.3315959873295853</v>
      </c>
    </row>
    <row r="37" spans="1:36" ht="15" customHeight="1" x14ac:dyDescent="0.3">
      <c r="A37" s="1">
        <v>42961</v>
      </c>
      <c r="B37" s="1" t="s">
        <v>19</v>
      </c>
      <c r="C37" t="s">
        <v>18</v>
      </c>
      <c r="D37">
        <v>28</v>
      </c>
      <c r="E37">
        <v>30</v>
      </c>
      <c r="F37">
        <v>14</v>
      </c>
      <c r="G37">
        <v>12</v>
      </c>
      <c r="H37">
        <v>17</v>
      </c>
      <c r="I37">
        <v>24</v>
      </c>
      <c r="J37">
        <v>16</v>
      </c>
      <c r="K37">
        <v>17</v>
      </c>
      <c r="L37">
        <v>18</v>
      </c>
      <c r="M37">
        <v>19</v>
      </c>
      <c r="N37">
        <v>19</v>
      </c>
      <c r="O37">
        <v>24</v>
      </c>
      <c r="P37">
        <v>18</v>
      </c>
      <c r="Q37">
        <v>27</v>
      </c>
      <c r="AE37">
        <f t="shared" si="8"/>
        <v>468.75</v>
      </c>
      <c r="AF37" s="4">
        <f t="shared" si="9"/>
        <v>937500</v>
      </c>
      <c r="AH37" s="9">
        <f t="shared" si="10"/>
        <v>1.4771212547196624</v>
      </c>
      <c r="AI37" s="10">
        <f t="shared" si="11"/>
        <v>5.9719712763997563</v>
      </c>
    </row>
    <row r="38" spans="1:36" ht="15" customHeight="1" x14ac:dyDescent="0.3">
      <c r="A38" s="1">
        <v>42961</v>
      </c>
      <c r="B38" s="1" t="s">
        <v>19</v>
      </c>
      <c r="C38" t="s">
        <v>18</v>
      </c>
      <c r="D38">
        <v>29</v>
      </c>
      <c r="E38">
        <v>28</v>
      </c>
      <c r="F38">
        <v>30</v>
      </c>
      <c r="G38">
        <v>36</v>
      </c>
      <c r="H38">
        <v>33</v>
      </c>
      <c r="I38">
        <v>21</v>
      </c>
      <c r="J38">
        <v>22</v>
      </c>
      <c r="K38">
        <v>32</v>
      </c>
      <c r="L38">
        <v>21</v>
      </c>
      <c r="M38">
        <v>17</v>
      </c>
      <c r="N38">
        <v>32</v>
      </c>
      <c r="O38">
        <v>29</v>
      </c>
      <c r="P38">
        <v>41</v>
      </c>
      <c r="Q38">
        <v>31</v>
      </c>
      <c r="AE38">
        <f t="shared" si="8"/>
        <v>718.75</v>
      </c>
      <c r="AF38" s="4">
        <f t="shared" si="9"/>
        <v>1437500</v>
      </c>
      <c r="AH38" s="9">
        <f t="shared" si="10"/>
        <v>1.4471580313422192</v>
      </c>
      <c r="AI38" s="10">
        <f t="shared" si="11"/>
        <v>6.157607853361668</v>
      </c>
    </row>
    <row r="39" spans="1:36" ht="15" customHeight="1" x14ac:dyDescent="0.3">
      <c r="A39" s="1">
        <v>42961</v>
      </c>
      <c r="B39" s="1" t="s">
        <v>19</v>
      </c>
      <c r="C39" t="s">
        <v>18</v>
      </c>
      <c r="D39">
        <v>30</v>
      </c>
      <c r="E39">
        <v>34</v>
      </c>
      <c r="F39">
        <v>46</v>
      </c>
      <c r="G39">
        <v>42</v>
      </c>
      <c r="H39">
        <v>45</v>
      </c>
      <c r="I39">
        <v>39</v>
      </c>
      <c r="J39">
        <v>42</v>
      </c>
      <c r="K39">
        <v>44</v>
      </c>
      <c r="L39">
        <v>46</v>
      </c>
      <c r="M39">
        <v>43</v>
      </c>
      <c r="N39">
        <v>33</v>
      </c>
      <c r="O39">
        <v>54</v>
      </c>
      <c r="P39">
        <v>48</v>
      </c>
      <c r="Q39">
        <v>35</v>
      </c>
      <c r="AE39">
        <f t="shared" si="8"/>
        <v>1077.0833333333335</v>
      </c>
      <c r="AF39" s="4">
        <f t="shared" si="9"/>
        <v>2154166.666666667</v>
      </c>
      <c r="AH39" s="9">
        <f t="shared" si="10"/>
        <v>1.5314789170422551</v>
      </c>
      <c r="AI39" s="10">
        <f t="shared" si="11"/>
        <v>6.333279301382337</v>
      </c>
    </row>
    <row r="40" spans="1:36" ht="15" customHeight="1" thickBot="1" x14ac:dyDescent="0.35">
      <c r="A40" s="1">
        <v>42961</v>
      </c>
      <c r="B40" s="1" t="s">
        <v>19</v>
      </c>
      <c r="C40" t="s">
        <v>18</v>
      </c>
      <c r="D40">
        <v>32</v>
      </c>
      <c r="E40">
        <v>32</v>
      </c>
      <c r="F40">
        <v>33</v>
      </c>
      <c r="G40">
        <v>36</v>
      </c>
      <c r="H40">
        <v>26</v>
      </c>
      <c r="I40">
        <v>25</v>
      </c>
      <c r="J40">
        <v>33</v>
      </c>
      <c r="K40">
        <v>41</v>
      </c>
      <c r="L40">
        <v>34</v>
      </c>
      <c r="M40">
        <v>27</v>
      </c>
      <c r="N40">
        <v>28</v>
      </c>
      <c r="O40">
        <v>31</v>
      </c>
      <c r="P40">
        <v>28</v>
      </c>
      <c r="Q40">
        <v>16</v>
      </c>
      <c r="AE40">
        <f t="shared" si="8"/>
        <v>745.83333333333326</v>
      </c>
      <c r="AF40" s="4">
        <f t="shared" si="9"/>
        <v>1491666.6666666665</v>
      </c>
      <c r="AH40" s="9">
        <f t="shared" si="10"/>
        <v>1.505149978319906</v>
      </c>
      <c r="AI40" s="10">
        <f t="shared" si="11"/>
        <v>6.1736717849322682</v>
      </c>
    </row>
    <row r="41" spans="1:36" ht="15" customHeight="1" x14ac:dyDescent="0.3">
      <c r="A41" s="1"/>
      <c r="B41" s="1"/>
      <c r="AF41" s="15" t="s">
        <v>16</v>
      </c>
      <c r="AG41" s="16">
        <f>AVERAGE(AF31:AF40)</f>
        <v>1564999.9999999998</v>
      </c>
      <c r="AH41" s="17" t="s">
        <v>6</v>
      </c>
      <c r="AI41" s="18">
        <f>MAX(AF31:AF40)</f>
        <v>2412500</v>
      </c>
    </row>
    <row r="42" spans="1:36" ht="15" customHeight="1" thickBot="1" x14ac:dyDescent="0.35">
      <c r="A42" s="1"/>
      <c r="B42" s="1"/>
      <c r="E42">
        <f>AVERAGE(E31:E40)</f>
        <v>31.3</v>
      </c>
      <c r="AF42" s="19" t="s">
        <v>17</v>
      </c>
      <c r="AG42" s="20">
        <f>_xlfn.STDEV.S(AF31:AF40)/SQRT(COUNT(AF31:AF40))</f>
        <v>187491.97513691321</v>
      </c>
      <c r="AH42" s="20" t="s">
        <v>7</v>
      </c>
      <c r="AI42" s="21">
        <f>MIN(AF31:AF40)</f>
        <v>879166.66666666663</v>
      </c>
    </row>
    <row r="43" spans="1:36" ht="15" customHeight="1" x14ac:dyDescent="0.3">
      <c r="A43" s="1"/>
      <c r="B43" s="1"/>
      <c r="AF43" s="14"/>
      <c r="AG43" s="14"/>
      <c r="AH43" s="14"/>
      <c r="AI43" s="13"/>
      <c r="AJ43" s="23"/>
    </row>
    <row r="44" spans="1:36" ht="15" customHeight="1" x14ac:dyDescent="0.3">
      <c r="A44" s="1"/>
      <c r="B44" s="1"/>
      <c r="AF44" s="4"/>
      <c r="AH44" s="23"/>
      <c r="AI44" s="23"/>
      <c r="AJ44" s="23"/>
    </row>
    <row r="45" spans="1:36" ht="15" customHeight="1" x14ac:dyDescent="0.3">
      <c r="A45" s="1">
        <v>42961</v>
      </c>
      <c r="B45" s="1" t="s">
        <v>19</v>
      </c>
      <c r="C45" t="s">
        <v>12</v>
      </c>
      <c r="D45">
        <v>4</v>
      </c>
      <c r="E45">
        <v>15</v>
      </c>
      <c r="F45">
        <v>5</v>
      </c>
      <c r="G45">
        <v>15</v>
      </c>
      <c r="H45">
        <v>8</v>
      </c>
      <c r="I45">
        <v>7</v>
      </c>
      <c r="J45">
        <v>18</v>
      </c>
      <c r="K45">
        <v>10</v>
      </c>
      <c r="L45">
        <v>13</v>
      </c>
      <c r="M45">
        <v>12</v>
      </c>
      <c r="N45">
        <v>5</v>
      </c>
      <c r="O45">
        <v>16</v>
      </c>
      <c r="P45">
        <v>16</v>
      </c>
      <c r="Q45">
        <v>10</v>
      </c>
      <c r="AE45">
        <f t="shared" ref="AE45:AE53" si="12">AVERAGE(F45:Q45)*25</f>
        <v>281.25</v>
      </c>
      <c r="AF45" s="4">
        <f t="shared" ref="AF45:AF53" si="13">AE45*2000</f>
        <v>562500</v>
      </c>
      <c r="AH45" s="9">
        <f t="shared" ref="AH45:AH53" si="14">LOG(E45)</f>
        <v>1.1760912590556813</v>
      </c>
      <c r="AI45" s="10">
        <f t="shared" ref="AI45:AI53" si="15">LOG(AF45)</f>
        <v>5.7501225267834002</v>
      </c>
    </row>
    <row r="46" spans="1:36" ht="15" customHeight="1" x14ac:dyDescent="0.3">
      <c r="A46" s="1">
        <v>42961</v>
      </c>
      <c r="B46" s="1" t="s">
        <v>19</v>
      </c>
      <c r="C46" t="s">
        <v>12</v>
      </c>
      <c r="D46">
        <v>5</v>
      </c>
      <c r="E46">
        <v>15</v>
      </c>
      <c r="F46">
        <v>37</v>
      </c>
      <c r="G46">
        <v>39</v>
      </c>
      <c r="H46">
        <v>27</v>
      </c>
      <c r="I46">
        <v>26</v>
      </c>
      <c r="J46">
        <v>27</v>
      </c>
      <c r="K46">
        <v>37</v>
      </c>
      <c r="L46">
        <v>48</v>
      </c>
      <c r="M46">
        <v>25</v>
      </c>
      <c r="N46">
        <v>26</v>
      </c>
      <c r="O46">
        <v>29</v>
      </c>
      <c r="P46">
        <v>23</v>
      </c>
      <c r="Q46">
        <v>14</v>
      </c>
      <c r="AE46">
        <f t="shared" si="12"/>
        <v>745.83333333333326</v>
      </c>
      <c r="AF46" s="4">
        <f t="shared" si="13"/>
        <v>1491666.6666666665</v>
      </c>
      <c r="AH46" s="9">
        <f t="shared" si="14"/>
        <v>1.1760912590556813</v>
      </c>
      <c r="AI46" s="10">
        <f t="shared" si="15"/>
        <v>6.1736717849322682</v>
      </c>
    </row>
    <row r="47" spans="1:36" ht="15" customHeight="1" x14ac:dyDescent="0.3">
      <c r="A47" s="1">
        <v>42961</v>
      </c>
      <c r="B47" s="1" t="s">
        <v>19</v>
      </c>
      <c r="C47" t="s">
        <v>12</v>
      </c>
      <c r="D47">
        <v>6</v>
      </c>
      <c r="E47">
        <v>22</v>
      </c>
      <c r="F47">
        <f>38*2</f>
        <v>76</v>
      </c>
      <c r="G47">
        <v>63</v>
      </c>
      <c r="H47">
        <f>37*2</f>
        <v>74</v>
      </c>
      <c r="I47">
        <f>2*46</f>
        <v>92</v>
      </c>
      <c r="J47">
        <f>2*40</f>
        <v>80</v>
      </c>
      <c r="K47">
        <f>2*43</f>
        <v>86</v>
      </c>
      <c r="L47">
        <f>2*26</f>
        <v>52</v>
      </c>
      <c r="M47">
        <f>2*35</f>
        <v>70</v>
      </c>
      <c r="N47">
        <f>2*42</f>
        <v>84</v>
      </c>
      <c r="O47">
        <f>2*26</f>
        <v>52</v>
      </c>
      <c r="P47">
        <f>2*41</f>
        <v>82</v>
      </c>
      <c r="Q47">
        <f>2*43</f>
        <v>86</v>
      </c>
      <c r="AE47">
        <f t="shared" si="12"/>
        <v>1868.75</v>
      </c>
      <c r="AF47" s="4">
        <f t="shared" si="13"/>
        <v>3737500</v>
      </c>
      <c r="AH47" s="9">
        <f t="shared" si="14"/>
        <v>1.3424226808222062</v>
      </c>
      <c r="AI47" s="10">
        <f t="shared" si="15"/>
        <v>6.5725812013324862</v>
      </c>
    </row>
    <row r="48" spans="1:36" x14ac:dyDescent="0.3">
      <c r="A48" s="1">
        <v>42961</v>
      </c>
      <c r="B48" s="1" t="s">
        <v>19</v>
      </c>
      <c r="C48" t="s">
        <v>12</v>
      </c>
      <c r="D48">
        <v>48</v>
      </c>
      <c r="E48">
        <v>30</v>
      </c>
      <c r="F48">
        <v>8</v>
      </c>
      <c r="G48">
        <v>6</v>
      </c>
      <c r="H48">
        <v>6</v>
      </c>
      <c r="I48">
        <v>4</v>
      </c>
      <c r="J48">
        <v>8</v>
      </c>
      <c r="K48">
        <v>6</v>
      </c>
      <c r="L48">
        <v>3</v>
      </c>
      <c r="M48">
        <v>5</v>
      </c>
      <c r="N48">
        <v>6</v>
      </c>
      <c r="O48">
        <v>4</v>
      </c>
      <c r="P48">
        <v>3</v>
      </c>
      <c r="Q48">
        <v>8</v>
      </c>
      <c r="AE48">
        <f t="shared" si="12"/>
        <v>139.58333333333331</v>
      </c>
      <c r="AF48" s="4">
        <f t="shared" si="13"/>
        <v>279166.66666666663</v>
      </c>
      <c r="AH48" s="9">
        <f t="shared" si="14"/>
        <v>1.4771212547196624</v>
      </c>
      <c r="AI48" s="10">
        <f t="shared" si="15"/>
        <v>5.4458635609892205</v>
      </c>
    </row>
    <row r="49" spans="1:36" x14ac:dyDescent="0.3">
      <c r="A49" s="1">
        <v>42961</v>
      </c>
      <c r="B49" s="1" t="s">
        <v>19</v>
      </c>
      <c r="C49" t="s">
        <v>12</v>
      </c>
      <c r="D49">
        <v>50</v>
      </c>
      <c r="E49">
        <v>25</v>
      </c>
      <c r="F49">
        <v>12</v>
      </c>
      <c r="G49">
        <v>17</v>
      </c>
      <c r="H49">
        <v>15</v>
      </c>
      <c r="I49">
        <v>5</v>
      </c>
      <c r="J49">
        <v>18</v>
      </c>
      <c r="K49">
        <v>23</v>
      </c>
      <c r="L49">
        <v>28</v>
      </c>
      <c r="M49">
        <v>18</v>
      </c>
      <c r="N49">
        <v>7</v>
      </c>
      <c r="O49">
        <v>9</v>
      </c>
      <c r="P49">
        <v>15</v>
      </c>
      <c r="Q49">
        <v>15</v>
      </c>
      <c r="AE49">
        <f t="shared" si="12"/>
        <v>379.16666666666663</v>
      </c>
      <c r="AF49" s="4">
        <f t="shared" si="13"/>
        <v>758333.33333333326</v>
      </c>
      <c r="AH49" s="9">
        <f t="shared" si="14"/>
        <v>1.3979400086720377</v>
      </c>
      <c r="AI49" s="10">
        <f t="shared" si="15"/>
        <v>5.8798601462734688</v>
      </c>
    </row>
    <row r="50" spans="1:36" x14ac:dyDescent="0.3">
      <c r="A50" s="1">
        <v>42961</v>
      </c>
      <c r="B50" s="1" t="s">
        <v>19</v>
      </c>
      <c r="C50" t="s">
        <v>12</v>
      </c>
      <c r="D50">
        <v>52</v>
      </c>
      <c r="E50">
        <v>15</v>
      </c>
      <c r="F50">
        <v>5</v>
      </c>
      <c r="G50">
        <v>5</v>
      </c>
      <c r="H50">
        <v>10</v>
      </c>
      <c r="I50">
        <v>5</v>
      </c>
      <c r="J50">
        <v>7</v>
      </c>
      <c r="K50">
        <v>2</v>
      </c>
      <c r="L50">
        <v>7</v>
      </c>
      <c r="M50">
        <v>6</v>
      </c>
      <c r="N50">
        <v>11</v>
      </c>
      <c r="O50">
        <v>4</v>
      </c>
      <c r="P50">
        <v>6</v>
      </c>
      <c r="Q50">
        <v>8</v>
      </c>
      <c r="AE50">
        <f t="shared" si="12"/>
        <v>158.33333333333331</v>
      </c>
      <c r="AF50" s="4">
        <f t="shared" si="13"/>
        <v>316666.66666666663</v>
      </c>
      <c r="AH50" s="9">
        <f t="shared" si="14"/>
        <v>1.1760912590556813</v>
      </c>
      <c r="AI50" s="10">
        <f t="shared" si="15"/>
        <v>5.500602350569185</v>
      </c>
    </row>
    <row r="51" spans="1:36" x14ac:dyDescent="0.3">
      <c r="A51" s="1">
        <v>42961</v>
      </c>
      <c r="B51" s="1" t="s">
        <v>19</v>
      </c>
      <c r="C51" t="s">
        <v>12</v>
      </c>
      <c r="D51">
        <v>53</v>
      </c>
      <c r="E51">
        <v>23</v>
      </c>
      <c r="F51">
        <v>56</v>
      </c>
      <c r="G51">
        <v>68</v>
      </c>
      <c r="H51">
        <v>52</v>
      </c>
      <c r="I51">
        <v>59</v>
      </c>
      <c r="J51">
        <v>54</v>
      </c>
      <c r="K51">
        <v>57</v>
      </c>
      <c r="L51">
        <v>56</v>
      </c>
      <c r="M51">
        <v>49</v>
      </c>
      <c r="N51">
        <v>65</v>
      </c>
      <c r="O51">
        <v>47</v>
      </c>
      <c r="P51">
        <v>46</v>
      </c>
      <c r="Q51">
        <v>55</v>
      </c>
      <c r="AE51">
        <f t="shared" si="12"/>
        <v>1383.3333333333335</v>
      </c>
      <c r="AF51" s="4">
        <f t="shared" si="13"/>
        <v>2766666.666666667</v>
      </c>
      <c r="AH51" s="9">
        <f t="shared" si="14"/>
        <v>1.3617278360175928</v>
      </c>
      <c r="AI51" s="10">
        <f t="shared" si="15"/>
        <v>6.4419568376564111</v>
      </c>
    </row>
    <row r="52" spans="1:36" x14ac:dyDescent="0.3">
      <c r="A52" s="1">
        <v>42961</v>
      </c>
      <c r="B52" s="1" t="s">
        <v>19</v>
      </c>
      <c r="C52" t="s">
        <v>12</v>
      </c>
      <c r="D52">
        <v>54</v>
      </c>
      <c r="E52">
        <v>30</v>
      </c>
      <c r="F52">
        <v>6</v>
      </c>
      <c r="G52">
        <v>4</v>
      </c>
      <c r="H52">
        <v>3</v>
      </c>
      <c r="I52">
        <v>4</v>
      </c>
      <c r="J52">
        <v>15</v>
      </c>
      <c r="K52">
        <v>4</v>
      </c>
      <c r="L52">
        <v>5</v>
      </c>
      <c r="M52">
        <v>7</v>
      </c>
      <c r="N52">
        <v>3</v>
      </c>
      <c r="O52">
        <v>7</v>
      </c>
      <c r="P52">
        <v>12</v>
      </c>
      <c r="Q52">
        <v>10</v>
      </c>
      <c r="AE52">
        <f t="shared" si="12"/>
        <v>166.66666666666669</v>
      </c>
      <c r="AF52" s="4">
        <f t="shared" si="13"/>
        <v>333333.33333333337</v>
      </c>
      <c r="AH52" s="9">
        <f t="shared" si="14"/>
        <v>1.4771212547196624</v>
      </c>
      <c r="AI52" s="10">
        <f t="shared" si="15"/>
        <v>5.5228787452803374</v>
      </c>
    </row>
    <row r="53" spans="1:36" ht="15" thickBot="1" x14ac:dyDescent="0.35">
      <c r="A53" s="1">
        <v>42961</v>
      </c>
      <c r="B53" s="1" t="s">
        <v>19</v>
      </c>
      <c r="C53" t="s">
        <v>12</v>
      </c>
      <c r="D53">
        <v>55</v>
      </c>
      <c r="E53">
        <v>22</v>
      </c>
      <c r="F53">
        <v>8</v>
      </c>
      <c r="G53">
        <v>7</v>
      </c>
      <c r="H53">
        <v>12</v>
      </c>
      <c r="I53">
        <v>3</v>
      </c>
      <c r="J53">
        <v>6</v>
      </c>
      <c r="K53">
        <v>8</v>
      </c>
      <c r="L53">
        <v>3</v>
      </c>
      <c r="M53">
        <v>7</v>
      </c>
      <c r="N53">
        <v>5</v>
      </c>
      <c r="O53">
        <v>9</v>
      </c>
      <c r="P53">
        <v>2</v>
      </c>
      <c r="Q53">
        <v>7</v>
      </c>
      <c r="AE53">
        <f t="shared" si="12"/>
        <v>160.41666666666669</v>
      </c>
      <c r="AF53" s="4">
        <f t="shared" si="13"/>
        <v>320833.33333333337</v>
      </c>
      <c r="AH53" s="9">
        <f t="shared" si="14"/>
        <v>1.3424226808222062</v>
      </c>
      <c r="AI53" s="10">
        <f t="shared" si="15"/>
        <v>5.5062794834608759</v>
      </c>
    </row>
    <row r="54" spans="1:36" x14ac:dyDescent="0.3">
      <c r="A54" s="1"/>
      <c r="B54" s="1"/>
      <c r="AF54" s="15" t="s">
        <v>16</v>
      </c>
      <c r="AG54" s="16">
        <f>AVERAGE(AF44:AF53)</f>
        <v>1174074.0740740742</v>
      </c>
      <c r="AH54" s="17" t="s">
        <v>6</v>
      </c>
      <c r="AI54" s="18">
        <f>MAX(AF44:AF53)</f>
        <v>3737500</v>
      </c>
    </row>
    <row r="55" spans="1:36" ht="15" thickBot="1" x14ac:dyDescent="0.35">
      <c r="A55" s="1"/>
      <c r="B55" s="1"/>
      <c r="E55">
        <f>AVERAGE(E44:E53)</f>
        <v>21.888888888888889</v>
      </c>
      <c r="AF55" s="19" t="s">
        <v>17</v>
      </c>
      <c r="AG55" s="20">
        <f>_xlfn.STDEV.S(AF44:AF53)/SQRT(COUNT(AF44:AF53))</f>
        <v>420418.16806903569</v>
      </c>
      <c r="AH55" s="20" t="s">
        <v>7</v>
      </c>
      <c r="AI55" s="21">
        <f>MIN(AF44:AF53)</f>
        <v>279166.66666666663</v>
      </c>
    </row>
    <row r="56" spans="1:36" x14ac:dyDescent="0.3">
      <c r="A56" s="1"/>
      <c r="B56" s="1"/>
      <c r="AF56" s="14"/>
      <c r="AG56" s="14"/>
      <c r="AH56" s="14"/>
      <c r="AI56" s="13"/>
      <c r="AJ56" s="23"/>
    </row>
    <row r="57" spans="1:36" x14ac:dyDescent="0.3">
      <c r="A57" s="1"/>
      <c r="B57" s="1"/>
      <c r="AF57" s="24"/>
      <c r="AG57" s="23"/>
      <c r="AH57" s="23"/>
      <c r="AI57" s="23"/>
      <c r="AJ57" s="23"/>
    </row>
    <row r="58" spans="1:36" x14ac:dyDescent="0.3">
      <c r="A58" s="1">
        <v>42961</v>
      </c>
      <c r="B58" s="1" t="s">
        <v>19</v>
      </c>
      <c r="C58" t="s">
        <v>11</v>
      </c>
      <c r="D58">
        <v>1</v>
      </c>
      <c r="E58">
        <v>10</v>
      </c>
      <c r="F58">
        <v>13</v>
      </c>
      <c r="G58">
        <v>15</v>
      </c>
      <c r="H58">
        <v>12</v>
      </c>
      <c r="I58">
        <v>17</v>
      </c>
      <c r="J58">
        <v>20</v>
      </c>
      <c r="K58">
        <v>14</v>
      </c>
      <c r="L58">
        <v>16</v>
      </c>
      <c r="M58">
        <v>12</v>
      </c>
      <c r="N58">
        <v>13</v>
      </c>
      <c r="O58">
        <v>16</v>
      </c>
      <c r="P58">
        <v>17</v>
      </c>
      <c r="Q58">
        <v>20</v>
      </c>
      <c r="AE58">
        <f t="shared" ref="AE58:AE68" si="16">AVERAGE(F58:Q58)*25</f>
        <v>385.41666666666663</v>
      </c>
      <c r="AF58" s="4">
        <f t="shared" ref="AF58:AF68" si="17">AE58*2000</f>
        <v>770833.33333333326</v>
      </c>
      <c r="AH58" s="9">
        <f t="shared" ref="AH58:AH68" si="18">LOG(E58)</f>
        <v>1</v>
      </c>
      <c r="AI58" s="10">
        <f t="shared" ref="AI58:AI68" si="19">LOG(AF58)</f>
        <v>5.8869604866914074</v>
      </c>
    </row>
    <row r="59" spans="1:36" x14ac:dyDescent="0.3">
      <c r="A59" s="1">
        <v>42961</v>
      </c>
      <c r="B59" s="1" t="s">
        <v>19</v>
      </c>
      <c r="C59" t="s">
        <v>11</v>
      </c>
      <c r="D59">
        <v>2</v>
      </c>
      <c r="E59">
        <v>10</v>
      </c>
      <c r="F59">
        <v>5</v>
      </c>
      <c r="G59">
        <v>7</v>
      </c>
      <c r="H59">
        <v>11</v>
      </c>
      <c r="I59">
        <v>14</v>
      </c>
      <c r="J59">
        <v>12</v>
      </c>
      <c r="K59">
        <v>13</v>
      </c>
      <c r="L59">
        <v>18</v>
      </c>
      <c r="M59">
        <v>14</v>
      </c>
      <c r="N59">
        <v>12</v>
      </c>
      <c r="O59">
        <v>16</v>
      </c>
      <c r="P59">
        <v>7</v>
      </c>
      <c r="Q59">
        <v>4</v>
      </c>
      <c r="AE59">
        <f t="shared" si="16"/>
        <v>277.08333333333337</v>
      </c>
      <c r="AF59" s="4">
        <f t="shared" si="17"/>
        <v>554166.66666666674</v>
      </c>
      <c r="AH59" s="9">
        <f t="shared" si="18"/>
        <v>1</v>
      </c>
      <c r="AI59" s="10">
        <f t="shared" si="19"/>
        <v>5.7436403992554794</v>
      </c>
    </row>
    <row r="60" spans="1:36" x14ac:dyDescent="0.3">
      <c r="A60" s="1">
        <v>42961</v>
      </c>
      <c r="B60" s="1" t="s">
        <v>19</v>
      </c>
      <c r="C60" t="s">
        <v>11</v>
      </c>
      <c r="D60">
        <v>3</v>
      </c>
      <c r="E60">
        <v>13</v>
      </c>
      <c r="F60">
        <v>4</v>
      </c>
      <c r="G60">
        <v>9</v>
      </c>
      <c r="H60">
        <v>7</v>
      </c>
      <c r="I60">
        <v>4</v>
      </c>
      <c r="J60">
        <v>10</v>
      </c>
      <c r="K60">
        <v>9</v>
      </c>
      <c r="L60">
        <v>5</v>
      </c>
      <c r="M60">
        <v>7</v>
      </c>
      <c r="N60">
        <v>9</v>
      </c>
      <c r="O60">
        <v>6</v>
      </c>
      <c r="P60">
        <v>8</v>
      </c>
      <c r="Q60">
        <v>8</v>
      </c>
      <c r="AE60">
        <f t="shared" si="16"/>
        <v>179.16666666666669</v>
      </c>
      <c r="AF60" s="4">
        <f t="shared" si="17"/>
        <v>358333.33333333337</v>
      </c>
      <c r="AH60" s="9">
        <f t="shared" si="18"/>
        <v>1.1139433523068367</v>
      </c>
      <c r="AI60" s="10">
        <f t="shared" si="19"/>
        <v>5.554287209531962</v>
      </c>
    </row>
    <row r="61" spans="1:36" x14ac:dyDescent="0.3">
      <c r="A61" s="1">
        <v>42961</v>
      </c>
      <c r="B61" s="1" t="s">
        <v>19</v>
      </c>
      <c r="C61" t="s">
        <v>11</v>
      </c>
      <c r="D61">
        <v>7</v>
      </c>
      <c r="E61">
        <v>6</v>
      </c>
      <c r="F61">
        <v>3</v>
      </c>
      <c r="G61">
        <v>1</v>
      </c>
      <c r="H61">
        <v>2</v>
      </c>
      <c r="I61">
        <v>7</v>
      </c>
      <c r="J61">
        <v>6</v>
      </c>
      <c r="K61">
        <v>3</v>
      </c>
      <c r="L61">
        <v>4</v>
      </c>
      <c r="M61">
        <v>4</v>
      </c>
      <c r="N61">
        <v>6</v>
      </c>
      <c r="O61">
        <v>2</v>
      </c>
      <c r="P61">
        <v>2</v>
      </c>
      <c r="Q61">
        <v>0</v>
      </c>
      <c r="AE61">
        <f t="shared" si="16"/>
        <v>83.333333333333343</v>
      </c>
      <c r="AF61" s="4">
        <f t="shared" si="17"/>
        <v>166666.66666666669</v>
      </c>
      <c r="AH61" s="9">
        <f t="shared" si="18"/>
        <v>0.77815125038364363</v>
      </c>
      <c r="AI61" s="10">
        <f t="shared" si="19"/>
        <v>5.2218487496163561</v>
      </c>
    </row>
    <row r="62" spans="1:36" x14ac:dyDescent="0.3">
      <c r="A62" s="1">
        <v>42961</v>
      </c>
      <c r="B62" s="1" t="s">
        <v>19</v>
      </c>
      <c r="C62" t="s">
        <v>11</v>
      </c>
      <c r="D62">
        <v>9</v>
      </c>
      <c r="E62">
        <v>8</v>
      </c>
      <c r="F62">
        <v>27</v>
      </c>
      <c r="G62">
        <v>34</v>
      </c>
      <c r="H62">
        <v>35</v>
      </c>
      <c r="I62">
        <v>33</v>
      </c>
      <c r="J62">
        <v>51</v>
      </c>
      <c r="K62">
        <v>39</v>
      </c>
      <c r="L62">
        <v>27</v>
      </c>
      <c r="M62">
        <v>36</v>
      </c>
      <c r="N62">
        <v>24</v>
      </c>
      <c r="O62">
        <v>30</v>
      </c>
      <c r="P62">
        <v>22</v>
      </c>
      <c r="Q62">
        <v>24</v>
      </c>
      <c r="AE62">
        <f t="shared" si="16"/>
        <v>795.83333333333326</v>
      </c>
      <c r="AF62" s="4">
        <f t="shared" si="17"/>
        <v>1591666.6666666665</v>
      </c>
      <c r="AH62" s="9">
        <f t="shared" si="18"/>
        <v>0.90308998699194354</v>
      </c>
      <c r="AI62" s="10">
        <f t="shared" si="19"/>
        <v>6.201852121200103</v>
      </c>
    </row>
    <row r="63" spans="1:36" x14ac:dyDescent="0.3">
      <c r="A63" s="1">
        <v>42961</v>
      </c>
      <c r="B63" s="1" t="s">
        <v>19</v>
      </c>
      <c r="C63" t="s">
        <v>11</v>
      </c>
      <c r="D63">
        <v>10</v>
      </c>
      <c r="E63">
        <v>15</v>
      </c>
      <c r="F63">
        <v>6</v>
      </c>
      <c r="G63">
        <v>5</v>
      </c>
      <c r="H63">
        <v>16</v>
      </c>
      <c r="I63">
        <v>27</v>
      </c>
      <c r="J63">
        <v>18</v>
      </c>
      <c r="K63">
        <v>13</v>
      </c>
      <c r="L63">
        <v>15</v>
      </c>
      <c r="M63">
        <v>16</v>
      </c>
      <c r="N63">
        <v>10</v>
      </c>
      <c r="O63">
        <v>11</v>
      </c>
      <c r="P63">
        <v>8</v>
      </c>
      <c r="Q63">
        <v>15</v>
      </c>
      <c r="AE63">
        <f t="shared" si="16"/>
        <v>333.33333333333337</v>
      </c>
      <c r="AF63" s="4">
        <f t="shared" si="17"/>
        <v>666666.66666666674</v>
      </c>
      <c r="AH63" s="9">
        <f t="shared" si="18"/>
        <v>1.1760912590556813</v>
      </c>
      <c r="AI63" s="10">
        <f t="shared" si="19"/>
        <v>5.8239087409443187</v>
      </c>
    </row>
    <row r="64" spans="1:36" x14ac:dyDescent="0.3">
      <c r="A64" s="1">
        <v>42961</v>
      </c>
      <c r="B64" s="1" t="s">
        <v>19</v>
      </c>
      <c r="C64" t="s">
        <v>11</v>
      </c>
      <c r="D64">
        <v>13</v>
      </c>
      <c r="E64">
        <v>18</v>
      </c>
      <c r="F64">
        <v>16</v>
      </c>
      <c r="G64">
        <v>15</v>
      </c>
      <c r="H64">
        <v>20</v>
      </c>
      <c r="I64">
        <v>27</v>
      </c>
      <c r="J64">
        <v>18</v>
      </c>
      <c r="K64">
        <v>16</v>
      </c>
      <c r="L64">
        <v>18</v>
      </c>
      <c r="M64">
        <v>12</v>
      </c>
      <c r="N64">
        <v>11</v>
      </c>
      <c r="O64">
        <v>9</v>
      </c>
      <c r="P64">
        <v>22</v>
      </c>
      <c r="Q64">
        <v>12</v>
      </c>
      <c r="AE64">
        <f t="shared" si="16"/>
        <v>408.33333333333331</v>
      </c>
      <c r="AF64" s="4">
        <f t="shared" si="17"/>
        <v>816666.66666666663</v>
      </c>
      <c r="AH64" s="9">
        <f t="shared" si="18"/>
        <v>1.255272505103306</v>
      </c>
      <c r="AI64" s="10">
        <f t="shared" si="19"/>
        <v>5.91204482964487</v>
      </c>
    </row>
    <row r="65" spans="1:36" x14ac:dyDescent="0.3">
      <c r="A65" s="1">
        <v>42961</v>
      </c>
      <c r="B65" s="1" t="s">
        <v>19</v>
      </c>
      <c r="C65" t="s">
        <v>11</v>
      </c>
      <c r="D65">
        <v>39</v>
      </c>
      <c r="E65">
        <v>8</v>
      </c>
      <c r="F65">
        <v>27</v>
      </c>
      <c r="G65">
        <v>26</v>
      </c>
      <c r="H65">
        <v>23</v>
      </c>
      <c r="I65">
        <v>26</v>
      </c>
      <c r="J65">
        <v>19</v>
      </c>
      <c r="K65">
        <v>22</v>
      </c>
      <c r="L65">
        <v>19</v>
      </c>
      <c r="M65">
        <v>17</v>
      </c>
      <c r="N65">
        <v>31</v>
      </c>
      <c r="O65">
        <v>28</v>
      </c>
      <c r="P65">
        <v>29</v>
      </c>
      <c r="Q65">
        <v>22</v>
      </c>
      <c r="AE65">
        <f t="shared" si="16"/>
        <v>602.08333333333326</v>
      </c>
      <c r="AF65" s="4">
        <f t="shared" si="17"/>
        <v>1204166.6666666665</v>
      </c>
      <c r="AH65" s="9">
        <f t="shared" si="18"/>
        <v>0.90308998699194354</v>
      </c>
      <c r="AI65" s="10">
        <f t="shared" si="19"/>
        <v>6.0806866010449419</v>
      </c>
    </row>
    <row r="66" spans="1:36" x14ac:dyDescent="0.3">
      <c r="A66" s="1">
        <v>42961</v>
      </c>
      <c r="B66" s="1" t="s">
        <v>19</v>
      </c>
      <c r="C66" t="s">
        <v>11</v>
      </c>
      <c r="D66">
        <v>40</v>
      </c>
      <c r="E66">
        <v>13</v>
      </c>
      <c r="F66">
        <v>11</v>
      </c>
      <c r="G66">
        <v>15</v>
      </c>
      <c r="H66">
        <v>12</v>
      </c>
      <c r="I66">
        <v>19</v>
      </c>
      <c r="J66">
        <v>14</v>
      </c>
      <c r="K66">
        <v>23</v>
      </c>
      <c r="L66">
        <v>21</v>
      </c>
      <c r="M66">
        <v>28</v>
      </c>
      <c r="N66">
        <v>18</v>
      </c>
      <c r="O66">
        <v>17</v>
      </c>
      <c r="P66">
        <v>13</v>
      </c>
      <c r="Q66">
        <v>15</v>
      </c>
      <c r="AE66">
        <f t="shared" si="16"/>
        <v>429.16666666666669</v>
      </c>
      <c r="AF66" s="4">
        <f t="shared" si="17"/>
        <v>858333.33333333337</v>
      </c>
      <c r="AH66" s="9">
        <f t="shared" si="18"/>
        <v>1.1139433523068367</v>
      </c>
      <c r="AI66" s="10">
        <f t="shared" si="19"/>
        <v>5.9336559786575478</v>
      </c>
    </row>
    <row r="67" spans="1:36" x14ac:dyDescent="0.3">
      <c r="A67" s="1">
        <v>42961</v>
      </c>
      <c r="B67" s="1" t="s">
        <v>19</v>
      </c>
      <c r="C67" t="s">
        <v>11</v>
      </c>
      <c r="D67">
        <v>41</v>
      </c>
      <c r="E67">
        <v>11</v>
      </c>
      <c r="F67">
        <v>22</v>
      </c>
      <c r="G67">
        <v>27</v>
      </c>
      <c r="H67">
        <v>22</v>
      </c>
      <c r="I67">
        <v>20</v>
      </c>
      <c r="J67">
        <v>18</v>
      </c>
      <c r="K67">
        <v>32</v>
      </c>
      <c r="L67">
        <v>22</v>
      </c>
      <c r="M67">
        <v>28</v>
      </c>
      <c r="N67">
        <v>15</v>
      </c>
      <c r="O67">
        <v>18</v>
      </c>
      <c r="P67">
        <v>11</v>
      </c>
      <c r="Q67">
        <v>15</v>
      </c>
      <c r="AE67">
        <f t="shared" si="16"/>
        <v>520.83333333333326</v>
      </c>
      <c r="AF67" s="4">
        <f t="shared" si="17"/>
        <v>1041666.6666666665</v>
      </c>
      <c r="AH67" s="9">
        <f t="shared" si="18"/>
        <v>1.0413926851582251</v>
      </c>
      <c r="AI67" s="10">
        <f t="shared" si="19"/>
        <v>6.0177287669604311</v>
      </c>
    </row>
    <row r="68" spans="1:36" ht="15" thickBot="1" x14ac:dyDescent="0.35">
      <c r="A68" s="1">
        <v>42961</v>
      </c>
      <c r="B68" s="1" t="s">
        <v>19</v>
      </c>
      <c r="C68" t="s">
        <v>11</v>
      </c>
      <c r="D68">
        <v>42</v>
      </c>
      <c r="E68">
        <v>19</v>
      </c>
      <c r="F68">
        <v>34</v>
      </c>
      <c r="G68">
        <v>24</v>
      </c>
      <c r="H68">
        <v>25</v>
      </c>
      <c r="I68">
        <v>23</v>
      </c>
      <c r="J68">
        <v>26</v>
      </c>
      <c r="K68">
        <v>16</v>
      </c>
      <c r="L68">
        <v>25</v>
      </c>
      <c r="M68">
        <v>32</v>
      </c>
      <c r="N68">
        <v>12</v>
      </c>
      <c r="O68">
        <v>15</v>
      </c>
      <c r="P68">
        <v>19</v>
      </c>
      <c r="Q68">
        <v>12</v>
      </c>
      <c r="AE68">
        <f t="shared" si="16"/>
        <v>547.91666666666674</v>
      </c>
      <c r="AF68" s="4">
        <f t="shared" si="17"/>
        <v>1095833.3333333335</v>
      </c>
      <c r="AH68" s="11">
        <f t="shared" si="18"/>
        <v>1.2787536009528289</v>
      </c>
      <c r="AI68" s="12">
        <f t="shared" si="19"/>
        <v>6.0397445067781517</v>
      </c>
    </row>
    <row r="69" spans="1:36" x14ac:dyDescent="0.3">
      <c r="AF69" s="15" t="s">
        <v>16</v>
      </c>
      <c r="AG69" s="16">
        <f>AVERAGE(AF58:AF68)</f>
        <v>829545.4545454547</v>
      </c>
      <c r="AH69" s="17" t="s">
        <v>6</v>
      </c>
      <c r="AI69" s="18">
        <f>MAX(AF58:AF68)</f>
        <v>1591666.6666666665</v>
      </c>
    </row>
    <row r="70" spans="1:36" ht="15" thickBot="1" x14ac:dyDescent="0.35">
      <c r="E70">
        <f>AVERAGE(E58:E68)</f>
        <v>11.909090909090908</v>
      </c>
      <c r="AF70" s="19" t="s">
        <v>17</v>
      </c>
      <c r="AG70" s="20">
        <f>_xlfn.STDEV.S(AF58:AF68)/SQRT(COUNT(AF58:AF68))</f>
        <v>120805.18813468686</v>
      </c>
      <c r="AH70" s="20" t="s">
        <v>7</v>
      </c>
      <c r="AI70" s="21">
        <f>MIN(AF58:AF68)</f>
        <v>166666.66666666669</v>
      </c>
    </row>
    <row r="71" spans="1:36" x14ac:dyDescent="0.3">
      <c r="AF71" s="14"/>
      <c r="AG71" s="14"/>
      <c r="AH71" s="14"/>
      <c r="AI71" s="13"/>
    </row>
    <row r="72" spans="1:36" ht="15" customHeight="1" x14ac:dyDescent="0.3">
      <c r="A72" s="1"/>
      <c r="B72" s="1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4"/>
      <c r="AG72" s="23"/>
      <c r="AH72" s="23"/>
      <c r="AI72" s="23"/>
      <c r="AJ72" s="23"/>
    </row>
    <row r="73" spans="1:36" ht="15" customHeight="1" x14ac:dyDescent="0.3">
      <c r="A73" s="1">
        <v>42961</v>
      </c>
      <c r="B73" s="1" t="s">
        <v>19</v>
      </c>
      <c r="C73" t="s">
        <v>13</v>
      </c>
      <c r="D73">
        <v>8</v>
      </c>
      <c r="F73">
        <v>0</v>
      </c>
      <c r="G73">
        <v>1</v>
      </c>
      <c r="H73">
        <v>0</v>
      </c>
      <c r="I73">
        <v>0</v>
      </c>
      <c r="J73">
        <v>2</v>
      </c>
      <c r="K73">
        <v>0</v>
      </c>
      <c r="L73">
        <v>0</v>
      </c>
      <c r="M73">
        <v>1</v>
      </c>
      <c r="N73">
        <v>0</v>
      </c>
      <c r="O73">
        <v>4</v>
      </c>
      <c r="P73">
        <v>0</v>
      </c>
      <c r="Q73">
        <v>1</v>
      </c>
      <c r="AE73">
        <f>AVERAGE(F73:Q73)*25</f>
        <v>18.75</v>
      </c>
      <c r="AF73" s="4">
        <f>AE73*2000</f>
        <v>37500</v>
      </c>
      <c r="AH73" s="9"/>
      <c r="AI73" s="10">
        <f>LOG(AF73)</f>
        <v>4.5740312677277188</v>
      </c>
    </row>
    <row r="74" spans="1:36" ht="15" customHeight="1" x14ac:dyDescent="0.3">
      <c r="A74" s="1">
        <v>42961</v>
      </c>
      <c r="B74" s="1" t="s">
        <v>19</v>
      </c>
      <c r="C74" t="s">
        <v>13</v>
      </c>
      <c r="D74">
        <v>16</v>
      </c>
      <c r="F74">
        <v>0</v>
      </c>
      <c r="G74">
        <v>0</v>
      </c>
      <c r="H74">
        <v>3</v>
      </c>
      <c r="I74">
        <v>2</v>
      </c>
      <c r="J74">
        <v>3</v>
      </c>
      <c r="K74">
        <v>0</v>
      </c>
      <c r="L74">
        <v>1</v>
      </c>
      <c r="M74">
        <v>2</v>
      </c>
      <c r="N74">
        <v>1</v>
      </c>
      <c r="O74">
        <v>1</v>
      </c>
      <c r="P74">
        <v>0</v>
      </c>
      <c r="Q74">
        <v>0</v>
      </c>
      <c r="AE74">
        <f>AVERAGE(F74:Q74)*25</f>
        <v>27.083333333333332</v>
      </c>
      <c r="AF74" s="4">
        <f>AE74*2000</f>
        <v>54166.666666666664</v>
      </c>
      <c r="AH74" s="9"/>
      <c r="AI74" s="10">
        <f>LOG(AF74)</f>
        <v>4.7337321105952306</v>
      </c>
    </row>
    <row r="75" spans="1:36" ht="15" customHeight="1" x14ac:dyDescent="0.3">
      <c r="A75" s="1">
        <v>42961</v>
      </c>
      <c r="B75" s="1" t="s">
        <v>19</v>
      </c>
      <c r="C75" t="s">
        <v>13</v>
      </c>
      <c r="D75">
        <v>21</v>
      </c>
      <c r="F75">
        <v>3</v>
      </c>
      <c r="G75">
        <v>1</v>
      </c>
      <c r="H75">
        <v>0</v>
      </c>
      <c r="I75">
        <v>1</v>
      </c>
      <c r="J75">
        <v>0</v>
      </c>
      <c r="K75">
        <v>0</v>
      </c>
      <c r="L75">
        <v>1</v>
      </c>
      <c r="M75">
        <v>3</v>
      </c>
      <c r="N75">
        <v>0</v>
      </c>
      <c r="O75">
        <v>0</v>
      </c>
      <c r="P75">
        <v>3</v>
      </c>
      <c r="Q75">
        <v>2</v>
      </c>
      <c r="AE75">
        <f>AVERAGE(F75:Q75)*25</f>
        <v>29.166666666666668</v>
      </c>
      <c r="AF75" s="4">
        <f>AE75*2000</f>
        <v>58333.333333333336</v>
      </c>
      <c r="AH75" s="9"/>
      <c r="AI75" s="10">
        <f>LOG(AF75)</f>
        <v>4.7659167939666318</v>
      </c>
    </row>
    <row r="76" spans="1:36" ht="15" customHeight="1" x14ac:dyDescent="0.3">
      <c r="A76" s="1">
        <v>42961</v>
      </c>
      <c r="B76" s="1" t="s">
        <v>19</v>
      </c>
      <c r="C76" t="s">
        <v>13</v>
      </c>
      <c r="D76">
        <v>31</v>
      </c>
      <c r="F76">
        <v>1</v>
      </c>
      <c r="G76">
        <v>0</v>
      </c>
      <c r="H76">
        <v>2</v>
      </c>
      <c r="I76">
        <v>0</v>
      </c>
      <c r="J76">
        <v>3</v>
      </c>
      <c r="K76">
        <v>2</v>
      </c>
      <c r="L76">
        <v>1</v>
      </c>
      <c r="M76">
        <v>1</v>
      </c>
      <c r="N76">
        <v>2</v>
      </c>
      <c r="O76">
        <v>0</v>
      </c>
      <c r="P76">
        <v>2</v>
      </c>
      <c r="Q76">
        <v>2</v>
      </c>
      <c r="AE76">
        <f>AVERAGE(F76:Q76)*25</f>
        <v>33.333333333333329</v>
      </c>
      <c r="AF76" s="4">
        <f>AE76*2000</f>
        <v>66666.666666666657</v>
      </c>
      <c r="AH76" s="9"/>
      <c r="AI76" s="10">
        <f>LOG(AF76)</f>
        <v>4.8239087409443187</v>
      </c>
    </row>
    <row r="77" spans="1:36" ht="15" customHeight="1" thickBot="1" x14ac:dyDescent="0.35">
      <c r="A77" s="1">
        <v>42961</v>
      </c>
      <c r="B77" s="1" t="s">
        <v>19</v>
      </c>
      <c r="C77" t="s">
        <v>13</v>
      </c>
      <c r="D77">
        <v>44</v>
      </c>
      <c r="F77">
        <v>3</v>
      </c>
      <c r="G77">
        <v>2</v>
      </c>
      <c r="H77">
        <v>1</v>
      </c>
      <c r="I77">
        <v>0</v>
      </c>
      <c r="J77">
        <v>2</v>
      </c>
      <c r="K77">
        <v>0</v>
      </c>
      <c r="L77">
        <v>0</v>
      </c>
      <c r="M77">
        <v>1</v>
      </c>
      <c r="N77">
        <v>0</v>
      </c>
      <c r="O77">
        <v>2</v>
      </c>
      <c r="P77">
        <v>0</v>
      </c>
      <c r="Q77">
        <v>0</v>
      </c>
      <c r="AE77">
        <f>AVERAGE(F77:Q77)*25</f>
        <v>22.916666666666664</v>
      </c>
      <c r="AF77" s="4">
        <f>AE77*2000</f>
        <v>45833.333333333328</v>
      </c>
      <c r="AH77" s="9"/>
      <c r="AI77" s="10">
        <f>LOG(AF77)</f>
        <v>4.661181443446619</v>
      </c>
    </row>
    <row r="78" spans="1:36" ht="15" customHeight="1" x14ac:dyDescent="0.3">
      <c r="A78" s="1"/>
      <c r="B78" s="1"/>
      <c r="AF78" s="15" t="s">
        <v>16</v>
      </c>
      <c r="AG78" s="16">
        <f>AVERAGE(AF73:AF77)</f>
        <v>52500</v>
      </c>
      <c r="AH78" s="17" t="s">
        <v>6</v>
      </c>
      <c r="AI78" s="18">
        <f>MAX(AF73:AF77)</f>
        <v>66666.666666666657</v>
      </c>
    </row>
    <row r="79" spans="1:36" ht="15" customHeight="1" thickBot="1" x14ac:dyDescent="0.35">
      <c r="A79" s="1"/>
      <c r="B79" s="1"/>
      <c r="AF79" s="19" t="s">
        <v>17</v>
      </c>
      <c r="AG79" s="20">
        <f>_xlfn.STDEV.S(AF73:AF77)/SQRT(COUNT(AF73:AF77))</f>
        <v>5034.6024889977298</v>
      </c>
      <c r="AH79" s="20" t="s">
        <v>7</v>
      </c>
      <c r="AI79" s="21">
        <f>MIN(AF73:AF77)</f>
        <v>37500</v>
      </c>
    </row>
    <row r="80" spans="1:36" ht="15" customHeight="1" x14ac:dyDescent="0.3">
      <c r="A80" s="1"/>
      <c r="B80" s="1"/>
      <c r="AF80" s="4"/>
      <c r="AH80" s="23"/>
      <c r="AI80" s="23"/>
      <c r="AJ80" s="23"/>
    </row>
  </sheetData>
  <sortState ref="C3:AI57">
    <sortCondition ref="C3"/>
  </sortState>
  <mergeCells count="1">
    <mergeCell ref="F1:A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Transect Info</vt:lpstr>
      <vt:lpstr>Full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 Russell</dc:creator>
  <cp:lastModifiedBy>Avery Russell</cp:lastModifiedBy>
  <dcterms:created xsi:type="dcterms:W3CDTF">2017-04-27T19:58:23Z</dcterms:created>
  <dcterms:modified xsi:type="dcterms:W3CDTF">2018-06-11T01:47:25Z</dcterms:modified>
</cp:coreProperties>
</file>