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kyazaki/Papers/巽&amp;井坂　脂質/JXB version/doi_10.5061_dryad.kprr4xh5d__v1/"/>
    </mc:Choice>
  </mc:AlternateContent>
  <xr:revisionPtr revIDLastSave="0" documentId="13_ncr:1_{8878E63B-45C2-FE43-820C-E14FAA1AA44C}" xr6:coauthVersionLast="36" xr6:coauthVersionMax="36" xr10:uidLastSave="{00000000-0000-0000-0000-000000000000}"/>
  <bookViews>
    <workbookView xWindow="840" yWindow="500" windowWidth="28540" windowHeight="16320" tabRatio="500" xr2:uid="{00000000-000D-0000-FFFF-FFFF00000000}"/>
  </bookViews>
  <sheets>
    <sheet name="T-TOM" sheetId="1" r:id="rId1"/>
    <sheet name="BY2 " sheetId="4" r:id="rId2"/>
  </sheets>
  <definedNames>
    <definedName name="_xlnm.Print_Area" localSheetId="0">'T-TOM'!$AH$54:$AY$96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93" i="4" l="1"/>
  <c r="AG93" i="4"/>
  <c r="AH92" i="4"/>
  <c r="AH91" i="4"/>
  <c r="AG91" i="4"/>
  <c r="AH90" i="4"/>
  <c r="AG90" i="4"/>
  <c r="AH89" i="4"/>
  <c r="AG89" i="4"/>
  <c r="AG92" i="4" s="1"/>
  <c r="AH88" i="4"/>
  <c r="AG88" i="4"/>
  <c r="AH87" i="4"/>
  <c r="AH86" i="4"/>
  <c r="AH85" i="4"/>
  <c r="AN81" i="4"/>
  <c r="AO80" i="4"/>
  <c r="AN79" i="4"/>
  <c r="AO76" i="4"/>
  <c r="AO79" i="4" s="1"/>
  <c r="AN76" i="4"/>
  <c r="AO75" i="4"/>
  <c r="AN75" i="4"/>
  <c r="AN80" i="4" s="1"/>
  <c r="AO74" i="4"/>
  <c r="AO81" i="4" s="1"/>
  <c r="AN74" i="4"/>
  <c r="AG60" i="4"/>
  <c r="AH49" i="4"/>
  <c r="AH50" i="4" s="1"/>
  <c r="AH58" i="4" s="1"/>
  <c r="AG49" i="4"/>
  <c r="AG50" i="4" s="1"/>
  <c r="AG58" i="4" s="1"/>
  <c r="AI48" i="4"/>
  <c r="AH48" i="4"/>
  <c r="AG48" i="4"/>
  <c r="AI47" i="4"/>
  <c r="AI49" i="4" s="1"/>
  <c r="AI50" i="4" s="1"/>
  <c r="AI58" i="4" s="1"/>
  <c r="AH47" i="4"/>
  <c r="AG47" i="4"/>
  <c r="AI35" i="4"/>
  <c r="AI57" i="4" s="1"/>
  <c r="AH35" i="4"/>
  <c r="AH57" i="4" s="1"/>
  <c r="AH60" i="4" s="1"/>
  <c r="AH34" i="4"/>
  <c r="AG34" i="4"/>
  <c r="AG35" i="4" s="1"/>
  <c r="AG57" i="4" s="1"/>
  <c r="AI33" i="4"/>
  <c r="AH33" i="4"/>
  <c r="AG33" i="4"/>
  <c r="AI32" i="4"/>
  <c r="AI34" i="4" s="1"/>
  <c r="AH32" i="4"/>
  <c r="AG32" i="4"/>
  <c r="AH20" i="4"/>
  <c r="AH56" i="4" s="1"/>
  <c r="L20" i="4"/>
  <c r="K20" i="4"/>
  <c r="J20" i="4"/>
  <c r="I20" i="4"/>
  <c r="H20" i="4"/>
  <c r="G20" i="4"/>
  <c r="F20" i="4"/>
  <c r="E20" i="4"/>
  <c r="D20" i="4"/>
  <c r="AG19" i="4"/>
  <c r="AG20" i="4" s="1"/>
  <c r="AG56" i="4" s="1"/>
  <c r="L19" i="4"/>
  <c r="K19" i="4"/>
  <c r="J19" i="4"/>
  <c r="I19" i="4"/>
  <c r="H19" i="4"/>
  <c r="G19" i="4"/>
  <c r="F19" i="4"/>
  <c r="E19" i="4"/>
  <c r="D19" i="4"/>
  <c r="AI18" i="4"/>
  <c r="AH18" i="4"/>
  <c r="AG18" i="4"/>
  <c r="U18" i="4"/>
  <c r="T18" i="4"/>
  <c r="S18" i="4"/>
  <c r="R18" i="4"/>
  <c r="Q18" i="4"/>
  <c r="P18" i="4"/>
  <c r="O18" i="4"/>
  <c r="N18" i="4"/>
  <c r="M18" i="4"/>
  <c r="AI17" i="4"/>
  <c r="AI19" i="4" s="1"/>
  <c r="AI20" i="4" s="1"/>
  <c r="AI56" i="4" s="1"/>
  <c r="AH17" i="4"/>
  <c r="AH19" i="4" s="1"/>
  <c r="AG17" i="4"/>
  <c r="L17" i="4"/>
  <c r="K17" i="4"/>
  <c r="J17" i="4"/>
  <c r="I17" i="4"/>
  <c r="H17" i="4"/>
  <c r="G17" i="4"/>
  <c r="F17" i="4"/>
  <c r="E17" i="4"/>
  <c r="D17" i="4"/>
  <c r="AC16" i="4"/>
  <c r="AB16" i="4"/>
  <c r="AA16" i="4"/>
  <c r="W16" i="4"/>
  <c r="U16" i="4"/>
  <c r="AD16" i="4" s="1"/>
  <c r="T16" i="4"/>
  <c r="S16" i="4"/>
  <c r="R16" i="4"/>
  <c r="Q16" i="4"/>
  <c r="Z16" i="4" s="1"/>
  <c r="P16" i="4"/>
  <c r="Y16" i="4" s="1"/>
  <c r="O16" i="4"/>
  <c r="X16" i="4" s="1"/>
  <c r="N16" i="4"/>
  <c r="M16" i="4"/>
  <c r="V16" i="4" s="1"/>
  <c r="AD15" i="4"/>
  <c r="AC15" i="4"/>
  <c r="AA15" i="4"/>
  <c r="Y15" i="4"/>
  <c r="V15" i="4"/>
  <c r="U15" i="4"/>
  <c r="T15" i="4"/>
  <c r="S15" i="4"/>
  <c r="AB15" i="4" s="1"/>
  <c r="R15" i="4"/>
  <c r="Q15" i="4"/>
  <c r="Z15" i="4" s="1"/>
  <c r="P15" i="4"/>
  <c r="O15" i="4"/>
  <c r="X15" i="4" s="1"/>
  <c r="N15" i="4"/>
  <c r="W15" i="4" s="1"/>
  <c r="M15" i="4"/>
  <c r="AC14" i="4"/>
  <c r="AB14" i="4"/>
  <c r="AA14" i="4"/>
  <c r="W14" i="4"/>
  <c r="U14" i="4"/>
  <c r="AD14" i="4" s="1"/>
  <c r="T14" i="4"/>
  <c r="S14" i="4"/>
  <c r="R14" i="4"/>
  <c r="Q14" i="4"/>
  <c r="Z14" i="4" s="1"/>
  <c r="P14" i="4"/>
  <c r="Y14" i="4" s="1"/>
  <c r="O14" i="4"/>
  <c r="X14" i="4" s="1"/>
  <c r="N14" i="4"/>
  <c r="M14" i="4"/>
  <c r="V14" i="4" s="1"/>
  <c r="AC13" i="4"/>
  <c r="Y13" i="4"/>
  <c r="U13" i="4"/>
  <c r="AD13" i="4" s="1"/>
  <c r="T13" i="4"/>
  <c r="S13" i="4"/>
  <c r="AB13" i="4" s="1"/>
  <c r="R13" i="4"/>
  <c r="AA13" i="4" s="1"/>
  <c r="Q13" i="4"/>
  <c r="Z13" i="4" s="1"/>
  <c r="P13" i="4"/>
  <c r="O13" i="4"/>
  <c r="X13" i="4" s="1"/>
  <c r="N13" i="4"/>
  <c r="W13" i="4" s="1"/>
  <c r="M13" i="4"/>
  <c r="V13" i="4" s="1"/>
  <c r="AB12" i="4"/>
  <c r="AA12" i="4"/>
  <c r="Y12" i="4"/>
  <c r="W12" i="4"/>
  <c r="U12" i="4"/>
  <c r="AD12" i="4" s="1"/>
  <c r="T12" i="4"/>
  <c r="S12" i="4"/>
  <c r="R12" i="4"/>
  <c r="Q12" i="4"/>
  <c r="Z12" i="4" s="1"/>
  <c r="P12" i="4"/>
  <c r="O12" i="4"/>
  <c r="X12" i="4" s="1"/>
  <c r="N12" i="4"/>
  <c r="M12" i="4"/>
  <c r="V12" i="4" s="1"/>
  <c r="AD11" i="4"/>
  <c r="AC11" i="4"/>
  <c r="Y11" i="4"/>
  <c r="U11" i="4"/>
  <c r="U20" i="4" s="1"/>
  <c r="T11" i="4"/>
  <c r="S11" i="4"/>
  <c r="AB11" i="4" s="1"/>
  <c r="R11" i="4"/>
  <c r="AA11" i="4" s="1"/>
  <c r="Q11" i="4"/>
  <c r="Z11" i="4" s="1"/>
  <c r="P11" i="4"/>
  <c r="O11" i="4"/>
  <c r="X11" i="4" s="1"/>
  <c r="N11" i="4"/>
  <c r="W11" i="4" s="1"/>
  <c r="M11" i="4"/>
  <c r="V11" i="4" s="1"/>
  <c r="AC10" i="4"/>
  <c r="AA10" i="4"/>
  <c r="W10" i="4"/>
  <c r="U10" i="4"/>
  <c r="AD10" i="4" s="1"/>
  <c r="T10" i="4"/>
  <c r="S10" i="4"/>
  <c r="AB10" i="4" s="1"/>
  <c r="R10" i="4"/>
  <c r="Q10" i="4"/>
  <c r="Z10" i="4" s="1"/>
  <c r="P10" i="4"/>
  <c r="P17" i="4" s="1"/>
  <c r="O10" i="4"/>
  <c r="X10" i="4" s="1"/>
  <c r="N10" i="4"/>
  <c r="M10" i="4"/>
  <c r="V10" i="4" s="1"/>
  <c r="AD9" i="4"/>
  <c r="AC9" i="4"/>
  <c r="Y9" i="4"/>
  <c r="W9" i="4"/>
  <c r="U9" i="4"/>
  <c r="T9" i="4"/>
  <c r="S9" i="4"/>
  <c r="AB9" i="4" s="1"/>
  <c r="R9" i="4"/>
  <c r="Q9" i="4"/>
  <c r="Z9" i="4" s="1"/>
  <c r="P9" i="4"/>
  <c r="O9" i="4"/>
  <c r="X9" i="4" s="1"/>
  <c r="N9" i="4"/>
  <c r="M9" i="4"/>
  <c r="V9" i="4" s="1"/>
  <c r="AC8" i="4"/>
  <c r="AB8" i="4"/>
  <c r="AB20" i="4" s="1"/>
  <c r="AA8" i="4"/>
  <c r="W8" i="4"/>
  <c r="U8" i="4"/>
  <c r="AD8" i="4" s="1"/>
  <c r="T8" i="4"/>
  <c r="S8" i="4"/>
  <c r="R8" i="4"/>
  <c r="Q8" i="4"/>
  <c r="Z8" i="4" s="1"/>
  <c r="P8" i="4"/>
  <c r="P20" i="4" s="1"/>
  <c r="O8" i="4"/>
  <c r="N8" i="4"/>
  <c r="M8" i="4"/>
  <c r="V8" i="4" s="1"/>
  <c r="AD7" i="4"/>
  <c r="AC7" i="4"/>
  <c r="Y7" i="4"/>
  <c r="V7" i="4"/>
  <c r="U7" i="4"/>
  <c r="T7" i="4"/>
  <c r="S7" i="4"/>
  <c r="AB7" i="4" s="1"/>
  <c r="R7" i="4"/>
  <c r="AA7" i="4" s="1"/>
  <c r="Q7" i="4"/>
  <c r="Z7" i="4" s="1"/>
  <c r="P7" i="4"/>
  <c r="O7" i="4"/>
  <c r="X7" i="4" s="1"/>
  <c r="N7" i="4"/>
  <c r="W7" i="4" s="1"/>
  <c r="M7" i="4"/>
  <c r="AC6" i="4"/>
  <c r="AB6" i="4"/>
  <c r="AA6" i="4"/>
  <c r="W6" i="4"/>
  <c r="U6" i="4"/>
  <c r="AD6" i="4" s="1"/>
  <c r="T6" i="4"/>
  <c r="T19" i="4" s="1"/>
  <c r="S6" i="4"/>
  <c r="R6" i="4"/>
  <c r="Q6" i="4"/>
  <c r="Z6" i="4" s="1"/>
  <c r="P6" i="4"/>
  <c r="P19" i="4" s="1"/>
  <c r="O6" i="4"/>
  <c r="X6" i="4" s="1"/>
  <c r="N6" i="4"/>
  <c r="M6" i="4"/>
  <c r="V6" i="4" s="1"/>
  <c r="AC5" i="4"/>
  <c r="Z5" i="4"/>
  <c r="Y5" i="4"/>
  <c r="U5" i="4"/>
  <c r="T5" i="4"/>
  <c r="S5" i="4"/>
  <c r="R5" i="4"/>
  <c r="Q5" i="4"/>
  <c r="P5" i="4"/>
  <c r="O5" i="4"/>
  <c r="N5" i="4"/>
  <c r="M5" i="4"/>
  <c r="Z17" i="4" l="1"/>
  <c r="Z19" i="4"/>
  <c r="AC20" i="4"/>
  <c r="R19" i="4"/>
  <c r="AJ58" i="4"/>
  <c r="AK58" i="4"/>
  <c r="M19" i="4"/>
  <c r="M17" i="4"/>
  <c r="V5" i="4"/>
  <c r="Q19" i="4"/>
  <c r="Q17" i="4"/>
  <c r="U19" i="4"/>
  <c r="AD5" i="4"/>
  <c r="U17" i="4"/>
  <c r="W20" i="4"/>
  <c r="N17" i="4"/>
  <c r="N19" i="4"/>
  <c r="R17" i="4"/>
  <c r="AC17" i="4"/>
  <c r="AC12" i="4"/>
  <c r="T20" i="4"/>
  <c r="T17" i="4"/>
  <c r="AI59" i="4"/>
  <c r="AI67" i="4" s="1"/>
  <c r="AI60" i="4"/>
  <c r="AI62" i="4"/>
  <c r="AI69" i="4" s="1"/>
  <c r="AJ56" i="4"/>
  <c r="AA5" i="4"/>
  <c r="O20" i="4"/>
  <c r="S20" i="4"/>
  <c r="X8" i="4"/>
  <c r="X20" i="4" s="1"/>
  <c r="Y10" i="4"/>
  <c r="S19" i="4"/>
  <c r="M20" i="4"/>
  <c r="O17" i="4"/>
  <c r="X5" i="4"/>
  <c r="S17" i="4"/>
  <c r="AB5" i="4"/>
  <c r="W5" i="4"/>
  <c r="AC19" i="4"/>
  <c r="Y8" i="4"/>
  <c r="Y20" i="4" s="1"/>
  <c r="AH62" i="4"/>
  <c r="AH69" i="4" s="1"/>
  <c r="AH59" i="4"/>
  <c r="AH67" i="4" s="1"/>
  <c r="AK57" i="4"/>
  <c r="AJ57" i="4"/>
  <c r="Y19" i="4"/>
  <c r="Y6" i="4"/>
  <c r="V20" i="4"/>
  <c r="Z20" i="4"/>
  <c r="AD20" i="4"/>
  <c r="N20" i="4"/>
  <c r="R20" i="4"/>
  <c r="AA9" i="4"/>
  <c r="AA20" i="4" s="1"/>
  <c r="O19" i="4"/>
  <c r="AG62" i="4"/>
  <c r="AG69" i="4" s="1"/>
  <c r="AK56" i="4"/>
  <c r="Q20" i="4"/>
  <c r="AG59" i="4"/>
  <c r="AG67" i="4" s="1"/>
  <c r="AF92" i="1"/>
  <c r="AF93" i="1"/>
  <c r="AF108" i="1" s="1"/>
  <c r="AF94" i="1"/>
  <c r="AF109" i="1" s="1"/>
  <c r="AF95" i="1"/>
  <c r="AF110" i="1" s="1"/>
  <c r="AF96" i="1"/>
  <c r="AF97" i="1"/>
  <c r="AF112" i="1" s="1"/>
  <c r="AF98" i="1"/>
  <c r="AF113" i="1" s="1"/>
  <c r="AF99" i="1"/>
  <c r="AF114" i="1" s="1"/>
  <c r="AF100" i="1"/>
  <c r="AF101" i="1"/>
  <c r="AF116" i="1" s="1"/>
  <c r="AF102" i="1"/>
  <c r="AF117" i="1" s="1"/>
  <c r="AF103" i="1"/>
  <c r="AF118" i="1" s="1"/>
  <c r="AF104" i="1"/>
  <c r="AF119" i="1" s="1"/>
  <c r="AF105" i="1"/>
  <c r="AF120" i="1" s="1"/>
  <c r="AF107" i="1"/>
  <c r="AF111" i="1"/>
  <c r="AF115" i="1"/>
  <c r="AF91" i="1"/>
  <c r="AF106" i="1" s="1"/>
  <c r="AF127" i="1"/>
  <c r="AF133" i="1"/>
  <c r="AF139" i="1"/>
  <c r="AL87" i="1"/>
  <c r="AL93" i="1"/>
  <c r="AM97" i="1"/>
  <c r="AL81" i="1"/>
  <c r="AQ80" i="1"/>
  <c r="AP80" i="1"/>
  <c r="AO80" i="1"/>
  <c r="AB19" i="4" l="1"/>
  <c r="AB17" i="4"/>
  <c r="Y17" i="4"/>
  <c r="W17" i="4"/>
  <c r="W19" i="4"/>
  <c r="AG61" i="4"/>
  <c r="AG68" i="4" s="1"/>
  <c r="AD17" i="4"/>
  <c r="AD19" i="4"/>
  <c r="V17" i="4"/>
  <c r="V19" i="4"/>
  <c r="X19" i="4"/>
  <c r="X17" i="4"/>
  <c r="AA17" i="4"/>
  <c r="AA19" i="4"/>
  <c r="AI61" i="4"/>
  <c r="AI68" i="4" s="1"/>
  <c r="AH61" i="4"/>
  <c r="AH68" i="4" s="1"/>
  <c r="AF121" i="1"/>
  <c r="AJ68" i="4" l="1"/>
  <c r="AQ52" i="1"/>
  <c r="AQ37" i="1"/>
  <c r="AQ20" i="1"/>
  <c r="CM39" i="1" l="1"/>
  <c r="CM40" i="1"/>
  <c r="CM41" i="1"/>
  <c r="CM42" i="1"/>
  <c r="CM43" i="1"/>
  <c r="CM44" i="1"/>
  <c r="CM45" i="1"/>
  <c r="CM46" i="1"/>
  <c r="CM47" i="1"/>
  <c r="CM48" i="1"/>
  <c r="CM38" i="1"/>
  <c r="CM23" i="1"/>
  <c r="CM24" i="1"/>
  <c r="CM25" i="1"/>
  <c r="CM26" i="1"/>
  <c r="CM27" i="1"/>
  <c r="CM28" i="1"/>
  <c r="CM29" i="1"/>
  <c r="CM30" i="1"/>
  <c r="CM31" i="1"/>
  <c r="CM32" i="1"/>
  <c r="CM22" i="1"/>
  <c r="CM7" i="1"/>
  <c r="CM8" i="1"/>
  <c r="CM9" i="1"/>
  <c r="CM10" i="1"/>
  <c r="CM11" i="1"/>
  <c r="CM12" i="1"/>
  <c r="CM13" i="1"/>
  <c r="CM14" i="1"/>
  <c r="CM15" i="1"/>
  <c r="CM16" i="1"/>
  <c r="CM6" i="1"/>
  <c r="CF39" i="1"/>
  <c r="CF40" i="1"/>
  <c r="CF41" i="1"/>
  <c r="CF42" i="1"/>
  <c r="CF43" i="1"/>
  <c r="CF44" i="1"/>
  <c r="CF45" i="1"/>
  <c r="CF46" i="1"/>
  <c r="CF47" i="1"/>
  <c r="CF48" i="1"/>
  <c r="CF38" i="1"/>
  <c r="CF23" i="1"/>
  <c r="CF24" i="1"/>
  <c r="CF25" i="1"/>
  <c r="CF26" i="1"/>
  <c r="CF27" i="1"/>
  <c r="CF28" i="1"/>
  <c r="CF29" i="1"/>
  <c r="CF30" i="1"/>
  <c r="CF31" i="1"/>
  <c r="CF32" i="1"/>
  <c r="CF22" i="1"/>
  <c r="CF7" i="1"/>
  <c r="CF8" i="1"/>
  <c r="CF9" i="1"/>
  <c r="CF10" i="1"/>
  <c r="CF11" i="1"/>
  <c r="CF12" i="1"/>
  <c r="CF13" i="1"/>
  <c r="CF14" i="1"/>
  <c r="CF15" i="1"/>
  <c r="CF16" i="1"/>
  <c r="CF6" i="1"/>
  <c r="CL39" i="1"/>
  <c r="CL40" i="1"/>
  <c r="CL41" i="1"/>
  <c r="CL42" i="1"/>
  <c r="CL43" i="1"/>
  <c r="CL44" i="1"/>
  <c r="CL45" i="1"/>
  <c r="CL46" i="1"/>
  <c r="CL47" i="1"/>
  <c r="CL48" i="1"/>
  <c r="CL38" i="1"/>
  <c r="CL23" i="1"/>
  <c r="CL24" i="1"/>
  <c r="CL25" i="1"/>
  <c r="CL26" i="1"/>
  <c r="CL27" i="1"/>
  <c r="CL28" i="1"/>
  <c r="CL29" i="1"/>
  <c r="CL30" i="1"/>
  <c r="CL31" i="1"/>
  <c r="CL32" i="1"/>
  <c r="CL22" i="1"/>
  <c r="CL7" i="1"/>
  <c r="CL8" i="1"/>
  <c r="CL9" i="1"/>
  <c r="CL10" i="1"/>
  <c r="CL11" i="1"/>
  <c r="CL12" i="1"/>
  <c r="CL13" i="1"/>
  <c r="CL14" i="1"/>
  <c r="CL15" i="1"/>
  <c r="CL16" i="1"/>
  <c r="CL6" i="1"/>
  <c r="CG39" i="1"/>
  <c r="CG40" i="1"/>
  <c r="CG41" i="1"/>
  <c r="CG42" i="1"/>
  <c r="CG43" i="1"/>
  <c r="CG44" i="1"/>
  <c r="CG45" i="1"/>
  <c r="CG46" i="1"/>
  <c r="CG47" i="1"/>
  <c r="CG48" i="1"/>
  <c r="CG38" i="1"/>
  <c r="CG23" i="1"/>
  <c r="CG24" i="1"/>
  <c r="CG25" i="1"/>
  <c r="CG26" i="1"/>
  <c r="CG27" i="1"/>
  <c r="CG28" i="1"/>
  <c r="CG29" i="1"/>
  <c r="CG30" i="1"/>
  <c r="CG31" i="1"/>
  <c r="CG32" i="1"/>
  <c r="CG22" i="1"/>
  <c r="CG7" i="1"/>
  <c r="CG8" i="1"/>
  <c r="CG9" i="1"/>
  <c r="CG10" i="1"/>
  <c r="CG11" i="1"/>
  <c r="CG12" i="1"/>
  <c r="CG13" i="1"/>
  <c r="CG14" i="1"/>
  <c r="CG15" i="1"/>
  <c r="CG16" i="1"/>
  <c r="CG6" i="1"/>
  <c r="BY39" i="1"/>
  <c r="BY40" i="1"/>
  <c r="BY41" i="1"/>
  <c r="BY42" i="1"/>
  <c r="BY43" i="1"/>
  <c r="BY44" i="1"/>
  <c r="BY45" i="1"/>
  <c r="BY46" i="1"/>
  <c r="BY47" i="1"/>
  <c r="BY48" i="1"/>
  <c r="BY38" i="1"/>
  <c r="BY23" i="1"/>
  <c r="BY24" i="1"/>
  <c r="BY25" i="1"/>
  <c r="BY26" i="1"/>
  <c r="BY27" i="1"/>
  <c r="BY28" i="1"/>
  <c r="BY29" i="1"/>
  <c r="BY30" i="1"/>
  <c r="BY31" i="1"/>
  <c r="BY32" i="1"/>
  <c r="BY22" i="1"/>
  <c r="BY7" i="1"/>
  <c r="BY8" i="1"/>
  <c r="BY9" i="1"/>
  <c r="BY10" i="1"/>
  <c r="BY11" i="1"/>
  <c r="BY12" i="1"/>
  <c r="BY13" i="1"/>
  <c r="BY14" i="1"/>
  <c r="BY15" i="1"/>
  <c r="BY16" i="1"/>
  <c r="BY6" i="1"/>
  <c r="CE39" i="1"/>
  <c r="CE40" i="1"/>
  <c r="CE41" i="1"/>
  <c r="CE42" i="1"/>
  <c r="CE43" i="1"/>
  <c r="CE44" i="1"/>
  <c r="CE45" i="1"/>
  <c r="CE46" i="1"/>
  <c r="CE47" i="1"/>
  <c r="CE48" i="1"/>
  <c r="CE38" i="1"/>
  <c r="CE23" i="1"/>
  <c r="CE24" i="1"/>
  <c r="CE25" i="1"/>
  <c r="CE26" i="1"/>
  <c r="CE27" i="1"/>
  <c r="CE28" i="1"/>
  <c r="CE29" i="1"/>
  <c r="CE30" i="1"/>
  <c r="CE31" i="1"/>
  <c r="CE32" i="1"/>
  <c r="CE22" i="1"/>
  <c r="CE7" i="1"/>
  <c r="CE8" i="1"/>
  <c r="CE9" i="1"/>
  <c r="CE10" i="1"/>
  <c r="CE11" i="1"/>
  <c r="CE12" i="1"/>
  <c r="CE13" i="1"/>
  <c r="CE14" i="1"/>
  <c r="CE15" i="1"/>
  <c r="CE16" i="1"/>
  <c r="CE6" i="1"/>
  <c r="BX39" i="1"/>
  <c r="BX40" i="1"/>
  <c r="BX41" i="1"/>
  <c r="BX42" i="1"/>
  <c r="BX43" i="1"/>
  <c r="BX44" i="1"/>
  <c r="BX45" i="1"/>
  <c r="BX46" i="1"/>
  <c r="BX47" i="1"/>
  <c r="BX48" i="1"/>
  <c r="BX38" i="1"/>
  <c r="BX23" i="1"/>
  <c r="BX24" i="1"/>
  <c r="BX25" i="1"/>
  <c r="BX26" i="1"/>
  <c r="BX27" i="1"/>
  <c r="BX28" i="1"/>
  <c r="BX29" i="1"/>
  <c r="BX30" i="1"/>
  <c r="BX31" i="1"/>
  <c r="BX32" i="1"/>
  <c r="BX22" i="1"/>
  <c r="BX7" i="1"/>
  <c r="BX8" i="1"/>
  <c r="BX9" i="1"/>
  <c r="BX10" i="1"/>
  <c r="BX11" i="1"/>
  <c r="BX12" i="1"/>
  <c r="BX13" i="1"/>
  <c r="BX14" i="1"/>
  <c r="BX15" i="1"/>
  <c r="BX16" i="1"/>
  <c r="BX6" i="1"/>
  <c r="CP39" i="1"/>
  <c r="CP40" i="1"/>
  <c r="CP41" i="1"/>
  <c r="CP42" i="1"/>
  <c r="CP43" i="1"/>
  <c r="CP44" i="1"/>
  <c r="CP45" i="1"/>
  <c r="CP46" i="1"/>
  <c r="CP47" i="1"/>
  <c r="CP48" i="1"/>
  <c r="CP38" i="1"/>
  <c r="CP23" i="1"/>
  <c r="CP24" i="1"/>
  <c r="CP25" i="1"/>
  <c r="CP26" i="1"/>
  <c r="CP27" i="1"/>
  <c r="CP28" i="1"/>
  <c r="CP29" i="1"/>
  <c r="CP30" i="1"/>
  <c r="CP31" i="1"/>
  <c r="CP32" i="1"/>
  <c r="CP22" i="1"/>
  <c r="CP7" i="1"/>
  <c r="CP8" i="1"/>
  <c r="CP9" i="1"/>
  <c r="CP10" i="1"/>
  <c r="CP11" i="1"/>
  <c r="CP12" i="1"/>
  <c r="CP13" i="1"/>
  <c r="CP14" i="1"/>
  <c r="CP15" i="1"/>
  <c r="CP16" i="1"/>
  <c r="CP6" i="1"/>
  <c r="CI39" i="1"/>
  <c r="CI40" i="1"/>
  <c r="CI41" i="1"/>
  <c r="CI42" i="1"/>
  <c r="CI43" i="1"/>
  <c r="CI44" i="1"/>
  <c r="CI45" i="1"/>
  <c r="CI46" i="1"/>
  <c r="CI47" i="1"/>
  <c r="CI48" i="1"/>
  <c r="CI38" i="1"/>
  <c r="CI23" i="1"/>
  <c r="CI24" i="1"/>
  <c r="CI25" i="1"/>
  <c r="CI26" i="1"/>
  <c r="CI27" i="1"/>
  <c r="CI28" i="1"/>
  <c r="CI29" i="1"/>
  <c r="CI30" i="1"/>
  <c r="CI31" i="1"/>
  <c r="CI32" i="1"/>
  <c r="CI22" i="1"/>
  <c r="CI7" i="1"/>
  <c r="CI8" i="1"/>
  <c r="CI9" i="1"/>
  <c r="CI10" i="1"/>
  <c r="CI11" i="1"/>
  <c r="CI12" i="1"/>
  <c r="CI13" i="1"/>
  <c r="CI14" i="1"/>
  <c r="CI15" i="1"/>
  <c r="CI16" i="1"/>
  <c r="CI6" i="1"/>
  <c r="CB39" i="1"/>
  <c r="CB40" i="1"/>
  <c r="CB41" i="1"/>
  <c r="CB42" i="1"/>
  <c r="CB43" i="1"/>
  <c r="CB44" i="1"/>
  <c r="CB45" i="1"/>
  <c r="CB46" i="1"/>
  <c r="CB47" i="1"/>
  <c r="CB48" i="1"/>
  <c r="CB38" i="1"/>
  <c r="CB23" i="1"/>
  <c r="CB24" i="1"/>
  <c r="CB25" i="1"/>
  <c r="CB26" i="1"/>
  <c r="CB27" i="1"/>
  <c r="CB28" i="1"/>
  <c r="CB29" i="1"/>
  <c r="CB30" i="1"/>
  <c r="CB31" i="1"/>
  <c r="CB32" i="1"/>
  <c r="CB22" i="1"/>
  <c r="CB7" i="1"/>
  <c r="CB8" i="1"/>
  <c r="CB9" i="1"/>
  <c r="CB10" i="1"/>
  <c r="CB11" i="1"/>
  <c r="CB12" i="1"/>
  <c r="CB13" i="1"/>
  <c r="CB14" i="1"/>
  <c r="CB15" i="1"/>
  <c r="CB16" i="1"/>
  <c r="CB6" i="1"/>
  <c r="CO39" i="1"/>
  <c r="CO40" i="1"/>
  <c r="CO41" i="1"/>
  <c r="CO42" i="1"/>
  <c r="CO43" i="1"/>
  <c r="CO44" i="1"/>
  <c r="CO45" i="1"/>
  <c r="CO46" i="1"/>
  <c r="CO47" i="1"/>
  <c r="CO48" i="1"/>
  <c r="CO38" i="1"/>
  <c r="CO23" i="1"/>
  <c r="CO24" i="1"/>
  <c r="CO25" i="1"/>
  <c r="CO26" i="1"/>
  <c r="CO27" i="1"/>
  <c r="CO28" i="1"/>
  <c r="CO29" i="1"/>
  <c r="CO30" i="1"/>
  <c r="CO31" i="1"/>
  <c r="CO32" i="1"/>
  <c r="CO22" i="1"/>
  <c r="CO7" i="1"/>
  <c r="CO8" i="1"/>
  <c r="CO9" i="1"/>
  <c r="CO10" i="1"/>
  <c r="CO11" i="1"/>
  <c r="CO12" i="1"/>
  <c r="CO13" i="1"/>
  <c r="CO14" i="1"/>
  <c r="CO15" i="1"/>
  <c r="CO16" i="1"/>
  <c r="CO6" i="1"/>
  <c r="CH39" i="1"/>
  <c r="CH40" i="1"/>
  <c r="CH41" i="1"/>
  <c r="CH42" i="1"/>
  <c r="CH43" i="1"/>
  <c r="CH44" i="1"/>
  <c r="CH45" i="1"/>
  <c r="CH46" i="1"/>
  <c r="CH47" i="1"/>
  <c r="CH48" i="1"/>
  <c r="CH38" i="1"/>
  <c r="CH23" i="1"/>
  <c r="CH24" i="1"/>
  <c r="CH25" i="1"/>
  <c r="CH26" i="1"/>
  <c r="CH27" i="1"/>
  <c r="CH28" i="1"/>
  <c r="CH29" i="1"/>
  <c r="CH30" i="1"/>
  <c r="CH31" i="1"/>
  <c r="CH32" i="1"/>
  <c r="CH22" i="1"/>
  <c r="CH7" i="1"/>
  <c r="CH8" i="1"/>
  <c r="CH9" i="1"/>
  <c r="CH10" i="1"/>
  <c r="CH11" i="1"/>
  <c r="CH12" i="1"/>
  <c r="CH13" i="1"/>
  <c r="CH14" i="1"/>
  <c r="CH15" i="1"/>
  <c r="CH16" i="1"/>
  <c r="CH6" i="1"/>
  <c r="CA39" i="1"/>
  <c r="CA40" i="1"/>
  <c r="CA41" i="1"/>
  <c r="CA42" i="1"/>
  <c r="CA43" i="1"/>
  <c r="CA44" i="1"/>
  <c r="CA45" i="1"/>
  <c r="CA46" i="1"/>
  <c r="CA47" i="1"/>
  <c r="CA48" i="1"/>
  <c r="CA38" i="1"/>
  <c r="CA23" i="1"/>
  <c r="CA24" i="1"/>
  <c r="CA25" i="1"/>
  <c r="CA26" i="1"/>
  <c r="CA27" i="1"/>
  <c r="CA28" i="1"/>
  <c r="CA29" i="1"/>
  <c r="CA30" i="1"/>
  <c r="CA31" i="1"/>
  <c r="CA32" i="1"/>
  <c r="CA22" i="1"/>
  <c r="CA7" i="1"/>
  <c r="CA8" i="1"/>
  <c r="CA9" i="1"/>
  <c r="CA10" i="1"/>
  <c r="CA11" i="1"/>
  <c r="CA12" i="1"/>
  <c r="CA13" i="1"/>
  <c r="CA14" i="1"/>
  <c r="CA15" i="1"/>
  <c r="CA16" i="1"/>
  <c r="CA6" i="1"/>
  <c r="CN39" i="1"/>
  <c r="CN40" i="1"/>
  <c r="CN41" i="1"/>
  <c r="CN42" i="1"/>
  <c r="CN43" i="1"/>
  <c r="CN44" i="1"/>
  <c r="CN45" i="1"/>
  <c r="CN46" i="1"/>
  <c r="CN47" i="1"/>
  <c r="CN48" i="1"/>
  <c r="CN38" i="1"/>
  <c r="CN23" i="1"/>
  <c r="CN24" i="1"/>
  <c r="CN25" i="1"/>
  <c r="CN26" i="1"/>
  <c r="CN27" i="1"/>
  <c r="CN28" i="1"/>
  <c r="CN29" i="1"/>
  <c r="CN30" i="1"/>
  <c r="CN31" i="1"/>
  <c r="CN32" i="1"/>
  <c r="CN22" i="1"/>
  <c r="CN7" i="1"/>
  <c r="CN8" i="1"/>
  <c r="CN9" i="1"/>
  <c r="CN10" i="1"/>
  <c r="CN11" i="1"/>
  <c r="CN12" i="1"/>
  <c r="CN13" i="1"/>
  <c r="CN14" i="1"/>
  <c r="CN15" i="1"/>
  <c r="CN16" i="1"/>
  <c r="CN6" i="1"/>
  <c r="BZ39" i="1"/>
  <c r="BZ40" i="1"/>
  <c r="BZ41" i="1"/>
  <c r="BZ42" i="1"/>
  <c r="BZ43" i="1"/>
  <c r="BZ44" i="1"/>
  <c r="BZ45" i="1"/>
  <c r="BZ46" i="1"/>
  <c r="BZ47" i="1"/>
  <c r="BZ48" i="1"/>
  <c r="BZ38" i="1"/>
  <c r="BZ23" i="1"/>
  <c r="BZ24" i="1"/>
  <c r="BZ25" i="1"/>
  <c r="BZ26" i="1"/>
  <c r="BZ27" i="1"/>
  <c r="BZ28" i="1"/>
  <c r="BZ29" i="1"/>
  <c r="BZ30" i="1"/>
  <c r="BZ31" i="1"/>
  <c r="BZ32" i="1"/>
  <c r="BZ22" i="1"/>
  <c r="BZ7" i="1"/>
  <c r="BZ8" i="1"/>
  <c r="BZ9" i="1"/>
  <c r="BZ10" i="1"/>
  <c r="BZ11" i="1"/>
  <c r="BZ12" i="1"/>
  <c r="BZ13" i="1"/>
  <c r="BZ14" i="1"/>
  <c r="BZ15" i="1"/>
  <c r="BZ16" i="1"/>
  <c r="BZ6" i="1"/>
  <c r="AK91" i="1" l="1"/>
  <c r="AJ91" i="1"/>
  <c r="AI91" i="1"/>
  <c r="AK90" i="1"/>
  <c r="AJ90" i="1"/>
  <c r="AI90" i="1"/>
  <c r="CJ42" i="1"/>
  <c r="CJ43" i="1"/>
  <c r="CJ44" i="1"/>
  <c r="CC62" i="1" s="1"/>
  <c r="CH154" i="1" s="1"/>
  <c r="CJ45" i="1"/>
  <c r="CJ46" i="1"/>
  <c r="CJ47" i="1"/>
  <c r="CC65" i="1" s="1"/>
  <c r="CH157" i="1" s="1"/>
  <c r="CJ48" i="1"/>
  <c r="CJ41" i="1"/>
  <c r="CC59" i="1" s="1"/>
  <c r="CH151" i="1" s="1"/>
  <c r="CJ39" i="1"/>
  <c r="CJ40" i="1"/>
  <c r="CC58" i="1" s="1"/>
  <c r="CG153" i="1" s="1"/>
  <c r="CJ38" i="1"/>
  <c r="CJ26" i="1"/>
  <c r="CB60" i="1" s="1"/>
  <c r="CF152" i="1" s="1"/>
  <c r="CJ27" i="1"/>
  <c r="CJ28" i="1"/>
  <c r="CJ29" i="1"/>
  <c r="CJ30" i="1"/>
  <c r="CB64" i="1" s="1"/>
  <c r="CF156" i="1" s="1"/>
  <c r="CJ31" i="1"/>
  <c r="CJ32" i="1"/>
  <c r="CB66" i="1" s="1"/>
  <c r="CF158" i="1" s="1"/>
  <c r="CJ25" i="1"/>
  <c r="CJ23" i="1"/>
  <c r="CB57" i="1" s="1"/>
  <c r="CE152" i="1" s="1"/>
  <c r="CJ24" i="1"/>
  <c r="CJ22" i="1"/>
  <c r="CJ10" i="1"/>
  <c r="CA60" i="1" s="1"/>
  <c r="CD152" i="1" s="1"/>
  <c r="CJ11" i="1"/>
  <c r="CA61" i="1" s="1"/>
  <c r="CD153" i="1" s="1"/>
  <c r="CJ12" i="1"/>
  <c r="CA62" i="1" s="1"/>
  <c r="CD154" i="1" s="1"/>
  <c r="CJ13" i="1"/>
  <c r="CJ14" i="1"/>
  <c r="CJ15" i="1"/>
  <c r="CJ16" i="1"/>
  <c r="CJ9" i="1"/>
  <c r="CA59" i="1" s="1"/>
  <c r="CD151" i="1" s="1"/>
  <c r="CJ7" i="1"/>
  <c r="CA57" i="1" s="1"/>
  <c r="CC152" i="1" s="1"/>
  <c r="CJ8" i="1"/>
  <c r="CJ6" i="1"/>
  <c r="BN10" i="1"/>
  <c r="BF60" i="1" s="1"/>
  <c r="BF95" i="1" s="1"/>
  <c r="BN11" i="1"/>
  <c r="BF61" i="1" s="1"/>
  <c r="BF96" i="1" s="1"/>
  <c r="BN12" i="1"/>
  <c r="BF62" i="1" s="1"/>
  <c r="BF97" i="1" s="1"/>
  <c r="BN13" i="1"/>
  <c r="BF63" i="1" s="1"/>
  <c r="BF98" i="1" s="1"/>
  <c r="BN14" i="1"/>
  <c r="BF64" i="1" s="1"/>
  <c r="BF99" i="1" s="1"/>
  <c r="BN15" i="1"/>
  <c r="BF65" i="1" s="1"/>
  <c r="BF100" i="1" s="1"/>
  <c r="BN16" i="1"/>
  <c r="BF66" i="1" s="1"/>
  <c r="BF101" i="1" s="1"/>
  <c r="BN9" i="1"/>
  <c r="BF59" i="1" s="1"/>
  <c r="BF94" i="1" s="1"/>
  <c r="BN7" i="1"/>
  <c r="BF57" i="1" s="1"/>
  <c r="BF92" i="1" s="1"/>
  <c r="BN8" i="1"/>
  <c r="BF58" i="1" s="1"/>
  <c r="BF93" i="1" s="1"/>
  <c r="BN6" i="1"/>
  <c r="BF56" i="1" s="1"/>
  <c r="BF91" i="1" s="1"/>
  <c r="BE95" i="1"/>
  <c r="BE96" i="1"/>
  <c r="BE97" i="1"/>
  <c r="BE98" i="1"/>
  <c r="BE99" i="1"/>
  <c r="BE100" i="1"/>
  <c r="BE101" i="1"/>
  <c r="BE94" i="1"/>
  <c r="BE92" i="1"/>
  <c r="BE93" i="1"/>
  <c r="BE91" i="1"/>
  <c r="BD95" i="1"/>
  <c r="BD96" i="1"/>
  <c r="BD97" i="1"/>
  <c r="BD98" i="1"/>
  <c r="BD99" i="1"/>
  <c r="BD100" i="1"/>
  <c r="BD101" i="1"/>
  <c r="BD94" i="1"/>
  <c r="BD92" i="1"/>
  <c r="BD93" i="1"/>
  <c r="BD91" i="1"/>
  <c r="BC100" i="1"/>
  <c r="BC94" i="1"/>
  <c r="BC95" i="1"/>
  <c r="BC96" i="1"/>
  <c r="BC97" i="1"/>
  <c r="BC98" i="1"/>
  <c r="BC99" i="1"/>
  <c r="BC93" i="1"/>
  <c r="BC92" i="1"/>
  <c r="BC91" i="1"/>
  <c r="BN23" i="1"/>
  <c r="BG57" i="1" s="1"/>
  <c r="BG92" i="1" s="1"/>
  <c r="BN39" i="1"/>
  <c r="BH57" i="1" s="1"/>
  <c r="BH92" i="1" s="1"/>
  <c r="BI92" i="1"/>
  <c r="BJ92" i="1"/>
  <c r="BK92" i="1"/>
  <c r="BN24" i="1"/>
  <c r="BG58" i="1" s="1"/>
  <c r="BG93" i="1" s="1"/>
  <c r="BN40" i="1"/>
  <c r="BH58" i="1" s="1"/>
  <c r="BH93" i="1" s="1"/>
  <c r="BI93" i="1"/>
  <c r="BJ93" i="1"/>
  <c r="BK93" i="1"/>
  <c r="BN25" i="1"/>
  <c r="BG59" i="1" s="1"/>
  <c r="BG94" i="1" s="1"/>
  <c r="BN41" i="1"/>
  <c r="BH59" i="1" s="1"/>
  <c r="BH94" i="1" s="1"/>
  <c r="BI94" i="1"/>
  <c r="BJ94" i="1"/>
  <c r="BK94" i="1"/>
  <c r="BN26" i="1"/>
  <c r="BG60" i="1" s="1"/>
  <c r="BG95" i="1" s="1"/>
  <c r="BN42" i="1"/>
  <c r="BH60" i="1" s="1"/>
  <c r="BH95" i="1" s="1"/>
  <c r="BI95" i="1"/>
  <c r="BJ95" i="1"/>
  <c r="BK95" i="1"/>
  <c r="BN27" i="1"/>
  <c r="BG61" i="1" s="1"/>
  <c r="BG96" i="1" s="1"/>
  <c r="BN43" i="1"/>
  <c r="BH61" i="1" s="1"/>
  <c r="BH96" i="1" s="1"/>
  <c r="BI96" i="1"/>
  <c r="BJ96" i="1"/>
  <c r="BK96" i="1"/>
  <c r="BN28" i="1"/>
  <c r="BG62" i="1" s="1"/>
  <c r="BG97" i="1" s="1"/>
  <c r="BN44" i="1"/>
  <c r="BH62" i="1" s="1"/>
  <c r="BH97" i="1" s="1"/>
  <c r="BI97" i="1"/>
  <c r="BJ97" i="1"/>
  <c r="BK97" i="1"/>
  <c r="BN29" i="1"/>
  <c r="BG63" i="1" s="1"/>
  <c r="BG98" i="1" s="1"/>
  <c r="BN45" i="1"/>
  <c r="BH63" i="1" s="1"/>
  <c r="BH98" i="1" s="1"/>
  <c r="BI98" i="1"/>
  <c r="BJ98" i="1"/>
  <c r="BK98" i="1"/>
  <c r="BN30" i="1"/>
  <c r="BG64" i="1" s="1"/>
  <c r="BG99" i="1" s="1"/>
  <c r="BN46" i="1"/>
  <c r="BH64" i="1" s="1"/>
  <c r="BH99" i="1" s="1"/>
  <c r="BI99" i="1"/>
  <c r="BJ99" i="1"/>
  <c r="BK99" i="1"/>
  <c r="BN31" i="1"/>
  <c r="BG65" i="1" s="1"/>
  <c r="BG100" i="1" s="1"/>
  <c r="BN47" i="1"/>
  <c r="BH65" i="1" s="1"/>
  <c r="BH100" i="1" s="1"/>
  <c r="BI100" i="1"/>
  <c r="BJ100" i="1"/>
  <c r="BK100" i="1"/>
  <c r="BC101" i="1"/>
  <c r="BN32" i="1"/>
  <c r="BG66" i="1" s="1"/>
  <c r="BG101" i="1" s="1"/>
  <c r="BN48" i="1"/>
  <c r="BH66" i="1" s="1"/>
  <c r="BH101" i="1" s="1"/>
  <c r="BI101" i="1"/>
  <c r="BJ101" i="1"/>
  <c r="BK101" i="1"/>
  <c r="BN22" i="1"/>
  <c r="BG56" i="1" s="1"/>
  <c r="BG91" i="1" s="1"/>
  <c r="BN38" i="1"/>
  <c r="BH56" i="1" s="1"/>
  <c r="BH91" i="1" s="1"/>
  <c r="BI91" i="1"/>
  <c r="BJ91" i="1"/>
  <c r="BK91" i="1"/>
  <c r="CE18" i="1"/>
  <c r="CF18" i="1"/>
  <c r="CG18" i="1"/>
  <c r="CH18" i="1"/>
  <c r="CI18" i="1"/>
  <c r="CE49" i="1"/>
  <c r="CF49" i="1"/>
  <c r="CG49" i="1"/>
  <c r="CH49" i="1"/>
  <c r="CI49" i="1"/>
  <c r="CE50" i="1"/>
  <c r="CF50" i="1"/>
  <c r="CG50" i="1"/>
  <c r="CH50" i="1"/>
  <c r="CI50" i="1"/>
  <c r="CL18" i="1"/>
  <c r="CL34" i="1"/>
  <c r="CL50" i="1"/>
  <c r="CM18" i="1"/>
  <c r="CM34" i="1"/>
  <c r="CM50" i="1"/>
  <c r="CN18" i="1"/>
  <c r="CN34" i="1"/>
  <c r="CN50" i="1"/>
  <c r="CO18" i="1"/>
  <c r="CO34" i="1"/>
  <c r="CO50" i="1"/>
  <c r="CP18" i="1"/>
  <c r="CP34" i="1"/>
  <c r="CP50" i="1"/>
  <c r="CE34" i="1"/>
  <c r="CE119" i="1" s="1"/>
  <c r="CF34" i="1"/>
  <c r="CF120" i="1" s="1"/>
  <c r="CF122" i="1" s="1"/>
  <c r="CG34" i="1"/>
  <c r="CH34" i="1"/>
  <c r="CI34" i="1"/>
  <c r="BX18" i="1"/>
  <c r="BX34" i="1"/>
  <c r="BX50" i="1"/>
  <c r="BY18" i="1"/>
  <c r="BY34" i="1"/>
  <c r="BY50" i="1"/>
  <c r="BZ18" i="1"/>
  <c r="BZ34" i="1"/>
  <c r="BZ50" i="1"/>
  <c r="CA18" i="1"/>
  <c r="CA34" i="1"/>
  <c r="CA50" i="1"/>
  <c r="CB18" i="1"/>
  <c r="CB34" i="1"/>
  <c r="CB50" i="1"/>
  <c r="BX17" i="1"/>
  <c r="BX33" i="1"/>
  <c r="BX49" i="1"/>
  <c r="BY17" i="1"/>
  <c r="BY33" i="1"/>
  <c r="BY49" i="1"/>
  <c r="BZ17" i="1"/>
  <c r="BZ33" i="1"/>
  <c r="BZ49" i="1"/>
  <c r="CA17" i="1"/>
  <c r="CA33" i="1"/>
  <c r="CA49" i="1"/>
  <c r="CB17" i="1"/>
  <c r="CB33" i="1"/>
  <c r="CB35" i="1" s="1"/>
  <c r="CB49" i="1"/>
  <c r="CL17" i="1"/>
  <c r="CL33" i="1"/>
  <c r="CL35" i="1" s="1"/>
  <c r="CL49" i="1"/>
  <c r="CM17" i="1"/>
  <c r="CM33" i="1"/>
  <c r="CM49" i="1"/>
  <c r="CN17" i="1"/>
  <c r="CN33" i="1"/>
  <c r="CN49" i="1"/>
  <c r="CO17" i="1"/>
  <c r="CO33" i="1"/>
  <c r="CO35" i="1" s="1"/>
  <c r="CO49" i="1"/>
  <c r="CO51" i="1" s="1"/>
  <c r="CP17" i="1"/>
  <c r="CP33" i="1"/>
  <c r="CP49" i="1"/>
  <c r="CE17" i="1"/>
  <c r="CE33" i="1"/>
  <c r="CF17" i="1"/>
  <c r="CF33" i="1"/>
  <c r="CG17" i="1"/>
  <c r="CG33" i="1"/>
  <c r="CH17" i="1"/>
  <c r="CH19" i="1" s="1"/>
  <c r="DG15" i="1" s="1"/>
  <c r="CH33" i="1"/>
  <c r="CI17" i="1"/>
  <c r="CI33" i="1"/>
  <c r="CK23" i="1"/>
  <c r="CM74" i="1" s="1"/>
  <c r="CQ80" i="1" s="1"/>
  <c r="CK22" i="1"/>
  <c r="CM73" i="1" s="1"/>
  <c r="CP80" i="1" s="1"/>
  <c r="CM51" i="1"/>
  <c r="CQ7" i="1"/>
  <c r="CD57" i="1" s="1"/>
  <c r="CI152" i="1" s="1"/>
  <c r="CQ8" i="1"/>
  <c r="CD58" i="1" s="1"/>
  <c r="CI153" i="1" s="1"/>
  <c r="CQ9" i="1"/>
  <c r="CD59" i="1" s="1"/>
  <c r="CJ151" i="1" s="1"/>
  <c r="CQ10" i="1"/>
  <c r="CD60" i="1" s="1"/>
  <c r="CJ152" i="1" s="1"/>
  <c r="CQ11" i="1"/>
  <c r="CD61" i="1" s="1"/>
  <c r="CJ153" i="1" s="1"/>
  <c r="CQ12" i="1"/>
  <c r="CD62" i="1" s="1"/>
  <c r="CJ154" i="1" s="1"/>
  <c r="CQ13" i="1"/>
  <c r="CD63" i="1" s="1"/>
  <c r="CJ155" i="1" s="1"/>
  <c r="CQ14" i="1"/>
  <c r="CD64" i="1" s="1"/>
  <c r="CJ156" i="1" s="1"/>
  <c r="CQ15" i="1"/>
  <c r="CD65" i="1" s="1"/>
  <c r="CJ157" i="1" s="1"/>
  <c r="CQ16" i="1"/>
  <c r="CD66" i="1" s="1"/>
  <c r="CJ158" i="1" s="1"/>
  <c r="CQ22" i="1"/>
  <c r="CE56" i="1" s="1"/>
  <c r="CK151" i="1" s="1"/>
  <c r="CQ23" i="1"/>
  <c r="CE57" i="1" s="1"/>
  <c r="CK152" i="1" s="1"/>
  <c r="CQ24" i="1"/>
  <c r="CE58" i="1" s="1"/>
  <c r="CK153" i="1" s="1"/>
  <c r="CQ25" i="1"/>
  <c r="CE59" i="1" s="1"/>
  <c r="CL151" i="1" s="1"/>
  <c r="CQ26" i="1"/>
  <c r="CE60" i="1" s="1"/>
  <c r="CL152" i="1" s="1"/>
  <c r="CQ27" i="1"/>
  <c r="CE61" i="1" s="1"/>
  <c r="CL153" i="1" s="1"/>
  <c r="CQ28" i="1"/>
  <c r="CE62" i="1" s="1"/>
  <c r="CL154" i="1" s="1"/>
  <c r="CQ29" i="1"/>
  <c r="CE63" i="1" s="1"/>
  <c r="CL155" i="1" s="1"/>
  <c r="CQ30" i="1"/>
  <c r="CE64" i="1" s="1"/>
  <c r="CL156" i="1" s="1"/>
  <c r="CQ31" i="1"/>
  <c r="CE65" i="1" s="1"/>
  <c r="CL157" i="1" s="1"/>
  <c r="CQ32" i="1"/>
  <c r="CE66" i="1" s="1"/>
  <c r="CL158" i="1" s="1"/>
  <c r="CQ38" i="1"/>
  <c r="CF56" i="1" s="1"/>
  <c r="CM151" i="1" s="1"/>
  <c r="CQ39" i="1"/>
  <c r="CF57" i="1" s="1"/>
  <c r="CM152" i="1" s="1"/>
  <c r="CQ40" i="1"/>
  <c r="CF58" i="1" s="1"/>
  <c r="CM153" i="1" s="1"/>
  <c r="CQ41" i="1"/>
  <c r="CF59" i="1" s="1"/>
  <c r="CN151" i="1" s="1"/>
  <c r="CQ42" i="1"/>
  <c r="CF60" i="1" s="1"/>
  <c r="CN152" i="1" s="1"/>
  <c r="CQ43" i="1"/>
  <c r="CF61" i="1" s="1"/>
  <c r="CN153" i="1" s="1"/>
  <c r="CQ44" i="1"/>
  <c r="CF62" i="1" s="1"/>
  <c r="CN154" i="1" s="1"/>
  <c r="CQ45" i="1"/>
  <c r="CF63" i="1" s="1"/>
  <c r="CN155" i="1" s="1"/>
  <c r="CQ46" i="1"/>
  <c r="CF64" i="1" s="1"/>
  <c r="CN156" i="1" s="1"/>
  <c r="CQ47" i="1"/>
  <c r="CF65" i="1" s="1"/>
  <c r="CN157" i="1" s="1"/>
  <c r="CQ48" i="1"/>
  <c r="CF66" i="1" s="1"/>
  <c r="CN158" i="1" s="1"/>
  <c r="CQ6" i="1"/>
  <c r="CD56" i="1" s="1"/>
  <c r="CI151" i="1" s="1"/>
  <c r="CR42" i="1"/>
  <c r="CR43" i="1"/>
  <c r="CR44" i="1"/>
  <c r="CR45" i="1"/>
  <c r="CR46" i="1"/>
  <c r="CR47" i="1"/>
  <c r="CR48" i="1"/>
  <c r="CR7" i="1"/>
  <c r="CR8" i="1"/>
  <c r="CR9" i="1"/>
  <c r="CR10" i="1"/>
  <c r="CR11" i="1"/>
  <c r="CR12" i="1"/>
  <c r="CR13" i="1"/>
  <c r="CR14" i="1"/>
  <c r="CR15" i="1"/>
  <c r="CR16" i="1"/>
  <c r="CR22" i="1"/>
  <c r="CR23" i="1"/>
  <c r="CR24" i="1"/>
  <c r="CR25" i="1"/>
  <c r="CR26" i="1"/>
  <c r="CR27" i="1"/>
  <c r="CR28" i="1"/>
  <c r="CR29" i="1"/>
  <c r="CR30" i="1"/>
  <c r="CR31" i="1"/>
  <c r="CR32" i="1"/>
  <c r="CR38" i="1"/>
  <c r="CR39" i="1"/>
  <c r="CR40" i="1"/>
  <c r="CR41" i="1"/>
  <c r="CR6" i="1"/>
  <c r="CK24" i="1"/>
  <c r="CM75" i="1" s="1"/>
  <c r="CE19" i="1"/>
  <c r="DD12" i="1" s="1"/>
  <c r="BX51" i="1"/>
  <c r="CW51" i="1" s="1"/>
  <c r="BX35" i="1"/>
  <c r="CA19" i="1"/>
  <c r="CZ8" i="1" s="1"/>
  <c r="CK7" i="1"/>
  <c r="CK8" i="1"/>
  <c r="CK9" i="1"/>
  <c r="CK10" i="1"/>
  <c r="CK11" i="1"/>
  <c r="CK12" i="1"/>
  <c r="CK13" i="1"/>
  <c r="CK14" i="1"/>
  <c r="CK15" i="1"/>
  <c r="CK16" i="1"/>
  <c r="CK25" i="1"/>
  <c r="CK26" i="1"/>
  <c r="CK27" i="1"/>
  <c r="CK28" i="1"/>
  <c r="CK29" i="1"/>
  <c r="CK30" i="1"/>
  <c r="CK31" i="1"/>
  <c r="CK32" i="1"/>
  <c r="CK34" i="1"/>
  <c r="CF35" i="1"/>
  <c r="CF36" i="1" s="1"/>
  <c r="CK38" i="1"/>
  <c r="CK39" i="1"/>
  <c r="CK40" i="1"/>
  <c r="CK41" i="1"/>
  <c r="CK42" i="1"/>
  <c r="CK43" i="1"/>
  <c r="CK44" i="1"/>
  <c r="CK45" i="1"/>
  <c r="CK46" i="1"/>
  <c r="CK47" i="1"/>
  <c r="CK48" i="1"/>
  <c r="CK6" i="1"/>
  <c r="CD7" i="1"/>
  <c r="CD8" i="1"/>
  <c r="CD9" i="1"/>
  <c r="CD10" i="1"/>
  <c r="CD11" i="1"/>
  <c r="CD12" i="1"/>
  <c r="CD13" i="1"/>
  <c r="CD14" i="1"/>
  <c r="CD15" i="1"/>
  <c r="CD16" i="1"/>
  <c r="CD22" i="1"/>
  <c r="CD23" i="1"/>
  <c r="CD24" i="1"/>
  <c r="CD25" i="1"/>
  <c r="CD26" i="1"/>
  <c r="CD27" i="1"/>
  <c r="CD28" i="1"/>
  <c r="CD29" i="1"/>
  <c r="CD30" i="1"/>
  <c r="CD31" i="1"/>
  <c r="CD32" i="1"/>
  <c r="CD38" i="1"/>
  <c r="CD39" i="1"/>
  <c r="CD40" i="1"/>
  <c r="CD41" i="1"/>
  <c r="CD42" i="1"/>
  <c r="CD43" i="1"/>
  <c r="CD44" i="1"/>
  <c r="CD45" i="1"/>
  <c r="CD46" i="1"/>
  <c r="CD47" i="1"/>
  <c r="CD48" i="1"/>
  <c r="CD6" i="1"/>
  <c r="CZ9" i="1"/>
  <c r="DD9" i="1"/>
  <c r="DK25" i="1"/>
  <c r="DL41" i="1"/>
  <c r="CZ11" i="1"/>
  <c r="DK27" i="1"/>
  <c r="DK31" i="1"/>
  <c r="DL49" i="1"/>
  <c r="DK35" i="1"/>
  <c r="CZ17" i="1"/>
  <c r="AO130" i="1"/>
  <c r="AO131" i="1"/>
  <c r="AO146" i="1"/>
  <c r="AO148" i="1" s="1"/>
  <c r="AO114" i="1"/>
  <c r="AO115" i="1"/>
  <c r="AP114" i="1"/>
  <c r="AP115" i="1"/>
  <c r="AP130" i="1"/>
  <c r="AP131" i="1"/>
  <c r="AP146" i="1"/>
  <c r="AP148" i="1" s="1"/>
  <c r="AP149" i="1" s="1"/>
  <c r="AO156" i="1" s="1"/>
  <c r="AQ114" i="1"/>
  <c r="AQ115" i="1"/>
  <c r="AQ130" i="1"/>
  <c r="AQ131" i="1"/>
  <c r="AQ146" i="1"/>
  <c r="AR114" i="1"/>
  <c r="AR115" i="1"/>
  <c r="AR130" i="1"/>
  <c r="AR131" i="1"/>
  <c r="AR146" i="1"/>
  <c r="AR148" i="1" s="1"/>
  <c r="AR149" i="1" s="1"/>
  <c r="AQ156" i="1" s="1"/>
  <c r="AS114" i="1"/>
  <c r="AS115" i="1"/>
  <c r="AS130" i="1"/>
  <c r="AS131" i="1"/>
  <c r="AT131" i="1" s="1"/>
  <c r="AS146" i="1"/>
  <c r="AS148" i="1" s="1"/>
  <c r="AS149" i="1" s="1"/>
  <c r="AR156" i="1" s="1"/>
  <c r="AU130" i="1"/>
  <c r="AU131" i="1"/>
  <c r="AU146" i="1"/>
  <c r="AU148" i="1" s="1"/>
  <c r="AU149" i="1" s="1"/>
  <c r="AU114" i="1"/>
  <c r="AU115" i="1"/>
  <c r="AV114" i="1"/>
  <c r="AV115" i="1"/>
  <c r="AV130" i="1"/>
  <c r="AV131" i="1"/>
  <c r="AV146" i="1"/>
  <c r="AV148" i="1" s="1"/>
  <c r="AW114" i="1"/>
  <c r="AZ114" i="1" s="1"/>
  <c r="AW115" i="1"/>
  <c r="AW130" i="1"/>
  <c r="AW131" i="1"/>
  <c r="AW132" i="1"/>
  <c r="AW134" i="1" s="1"/>
  <c r="AV155" i="1" s="1"/>
  <c r="AW146" i="1"/>
  <c r="AW148" i="1" s="1"/>
  <c r="AW149" i="1" s="1"/>
  <c r="AV156" i="1" s="1"/>
  <c r="AX114" i="1"/>
  <c r="AX115" i="1"/>
  <c r="AX130" i="1"/>
  <c r="AZ130" i="1" s="1"/>
  <c r="AX131" i="1"/>
  <c r="AX146" i="1"/>
  <c r="AX148" i="1" s="1"/>
  <c r="AX149" i="1" s="1"/>
  <c r="AW156" i="1" s="1"/>
  <c r="AY114" i="1"/>
  <c r="AY115" i="1"/>
  <c r="AY130" i="1"/>
  <c r="AY131" i="1"/>
  <c r="AY146" i="1"/>
  <c r="AY148" i="1" s="1"/>
  <c r="AY149" i="1" s="1"/>
  <c r="AX156" i="1" s="1"/>
  <c r="AJ114" i="1"/>
  <c r="AJ115" i="1"/>
  <c r="AJ130" i="1"/>
  <c r="AJ131" i="1"/>
  <c r="AJ146" i="1"/>
  <c r="AJ147" i="1"/>
  <c r="AK114" i="1"/>
  <c r="AK115" i="1"/>
  <c r="AK130" i="1"/>
  <c r="AN130" i="1" s="1"/>
  <c r="AK131" i="1"/>
  <c r="AK146" i="1"/>
  <c r="AK147" i="1"/>
  <c r="AL114" i="1"/>
  <c r="AL115" i="1"/>
  <c r="AL130" i="1"/>
  <c r="AL131" i="1"/>
  <c r="AL132" i="1"/>
  <c r="AL134" i="1" s="1"/>
  <c r="AK155" i="1" s="1"/>
  <c r="AL146" i="1"/>
  <c r="AL147" i="1"/>
  <c r="AM114" i="1"/>
  <c r="AM115" i="1"/>
  <c r="AN115" i="1" s="1"/>
  <c r="AM130" i="1"/>
  <c r="AM131" i="1"/>
  <c r="AM146" i="1"/>
  <c r="AM147" i="1"/>
  <c r="AN147" i="1" s="1"/>
  <c r="AI114" i="1"/>
  <c r="AI115" i="1"/>
  <c r="AI130" i="1"/>
  <c r="AI131" i="1"/>
  <c r="AI146" i="1"/>
  <c r="AI147" i="1"/>
  <c r="BJ49" i="1"/>
  <c r="BK49" i="1"/>
  <c r="BL49" i="1"/>
  <c r="BM49" i="1"/>
  <c r="BI49" i="1"/>
  <c r="BJ50" i="1"/>
  <c r="BK50" i="1"/>
  <c r="BL50" i="1"/>
  <c r="BM50" i="1"/>
  <c r="BI50" i="1"/>
  <c r="BJ33" i="1"/>
  <c r="BK33" i="1"/>
  <c r="BL33" i="1"/>
  <c r="BM33" i="1"/>
  <c r="BI33" i="1"/>
  <c r="BJ34" i="1"/>
  <c r="BK34" i="1"/>
  <c r="BL34" i="1"/>
  <c r="BM34" i="1"/>
  <c r="BI34" i="1"/>
  <c r="BI17" i="1"/>
  <c r="BJ17" i="1"/>
  <c r="BK17" i="1"/>
  <c r="BL17" i="1"/>
  <c r="BM17" i="1"/>
  <c r="BJ18" i="1"/>
  <c r="BK18" i="1"/>
  <c r="BK19" i="1" s="1"/>
  <c r="BK20" i="1" s="1"/>
  <c r="BL18" i="1"/>
  <c r="BM18" i="1"/>
  <c r="BI18" i="1"/>
  <c r="AU147" i="1"/>
  <c r="AV147" i="1"/>
  <c r="AW147" i="1"/>
  <c r="AX147" i="1"/>
  <c r="AY147" i="1"/>
  <c r="AO147" i="1"/>
  <c r="AP147" i="1"/>
  <c r="AQ147" i="1"/>
  <c r="AR147" i="1"/>
  <c r="AS147" i="1"/>
  <c r="AZ146" i="1"/>
  <c r="AZ145" i="1"/>
  <c r="AT145" i="1"/>
  <c r="AN145" i="1"/>
  <c r="AZ144" i="1"/>
  <c r="AT144" i="1"/>
  <c r="AN144" i="1"/>
  <c r="AZ143" i="1"/>
  <c r="AT143" i="1"/>
  <c r="AN143" i="1"/>
  <c r="AZ142" i="1"/>
  <c r="AT142" i="1"/>
  <c r="AN142" i="1"/>
  <c r="AZ141" i="1"/>
  <c r="AT141" i="1"/>
  <c r="AN141" i="1"/>
  <c r="AZ140" i="1"/>
  <c r="AT140" i="1"/>
  <c r="AN140" i="1"/>
  <c r="AZ139" i="1"/>
  <c r="AT139" i="1"/>
  <c r="AN139" i="1"/>
  <c r="AZ138" i="1"/>
  <c r="AT138" i="1"/>
  <c r="AN138" i="1"/>
  <c r="AZ137" i="1"/>
  <c r="AT137" i="1"/>
  <c r="AN137" i="1"/>
  <c r="AZ136" i="1"/>
  <c r="AT136" i="1"/>
  <c r="AN136" i="1"/>
  <c r="AZ135" i="1"/>
  <c r="AT135" i="1"/>
  <c r="AN135" i="1"/>
  <c r="AZ131" i="1"/>
  <c r="AN131" i="1"/>
  <c r="AZ129" i="1"/>
  <c r="AT129" i="1"/>
  <c r="AN129" i="1"/>
  <c r="AZ128" i="1"/>
  <c r="AT128" i="1"/>
  <c r="AN128" i="1"/>
  <c r="AZ127" i="1"/>
  <c r="AT127" i="1"/>
  <c r="AN127" i="1"/>
  <c r="AZ126" i="1"/>
  <c r="AT126" i="1"/>
  <c r="AN126" i="1"/>
  <c r="AZ125" i="1"/>
  <c r="AT125" i="1"/>
  <c r="AN125" i="1"/>
  <c r="AZ124" i="1"/>
  <c r="AT124" i="1"/>
  <c r="AN124" i="1"/>
  <c r="AZ123" i="1"/>
  <c r="AT123" i="1"/>
  <c r="AN123" i="1"/>
  <c r="AZ122" i="1"/>
  <c r="AT122" i="1"/>
  <c r="AN122" i="1"/>
  <c r="AZ121" i="1"/>
  <c r="AT121" i="1"/>
  <c r="AN121" i="1"/>
  <c r="AZ120" i="1"/>
  <c r="AT120" i="1"/>
  <c r="AN120" i="1"/>
  <c r="AZ119" i="1"/>
  <c r="AT119" i="1"/>
  <c r="AN119" i="1"/>
  <c r="AZ115" i="1"/>
  <c r="AT114" i="1"/>
  <c r="AZ113" i="1"/>
  <c r="AT113" i="1"/>
  <c r="AN113" i="1"/>
  <c r="AZ112" i="1"/>
  <c r="AT112" i="1"/>
  <c r="AN112" i="1"/>
  <c r="AZ111" i="1"/>
  <c r="AT111" i="1"/>
  <c r="AN111" i="1"/>
  <c r="AZ110" i="1"/>
  <c r="AT110" i="1"/>
  <c r="AN110" i="1"/>
  <c r="AZ109" i="1"/>
  <c r="AT109" i="1"/>
  <c r="AN109" i="1"/>
  <c r="AZ108" i="1"/>
  <c r="AT108" i="1"/>
  <c r="AN108" i="1"/>
  <c r="AZ107" i="1"/>
  <c r="AT107" i="1"/>
  <c r="AN107" i="1"/>
  <c r="AZ106" i="1"/>
  <c r="AT106" i="1"/>
  <c r="AN106" i="1"/>
  <c r="AZ105" i="1"/>
  <c r="AT105" i="1"/>
  <c r="AN105" i="1"/>
  <c r="AZ104" i="1"/>
  <c r="AT104" i="1"/>
  <c r="AN104" i="1"/>
  <c r="AZ103" i="1"/>
  <c r="AT103" i="1"/>
  <c r="AN103" i="1"/>
  <c r="AU49" i="1"/>
  <c r="AU51" i="1" s="1"/>
  <c r="AV49" i="1"/>
  <c r="AV51" i="1" s="1"/>
  <c r="AV52" i="1" s="1"/>
  <c r="AV59" i="1" s="1"/>
  <c r="AG87" i="1" s="1"/>
  <c r="AW49" i="1"/>
  <c r="AW51" i="1" s="1"/>
  <c r="AW52" i="1" s="1"/>
  <c r="AW59" i="1" s="1"/>
  <c r="AG88" i="1" s="1"/>
  <c r="AX49" i="1"/>
  <c r="AX51" i="1" s="1"/>
  <c r="AX52" i="1" s="1"/>
  <c r="AX59" i="1" s="1"/>
  <c r="AG89" i="1" s="1"/>
  <c r="AY49" i="1"/>
  <c r="AY51" i="1" s="1"/>
  <c r="AY52" i="1" s="1"/>
  <c r="AY59" i="1" s="1"/>
  <c r="AG90" i="1" s="1"/>
  <c r="AO49" i="1"/>
  <c r="AO51" i="1" s="1"/>
  <c r="AO52" i="1" s="1"/>
  <c r="AO59" i="1" s="1"/>
  <c r="AG116" i="1" s="1"/>
  <c r="AP49" i="1"/>
  <c r="AP51" i="1" s="1"/>
  <c r="AQ59" i="1"/>
  <c r="AG118" i="1" s="1"/>
  <c r="AR49" i="1"/>
  <c r="AR51" i="1" s="1"/>
  <c r="AR52" i="1" s="1"/>
  <c r="AR59" i="1" s="1"/>
  <c r="AS49" i="1"/>
  <c r="AS51" i="1" s="1"/>
  <c r="AS52" i="1" s="1"/>
  <c r="AS59" i="1" s="1"/>
  <c r="AG120" i="1" s="1"/>
  <c r="AJ49" i="1"/>
  <c r="AJ50" i="1"/>
  <c r="AK49" i="1"/>
  <c r="AK50" i="1"/>
  <c r="AL49" i="1"/>
  <c r="AL50" i="1"/>
  <c r="AM49" i="1"/>
  <c r="AM50" i="1"/>
  <c r="AI49" i="1"/>
  <c r="AI50" i="1"/>
  <c r="AU33" i="1"/>
  <c r="AU34" i="1"/>
  <c r="AV33" i="1"/>
  <c r="AV34" i="1"/>
  <c r="AW33" i="1"/>
  <c r="AW34" i="1"/>
  <c r="AX33" i="1"/>
  <c r="AX34" i="1"/>
  <c r="AY33" i="1"/>
  <c r="AY34" i="1"/>
  <c r="AO33" i="1"/>
  <c r="AO34" i="1"/>
  <c r="AP33" i="1"/>
  <c r="AP34" i="1"/>
  <c r="AQ58" i="1"/>
  <c r="AG113" i="1" s="1"/>
  <c r="AR33" i="1"/>
  <c r="AR34" i="1"/>
  <c r="AS33" i="1"/>
  <c r="AS34" i="1"/>
  <c r="AJ33" i="1"/>
  <c r="AJ34" i="1"/>
  <c r="AK33" i="1"/>
  <c r="AK34" i="1"/>
  <c r="AL33" i="1"/>
  <c r="AL34" i="1"/>
  <c r="AM33" i="1"/>
  <c r="AM34" i="1"/>
  <c r="AI33" i="1"/>
  <c r="AI34" i="1"/>
  <c r="AV17" i="1"/>
  <c r="AV18" i="1"/>
  <c r="AW17" i="1"/>
  <c r="AW18" i="1"/>
  <c r="AX17" i="1"/>
  <c r="AX18" i="1"/>
  <c r="AY17" i="1"/>
  <c r="AY18" i="1"/>
  <c r="AU17" i="1"/>
  <c r="AU18" i="1"/>
  <c r="AP17" i="1"/>
  <c r="AP18" i="1"/>
  <c r="AR17" i="1"/>
  <c r="AR18" i="1"/>
  <c r="AS17" i="1"/>
  <c r="AS18" i="1"/>
  <c r="AO17" i="1"/>
  <c r="AO18" i="1"/>
  <c r="AJ17" i="1"/>
  <c r="AJ18" i="1"/>
  <c r="AK17" i="1"/>
  <c r="AK18" i="1"/>
  <c r="AL17" i="1"/>
  <c r="AL18" i="1"/>
  <c r="AM17" i="1"/>
  <c r="AM18" i="1"/>
  <c r="AI17" i="1"/>
  <c r="AI18" i="1"/>
  <c r="CC17" i="1"/>
  <c r="BX67" i="1" s="1"/>
  <c r="BX73" i="1" s="1"/>
  <c r="CE90" i="1"/>
  <c r="CC90" i="1"/>
  <c r="BD75" i="1"/>
  <c r="BE75" i="1"/>
  <c r="BE84" i="1" s="1"/>
  <c r="BF75" i="1"/>
  <c r="BF84" i="1" s="1"/>
  <c r="BG75" i="1"/>
  <c r="BH75" i="1"/>
  <c r="BH84" i="1" s="1"/>
  <c r="BI75" i="1"/>
  <c r="BI83" i="1" s="1"/>
  <c r="BJ75" i="1"/>
  <c r="BJ84" i="1" s="1"/>
  <c r="BK75" i="1"/>
  <c r="BK83" i="1" s="1"/>
  <c r="BK84" i="1"/>
  <c r="BK85" i="1" s="1"/>
  <c r="BC75" i="1"/>
  <c r="BF83" i="1"/>
  <c r="BJ83" i="1"/>
  <c r="BE78" i="1"/>
  <c r="BD78" i="1"/>
  <c r="BC78" i="1"/>
  <c r="BC17" i="1"/>
  <c r="BC19" i="1" s="1"/>
  <c r="BC20" i="1" s="1"/>
  <c r="BC18" i="1"/>
  <c r="CC48" i="1"/>
  <c r="BZ66" i="1" s="1"/>
  <c r="CB158" i="1" s="1"/>
  <c r="CC47" i="1"/>
  <c r="BZ65" i="1" s="1"/>
  <c r="CB157" i="1" s="1"/>
  <c r="CC46" i="1"/>
  <c r="BZ64" i="1" s="1"/>
  <c r="CB156" i="1" s="1"/>
  <c r="CC45" i="1"/>
  <c r="BZ63" i="1" s="1"/>
  <c r="CB155" i="1" s="1"/>
  <c r="CC44" i="1"/>
  <c r="BZ62" i="1" s="1"/>
  <c r="CB154" i="1" s="1"/>
  <c r="CC43" i="1"/>
  <c r="BZ61" i="1" s="1"/>
  <c r="CB153" i="1" s="1"/>
  <c r="CC42" i="1"/>
  <c r="BZ60" i="1" s="1"/>
  <c r="CB152" i="1" s="1"/>
  <c r="CC41" i="1"/>
  <c r="BZ59" i="1" s="1"/>
  <c r="CB151" i="1" s="1"/>
  <c r="CC40" i="1"/>
  <c r="BZ58" i="1" s="1"/>
  <c r="CA153" i="1" s="1"/>
  <c r="CC39" i="1"/>
  <c r="BZ57" i="1" s="1"/>
  <c r="CA152" i="1" s="1"/>
  <c r="CC38" i="1"/>
  <c r="BZ56" i="1" s="1"/>
  <c r="CA151" i="1" s="1"/>
  <c r="CC32" i="1"/>
  <c r="BY66" i="1" s="1"/>
  <c r="BZ158" i="1" s="1"/>
  <c r="CC31" i="1"/>
  <c r="BY65" i="1" s="1"/>
  <c r="BZ157" i="1" s="1"/>
  <c r="CC30" i="1"/>
  <c r="BY64" i="1" s="1"/>
  <c r="BZ156" i="1" s="1"/>
  <c r="CC29" i="1"/>
  <c r="BY63" i="1" s="1"/>
  <c r="BZ155" i="1" s="1"/>
  <c r="CC28" i="1"/>
  <c r="BY62" i="1" s="1"/>
  <c r="BZ154" i="1" s="1"/>
  <c r="CC27" i="1"/>
  <c r="BY61" i="1" s="1"/>
  <c r="BZ153" i="1" s="1"/>
  <c r="CC26" i="1"/>
  <c r="BY60" i="1" s="1"/>
  <c r="BZ152" i="1" s="1"/>
  <c r="CC25" i="1"/>
  <c r="BY59" i="1" s="1"/>
  <c r="BZ151" i="1" s="1"/>
  <c r="CC24" i="1"/>
  <c r="BY58" i="1" s="1"/>
  <c r="BY153" i="1" s="1"/>
  <c r="CC23" i="1"/>
  <c r="BY57" i="1" s="1"/>
  <c r="BY152" i="1" s="1"/>
  <c r="CC22" i="1"/>
  <c r="BY56" i="1" s="1"/>
  <c r="BY151" i="1" s="1"/>
  <c r="CC16" i="1"/>
  <c r="BX66" i="1" s="1"/>
  <c r="BX158" i="1" s="1"/>
  <c r="CC15" i="1"/>
  <c r="BX65" i="1" s="1"/>
  <c r="BX157" i="1" s="1"/>
  <c r="CC14" i="1"/>
  <c r="BX64" i="1" s="1"/>
  <c r="BX156" i="1" s="1"/>
  <c r="CC13" i="1"/>
  <c r="BX63" i="1" s="1"/>
  <c r="BX155" i="1" s="1"/>
  <c r="CC12" i="1"/>
  <c r="BX62" i="1" s="1"/>
  <c r="BX154" i="1" s="1"/>
  <c r="CC11" i="1"/>
  <c r="BX61" i="1" s="1"/>
  <c r="BX153" i="1" s="1"/>
  <c r="CC10" i="1"/>
  <c r="BX60" i="1" s="1"/>
  <c r="BX152" i="1" s="1"/>
  <c r="CC9" i="1"/>
  <c r="BX59" i="1" s="1"/>
  <c r="BX151" i="1" s="1"/>
  <c r="CC8" i="1"/>
  <c r="BX58" i="1" s="1"/>
  <c r="BW153" i="1" s="1"/>
  <c r="CC7" i="1"/>
  <c r="BX57" i="1" s="1"/>
  <c r="BW152" i="1" s="1"/>
  <c r="CC6" i="1"/>
  <c r="BX56" i="1" s="1"/>
  <c r="BW151" i="1" s="1"/>
  <c r="BC49" i="1"/>
  <c r="BC50" i="1"/>
  <c r="BD49" i="1"/>
  <c r="BD50" i="1"/>
  <c r="BE49" i="1"/>
  <c r="BE50" i="1"/>
  <c r="BF49" i="1"/>
  <c r="BF50" i="1"/>
  <c r="BG49" i="1"/>
  <c r="BG50" i="1"/>
  <c r="BI51" i="1"/>
  <c r="BI52" i="1" s="1"/>
  <c r="BJ51" i="1"/>
  <c r="BL51" i="1"/>
  <c r="BL52" i="1" s="1"/>
  <c r="BM51" i="1"/>
  <c r="BM52" i="1" s="1"/>
  <c r="BO49" i="1"/>
  <c r="BO50" i="1"/>
  <c r="BP49" i="1"/>
  <c r="BP50" i="1"/>
  <c r="BQ49" i="1"/>
  <c r="BQ50" i="1"/>
  <c r="BR49" i="1"/>
  <c r="BR50" i="1"/>
  <c r="BS49" i="1"/>
  <c r="BS50" i="1"/>
  <c r="BO17" i="1"/>
  <c r="BO18" i="1"/>
  <c r="BP17" i="1"/>
  <c r="BP18" i="1"/>
  <c r="BQ17" i="1"/>
  <c r="BQ18" i="1"/>
  <c r="BR17" i="1"/>
  <c r="BR18" i="1"/>
  <c r="BS17" i="1"/>
  <c r="BS18" i="1"/>
  <c r="BT22" i="1"/>
  <c r="BI19" i="1"/>
  <c r="BI20" i="1" s="1"/>
  <c r="BJ19" i="1"/>
  <c r="BJ20" i="1" s="1"/>
  <c r="BL19" i="1"/>
  <c r="BL20" i="1" s="1"/>
  <c r="BM19" i="1"/>
  <c r="BM20" i="1" s="1"/>
  <c r="BD17" i="1"/>
  <c r="BD18" i="1"/>
  <c r="BE17" i="1"/>
  <c r="BH17" i="1" s="1"/>
  <c r="BE18" i="1"/>
  <c r="BF17" i="1"/>
  <c r="BF19" i="1" s="1"/>
  <c r="BF20" i="1" s="1"/>
  <c r="BF18" i="1"/>
  <c r="BG17" i="1"/>
  <c r="BG18" i="1"/>
  <c r="BH22" i="1"/>
  <c r="BS33" i="1"/>
  <c r="BS34" i="1"/>
  <c r="BR33" i="1"/>
  <c r="BR34" i="1"/>
  <c r="BQ33" i="1"/>
  <c r="BQ34" i="1"/>
  <c r="BP33" i="1"/>
  <c r="BP34" i="1"/>
  <c r="BO33" i="1"/>
  <c r="BO34" i="1"/>
  <c r="BM35" i="1"/>
  <c r="BM37" i="1" s="1"/>
  <c r="BJ35" i="1"/>
  <c r="BJ37" i="1" s="1"/>
  <c r="BI35" i="1"/>
  <c r="BI37" i="1" s="1"/>
  <c r="BG33" i="1"/>
  <c r="BG34" i="1"/>
  <c r="BF33" i="1"/>
  <c r="BF34" i="1"/>
  <c r="BE33" i="1"/>
  <c r="BE34" i="1"/>
  <c r="BD33" i="1"/>
  <c r="BD35" i="1" s="1"/>
  <c r="BD37" i="1" s="1"/>
  <c r="BD34" i="1"/>
  <c r="BC33" i="1"/>
  <c r="BC34" i="1"/>
  <c r="BH38" i="1"/>
  <c r="BT38" i="1"/>
  <c r="BH39" i="1"/>
  <c r="BT39" i="1"/>
  <c r="BH40" i="1"/>
  <c r="BT40" i="1"/>
  <c r="BH41" i="1"/>
  <c r="BT41" i="1"/>
  <c r="BH42" i="1"/>
  <c r="BT42" i="1"/>
  <c r="BH43" i="1"/>
  <c r="BT43" i="1"/>
  <c r="BH44" i="1"/>
  <c r="BT44" i="1"/>
  <c r="BH45" i="1"/>
  <c r="BT45" i="1"/>
  <c r="BH46" i="1"/>
  <c r="BT46" i="1"/>
  <c r="BH47" i="1"/>
  <c r="BT47" i="1"/>
  <c r="BH48" i="1"/>
  <c r="BT48" i="1"/>
  <c r="AT34" i="1"/>
  <c r="AT18" i="1"/>
  <c r="AN49" i="1"/>
  <c r="AN50" i="1"/>
  <c r="AN34" i="1"/>
  <c r="AN18" i="1"/>
  <c r="AN38" i="1"/>
  <c r="AT38" i="1"/>
  <c r="AZ38" i="1"/>
  <c r="AN39" i="1"/>
  <c r="AT39" i="1"/>
  <c r="AZ39" i="1"/>
  <c r="AN40" i="1"/>
  <c r="AT40" i="1"/>
  <c r="AZ40" i="1"/>
  <c r="AN41" i="1"/>
  <c r="AT41" i="1"/>
  <c r="AZ41" i="1"/>
  <c r="AN42" i="1"/>
  <c r="AT42" i="1"/>
  <c r="AZ42" i="1"/>
  <c r="AN43" i="1"/>
  <c r="AT43" i="1"/>
  <c r="AZ43" i="1"/>
  <c r="AN44" i="1"/>
  <c r="AT44" i="1"/>
  <c r="AZ44" i="1"/>
  <c r="AN45" i="1"/>
  <c r="AT45" i="1"/>
  <c r="AZ45" i="1"/>
  <c r="AN46" i="1"/>
  <c r="AT46" i="1"/>
  <c r="AZ46" i="1"/>
  <c r="AN47" i="1"/>
  <c r="AT47" i="1"/>
  <c r="AZ47" i="1"/>
  <c r="AN48" i="1"/>
  <c r="AT48" i="1"/>
  <c r="AZ48" i="1"/>
  <c r="AT49" i="1"/>
  <c r="AZ49" i="1"/>
  <c r="AO50" i="1"/>
  <c r="AP50" i="1"/>
  <c r="AR50" i="1"/>
  <c r="AS50" i="1"/>
  <c r="AU50" i="1"/>
  <c r="AV50" i="1"/>
  <c r="AW50" i="1"/>
  <c r="AX50" i="1"/>
  <c r="AY50" i="1"/>
  <c r="BD69" i="1"/>
  <c r="BE69" i="1"/>
  <c r="BI69" i="1"/>
  <c r="BJ69" i="1"/>
  <c r="BK69" i="1"/>
  <c r="BC69" i="1"/>
  <c r="BN19" i="1"/>
  <c r="AZ18" i="1"/>
  <c r="AZ34" i="1"/>
  <c r="BT23" i="1"/>
  <c r="BT24" i="1"/>
  <c r="BT25" i="1"/>
  <c r="BT26" i="1"/>
  <c r="BT27" i="1"/>
  <c r="BT28" i="1"/>
  <c r="BT29" i="1"/>
  <c r="BT30" i="1"/>
  <c r="BT31" i="1"/>
  <c r="BT32" i="1"/>
  <c r="BH23" i="1"/>
  <c r="BH24" i="1"/>
  <c r="BH25" i="1"/>
  <c r="BH26" i="1"/>
  <c r="BH27" i="1"/>
  <c r="BH28" i="1"/>
  <c r="BH29" i="1"/>
  <c r="BH30" i="1"/>
  <c r="BH31" i="1"/>
  <c r="BH32" i="1"/>
  <c r="BT6" i="1"/>
  <c r="BT7" i="1"/>
  <c r="BT8" i="1"/>
  <c r="BT9" i="1"/>
  <c r="BT10" i="1"/>
  <c r="BT11" i="1"/>
  <c r="BT12" i="1"/>
  <c r="BT13" i="1"/>
  <c r="BT14" i="1"/>
  <c r="BT15" i="1"/>
  <c r="BT16" i="1"/>
  <c r="BH6" i="1"/>
  <c r="BH7" i="1"/>
  <c r="BH8" i="1"/>
  <c r="BH9" i="1"/>
  <c r="BH10" i="1"/>
  <c r="BH11" i="1"/>
  <c r="BH12" i="1"/>
  <c r="BH13" i="1"/>
  <c r="BH14" i="1"/>
  <c r="BH15" i="1"/>
  <c r="BH16" i="1"/>
  <c r="AZ22" i="1"/>
  <c r="AZ23" i="1"/>
  <c r="AZ24" i="1"/>
  <c r="AZ25" i="1"/>
  <c r="AZ26" i="1"/>
  <c r="AZ27" i="1"/>
  <c r="AZ28" i="1"/>
  <c r="AZ29" i="1"/>
  <c r="AZ30" i="1"/>
  <c r="AZ31" i="1"/>
  <c r="AZ32" i="1"/>
  <c r="AT22" i="1"/>
  <c r="AT23" i="1"/>
  <c r="AT24" i="1"/>
  <c r="AT25" i="1"/>
  <c r="AT26" i="1"/>
  <c r="AT27" i="1"/>
  <c r="AT28" i="1"/>
  <c r="AT29" i="1"/>
  <c r="AT30" i="1"/>
  <c r="AT31" i="1"/>
  <c r="AT32" i="1"/>
  <c r="AN22" i="1"/>
  <c r="AN23" i="1"/>
  <c r="AN24" i="1"/>
  <c r="AN25" i="1"/>
  <c r="AN26" i="1"/>
  <c r="AN27" i="1"/>
  <c r="AN28" i="1"/>
  <c r="AN29" i="1"/>
  <c r="AN30" i="1"/>
  <c r="AN31" i="1"/>
  <c r="AN32" i="1"/>
  <c r="AZ33" i="1"/>
  <c r="AZ6" i="1"/>
  <c r="AZ7" i="1"/>
  <c r="AZ8" i="1"/>
  <c r="AZ9" i="1"/>
  <c r="AZ10" i="1"/>
  <c r="AZ11" i="1"/>
  <c r="AZ12" i="1"/>
  <c r="AZ13" i="1"/>
  <c r="AZ14" i="1"/>
  <c r="AZ15" i="1"/>
  <c r="AZ16" i="1"/>
  <c r="AT6" i="1"/>
  <c r="AT7" i="1"/>
  <c r="AT8" i="1"/>
  <c r="AT9" i="1"/>
  <c r="AT10" i="1"/>
  <c r="AT11" i="1"/>
  <c r="AT12" i="1"/>
  <c r="AT13" i="1"/>
  <c r="AT14" i="1"/>
  <c r="AT15" i="1"/>
  <c r="AT16" i="1"/>
  <c r="AN6" i="1"/>
  <c r="AN7" i="1"/>
  <c r="AN8" i="1"/>
  <c r="AN9" i="1"/>
  <c r="AN10" i="1"/>
  <c r="AN11" i="1"/>
  <c r="AN12" i="1"/>
  <c r="AN13" i="1"/>
  <c r="AN14" i="1"/>
  <c r="AN15" i="1"/>
  <c r="AN16" i="1"/>
  <c r="E115" i="1"/>
  <c r="F115" i="1"/>
  <c r="G115" i="1"/>
  <c r="H115" i="1"/>
  <c r="I115" i="1"/>
  <c r="J115" i="1"/>
  <c r="K115" i="1"/>
  <c r="L115" i="1"/>
  <c r="M101" i="1"/>
  <c r="N101" i="1"/>
  <c r="N102" i="1"/>
  <c r="N103" i="1"/>
  <c r="O101" i="1"/>
  <c r="X101" i="1" s="1"/>
  <c r="O102" i="1"/>
  <c r="X102" i="1" s="1"/>
  <c r="O103" i="1"/>
  <c r="P101" i="1"/>
  <c r="Y101" i="1" s="1"/>
  <c r="P102" i="1"/>
  <c r="Y102" i="1" s="1"/>
  <c r="P103" i="1"/>
  <c r="Y103" i="1" s="1"/>
  <c r="Q101" i="1"/>
  <c r="Z101" i="1" s="1"/>
  <c r="Q102" i="1"/>
  <c r="Z102" i="1" s="1"/>
  <c r="Q103" i="1"/>
  <c r="R101" i="1"/>
  <c r="AA101" i="1" s="1"/>
  <c r="R102" i="1"/>
  <c r="AA102" i="1" s="1"/>
  <c r="R103" i="1"/>
  <c r="AA103" i="1" s="1"/>
  <c r="S101" i="1"/>
  <c r="AB101" i="1" s="1"/>
  <c r="S102" i="1"/>
  <c r="AB102" i="1" s="1"/>
  <c r="S103" i="1"/>
  <c r="T101" i="1"/>
  <c r="T102" i="1"/>
  <c r="AC102" i="1" s="1"/>
  <c r="T103" i="1"/>
  <c r="AC103" i="1" s="1"/>
  <c r="U101" i="1"/>
  <c r="U102" i="1"/>
  <c r="AD102" i="1" s="1"/>
  <c r="U103" i="1"/>
  <c r="AD103" i="1" s="1"/>
  <c r="W102" i="1"/>
  <c r="E116" i="1"/>
  <c r="F116" i="1"/>
  <c r="G116" i="1"/>
  <c r="H116" i="1"/>
  <c r="I116" i="1"/>
  <c r="J116" i="1"/>
  <c r="K116" i="1"/>
  <c r="L116" i="1"/>
  <c r="M104" i="1"/>
  <c r="V104" i="1" s="1"/>
  <c r="N104" i="1"/>
  <c r="W104" i="1" s="1"/>
  <c r="N105" i="1"/>
  <c r="N106" i="1"/>
  <c r="W106" i="1" s="1"/>
  <c r="N107" i="1"/>
  <c r="W107" i="1" s="1"/>
  <c r="N108" i="1"/>
  <c r="W108" i="1" s="1"/>
  <c r="N109" i="1"/>
  <c r="N110" i="1"/>
  <c r="W110" i="1" s="1"/>
  <c r="N111" i="1"/>
  <c r="W111" i="1" s="1"/>
  <c r="O104" i="1"/>
  <c r="X104" i="1" s="1"/>
  <c r="O105" i="1"/>
  <c r="X105" i="1" s="1"/>
  <c r="O106" i="1"/>
  <c r="O107" i="1"/>
  <c r="X107" i="1" s="1"/>
  <c r="O108" i="1"/>
  <c r="X108" i="1" s="1"/>
  <c r="O109" i="1"/>
  <c r="X109" i="1" s="1"/>
  <c r="O110" i="1"/>
  <c r="X110" i="1" s="1"/>
  <c r="O111" i="1"/>
  <c r="X111" i="1" s="1"/>
  <c r="P104" i="1"/>
  <c r="Y104" i="1" s="1"/>
  <c r="P105" i="1"/>
  <c r="P106" i="1"/>
  <c r="Y106" i="1" s="1"/>
  <c r="P107" i="1"/>
  <c r="Y107" i="1" s="1"/>
  <c r="P108" i="1"/>
  <c r="Y108" i="1" s="1"/>
  <c r="P109" i="1"/>
  <c r="Y109" i="1" s="1"/>
  <c r="P110" i="1"/>
  <c r="Y110" i="1" s="1"/>
  <c r="P111" i="1"/>
  <c r="Y111" i="1" s="1"/>
  <c r="Q104" i="1"/>
  <c r="Z104" i="1" s="1"/>
  <c r="Q105" i="1"/>
  <c r="Q106" i="1"/>
  <c r="Q107" i="1"/>
  <c r="Z107" i="1" s="1"/>
  <c r="Q108" i="1"/>
  <c r="Z108" i="1" s="1"/>
  <c r="Q109" i="1"/>
  <c r="Z109" i="1" s="1"/>
  <c r="Q110" i="1"/>
  <c r="Z110" i="1" s="1"/>
  <c r="Q111" i="1"/>
  <c r="Z111" i="1" s="1"/>
  <c r="R104" i="1"/>
  <c r="R105" i="1"/>
  <c r="R106" i="1"/>
  <c r="AA106" i="1" s="1"/>
  <c r="R107" i="1"/>
  <c r="R108" i="1"/>
  <c r="AA108" i="1" s="1"/>
  <c r="R109" i="1"/>
  <c r="AA109" i="1" s="1"/>
  <c r="R110" i="1"/>
  <c r="AA110" i="1" s="1"/>
  <c r="R111" i="1"/>
  <c r="AA111" i="1" s="1"/>
  <c r="S104" i="1"/>
  <c r="AB104" i="1" s="1"/>
  <c r="S105" i="1"/>
  <c r="AB105" i="1" s="1"/>
  <c r="S106" i="1"/>
  <c r="S107" i="1"/>
  <c r="S108" i="1"/>
  <c r="S109" i="1"/>
  <c r="AB109" i="1" s="1"/>
  <c r="S110" i="1"/>
  <c r="AB110" i="1" s="1"/>
  <c r="S111" i="1"/>
  <c r="AB111" i="1" s="1"/>
  <c r="T104" i="1"/>
  <c r="AC104" i="1" s="1"/>
  <c r="T105" i="1"/>
  <c r="T106" i="1"/>
  <c r="AC106" i="1" s="1"/>
  <c r="T107" i="1"/>
  <c r="AC107" i="1" s="1"/>
  <c r="T108" i="1"/>
  <c r="AC108" i="1" s="1"/>
  <c r="T109" i="1"/>
  <c r="AC109" i="1" s="1"/>
  <c r="T110" i="1"/>
  <c r="AC110" i="1" s="1"/>
  <c r="T111" i="1"/>
  <c r="AC111" i="1" s="1"/>
  <c r="U104" i="1"/>
  <c r="AD104" i="1" s="1"/>
  <c r="U105" i="1"/>
  <c r="U106" i="1"/>
  <c r="AD106" i="1" s="1"/>
  <c r="U107" i="1"/>
  <c r="AD107" i="1" s="1"/>
  <c r="U108" i="1"/>
  <c r="AD108" i="1" s="1"/>
  <c r="U109" i="1"/>
  <c r="AD109" i="1" s="1"/>
  <c r="U110" i="1"/>
  <c r="AD110" i="1" s="1"/>
  <c r="U111" i="1"/>
  <c r="AD111" i="1" s="1"/>
  <c r="W105" i="1"/>
  <c r="W109" i="1"/>
  <c r="Z105" i="1"/>
  <c r="AA104" i="1"/>
  <c r="AA105" i="1"/>
  <c r="AB107" i="1"/>
  <c r="AB108" i="1"/>
  <c r="AD105" i="1"/>
  <c r="D116" i="1"/>
  <c r="D115" i="1"/>
  <c r="E113" i="1"/>
  <c r="F113" i="1"/>
  <c r="G113" i="1"/>
  <c r="H113" i="1"/>
  <c r="I113" i="1"/>
  <c r="J113" i="1"/>
  <c r="K113" i="1"/>
  <c r="L113" i="1"/>
  <c r="D113" i="1"/>
  <c r="E96" i="1"/>
  <c r="F96" i="1"/>
  <c r="G96" i="1"/>
  <c r="H96" i="1"/>
  <c r="I96" i="1"/>
  <c r="J96" i="1"/>
  <c r="K96" i="1"/>
  <c r="L96" i="1"/>
  <c r="M82" i="1"/>
  <c r="M83" i="1"/>
  <c r="V83" i="1" s="1"/>
  <c r="M84" i="1"/>
  <c r="V84" i="1" s="1"/>
  <c r="N82" i="1"/>
  <c r="W82" i="1" s="1"/>
  <c r="N83" i="1"/>
  <c r="W83" i="1" s="1"/>
  <c r="N84" i="1"/>
  <c r="W84" i="1" s="1"/>
  <c r="O82" i="1"/>
  <c r="O83" i="1"/>
  <c r="X83" i="1" s="1"/>
  <c r="O84" i="1"/>
  <c r="X84" i="1" s="1"/>
  <c r="P82" i="1"/>
  <c r="P83" i="1"/>
  <c r="P84" i="1"/>
  <c r="Y84" i="1" s="1"/>
  <c r="Q82" i="1"/>
  <c r="Z82" i="1" s="1"/>
  <c r="Q83" i="1"/>
  <c r="Q84" i="1"/>
  <c r="R82" i="1"/>
  <c r="AA82" i="1" s="1"/>
  <c r="R83" i="1"/>
  <c r="AA83" i="1" s="1"/>
  <c r="R84" i="1"/>
  <c r="AA84" i="1" s="1"/>
  <c r="S82" i="1"/>
  <c r="S83" i="1"/>
  <c r="AB83" i="1" s="1"/>
  <c r="S84" i="1"/>
  <c r="AB84" i="1" s="1"/>
  <c r="T82" i="1"/>
  <c r="AC82" i="1" s="1"/>
  <c r="T83" i="1"/>
  <c r="AC83" i="1" s="1"/>
  <c r="T84" i="1"/>
  <c r="AC84" i="1" s="1"/>
  <c r="U82" i="1"/>
  <c r="U83" i="1"/>
  <c r="AD83" i="1" s="1"/>
  <c r="U84" i="1"/>
  <c r="V82" i="1"/>
  <c r="Y82" i="1"/>
  <c r="Z83" i="1"/>
  <c r="E97" i="1"/>
  <c r="F97" i="1"/>
  <c r="G97" i="1"/>
  <c r="H97" i="1"/>
  <c r="I97" i="1"/>
  <c r="J97" i="1"/>
  <c r="K97" i="1"/>
  <c r="L97" i="1"/>
  <c r="M85" i="1"/>
  <c r="V85" i="1" s="1"/>
  <c r="M86" i="1"/>
  <c r="V86" i="1" s="1"/>
  <c r="M87" i="1"/>
  <c r="M88" i="1"/>
  <c r="V88" i="1" s="1"/>
  <c r="M89" i="1"/>
  <c r="V89" i="1" s="1"/>
  <c r="M90" i="1"/>
  <c r="V90" i="1" s="1"/>
  <c r="M91" i="1"/>
  <c r="V91" i="1" s="1"/>
  <c r="M92" i="1"/>
  <c r="V92" i="1" s="1"/>
  <c r="N85" i="1"/>
  <c r="N86" i="1"/>
  <c r="N87" i="1"/>
  <c r="W87" i="1" s="1"/>
  <c r="N88" i="1"/>
  <c r="N89" i="1"/>
  <c r="W89" i="1" s="1"/>
  <c r="N90" i="1"/>
  <c r="W90" i="1" s="1"/>
  <c r="N91" i="1"/>
  <c r="W91" i="1" s="1"/>
  <c r="N92" i="1"/>
  <c r="W92" i="1" s="1"/>
  <c r="O85" i="1"/>
  <c r="X85" i="1" s="1"/>
  <c r="O86" i="1"/>
  <c r="O87" i="1"/>
  <c r="X87" i="1" s="1"/>
  <c r="O88" i="1"/>
  <c r="X88" i="1" s="1"/>
  <c r="O89" i="1"/>
  <c r="X89" i="1" s="1"/>
  <c r="O90" i="1"/>
  <c r="O91" i="1"/>
  <c r="X91" i="1" s="1"/>
  <c r="O92" i="1"/>
  <c r="X92" i="1" s="1"/>
  <c r="P85" i="1"/>
  <c r="P86" i="1"/>
  <c r="Y86" i="1" s="1"/>
  <c r="P87" i="1"/>
  <c r="Y87" i="1" s="1"/>
  <c r="P88" i="1"/>
  <c r="Y88" i="1" s="1"/>
  <c r="P89" i="1"/>
  <c r="Y89" i="1" s="1"/>
  <c r="P90" i="1"/>
  <c r="Y90" i="1" s="1"/>
  <c r="P91" i="1"/>
  <c r="Y91" i="1" s="1"/>
  <c r="P92" i="1"/>
  <c r="Y92" i="1" s="1"/>
  <c r="Q85" i="1"/>
  <c r="Z85" i="1" s="1"/>
  <c r="Q86" i="1"/>
  <c r="Z86" i="1" s="1"/>
  <c r="Q87" i="1"/>
  <c r="Z87" i="1" s="1"/>
  <c r="Q88" i="1"/>
  <c r="Q89" i="1"/>
  <c r="Z89" i="1" s="1"/>
  <c r="Q90" i="1"/>
  <c r="Z90" i="1" s="1"/>
  <c r="Q91" i="1"/>
  <c r="Z91" i="1" s="1"/>
  <c r="Q92" i="1"/>
  <c r="Z92" i="1" s="1"/>
  <c r="R85" i="1"/>
  <c r="AA85" i="1" s="1"/>
  <c r="R86" i="1"/>
  <c r="R87" i="1"/>
  <c r="AA87" i="1" s="1"/>
  <c r="R88" i="1"/>
  <c r="R89" i="1"/>
  <c r="AA89" i="1" s="1"/>
  <c r="R90" i="1"/>
  <c r="AA90" i="1" s="1"/>
  <c r="R91" i="1"/>
  <c r="AA91" i="1" s="1"/>
  <c r="R92" i="1"/>
  <c r="AA92" i="1" s="1"/>
  <c r="S85" i="1"/>
  <c r="AB85" i="1" s="1"/>
  <c r="S86" i="1"/>
  <c r="AB86" i="1" s="1"/>
  <c r="S87" i="1"/>
  <c r="S88" i="1"/>
  <c r="S89" i="1"/>
  <c r="AB89" i="1" s="1"/>
  <c r="S90" i="1"/>
  <c r="AB90" i="1" s="1"/>
  <c r="S91" i="1"/>
  <c r="AB91" i="1" s="1"/>
  <c r="S92" i="1"/>
  <c r="AB92" i="1" s="1"/>
  <c r="T85" i="1"/>
  <c r="T86" i="1"/>
  <c r="AC86" i="1" s="1"/>
  <c r="T87" i="1"/>
  <c r="AC87" i="1" s="1"/>
  <c r="T88" i="1"/>
  <c r="AC88" i="1" s="1"/>
  <c r="T89" i="1"/>
  <c r="AC89" i="1" s="1"/>
  <c r="T90" i="1"/>
  <c r="T91" i="1"/>
  <c r="AC91" i="1" s="1"/>
  <c r="T92" i="1"/>
  <c r="AC92" i="1" s="1"/>
  <c r="U85" i="1"/>
  <c r="U86" i="1"/>
  <c r="AD86" i="1" s="1"/>
  <c r="U87" i="1"/>
  <c r="AD87" i="1" s="1"/>
  <c r="U88" i="1"/>
  <c r="U89" i="1"/>
  <c r="AD89" i="1" s="1"/>
  <c r="U90" i="1"/>
  <c r="U91" i="1"/>
  <c r="AD91" i="1" s="1"/>
  <c r="U92" i="1"/>
  <c r="AD92" i="1" s="1"/>
  <c r="W85" i="1"/>
  <c r="W88" i="1"/>
  <c r="X86" i="1"/>
  <c r="X90" i="1"/>
  <c r="Y85" i="1"/>
  <c r="Z88" i="1"/>
  <c r="AA88" i="1"/>
  <c r="AB87" i="1"/>
  <c r="AB88" i="1"/>
  <c r="AC85" i="1"/>
  <c r="AC90" i="1"/>
  <c r="AD85" i="1"/>
  <c r="AD88" i="1"/>
  <c r="AD90" i="1"/>
  <c r="D97" i="1"/>
  <c r="D96" i="1"/>
  <c r="E94" i="1"/>
  <c r="F94" i="1"/>
  <c r="G94" i="1"/>
  <c r="H94" i="1"/>
  <c r="I94" i="1"/>
  <c r="J94" i="1"/>
  <c r="K94" i="1"/>
  <c r="L94" i="1"/>
  <c r="D94" i="1"/>
  <c r="M63" i="1"/>
  <c r="M64" i="1"/>
  <c r="V64" i="1" s="1"/>
  <c r="M65" i="1"/>
  <c r="V65" i="1" s="1"/>
  <c r="M66" i="1"/>
  <c r="V66" i="1" s="1"/>
  <c r="M67" i="1"/>
  <c r="M68" i="1"/>
  <c r="V68" i="1" s="1"/>
  <c r="M69" i="1"/>
  <c r="V69" i="1" s="1"/>
  <c r="M70" i="1"/>
  <c r="V70" i="1" s="1"/>
  <c r="M71" i="1"/>
  <c r="V71" i="1" s="1"/>
  <c r="M72" i="1"/>
  <c r="V72" i="1" s="1"/>
  <c r="M73" i="1"/>
  <c r="V73" i="1" s="1"/>
  <c r="N63" i="1"/>
  <c r="N64" i="1"/>
  <c r="N65" i="1"/>
  <c r="W65" i="1" s="1"/>
  <c r="N66" i="1"/>
  <c r="N67" i="1"/>
  <c r="N68" i="1"/>
  <c r="W68" i="1" s="1"/>
  <c r="N69" i="1"/>
  <c r="W69" i="1" s="1"/>
  <c r="N70" i="1"/>
  <c r="W70" i="1" s="1"/>
  <c r="N71" i="1"/>
  <c r="W71" i="1" s="1"/>
  <c r="N72" i="1"/>
  <c r="N73" i="1"/>
  <c r="W73" i="1" s="1"/>
  <c r="O63" i="1"/>
  <c r="X63" i="1" s="1"/>
  <c r="O64" i="1"/>
  <c r="X64" i="1" s="1"/>
  <c r="O65" i="1"/>
  <c r="X65" i="1" s="1"/>
  <c r="O66" i="1"/>
  <c r="O67" i="1"/>
  <c r="O68" i="1"/>
  <c r="X68" i="1" s="1"/>
  <c r="O69" i="1"/>
  <c r="X69" i="1" s="1"/>
  <c r="O70" i="1"/>
  <c r="X70" i="1" s="1"/>
  <c r="O71" i="1"/>
  <c r="X71" i="1" s="1"/>
  <c r="O72" i="1"/>
  <c r="X72" i="1" s="1"/>
  <c r="O73" i="1"/>
  <c r="P63" i="1"/>
  <c r="P64" i="1"/>
  <c r="P65" i="1"/>
  <c r="Y65" i="1" s="1"/>
  <c r="P66" i="1"/>
  <c r="Y66" i="1" s="1"/>
  <c r="P67" i="1"/>
  <c r="Y67" i="1" s="1"/>
  <c r="P68" i="1"/>
  <c r="Y68" i="1" s="1"/>
  <c r="P69" i="1"/>
  <c r="Y69" i="1" s="1"/>
  <c r="P70" i="1"/>
  <c r="Y70" i="1" s="1"/>
  <c r="P71" i="1"/>
  <c r="Y71" i="1" s="1"/>
  <c r="P72" i="1"/>
  <c r="Y72" i="1" s="1"/>
  <c r="P73" i="1"/>
  <c r="Y73" i="1" s="1"/>
  <c r="Q63" i="1"/>
  <c r="Z63" i="1" s="1"/>
  <c r="Q64" i="1"/>
  <c r="Q65" i="1"/>
  <c r="Z65" i="1" s="1"/>
  <c r="Q66" i="1"/>
  <c r="Q67" i="1"/>
  <c r="Q68" i="1"/>
  <c r="Q69" i="1"/>
  <c r="Z69" i="1" s="1"/>
  <c r="Q70" i="1"/>
  <c r="Z70" i="1" s="1"/>
  <c r="Q71" i="1"/>
  <c r="Z71" i="1" s="1"/>
  <c r="Q72" i="1"/>
  <c r="Z72" i="1" s="1"/>
  <c r="Q73" i="1"/>
  <c r="Z73" i="1" s="1"/>
  <c r="R63" i="1"/>
  <c r="R64" i="1"/>
  <c r="R65" i="1"/>
  <c r="R66" i="1"/>
  <c r="AA66" i="1" s="1"/>
  <c r="R67" i="1"/>
  <c r="AA67" i="1" s="1"/>
  <c r="R68" i="1"/>
  <c r="AA68" i="1" s="1"/>
  <c r="R69" i="1"/>
  <c r="AA69" i="1" s="1"/>
  <c r="R70" i="1"/>
  <c r="AA70" i="1" s="1"/>
  <c r="R71" i="1"/>
  <c r="AA71" i="1" s="1"/>
  <c r="R72" i="1"/>
  <c r="R73" i="1"/>
  <c r="AA73" i="1" s="1"/>
  <c r="S63" i="1"/>
  <c r="S64" i="1"/>
  <c r="S65" i="1"/>
  <c r="AB65" i="1" s="1"/>
  <c r="S66" i="1"/>
  <c r="S67" i="1"/>
  <c r="AB67" i="1" s="1"/>
  <c r="S68" i="1"/>
  <c r="AB68" i="1" s="1"/>
  <c r="S69" i="1"/>
  <c r="AB69" i="1" s="1"/>
  <c r="S70" i="1"/>
  <c r="AB70" i="1" s="1"/>
  <c r="S71" i="1"/>
  <c r="AB71" i="1" s="1"/>
  <c r="S72" i="1"/>
  <c r="AB72" i="1" s="1"/>
  <c r="S73" i="1"/>
  <c r="AB73" i="1" s="1"/>
  <c r="T63" i="1"/>
  <c r="T64" i="1"/>
  <c r="T65" i="1"/>
  <c r="AC65" i="1" s="1"/>
  <c r="T66" i="1"/>
  <c r="AC66" i="1" s="1"/>
  <c r="T67" i="1"/>
  <c r="T68" i="1"/>
  <c r="AC68" i="1" s="1"/>
  <c r="T69" i="1"/>
  <c r="AC69" i="1" s="1"/>
  <c r="T70" i="1"/>
  <c r="AC70" i="1" s="1"/>
  <c r="T71" i="1"/>
  <c r="AC71" i="1" s="1"/>
  <c r="T72" i="1"/>
  <c r="AC72" i="1" s="1"/>
  <c r="T73" i="1"/>
  <c r="AC73" i="1" s="1"/>
  <c r="U63" i="1"/>
  <c r="U64" i="1"/>
  <c r="U65" i="1"/>
  <c r="U66" i="1"/>
  <c r="U67" i="1"/>
  <c r="U68" i="1"/>
  <c r="AD68" i="1" s="1"/>
  <c r="U69" i="1"/>
  <c r="AD69" i="1" s="1"/>
  <c r="U70" i="1"/>
  <c r="AD70" i="1" s="1"/>
  <c r="U71" i="1"/>
  <c r="U72" i="1"/>
  <c r="U73" i="1"/>
  <c r="AD73" i="1" s="1"/>
  <c r="V63" i="1"/>
  <c r="V67" i="1"/>
  <c r="W63" i="1"/>
  <c r="W66" i="1"/>
  <c r="W67" i="1"/>
  <c r="W72" i="1"/>
  <c r="X67" i="1"/>
  <c r="X73" i="1"/>
  <c r="Y63" i="1"/>
  <c r="Y64" i="1"/>
  <c r="Z64" i="1"/>
  <c r="Z67" i="1"/>
  <c r="Z68" i="1"/>
  <c r="AA63" i="1"/>
  <c r="AA64" i="1"/>
  <c r="AA65" i="1"/>
  <c r="AA72" i="1"/>
  <c r="AB63" i="1"/>
  <c r="AB64" i="1"/>
  <c r="AC63" i="1"/>
  <c r="AC64" i="1"/>
  <c r="AC67" i="1"/>
  <c r="AD63" i="1"/>
  <c r="AD64" i="1"/>
  <c r="AD67" i="1"/>
  <c r="AD71" i="1"/>
  <c r="AD72" i="1"/>
  <c r="O77" i="1"/>
  <c r="E77" i="1"/>
  <c r="F77" i="1"/>
  <c r="G77" i="1"/>
  <c r="H77" i="1"/>
  <c r="I77" i="1"/>
  <c r="J77" i="1"/>
  <c r="K77" i="1"/>
  <c r="L77" i="1"/>
  <c r="E78" i="1"/>
  <c r="F78" i="1"/>
  <c r="G78" i="1"/>
  <c r="H78" i="1"/>
  <c r="I78" i="1"/>
  <c r="J78" i="1"/>
  <c r="K78" i="1"/>
  <c r="L78" i="1"/>
  <c r="D78" i="1"/>
  <c r="D77" i="1"/>
  <c r="E75" i="1"/>
  <c r="F75" i="1"/>
  <c r="G75" i="1"/>
  <c r="H75" i="1"/>
  <c r="I75" i="1"/>
  <c r="J75" i="1"/>
  <c r="K75" i="1"/>
  <c r="L75" i="1"/>
  <c r="D75" i="1"/>
  <c r="M102" i="1"/>
  <c r="V102" i="1" s="1"/>
  <c r="M103" i="1"/>
  <c r="V103" i="1" s="1"/>
  <c r="M105" i="1"/>
  <c r="V105" i="1" s="1"/>
  <c r="M106" i="1"/>
  <c r="V106" i="1" s="1"/>
  <c r="M107" i="1"/>
  <c r="V107" i="1" s="1"/>
  <c r="M108" i="1"/>
  <c r="V108" i="1" s="1"/>
  <c r="M109" i="1"/>
  <c r="V109" i="1" s="1"/>
  <c r="M110" i="1"/>
  <c r="V110" i="1" s="1"/>
  <c r="M111" i="1"/>
  <c r="V111" i="1" s="1"/>
  <c r="M112" i="1"/>
  <c r="V112" i="1" s="1"/>
  <c r="N112" i="1"/>
  <c r="W112" i="1" s="1"/>
  <c r="O112" i="1"/>
  <c r="X112" i="1" s="1"/>
  <c r="P112" i="1"/>
  <c r="Y112" i="1" s="1"/>
  <c r="Q112" i="1"/>
  <c r="Z112" i="1" s="1"/>
  <c r="R112" i="1"/>
  <c r="AA112" i="1" s="1"/>
  <c r="S112" i="1"/>
  <c r="AB112" i="1" s="1"/>
  <c r="T112" i="1"/>
  <c r="AC112" i="1" s="1"/>
  <c r="U112" i="1"/>
  <c r="AD112" i="1" s="1"/>
  <c r="M93" i="1"/>
  <c r="V93" i="1" s="1"/>
  <c r="N93" i="1"/>
  <c r="W93" i="1" s="1"/>
  <c r="O93" i="1"/>
  <c r="X93" i="1" s="1"/>
  <c r="P93" i="1"/>
  <c r="Y93" i="1" s="1"/>
  <c r="Q93" i="1"/>
  <c r="Z93" i="1" s="1"/>
  <c r="R93" i="1"/>
  <c r="AA93" i="1" s="1"/>
  <c r="S93" i="1"/>
  <c r="AB93" i="1" s="1"/>
  <c r="T93" i="1"/>
  <c r="AC93" i="1" s="1"/>
  <c r="U93" i="1"/>
  <c r="AD93" i="1" s="1"/>
  <c r="M74" i="1"/>
  <c r="V74" i="1" s="1"/>
  <c r="N74" i="1"/>
  <c r="W74" i="1" s="1"/>
  <c r="O74" i="1"/>
  <c r="X74" i="1" s="1"/>
  <c r="P74" i="1"/>
  <c r="Y74" i="1" s="1"/>
  <c r="Q74" i="1"/>
  <c r="Z74" i="1" s="1"/>
  <c r="R74" i="1"/>
  <c r="AA74" i="1" s="1"/>
  <c r="S74" i="1"/>
  <c r="AB74" i="1" s="1"/>
  <c r="T74" i="1"/>
  <c r="AC74" i="1" s="1"/>
  <c r="U74" i="1"/>
  <c r="AD74" i="1" s="1"/>
  <c r="E58" i="1"/>
  <c r="F58" i="1"/>
  <c r="G58" i="1"/>
  <c r="H58" i="1"/>
  <c r="I58" i="1"/>
  <c r="J58" i="1"/>
  <c r="K58" i="1"/>
  <c r="L58" i="1"/>
  <c r="M46" i="1"/>
  <c r="V46" i="1" s="1"/>
  <c r="M47" i="1"/>
  <c r="V47" i="1" s="1"/>
  <c r="M48" i="1"/>
  <c r="V48" i="1" s="1"/>
  <c r="M49" i="1"/>
  <c r="V49" i="1" s="1"/>
  <c r="M50" i="1"/>
  <c r="M51" i="1"/>
  <c r="V51" i="1" s="1"/>
  <c r="M52" i="1"/>
  <c r="V52" i="1" s="1"/>
  <c r="M53" i="1"/>
  <c r="V53" i="1" s="1"/>
  <c r="N46" i="1"/>
  <c r="W46" i="1" s="1"/>
  <c r="N47" i="1"/>
  <c r="N48" i="1"/>
  <c r="W48" i="1" s="1"/>
  <c r="N49" i="1"/>
  <c r="W49" i="1" s="1"/>
  <c r="N50" i="1"/>
  <c r="W50" i="1" s="1"/>
  <c r="N51" i="1"/>
  <c r="W51" i="1" s="1"/>
  <c r="N52" i="1"/>
  <c r="W52" i="1" s="1"/>
  <c r="N53" i="1"/>
  <c r="W53" i="1" s="1"/>
  <c r="O46" i="1"/>
  <c r="X46" i="1" s="1"/>
  <c r="O47" i="1"/>
  <c r="X47" i="1" s="1"/>
  <c r="O48" i="1"/>
  <c r="O49" i="1"/>
  <c r="X49" i="1" s="1"/>
  <c r="O50" i="1"/>
  <c r="X50" i="1" s="1"/>
  <c r="O51" i="1"/>
  <c r="O52" i="1"/>
  <c r="O53" i="1"/>
  <c r="X53" i="1" s="1"/>
  <c r="P46" i="1"/>
  <c r="Y46" i="1" s="1"/>
  <c r="P47" i="1"/>
  <c r="P48" i="1"/>
  <c r="Y48" i="1" s="1"/>
  <c r="P49" i="1"/>
  <c r="Y49" i="1" s="1"/>
  <c r="P50" i="1"/>
  <c r="Y50" i="1" s="1"/>
  <c r="P51" i="1"/>
  <c r="Y51" i="1" s="1"/>
  <c r="P52" i="1"/>
  <c r="P53" i="1"/>
  <c r="Y53" i="1" s="1"/>
  <c r="Q46" i="1"/>
  <c r="Z46" i="1" s="1"/>
  <c r="Q47" i="1"/>
  <c r="Z47" i="1" s="1"/>
  <c r="Q48" i="1"/>
  <c r="Z48" i="1" s="1"/>
  <c r="Q49" i="1"/>
  <c r="Q50" i="1"/>
  <c r="Q51" i="1"/>
  <c r="Z51" i="1" s="1"/>
  <c r="Q52" i="1"/>
  <c r="Z52" i="1" s="1"/>
  <c r="Q53" i="1"/>
  <c r="Z53" i="1" s="1"/>
  <c r="R46" i="1"/>
  <c r="AA46" i="1" s="1"/>
  <c r="R47" i="1"/>
  <c r="R48" i="1"/>
  <c r="R49" i="1"/>
  <c r="AA49" i="1" s="1"/>
  <c r="R50" i="1"/>
  <c r="AA50" i="1" s="1"/>
  <c r="R51" i="1"/>
  <c r="AA51" i="1" s="1"/>
  <c r="R52" i="1"/>
  <c r="AA52" i="1" s="1"/>
  <c r="R53" i="1"/>
  <c r="AA53" i="1" s="1"/>
  <c r="S46" i="1"/>
  <c r="AB46" i="1" s="1"/>
  <c r="S47" i="1"/>
  <c r="S48" i="1"/>
  <c r="AB48" i="1" s="1"/>
  <c r="S49" i="1"/>
  <c r="AB49" i="1" s="1"/>
  <c r="S50" i="1"/>
  <c r="AB50" i="1" s="1"/>
  <c r="S51" i="1"/>
  <c r="AB51" i="1" s="1"/>
  <c r="S52" i="1"/>
  <c r="AB52" i="1" s="1"/>
  <c r="S53" i="1"/>
  <c r="T46" i="1"/>
  <c r="AC46" i="1" s="1"/>
  <c r="T47" i="1"/>
  <c r="T48" i="1"/>
  <c r="AC48" i="1" s="1"/>
  <c r="T49" i="1"/>
  <c r="AC49" i="1" s="1"/>
  <c r="T50" i="1"/>
  <c r="AC50" i="1" s="1"/>
  <c r="T51" i="1"/>
  <c r="AC51" i="1" s="1"/>
  <c r="T52" i="1"/>
  <c r="AC52" i="1" s="1"/>
  <c r="T53" i="1"/>
  <c r="AC53" i="1" s="1"/>
  <c r="U46" i="1"/>
  <c r="AD46" i="1" s="1"/>
  <c r="U47" i="1"/>
  <c r="U48" i="1"/>
  <c r="AD48" i="1" s="1"/>
  <c r="U49" i="1"/>
  <c r="AD49" i="1" s="1"/>
  <c r="U50" i="1"/>
  <c r="U51" i="1"/>
  <c r="AD51" i="1" s="1"/>
  <c r="U52" i="1"/>
  <c r="AD52" i="1" s="1"/>
  <c r="U53" i="1"/>
  <c r="AD53" i="1" s="1"/>
  <c r="V50" i="1"/>
  <c r="X48" i="1"/>
  <c r="X51" i="1"/>
  <c r="X52" i="1"/>
  <c r="Y47" i="1"/>
  <c r="Y52" i="1"/>
  <c r="Z49" i="1"/>
  <c r="Z50" i="1"/>
  <c r="AA48" i="1"/>
  <c r="AB53" i="1"/>
  <c r="AC47" i="1"/>
  <c r="AD47" i="1"/>
  <c r="AD50" i="1"/>
  <c r="D58" i="1"/>
  <c r="E57" i="1"/>
  <c r="F57" i="1"/>
  <c r="G57" i="1"/>
  <c r="H57" i="1"/>
  <c r="I57" i="1"/>
  <c r="J57" i="1"/>
  <c r="K57" i="1"/>
  <c r="L57" i="1"/>
  <c r="M43" i="1"/>
  <c r="V43" i="1" s="1"/>
  <c r="M44" i="1"/>
  <c r="V44" i="1" s="1"/>
  <c r="M45" i="1"/>
  <c r="V45" i="1" s="1"/>
  <c r="N43" i="1"/>
  <c r="W43" i="1" s="1"/>
  <c r="N44" i="1"/>
  <c r="N45" i="1"/>
  <c r="W45" i="1" s="1"/>
  <c r="O43" i="1"/>
  <c r="X43" i="1" s="1"/>
  <c r="O44" i="1"/>
  <c r="X44" i="1" s="1"/>
  <c r="O45" i="1"/>
  <c r="P43" i="1"/>
  <c r="Y43" i="1" s="1"/>
  <c r="P44" i="1"/>
  <c r="Y44" i="1" s="1"/>
  <c r="P45" i="1"/>
  <c r="Y45" i="1" s="1"/>
  <c r="Q43" i="1"/>
  <c r="Q44" i="1"/>
  <c r="Z44" i="1" s="1"/>
  <c r="Q45" i="1"/>
  <c r="Z45" i="1" s="1"/>
  <c r="R43" i="1"/>
  <c r="AA43" i="1" s="1"/>
  <c r="R44" i="1"/>
  <c r="R45" i="1"/>
  <c r="AA45" i="1" s="1"/>
  <c r="S43" i="1"/>
  <c r="AB43" i="1" s="1"/>
  <c r="S44" i="1"/>
  <c r="AB44" i="1" s="1"/>
  <c r="S45" i="1"/>
  <c r="T43" i="1"/>
  <c r="AC43" i="1" s="1"/>
  <c r="T44" i="1"/>
  <c r="AC44" i="1" s="1"/>
  <c r="T45" i="1"/>
  <c r="AC45" i="1" s="1"/>
  <c r="U43" i="1"/>
  <c r="U44" i="1"/>
  <c r="AD44" i="1" s="1"/>
  <c r="U45" i="1"/>
  <c r="AD45" i="1" s="1"/>
  <c r="W44" i="1"/>
  <c r="X45" i="1"/>
  <c r="Z43" i="1"/>
  <c r="AA44" i="1"/>
  <c r="AB45" i="1"/>
  <c r="AD43" i="1"/>
  <c r="D57" i="1"/>
  <c r="E55" i="1"/>
  <c r="F55" i="1"/>
  <c r="G55" i="1"/>
  <c r="H55" i="1"/>
  <c r="I55" i="1"/>
  <c r="J55" i="1"/>
  <c r="K55" i="1"/>
  <c r="L55" i="1"/>
  <c r="D55" i="1"/>
  <c r="M54" i="1"/>
  <c r="V54" i="1" s="1"/>
  <c r="N54" i="1"/>
  <c r="W54" i="1" s="1"/>
  <c r="O54" i="1"/>
  <c r="X54" i="1" s="1"/>
  <c r="P54" i="1"/>
  <c r="Y54" i="1" s="1"/>
  <c r="Q54" i="1"/>
  <c r="Z54" i="1" s="1"/>
  <c r="R54" i="1"/>
  <c r="AA54" i="1" s="1"/>
  <c r="S54" i="1"/>
  <c r="AB54" i="1" s="1"/>
  <c r="T54" i="1"/>
  <c r="AC54" i="1" s="1"/>
  <c r="U54" i="1"/>
  <c r="AD54" i="1" s="1"/>
  <c r="E38" i="1"/>
  <c r="F38" i="1"/>
  <c r="G38" i="1"/>
  <c r="H38" i="1"/>
  <c r="I38" i="1"/>
  <c r="J38" i="1"/>
  <c r="K38" i="1"/>
  <c r="L38" i="1"/>
  <c r="M24" i="1"/>
  <c r="M25" i="1"/>
  <c r="V25" i="1" s="1"/>
  <c r="M26" i="1"/>
  <c r="V26" i="1" s="1"/>
  <c r="N24" i="1"/>
  <c r="W24" i="1" s="1"/>
  <c r="N25" i="1"/>
  <c r="N26" i="1"/>
  <c r="W26" i="1" s="1"/>
  <c r="O24" i="1"/>
  <c r="X24" i="1" s="1"/>
  <c r="O25" i="1"/>
  <c r="X25" i="1" s="1"/>
  <c r="O26" i="1"/>
  <c r="P24" i="1"/>
  <c r="P25" i="1"/>
  <c r="Y25" i="1" s="1"/>
  <c r="P26" i="1"/>
  <c r="Y26" i="1" s="1"/>
  <c r="Q24" i="1"/>
  <c r="Q25" i="1"/>
  <c r="Z25" i="1" s="1"/>
  <c r="Q26" i="1"/>
  <c r="Z26" i="1" s="1"/>
  <c r="R24" i="1"/>
  <c r="R25" i="1"/>
  <c r="R26" i="1"/>
  <c r="AA26" i="1" s="1"/>
  <c r="S24" i="1"/>
  <c r="AB24" i="1" s="1"/>
  <c r="S25" i="1"/>
  <c r="AB25" i="1" s="1"/>
  <c r="S26" i="1"/>
  <c r="T24" i="1"/>
  <c r="T25" i="1"/>
  <c r="AC25" i="1" s="1"/>
  <c r="T26" i="1"/>
  <c r="AC26" i="1" s="1"/>
  <c r="U24" i="1"/>
  <c r="U25" i="1"/>
  <c r="AD25" i="1" s="1"/>
  <c r="U26" i="1"/>
  <c r="AD26" i="1" s="1"/>
  <c r="V24" i="1"/>
  <c r="W25" i="1"/>
  <c r="X26" i="1"/>
  <c r="Z24" i="1"/>
  <c r="AA25" i="1"/>
  <c r="AB26" i="1"/>
  <c r="AD24" i="1"/>
  <c r="E39" i="1"/>
  <c r="F39" i="1"/>
  <c r="G39" i="1"/>
  <c r="H39" i="1"/>
  <c r="I39" i="1"/>
  <c r="J39" i="1"/>
  <c r="K39" i="1"/>
  <c r="L39" i="1"/>
  <c r="M27" i="1"/>
  <c r="V27" i="1" s="1"/>
  <c r="M28" i="1"/>
  <c r="M29" i="1"/>
  <c r="V29" i="1" s="1"/>
  <c r="M30" i="1"/>
  <c r="V30" i="1" s="1"/>
  <c r="M31" i="1"/>
  <c r="V31" i="1" s="1"/>
  <c r="M32" i="1"/>
  <c r="V32" i="1" s="1"/>
  <c r="M33" i="1"/>
  <c r="V33" i="1" s="1"/>
  <c r="M34" i="1"/>
  <c r="V34" i="1" s="1"/>
  <c r="N27" i="1"/>
  <c r="W27" i="1" s="1"/>
  <c r="N28" i="1"/>
  <c r="W28" i="1" s="1"/>
  <c r="N29" i="1"/>
  <c r="N30" i="1"/>
  <c r="W30" i="1" s="1"/>
  <c r="N31" i="1"/>
  <c r="W31" i="1" s="1"/>
  <c r="N32" i="1"/>
  <c r="W32" i="1" s="1"/>
  <c r="N33" i="1"/>
  <c r="N34" i="1"/>
  <c r="W34" i="1" s="1"/>
  <c r="O27" i="1"/>
  <c r="X27" i="1" s="1"/>
  <c r="O28" i="1"/>
  <c r="O29" i="1"/>
  <c r="O30" i="1"/>
  <c r="X30" i="1" s="1"/>
  <c r="O31" i="1"/>
  <c r="X31" i="1" s="1"/>
  <c r="O32" i="1"/>
  <c r="O33" i="1"/>
  <c r="X33" i="1" s="1"/>
  <c r="O34" i="1"/>
  <c r="X34" i="1" s="1"/>
  <c r="P27" i="1"/>
  <c r="Y27" i="1" s="1"/>
  <c r="P28" i="1"/>
  <c r="Y28" i="1" s="1"/>
  <c r="P29" i="1"/>
  <c r="Y29" i="1" s="1"/>
  <c r="P30" i="1"/>
  <c r="Y30" i="1" s="1"/>
  <c r="P31" i="1"/>
  <c r="Y31" i="1" s="1"/>
  <c r="P32" i="1"/>
  <c r="Y32" i="1" s="1"/>
  <c r="P33" i="1"/>
  <c r="Y33" i="1" s="1"/>
  <c r="P34" i="1"/>
  <c r="Y34" i="1" s="1"/>
  <c r="Q27" i="1"/>
  <c r="Z27" i="1" s="1"/>
  <c r="Q28" i="1"/>
  <c r="Q29" i="1"/>
  <c r="Q30" i="1"/>
  <c r="Z30" i="1" s="1"/>
  <c r="Q31" i="1"/>
  <c r="Z31" i="1" s="1"/>
  <c r="Q32" i="1"/>
  <c r="Z32" i="1" s="1"/>
  <c r="Q33" i="1"/>
  <c r="Z33" i="1" s="1"/>
  <c r="Q34" i="1"/>
  <c r="Z34" i="1" s="1"/>
  <c r="R27" i="1"/>
  <c r="AA27" i="1" s="1"/>
  <c r="R28" i="1"/>
  <c r="R29" i="1"/>
  <c r="AA29" i="1" s="1"/>
  <c r="R30" i="1"/>
  <c r="AA30" i="1" s="1"/>
  <c r="R31" i="1"/>
  <c r="AA31" i="1" s="1"/>
  <c r="R32" i="1"/>
  <c r="R33" i="1"/>
  <c r="AA33" i="1" s="1"/>
  <c r="R34" i="1"/>
  <c r="AA34" i="1" s="1"/>
  <c r="S27" i="1"/>
  <c r="AB27" i="1" s="1"/>
  <c r="S28" i="1"/>
  <c r="S29" i="1"/>
  <c r="AB29" i="1" s="1"/>
  <c r="S30" i="1"/>
  <c r="AB30" i="1" s="1"/>
  <c r="S31" i="1"/>
  <c r="AB31" i="1" s="1"/>
  <c r="S32" i="1"/>
  <c r="AB32" i="1" s="1"/>
  <c r="S33" i="1"/>
  <c r="AB33" i="1" s="1"/>
  <c r="S34" i="1"/>
  <c r="AB34" i="1" s="1"/>
  <c r="T27" i="1"/>
  <c r="T28" i="1"/>
  <c r="AC28" i="1" s="1"/>
  <c r="T29" i="1"/>
  <c r="AC29" i="1" s="1"/>
  <c r="T30" i="1"/>
  <c r="AC30" i="1" s="1"/>
  <c r="T31" i="1"/>
  <c r="AC31" i="1" s="1"/>
  <c r="T32" i="1"/>
  <c r="AC32" i="1" s="1"/>
  <c r="T33" i="1"/>
  <c r="AC33" i="1" s="1"/>
  <c r="T34" i="1"/>
  <c r="AC34" i="1" s="1"/>
  <c r="U27" i="1"/>
  <c r="AD27" i="1" s="1"/>
  <c r="U28" i="1"/>
  <c r="U29" i="1"/>
  <c r="AD29" i="1" s="1"/>
  <c r="U30" i="1"/>
  <c r="U31" i="1"/>
  <c r="U32" i="1"/>
  <c r="AD32" i="1" s="1"/>
  <c r="U33" i="1"/>
  <c r="U34" i="1"/>
  <c r="AD34" i="1" s="1"/>
  <c r="W29" i="1"/>
  <c r="W33" i="1"/>
  <c r="X28" i="1"/>
  <c r="X32" i="1"/>
  <c r="Z28" i="1"/>
  <c r="AA28" i="1"/>
  <c r="AA32" i="1"/>
  <c r="AB28" i="1"/>
  <c r="AC27" i="1"/>
  <c r="AD31" i="1"/>
  <c r="AD33" i="1"/>
  <c r="E36" i="1"/>
  <c r="F36" i="1"/>
  <c r="G36" i="1"/>
  <c r="H36" i="1"/>
  <c r="I36" i="1"/>
  <c r="J36" i="1"/>
  <c r="K36" i="1"/>
  <c r="L36" i="1"/>
  <c r="N36" i="1"/>
  <c r="D39" i="1"/>
  <c r="D38" i="1"/>
  <c r="D36" i="1"/>
  <c r="M35" i="1"/>
  <c r="V35" i="1" s="1"/>
  <c r="N35" i="1"/>
  <c r="W35" i="1" s="1"/>
  <c r="O35" i="1"/>
  <c r="X35" i="1" s="1"/>
  <c r="P35" i="1"/>
  <c r="Y35" i="1" s="1"/>
  <c r="Q35" i="1"/>
  <c r="Z35" i="1" s="1"/>
  <c r="R35" i="1"/>
  <c r="AA35" i="1" s="1"/>
  <c r="S35" i="1"/>
  <c r="AB35" i="1" s="1"/>
  <c r="T35" i="1"/>
  <c r="AC35" i="1" s="1"/>
  <c r="U35" i="1"/>
  <c r="AD35" i="1" s="1"/>
  <c r="E19" i="1"/>
  <c r="F19" i="1"/>
  <c r="G19" i="1"/>
  <c r="H19" i="1"/>
  <c r="I19" i="1"/>
  <c r="J19" i="1"/>
  <c r="K19" i="1"/>
  <c r="L19" i="1"/>
  <c r="M7" i="1"/>
  <c r="M8" i="1"/>
  <c r="V8" i="1" s="1"/>
  <c r="M9" i="1"/>
  <c r="V9" i="1" s="1"/>
  <c r="M10" i="1"/>
  <c r="V10" i="1" s="1"/>
  <c r="M11" i="1"/>
  <c r="V11" i="1" s="1"/>
  <c r="M12" i="1"/>
  <c r="V12" i="1" s="1"/>
  <c r="M13" i="1"/>
  <c r="M14" i="1"/>
  <c r="V14" i="1" s="1"/>
  <c r="N7" i="1"/>
  <c r="W7" i="1" s="1"/>
  <c r="N8" i="1"/>
  <c r="N9" i="1"/>
  <c r="W9" i="1" s="1"/>
  <c r="N10" i="1"/>
  <c r="W10" i="1" s="1"/>
  <c r="N11" i="1"/>
  <c r="W11" i="1" s="1"/>
  <c r="N12" i="1"/>
  <c r="N13" i="1"/>
  <c r="N14" i="1"/>
  <c r="O7" i="1"/>
  <c r="O8" i="1"/>
  <c r="O9" i="1"/>
  <c r="O10" i="1"/>
  <c r="X10" i="1" s="1"/>
  <c r="O11" i="1"/>
  <c r="X11" i="1" s="1"/>
  <c r="O12" i="1"/>
  <c r="O13" i="1"/>
  <c r="X13" i="1" s="1"/>
  <c r="O14" i="1"/>
  <c r="X14" i="1" s="1"/>
  <c r="P7" i="1"/>
  <c r="Y7" i="1" s="1"/>
  <c r="P8" i="1"/>
  <c r="P9" i="1"/>
  <c r="Y9" i="1" s="1"/>
  <c r="P10" i="1"/>
  <c r="Y10" i="1" s="1"/>
  <c r="P11" i="1"/>
  <c r="Y11" i="1" s="1"/>
  <c r="P12" i="1"/>
  <c r="P13" i="1"/>
  <c r="Y13" i="1" s="1"/>
  <c r="P14" i="1"/>
  <c r="Q7" i="1"/>
  <c r="Q8" i="1"/>
  <c r="Z8" i="1" s="1"/>
  <c r="Q9" i="1"/>
  <c r="Z9" i="1" s="1"/>
  <c r="Q10" i="1"/>
  <c r="Z10" i="1" s="1"/>
  <c r="Q11" i="1"/>
  <c r="Z11" i="1" s="1"/>
  <c r="Q12" i="1"/>
  <c r="Z12" i="1" s="1"/>
  <c r="Q13" i="1"/>
  <c r="Z13" i="1" s="1"/>
  <c r="Q14" i="1"/>
  <c r="Z14" i="1" s="1"/>
  <c r="R7" i="1"/>
  <c r="AA7" i="1" s="1"/>
  <c r="R8" i="1"/>
  <c r="R9" i="1"/>
  <c r="AA9" i="1" s="1"/>
  <c r="R10" i="1"/>
  <c r="R11" i="1"/>
  <c r="AA11" i="1" s="1"/>
  <c r="R12" i="1"/>
  <c r="R13" i="1"/>
  <c r="R14" i="1"/>
  <c r="AA14" i="1" s="1"/>
  <c r="S7" i="1"/>
  <c r="AB7" i="1" s="1"/>
  <c r="S8" i="1"/>
  <c r="S9" i="1"/>
  <c r="AB9" i="1" s="1"/>
  <c r="S10" i="1"/>
  <c r="AB10" i="1" s="1"/>
  <c r="S11" i="1"/>
  <c r="AB11" i="1" s="1"/>
  <c r="S12" i="1"/>
  <c r="AB12" i="1" s="1"/>
  <c r="S13" i="1"/>
  <c r="AB13" i="1" s="1"/>
  <c r="S14" i="1"/>
  <c r="AB14" i="1" s="1"/>
  <c r="T7" i="1"/>
  <c r="AC7" i="1" s="1"/>
  <c r="T8" i="1"/>
  <c r="T9" i="1"/>
  <c r="AC9" i="1" s="1"/>
  <c r="T10" i="1"/>
  <c r="AC10" i="1" s="1"/>
  <c r="T11" i="1"/>
  <c r="AC11" i="1" s="1"/>
  <c r="T12" i="1"/>
  <c r="T13" i="1"/>
  <c r="AC13" i="1" s="1"/>
  <c r="T14" i="1"/>
  <c r="AC14" i="1" s="1"/>
  <c r="U7" i="1"/>
  <c r="U8" i="1"/>
  <c r="AD8" i="1" s="1"/>
  <c r="U9" i="1"/>
  <c r="AD9" i="1" s="1"/>
  <c r="U10" i="1"/>
  <c r="AD10" i="1" s="1"/>
  <c r="U11" i="1"/>
  <c r="AD11" i="1" s="1"/>
  <c r="U12" i="1"/>
  <c r="AD12" i="1" s="1"/>
  <c r="U13" i="1"/>
  <c r="U14" i="1"/>
  <c r="AD14" i="1" s="1"/>
  <c r="V7" i="1"/>
  <c r="V13" i="1"/>
  <c r="W8" i="1"/>
  <c r="W12" i="1"/>
  <c r="W13" i="1"/>
  <c r="W14" i="1"/>
  <c r="X7" i="1"/>
  <c r="X8" i="1"/>
  <c r="X9" i="1"/>
  <c r="X12" i="1"/>
  <c r="Y8" i="1"/>
  <c r="Y12" i="1"/>
  <c r="Y14" i="1"/>
  <c r="Z7" i="1"/>
  <c r="AA8" i="1"/>
  <c r="AA10" i="1"/>
  <c r="AA12" i="1"/>
  <c r="AA13" i="1"/>
  <c r="AB8" i="1"/>
  <c r="AC8" i="1"/>
  <c r="AC12" i="1"/>
  <c r="AD7" i="1"/>
  <c r="AD13" i="1"/>
  <c r="D19" i="1"/>
  <c r="E18" i="1"/>
  <c r="F18" i="1"/>
  <c r="G18" i="1"/>
  <c r="H18" i="1"/>
  <c r="I18" i="1"/>
  <c r="J18" i="1"/>
  <c r="K18" i="1"/>
  <c r="L18" i="1"/>
  <c r="M4" i="1"/>
  <c r="V4" i="1" s="1"/>
  <c r="M5" i="1"/>
  <c r="V5" i="1" s="1"/>
  <c r="M6" i="1"/>
  <c r="V6" i="1" s="1"/>
  <c r="N4" i="1"/>
  <c r="N5" i="1"/>
  <c r="W5" i="1" s="1"/>
  <c r="N6" i="1"/>
  <c r="W6" i="1" s="1"/>
  <c r="O4" i="1"/>
  <c r="O5" i="1"/>
  <c r="X5" i="1" s="1"/>
  <c r="O6" i="1"/>
  <c r="X6" i="1" s="1"/>
  <c r="P4" i="1"/>
  <c r="Y4" i="1" s="1"/>
  <c r="P5" i="1"/>
  <c r="P6" i="1"/>
  <c r="Y6" i="1" s="1"/>
  <c r="Q4" i="1"/>
  <c r="Z4" i="1" s="1"/>
  <c r="Q5" i="1"/>
  <c r="Z5" i="1" s="1"/>
  <c r="Q6" i="1"/>
  <c r="R4" i="1"/>
  <c r="AA4" i="1" s="1"/>
  <c r="R5" i="1"/>
  <c r="AA5" i="1" s="1"/>
  <c r="R6" i="1"/>
  <c r="AA6" i="1" s="1"/>
  <c r="S4" i="1"/>
  <c r="AB4" i="1" s="1"/>
  <c r="S5" i="1"/>
  <c r="AB5" i="1" s="1"/>
  <c r="S6" i="1"/>
  <c r="AB6" i="1" s="1"/>
  <c r="T4" i="1"/>
  <c r="AC4" i="1" s="1"/>
  <c r="T5" i="1"/>
  <c r="T6" i="1"/>
  <c r="AC6" i="1" s="1"/>
  <c r="U4" i="1"/>
  <c r="AD4" i="1" s="1"/>
  <c r="U5" i="1"/>
  <c r="AD5" i="1" s="1"/>
  <c r="U6" i="1"/>
  <c r="W4" i="1"/>
  <c r="X4" i="1"/>
  <c r="Y5" i="1"/>
  <c r="Z6" i="1"/>
  <c r="AC5" i="1"/>
  <c r="AD6" i="1"/>
  <c r="D18" i="1"/>
  <c r="E16" i="1"/>
  <c r="F16" i="1"/>
  <c r="G16" i="1"/>
  <c r="H16" i="1"/>
  <c r="I16" i="1"/>
  <c r="J16" i="1"/>
  <c r="K16" i="1"/>
  <c r="L16" i="1"/>
  <c r="D16" i="1"/>
  <c r="M15" i="1"/>
  <c r="V15" i="1" s="1"/>
  <c r="N15" i="1"/>
  <c r="W15" i="1" s="1"/>
  <c r="O15" i="1"/>
  <c r="X15" i="1" s="1"/>
  <c r="P15" i="1"/>
  <c r="Y15" i="1" s="1"/>
  <c r="Q15" i="1"/>
  <c r="Z15" i="1" s="1"/>
  <c r="R15" i="1"/>
  <c r="AA15" i="1" s="1"/>
  <c r="S15" i="1"/>
  <c r="AB15" i="1" s="1"/>
  <c r="T15" i="1"/>
  <c r="AC15" i="1" s="1"/>
  <c r="U15" i="1"/>
  <c r="AD15" i="1" s="1"/>
  <c r="CZ12" i="1" l="1"/>
  <c r="CM35" i="1"/>
  <c r="DL32" i="1" s="1"/>
  <c r="Q77" i="1"/>
  <c r="Q115" i="1"/>
  <c r="BG19" i="1"/>
  <c r="BG20" i="1" s="1"/>
  <c r="AI19" i="1"/>
  <c r="AI20" i="1" s="1"/>
  <c r="AI57" i="1" s="1"/>
  <c r="AL19" i="1"/>
  <c r="AL20" i="1" s="1"/>
  <c r="AL57" i="1" s="1"/>
  <c r="AJ19" i="1"/>
  <c r="AJ20" i="1" s="1"/>
  <c r="AJ57" i="1" s="1"/>
  <c r="AG92" i="1" s="1"/>
  <c r="AS19" i="1"/>
  <c r="AS20" i="1" s="1"/>
  <c r="AS57" i="1" s="1"/>
  <c r="AG110" i="1" s="1"/>
  <c r="AP19" i="1"/>
  <c r="AP20" i="1" s="1"/>
  <c r="AP57" i="1" s="1"/>
  <c r="AG107" i="1" s="1"/>
  <c r="CZ6" i="1"/>
  <c r="M77" i="1"/>
  <c r="R77" i="1"/>
  <c r="BH83" i="1"/>
  <c r="BK35" i="1"/>
  <c r="BK37" i="1" s="1"/>
  <c r="CZ14" i="1"/>
  <c r="DE23" i="1"/>
  <c r="CA20" i="1"/>
  <c r="S94" i="1"/>
  <c r="P77" i="1"/>
  <c r="P75" i="1"/>
  <c r="V116" i="1"/>
  <c r="CN119" i="1"/>
  <c r="AY19" i="1"/>
  <c r="AY20" i="1" s="1"/>
  <c r="AY57" i="1" s="1"/>
  <c r="AW19" i="1"/>
  <c r="AW20" i="1" s="1"/>
  <c r="AW57" i="1" s="1"/>
  <c r="AG78" i="1" s="1"/>
  <c r="AY132" i="1"/>
  <c r="AY134" i="1" s="1"/>
  <c r="AX155" i="1" s="1"/>
  <c r="AL116" i="1"/>
  <c r="AL117" i="1" s="1"/>
  <c r="AK154" i="1" s="1"/>
  <c r="AK132" i="1"/>
  <c r="AK134" i="1" s="1"/>
  <c r="AJ155" i="1" s="1"/>
  <c r="BN49" i="1"/>
  <c r="BH67" i="1" s="1"/>
  <c r="AM148" i="1"/>
  <c r="AM149" i="1" s="1"/>
  <c r="AL156" i="1" s="1"/>
  <c r="CH120" i="1"/>
  <c r="CH122" i="1" s="1"/>
  <c r="AI35" i="1"/>
  <c r="AI37" i="1" s="1"/>
  <c r="AI58" i="1" s="1"/>
  <c r="BP35" i="1"/>
  <c r="BP37" i="1" s="1"/>
  <c r="CN120" i="1"/>
  <c r="BC35" i="1"/>
  <c r="AM116" i="1"/>
  <c r="AM117" i="1" s="1"/>
  <c r="AL154" i="1" s="1"/>
  <c r="AL148" i="1"/>
  <c r="AL149" i="1" s="1"/>
  <c r="AK156" i="1" s="1"/>
  <c r="CR34" i="1"/>
  <c r="CP74" i="1" s="1"/>
  <c r="CS80" i="1" s="1"/>
  <c r="AC77" i="1"/>
  <c r="Q75" i="1"/>
  <c r="BN18" i="1"/>
  <c r="BF68" i="1" s="1"/>
  <c r="U96" i="1"/>
  <c r="M96" i="1"/>
  <c r="BR35" i="1"/>
  <c r="BR19" i="1"/>
  <c r="BR20" i="1" s="1"/>
  <c r="S58" i="1"/>
  <c r="U77" i="1"/>
  <c r="BT34" i="1"/>
  <c r="AI51" i="1"/>
  <c r="AI52" i="1" s="1"/>
  <c r="AI59" i="1" s="1"/>
  <c r="AL51" i="1"/>
  <c r="AL52" i="1" s="1"/>
  <c r="AL59" i="1" s="1"/>
  <c r="AG104" i="1" s="1"/>
  <c r="AJ51" i="1"/>
  <c r="AJ52" i="1" s="1"/>
  <c r="AJ59" i="1" s="1"/>
  <c r="AG102" i="1" s="1"/>
  <c r="AU116" i="1"/>
  <c r="AU117" i="1" s="1"/>
  <c r="AQ116" i="1"/>
  <c r="AQ117" i="1" s="1"/>
  <c r="AP154" i="1" s="1"/>
  <c r="AP132" i="1"/>
  <c r="AP134" i="1" s="1"/>
  <c r="AO155" i="1" s="1"/>
  <c r="AO116" i="1"/>
  <c r="AO117" i="1" s="1"/>
  <c r="BR51" i="1"/>
  <c r="BR52" i="1" s="1"/>
  <c r="CB120" i="1"/>
  <c r="CB122" i="1" s="1"/>
  <c r="CP119" i="1"/>
  <c r="AU52" i="1"/>
  <c r="AZ51" i="1"/>
  <c r="U36" i="1"/>
  <c r="S39" i="1"/>
  <c r="M57" i="1"/>
  <c r="T77" i="1"/>
  <c r="BH50" i="1"/>
  <c r="BN50" i="1"/>
  <c r="BH68" i="1" s="1"/>
  <c r="BH69" i="1" s="1"/>
  <c r="AU132" i="1"/>
  <c r="AU134" i="1" s="1"/>
  <c r="CI112" i="1"/>
  <c r="BZ120" i="1"/>
  <c r="M16" i="1"/>
  <c r="V57" i="1"/>
  <c r="S55" i="1"/>
  <c r="R55" i="1"/>
  <c r="AB47" i="1"/>
  <c r="S77" i="1"/>
  <c r="U75" i="1"/>
  <c r="T75" i="1"/>
  <c r="S75" i="1"/>
  <c r="R75" i="1"/>
  <c r="N75" i="1"/>
  <c r="M116" i="1"/>
  <c r="S115" i="1"/>
  <c r="AT50" i="1"/>
  <c r="BS35" i="1"/>
  <c r="BS37" i="1" s="1"/>
  <c r="BD19" i="1"/>
  <c r="BD20" i="1" s="1"/>
  <c r="BE83" i="1"/>
  <c r="AM19" i="1"/>
  <c r="AM20" i="1" s="1"/>
  <c r="AM57" i="1" s="1"/>
  <c r="AG95" i="1" s="1"/>
  <c r="CA120" i="1"/>
  <c r="CA122" i="1" s="1"/>
  <c r="R36" i="1"/>
  <c r="V75" i="1"/>
  <c r="O97" i="1"/>
  <c r="Q116" i="1"/>
  <c r="BI84" i="1"/>
  <c r="CE51" i="1"/>
  <c r="V77" i="1"/>
  <c r="AD97" i="1"/>
  <c r="BE51" i="1"/>
  <c r="BE52" i="1" s="1"/>
  <c r="AL35" i="1"/>
  <c r="AL37" i="1" s="1"/>
  <c r="AL58" i="1" s="1"/>
  <c r="AG99" i="1" s="1"/>
  <c r="AJ35" i="1"/>
  <c r="AJ37" i="1" s="1"/>
  <c r="AJ58" i="1" s="1"/>
  <c r="AG97" i="1" s="1"/>
  <c r="AR35" i="1"/>
  <c r="AR37" i="1" s="1"/>
  <c r="AR58" i="1" s="1"/>
  <c r="AG114" i="1" s="1"/>
  <c r="AI148" i="1"/>
  <c r="AI149" i="1" s="1"/>
  <c r="AM132" i="1"/>
  <c r="AM134" i="1" s="1"/>
  <c r="AL155" i="1" s="1"/>
  <c r="AL158" i="1" s="1"/>
  <c r="AQ132" i="1"/>
  <c r="AQ134" i="1" s="1"/>
  <c r="AP155" i="1" s="1"/>
  <c r="AB39" i="1"/>
  <c r="AC39" i="1"/>
  <c r="V58" i="1"/>
  <c r="AB16" i="1"/>
  <c r="Z97" i="1"/>
  <c r="U16" i="1"/>
  <c r="Q16" i="1"/>
  <c r="M18" i="1"/>
  <c r="AD30" i="1"/>
  <c r="T36" i="1"/>
  <c r="N39" i="1"/>
  <c r="X57" i="1"/>
  <c r="S57" i="1"/>
  <c r="O57" i="1"/>
  <c r="O58" i="1"/>
  <c r="O94" i="1"/>
  <c r="S97" i="1"/>
  <c r="AD82" i="1"/>
  <c r="U116" i="1"/>
  <c r="R116" i="1"/>
  <c r="AB103" i="1"/>
  <c r="BF51" i="1"/>
  <c r="BF52" i="1" s="1"/>
  <c r="BD51" i="1"/>
  <c r="BD52" i="1" s="1"/>
  <c r="AP52" i="1"/>
  <c r="AT51" i="1"/>
  <c r="N18" i="1"/>
  <c r="U39" i="1"/>
  <c r="Q36" i="1"/>
  <c r="O39" i="1"/>
  <c r="AA24" i="1"/>
  <c r="AA36" i="1" s="1"/>
  <c r="T38" i="1"/>
  <c r="P38" i="1"/>
  <c r="AD58" i="1"/>
  <c r="U58" i="1"/>
  <c r="T58" i="1"/>
  <c r="W64" i="1"/>
  <c r="Z103" i="1"/>
  <c r="AC101" i="1"/>
  <c r="T113" i="1"/>
  <c r="AZ50" i="1"/>
  <c r="BO35" i="1"/>
  <c r="BO37" i="1" s="1"/>
  <c r="BT33" i="1"/>
  <c r="BP51" i="1"/>
  <c r="BP52" i="1" s="1"/>
  <c r="BT49" i="1"/>
  <c r="V18" i="1"/>
  <c r="P16" i="1"/>
  <c r="V16" i="1"/>
  <c r="AB19" i="1"/>
  <c r="X19" i="1"/>
  <c r="T19" i="1"/>
  <c r="S19" i="1"/>
  <c r="P19" i="1"/>
  <c r="O19" i="1"/>
  <c r="AD28" i="1"/>
  <c r="AD39" i="1" s="1"/>
  <c r="Z29" i="1"/>
  <c r="Z39" i="1" s="1"/>
  <c r="R39" i="1"/>
  <c r="Q39" i="1"/>
  <c r="P58" i="1"/>
  <c r="P78" i="1"/>
  <c r="N77" i="1"/>
  <c r="AD65" i="1"/>
  <c r="N78" i="1"/>
  <c r="M75" i="1"/>
  <c r="P113" i="1"/>
  <c r="Z106" i="1"/>
  <c r="R115" i="1"/>
  <c r="BH34" i="1"/>
  <c r="BQ51" i="1"/>
  <c r="BQ52" i="1" s="1"/>
  <c r="BC51" i="1"/>
  <c r="BH49" i="1"/>
  <c r="AA39" i="1"/>
  <c r="S36" i="1"/>
  <c r="M39" i="1"/>
  <c r="BT18" i="1"/>
  <c r="BG83" i="1"/>
  <c r="BG84" i="1"/>
  <c r="BC84" i="1"/>
  <c r="BC83" i="1"/>
  <c r="M97" i="1"/>
  <c r="BG35" i="1"/>
  <c r="BG37" i="1" s="1"/>
  <c r="BQ35" i="1"/>
  <c r="BQ37" i="1" s="1"/>
  <c r="BS19" i="1"/>
  <c r="BS20" i="1" s="1"/>
  <c r="BQ19" i="1"/>
  <c r="BQ20" i="1" s="1"/>
  <c r="BO19" i="1"/>
  <c r="BO20" i="1" s="1"/>
  <c r="BG51" i="1"/>
  <c r="BG52" i="1" s="1"/>
  <c r="BI85" i="1"/>
  <c r="BS51" i="1"/>
  <c r="BS52" i="1" s="1"/>
  <c r="BD84" i="1"/>
  <c r="BD83" i="1"/>
  <c r="AV149" i="1"/>
  <c r="AU156" i="1" s="1"/>
  <c r="AZ148" i="1"/>
  <c r="BJ85" i="1"/>
  <c r="AT147" i="1"/>
  <c r="BL35" i="1"/>
  <c r="BL37" i="1" s="1"/>
  <c r="BN37" i="1" s="1"/>
  <c r="AL157" i="1"/>
  <c r="AK148" i="1"/>
  <c r="AK149" i="1" s="1"/>
  <c r="AJ156" i="1" s="1"/>
  <c r="CE21" i="1"/>
  <c r="BY51" i="1"/>
  <c r="CH119" i="1"/>
  <c r="AI116" i="1"/>
  <c r="BF85" i="1"/>
  <c r="AR19" i="1"/>
  <c r="AR20" i="1" s="1"/>
  <c r="AR57" i="1" s="1"/>
  <c r="AX19" i="1"/>
  <c r="AX20" i="1" s="1"/>
  <c r="AX57" i="1" s="1"/>
  <c r="AV19" i="1"/>
  <c r="AV20" i="1" s="1"/>
  <c r="AV57" i="1" s="1"/>
  <c r="AM35" i="1"/>
  <c r="AM37" i="1" s="1"/>
  <c r="AM58" i="1" s="1"/>
  <c r="BN34" i="1"/>
  <c r="BG68" i="1" s="1"/>
  <c r="AR116" i="1"/>
  <c r="AR117" i="1" s="1"/>
  <c r="AQ154" i="1" s="1"/>
  <c r="CL111" i="1"/>
  <c r="CI119" i="1"/>
  <c r="CE120" i="1"/>
  <c r="CE122" i="1" s="1"/>
  <c r="BE85" i="1"/>
  <c r="BH85" i="1"/>
  <c r="AP35" i="1"/>
  <c r="AP37" i="1" s="1"/>
  <c r="AP58" i="1" s="1"/>
  <c r="AW35" i="1"/>
  <c r="AW37" i="1" s="1"/>
  <c r="AW58" i="1" s="1"/>
  <c r="AG83" i="1" s="1"/>
  <c r="BK51" i="1"/>
  <c r="BK52" i="1" s="1"/>
  <c r="AK116" i="1"/>
  <c r="AK117" i="1" s="1"/>
  <c r="AJ154" i="1" s="1"/>
  <c r="AJ132" i="1"/>
  <c r="AJ134" i="1" s="1"/>
  <c r="AI155" i="1" s="1"/>
  <c r="AX132" i="1"/>
  <c r="AX134" i="1" s="1"/>
  <c r="AW155" i="1" s="1"/>
  <c r="AV132" i="1"/>
  <c r="AS116" i="1"/>
  <c r="AS117" i="1" s="1"/>
  <c r="AR154" i="1" s="1"/>
  <c r="CD33" i="1"/>
  <c r="CJ73" i="1" s="1"/>
  <c r="CN80" i="1" s="1"/>
  <c r="W36" i="1"/>
  <c r="Z19" i="1"/>
  <c r="Y39" i="1"/>
  <c r="AA19" i="1"/>
  <c r="W19" i="1"/>
  <c r="AA78" i="1"/>
  <c r="AD19" i="1"/>
  <c r="V19" i="1"/>
  <c r="AC19" i="1"/>
  <c r="Y19" i="1"/>
  <c r="W39" i="1"/>
  <c r="N113" i="1"/>
  <c r="W103" i="1"/>
  <c r="BF35" i="1"/>
  <c r="BF37" i="1" s="1"/>
  <c r="BH33" i="1"/>
  <c r="AZ147" i="1"/>
  <c r="CW27" i="1"/>
  <c r="CW25" i="1"/>
  <c r="CW30" i="1"/>
  <c r="DA27" i="1"/>
  <c r="DA22" i="1"/>
  <c r="DA28" i="1"/>
  <c r="DA31" i="1"/>
  <c r="W86" i="1"/>
  <c r="W94" i="1" s="1"/>
  <c r="N97" i="1"/>
  <c r="N94" i="1"/>
  <c r="W18" i="1"/>
  <c r="Q19" i="1"/>
  <c r="M36" i="1"/>
  <c r="V28" i="1"/>
  <c r="V39" i="1" s="1"/>
  <c r="Y58" i="1"/>
  <c r="AC105" i="1"/>
  <c r="AC116" i="1" s="1"/>
  <c r="T116" i="1"/>
  <c r="O18" i="1"/>
  <c r="T39" i="1"/>
  <c r="AC57" i="1"/>
  <c r="T57" i="1"/>
  <c r="T55" i="1"/>
  <c r="AC97" i="1"/>
  <c r="U97" i="1"/>
  <c r="T97" i="1"/>
  <c r="V96" i="1"/>
  <c r="AD116" i="1"/>
  <c r="Y105" i="1"/>
  <c r="P116" i="1"/>
  <c r="N116" i="1"/>
  <c r="X103" i="1"/>
  <c r="O113" i="1"/>
  <c r="BR37" i="1"/>
  <c r="BT35" i="1"/>
  <c r="AH156" i="1"/>
  <c r="AZ149" i="1"/>
  <c r="AT156" i="1"/>
  <c r="AD16" i="1"/>
  <c r="Z16" i="1"/>
  <c r="R19" i="1"/>
  <c r="N19" i="1"/>
  <c r="AD38" i="1"/>
  <c r="Z38" i="1"/>
  <c r="V38" i="1"/>
  <c r="AC58" i="1"/>
  <c r="AB97" i="1"/>
  <c r="W116" i="1"/>
  <c r="S116" i="1"/>
  <c r="AB106" i="1"/>
  <c r="AB116" i="1" s="1"/>
  <c r="S113" i="1"/>
  <c r="T16" i="1"/>
  <c r="AA16" i="1"/>
  <c r="R16" i="1"/>
  <c r="U19" i="1"/>
  <c r="M19" i="1"/>
  <c r="P39" i="1"/>
  <c r="AB57" i="1"/>
  <c r="AB55" i="1"/>
  <c r="AA47" i="1"/>
  <c r="AA58" i="1" s="1"/>
  <c r="R58" i="1"/>
  <c r="Q58" i="1"/>
  <c r="W78" i="1"/>
  <c r="V78" i="1"/>
  <c r="AD66" i="1"/>
  <c r="AD78" i="1" s="1"/>
  <c r="U78" i="1"/>
  <c r="AC78" i="1"/>
  <c r="AB66" i="1"/>
  <c r="AB78" i="1" s="1"/>
  <c r="S78" i="1"/>
  <c r="R78" i="1"/>
  <c r="Z66" i="1"/>
  <c r="Z78" i="1" s="1"/>
  <c r="Q78" i="1"/>
  <c r="Y78" i="1"/>
  <c r="O75" i="1"/>
  <c r="X66" i="1"/>
  <c r="X78" i="1" s="1"/>
  <c r="O78" i="1"/>
  <c r="M78" i="1"/>
  <c r="X97" i="1"/>
  <c r="AC96" i="1"/>
  <c r="AC94" i="1"/>
  <c r="O116" i="1"/>
  <c r="X106" i="1"/>
  <c r="X116" i="1" s="1"/>
  <c r="AB18" i="1"/>
  <c r="X18" i="1"/>
  <c r="S18" i="1"/>
  <c r="P36" i="1"/>
  <c r="X29" i="1"/>
  <c r="X39" i="1" s="1"/>
  <c r="X55" i="1"/>
  <c r="O55" i="1"/>
  <c r="Y57" i="1"/>
  <c r="V55" i="1"/>
  <c r="Q55" i="1"/>
  <c r="M55" i="1"/>
  <c r="AB58" i="1"/>
  <c r="W47" i="1"/>
  <c r="W58" i="1" s="1"/>
  <c r="N58" i="1"/>
  <c r="M58" i="1"/>
  <c r="X16" i="1"/>
  <c r="N16" i="1"/>
  <c r="AC16" i="1"/>
  <c r="Y16" i="1"/>
  <c r="T18" i="1"/>
  <c r="P18" i="1"/>
  <c r="O36" i="1"/>
  <c r="AC24" i="1"/>
  <c r="Y24" i="1"/>
  <c r="U38" i="1"/>
  <c r="Q38" i="1"/>
  <c r="M38" i="1"/>
  <c r="N55" i="1"/>
  <c r="Z58" i="1"/>
  <c r="X58" i="1"/>
  <c r="T78" i="1"/>
  <c r="Y77" i="1"/>
  <c r="Y97" i="1"/>
  <c r="AA86" i="1"/>
  <c r="AA97" i="1" s="1"/>
  <c r="R97" i="1"/>
  <c r="R94" i="1"/>
  <c r="Q97" i="1"/>
  <c r="P97" i="1"/>
  <c r="V87" i="1"/>
  <c r="V97" i="1" s="1"/>
  <c r="M94" i="1"/>
  <c r="AD84" i="1"/>
  <c r="AD94" i="1" s="1"/>
  <c r="U94" i="1"/>
  <c r="S96" i="1"/>
  <c r="AB82" i="1"/>
  <c r="Z84" i="1"/>
  <c r="Z96" i="1" s="1"/>
  <c r="Q94" i="1"/>
  <c r="Y83" i="1"/>
  <c r="Y96" i="1" s="1"/>
  <c r="P94" i="1"/>
  <c r="O96" i="1"/>
  <c r="X82" i="1"/>
  <c r="AA107" i="1"/>
  <c r="AA116" i="1" s="1"/>
  <c r="R113" i="1"/>
  <c r="Z116" i="1"/>
  <c r="Y116" i="1"/>
  <c r="AD101" i="1"/>
  <c r="AD113" i="1" s="1"/>
  <c r="U113" i="1"/>
  <c r="N115" i="1"/>
  <c r="BP19" i="1"/>
  <c r="BT17" i="1"/>
  <c r="AK19" i="1"/>
  <c r="AN17" i="1"/>
  <c r="AO19" i="1"/>
  <c r="AO20" i="1" s="1"/>
  <c r="AO57" i="1" s="1"/>
  <c r="AT17" i="1"/>
  <c r="AG109" i="1"/>
  <c r="AR61" i="1"/>
  <c r="AU19" i="1"/>
  <c r="AZ17" i="1"/>
  <c r="AG79" i="1"/>
  <c r="AG77" i="1"/>
  <c r="AM61" i="1"/>
  <c r="AG100" i="1"/>
  <c r="AK35" i="1"/>
  <c r="AN33" i="1"/>
  <c r="AS35" i="1"/>
  <c r="AS37" i="1" s="1"/>
  <c r="AS58" i="1" s="1"/>
  <c r="AG115" i="1" s="1"/>
  <c r="AT33" i="1"/>
  <c r="M115" i="1"/>
  <c r="M113" i="1"/>
  <c r="V101" i="1"/>
  <c r="BC37" i="1"/>
  <c r="BT37" i="1"/>
  <c r="BE19" i="1"/>
  <c r="BH18" i="1"/>
  <c r="BO51" i="1"/>
  <c r="BT50" i="1"/>
  <c r="P57" i="1"/>
  <c r="AC75" i="1"/>
  <c r="Y75" i="1"/>
  <c r="T96" i="1"/>
  <c r="P96" i="1"/>
  <c r="BE35" i="1"/>
  <c r="BE37" i="1" s="1"/>
  <c r="BJ52" i="1"/>
  <c r="BN52" i="1" s="1"/>
  <c r="AG112" i="1"/>
  <c r="AG101" i="1"/>
  <c r="AV134" i="1"/>
  <c r="AU155" i="1" s="1"/>
  <c r="AZ132" i="1"/>
  <c r="AA38" i="1"/>
  <c r="W38" i="1"/>
  <c r="R38" i="1"/>
  <c r="N38" i="1"/>
  <c r="AD55" i="1"/>
  <c r="Z57" i="1"/>
  <c r="U57" i="1"/>
  <c r="Q57" i="1"/>
  <c r="AD77" i="1"/>
  <c r="Z77" i="1"/>
  <c r="AA96" i="1"/>
  <c r="W96" i="1"/>
  <c r="Q96" i="1"/>
  <c r="BN20" i="1"/>
  <c r="AG91" i="1"/>
  <c r="AI61" i="1"/>
  <c r="AG94" i="1"/>
  <c r="AL61" i="1"/>
  <c r="AG80" i="1"/>
  <c r="AI60" i="1"/>
  <c r="AG96" i="1"/>
  <c r="AK157" i="1"/>
  <c r="AK160" i="1" s="1"/>
  <c r="AK158" i="1"/>
  <c r="AO149" i="1"/>
  <c r="AB36" i="1"/>
  <c r="X38" i="1"/>
  <c r="S38" i="1"/>
  <c r="O38" i="1"/>
  <c r="Z55" i="1"/>
  <c r="P55" i="1"/>
  <c r="AA57" i="1"/>
  <c r="W57" i="1"/>
  <c r="R57" i="1"/>
  <c r="N57" i="1"/>
  <c r="AA77" i="1"/>
  <c r="W77" i="1"/>
  <c r="T94" i="1"/>
  <c r="R96" i="1"/>
  <c r="N96" i="1"/>
  <c r="Q113" i="1"/>
  <c r="W101" i="1"/>
  <c r="O115" i="1"/>
  <c r="AI117" i="1"/>
  <c r="AX35" i="1"/>
  <c r="AX37" i="1" s="1"/>
  <c r="AX58" i="1" s="1"/>
  <c r="AX61" i="1" s="1"/>
  <c r="AT155" i="1"/>
  <c r="AQ148" i="1"/>
  <c r="AQ149" i="1" s="1"/>
  <c r="AP156" i="1" s="1"/>
  <c r="AP157" i="1" s="1"/>
  <c r="AP160" i="1" s="1"/>
  <c r="AT146" i="1"/>
  <c r="AN154" i="1"/>
  <c r="AY35" i="1"/>
  <c r="AY37" i="1" s="1"/>
  <c r="AY58" i="1" s="1"/>
  <c r="AG85" i="1" s="1"/>
  <c r="AU35" i="1"/>
  <c r="AM51" i="1"/>
  <c r="AM52" i="1" s="1"/>
  <c r="AM59" i="1" s="1"/>
  <c r="AG105" i="1" s="1"/>
  <c r="AK51" i="1"/>
  <c r="AR60" i="1"/>
  <c r="AG119" i="1"/>
  <c r="BN33" i="1"/>
  <c r="BG67" i="1" s="1"/>
  <c r="BG69" i="1" s="1"/>
  <c r="AJ158" i="1"/>
  <c r="AJ157" i="1"/>
  <c r="AJ160" i="1" s="1"/>
  <c r="AR132" i="1"/>
  <c r="AR134" i="1" s="1"/>
  <c r="AQ155" i="1" s="1"/>
  <c r="AQ157" i="1" s="1"/>
  <c r="AQ160" i="1" s="1"/>
  <c r="AT130" i="1"/>
  <c r="AP158" i="1"/>
  <c r="AO35" i="1"/>
  <c r="AV35" i="1"/>
  <c r="AV37" i="1" s="1"/>
  <c r="AV58" i="1" s="1"/>
  <c r="AG82" i="1" s="1"/>
  <c r="BN17" i="1"/>
  <c r="BF67" i="1" s="1"/>
  <c r="BF69" i="1" s="1"/>
  <c r="AL160" i="1"/>
  <c r="AJ148" i="1"/>
  <c r="AN146" i="1"/>
  <c r="AN114" i="1"/>
  <c r="AJ116" i="1"/>
  <c r="AJ117" i="1" s="1"/>
  <c r="AI154" i="1" s="1"/>
  <c r="AT154" i="1"/>
  <c r="AP116" i="1"/>
  <c r="AT115" i="1"/>
  <c r="AO132" i="1"/>
  <c r="AX116" i="1"/>
  <c r="AX117" i="1" s="1"/>
  <c r="AW154" i="1" s="1"/>
  <c r="AV116" i="1"/>
  <c r="CM52" i="1"/>
  <c r="DK28" i="1"/>
  <c r="DK33" i="1"/>
  <c r="DK26" i="1"/>
  <c r="DK32" i="1"/>
  <c r="DE27" i="1"/>
  <c r="DE24" i="1"/>
  <c r="DE25" i="1"/>
  <c r="DE29" i="1"/>
  <c r="CF37" i="1"/>
  <c r="DE30" i="1"/>
  <c r="DL47" i="1"/>
  <c r="DL46" i="1"/>
  <c r="CM53" i="1"/>
  <c r="DL39" i="1"/>
  <c r="DL50" i="1"/>
  <c r="AI132" i="1"/>
  <c r="AY116" i="1"/>
  <c r="AY117" i="1" s="1"/>
  <c r="AX154" i="1" s="1"/>
  <c r="AW116" i="1"/>
  <c r="AW117" i="1" s="1"/>
  <c r="AV154" i="1" s="1"/>
  <c r="AS132" i="1"/>
  <c r="AS134" i="1" s="1"/>
  <c r="AR155" i="1" s="1"/>
  <c r="AR157" i="1" s="1"/>
  <c r="AR160" i="1" s="1"/>
  <c r="CZ19" i="1"/>
  <c r="DD17" i="1"/>
  <c r="CB111" i="1"/>
  <c r="CA58" i="1"/>
  <c r="CC153" i="1" s="1"/>
  <c r="CA63" i="1"/>
  <c r="CD155" i="1" s="1"/>
  <c r="CB58" i="1"/>
  <c r="CE153" i="1" s="1"/>
  <c r="CC66" i="1"/>
  <c r="CH158" i="1" s="1"/>
  <c r="CC63" i="1"/>
  <c r="CH155" i="1" s="1"/>
  <c r="CC60" i="1"/>
  <c r="CH152" i="1" s="1"/>
  <c r="CN111" i="1"/>
  <c r="CB112" i="1"/>
  <c r="CB113" i="1" s="1"/>
  <c r="BZ35" i="1"/>
  <c r="CL119" i="1"/>
  <c r="CA66" i="1"/>
  <c r="CD158" i="1" s="1"/>
  <c r="CB63" i="1"/>
  <c r="CF155" i="1" s="1"/>
  <c r="CC57" i="1"/>
  <c r="CG152" i="1" s="1"/>
  <c r="CW49" i="1"/>
  <c r="BZ119" i="1"/>
  <c r="BX53" i="1"/>
  <c r="CQ50" i="1"/>
  <c r="CF68" i="1" s="1"/>
  <c r="CF74" i="1" s="1"/>
  <c r="CA65" i="1"/>
  <c r="CD157" i="1" s="1"/>
  <c r="CB65" i="1"/>
  <c r="CF157" i="1" s="1"/>
  <c r="CB62" i="1"/>
  <c r="CF154" i="1" s="1"/>
  <c r="CC56" i="1"/>
  <c r="CG151" i="1" s="1"/>
  <c r="BX36" i="1"/>
  <c r="CJ18" i="1"/>
  <c r="CA56" i="1"/>
  <c r="CC151" i="1" s="1"/>
  <c r="CA64" i="1"/>
  <c r="CD156" i="1" s="1"/>
  <c r="CB56" i="1"/>
  <c r="CE151" i="1" s="1"/>
  <c r="CB59" i="1"/>
  <c r="CF151" i="1" s="1"/>
  <c r="CB61" i="1"/>
  <c r="CF153" i="1" s="1"/>
  <c r="CC64" i="1"/>
  <c r="CH156" i="1" s="1"/>
  <c r="CC61" i="1"/>
  <c r="CH153" i="1" s="1"/>
  <c r="U115" i="1"/>
  <c r="T115" i="1"/>
  <c r="P115" i="1"/>
  <c r="AD115" i="1"/>
  <c r="AC115" i="1"/>
  <c r="AB113" i="1"/>
  <c r="AB115" i="1"/>
  <c r="AA115" i="1"/>
  <c r="Z115" i="1"/>
  <c r="Z113" i="1"/>
  <c r="Y113" i="1"/>
  <c r="Y115" i="1"/>
  <c r="X113" i="1"/>
  <c r="X115" i="1"/>
  <c r="W16" i="1"/>
  <c r="S16" i="1"/>
  <c r="O16" i="1"/>
  <c r="AD18" i="1"/>
  <c r="AC18" i="1"/>
  <c r="AA18" i="1"/>
  <c r="Z18" i="1"/>
  <c r="Y18" i="1"/>
  <c r="U18" i="1"/>
  <c r="R18" i="1"/>
  <c r="Q18" i="1"/>
  <c r="AD36" i="1"/>
  <c r="Z36" i="1"/>
  <c r="AB38" i="1"/>
  <c r="AC55" i="1"/>
  <c r="Y55" i="1"/>
  <c r="U55" i="1"/>
  <c r="AB77" i="1"/>
  <c r="X77" i="1"/>
  <c r="AD75" i="1"/>
  <c r="AA75" i="1"/>
  <c r="W75" i="1"/>
  <c r="AD57" i="1"/>
  <c r="AW60" i="1"/>
  <c r="AW63" i="1" s="1"/>
  <c r="AW61" i="1"/>
  <c r="AS61" i="1"/>
  <c r="AS60" i="1"/>
  <c r="AT19" i="1"/>
  <c r="AP61" i="1"/>
  <c r="AL60" i="1"/>
  <c r="AL63" i="1" s="1"/>
  <c r="AJ61" i="1"/>
  <c r="AJ60" i="1"/>
  <c r="AJ63" i="1" s="1"/>
  <c r="AI63" i="1"/>
  <c r="DL44" i="1"/>
  <c r="DL43" i="1"/>
  <c r="DL38" i="1"/>
  <c r="DL48" i="1"/>
  <c r="DL45" i="1"/>
  <c r="DL42" i="1"/>
  <c r="DL40" i="1"/>
  <c r="DL51" i="1"/>
  <c r="CM37" i="1"/>
  <c r="DL24" i="1"/>
  <c r="DL25" i="1"/>
  <c r="DL33" i="1"/>
  <c r="CM36" i="1"/>
  <c r="DL35" i="1"/>
  <c r="DL31" i="1"/>
  <c r="DL27" i="1"/>
  <c r="DL29" i="1"/>
  <c r="DL23" i="1"/>
  <c r="DL34" i="1"/>
  <c r="DL22" i="1"/>
  <c r="DL30" i="1"/>
  <c r="DL28" i="1"/>
  <c r="DL26" i="1"/>
  <c r="CM119" i="1"/>
  <c r="CM19" i="1"/>
  <c r="DL10" i="1" s="1"/>
  <c r="CM120" i="1"/>
  <c r="CM122" i="1" s="1"/>
  <c r="CM112" i="1"/>
  <c r="CM114" i="1" s="1"/>
  <c r="CM111" i="1"/>
  <c r="CF51" i="1"/>
  <c r="CF52" i="1" s="1"/>
  <c r="DE33" i="1"/>
  <c r="DE35" i="1"/>
  <c r="DE22" i="1"/>
  <c r="DE31" i="1"/>
  <c r="DE34" i="1"/>
  <c r="DE26" i="1"/>
  <c r="CF111" i="1"/>
  <c r="CF112" i="1"/>
  <c r="CF114" i="1" s="1"/>
  <c r="DE32" i="1"/>
  <c r="DE28" i="1"/>
  <c r="CF119" i="1"/>
  <c r="CF121" i="1" s="1"/>
  <c r="CF19" i="1"/>
  <c r="CL51" i="1"/>
  <c r="CL112" i="1"/>
  <c r="CL113" i="1" s="1"/>
  <c r="DK30" i="1"/>
  <c r="DK24" i="1"/>
  <c r="DK23" i="1"/>
  <c r="CL37" i="1"/>
  <c r="DK34" i="1"/>
  <c r="DK22" i="1"/>
  <c r="DK29" i="1"/>
  <c r="CL36" i="1"/>
  <c r="CL120" i="1"/>
  <c r="CL122" i="1" s="1"/>
  <c r="CL19" i="1"/>
  <c r="CK50" i="1"/>
  <c r="CN74" i="1" s="1"/>
  <c r="CQ81" i="1" s="1"/>
  <c r="CG112" i="1"/>
  <c r="CG114" i="1" s="1"/>
  <c r="CG51" i="1"/>
  <c r="CJ34" i="1"/>
  <c r="CG119" i="1"/>
  <c r="CG35" i="1"/>
  <c r="CG120" i="1"/>
  <c r="CG122" i="1" s="1"/>
  <c r="CK18" i="1"/>
  <c r="CL74" i="1" s="1"/>
  <c r="CQ79" i="1" s="1"/>
  <c r="CG111" i="1"/>
  <c r="CG19" i="1"/>
  <c r="CX42" i="1"/>
  <c r="CX46" i="1"/>
  <c r="CX50" i="1"/>
  <c r="CX43" i="1"/>
  <c r="CX41" i="1"/>
  <c r="CX45" i="1"/>
  <c r="CX51" i="1"/>
  <c r="CX40" i="1"/>
  <c r="BY53" i="1"/>
  <c r="CX48" i="1"/>
  <c r="CX39" i="1"/>
  <c r="CX44" i="1"/>
  <c r="CX38" i="1"/>
  <c r="CX47" i="1"/>
  <c r="CD49" i="1"/>
  <c r="CK73" i="1" s="1"/>
  <c r="CN81" i="1" s="1"/>
  <c r="CC49" i="1"/>
  <c r="BZ67" i="1" s="1"/>
  <c r="BZ73" i="1" s="1"/>
  <c r="BY52" i="1"/>
  <c r="CX49" i="1"/>
  <c r="BY120" i="1"/>
  <c r="BY122" i="1" s="1"/>
  <c r="BY119" i="1"/>
  <c r="BY35" i="1"/>
  <c r="BY36" i="1" s="1"/>
  <c r="CD34" i="1"/>
  <c r="CJ74" i="1" s="1"/>
  <c r="CO80" i="1" s="1"/>
  <c r="CC34" i="1"/>
  <c r="BY68" i="1" s="1"/>
  <c r="BY74" i="1" s="1"/>
  <c r="BY111" i="1"/>
  <c r="BY19" i="1"/>
  <c r="CX18" i="1" s="1"/>
  <c r="BY112" i="1"/>
  <c r="CE53" i="1"/>
  <c r="DD41" i="1"/>
  <c r="DD42" i="1"/>
  <c r="CE52" i="1"/>
  <c r="DD43" i="1"/>
  <c r="DD51" i="1"/>
  <c r="DD39" i="1"/>
  <c r="DD46" i="1"/>
  <c r="DD44" i="1"/>
  <c r="DD45" i="1"/>
  <c r="DD40" i="1"/>
  <c r="DD38" i="1"/>
  <c r="DD47" i="1"/>
  <c r="DD48" i="1"/>
  <c r="DD50" i="1"/>
  <c r="DD49" i="1"/>
  <c r="CJ49" i="1"/>
  <c r="CE35" i="1"/>
  <c r="DD25" i="1" s="1"/>
  <c r="DD19" i="1"/>
  <c r="DD6" i="1"/>
  <c r="DD14" i="1"/>
  <c r="DD11" i="1"/>
  <c r="CE20" i="1"/>
  <c r="CE111" i="1"/>
  <c r="DD18" i="1"/>
  <c r="DD16" i="1"/>
  <c r="DD8" i="1"/>
  <c r="DD13" i="1"/>
  <c r="DD15" i="1"/>
  <c r="DD10" i="1"/>
  <c r="DD7" i="1"/>
  <c r="CE112" i="1"/>
  <c r="CE114" i="1" s="1"/>
  <c r="CW50" i="1"/>
  <c r="CW47" i="1"/>
  <c r="CW45" i="1"/>
  <c r="CW43" i="1"/>
  <c r="CW41" i="1"/>
  <c r="CW39" i="1"/>
  <c r="BX52" i="1"/>
  <c r="CW46" i="1"/>
  <c r="CW44" i="1"/>
  <c r="CD50" i="1"/>
  <c r="CK74" i="1" s="1"/>
  <c r="CO81" i="1" s="1"/>
  <c r="CW38" i="1"/>
  <c r="CW48" i="1"/>
  <c r="CW42" i="1"/>
  <c r="CW40" i="1"/>
  <c r="CW34" i="1"/>
  <c r="CW28" i="1"/>
  <c r="CW23" i="1"/>
  <c r="CW22" i="1"/>
  <c r="BX111" i="1"/>
  <c r="BX120" i="1"/>
  <c r="BX122" i="1" s="1"/>
  <c r="CW33" i="1"/>
  <c r="CW31" i="1"/>
  <c r="CW26" i="1"/>
  <c r="BX112" i="1"/>
  <c r="BX114" i="1" s="1"/>
  <c r="CW29" i="1"/>
  <c r="CW24" i="1"/>
  <c r="BX37" i="1"/>
  <c r="CW35" i="1"/>
  <c r="CW32" i="1"/>
  <c r="CD18" i="1"/>
  <c r="CI74" i="1" s="1"/>
  <c r="CO79" i="1" s="1"/>
  <c r="CC18" i="1"/>
  <c r="BX19" i="1"/>
  <c r="CW16" i="1" s="1"/>
  <c r="BX119" i="1"/>
  <c r="CP51" i="1"/>
  <c r="DO43" i="1" s="1"/>
  <c r="CR50" i="1"/>
  <c r="CQ74" i="1" s="1"/>
  <c r="CS81" i="1" s="1"/>
  <c r="CP120" i="1"/>
  <c r="CP121" i="1" s="1"/>
  <c r="CQ34" i="1"/>
  <c r="CP35" i="1"/>
  <c r="CQ18" i="1"/>
  <c r="CD68" i="1" s="1"/>
  <c r="CD74" i="1" s="1"/>
  <c r="CP112" i="1"/>
  <c r="CP114" i="1" s="1"/>
  <c r="CR17" i="1"/>
  <c r="CO73" i="1" s="1"/>
  <c r="CR79" i="1" s="1"/>
  <c r="CP111" i="1"/>
  <c r="CP19" i="1"/>
  <c r="CI51" i="1"/>
  <c r="DH51" i="1" s="1"/>
  <c r="CI120" i="1"/>
  <c r="CI121" i="1" s="1"/>
  <c r="CJ50" i="1"/>
  <c r="CI111" i="1"/>
  <c r="CI113" i="1" s="1"/>
  <c r="CI35" i="1"/>
  <c r="CI36" i="1" s="1"/>
  <c r="CI114" i="1"/>
  <c r="CI19" i="1"/>
  <c r="CB51" i="1"/>
  <c r="DA35" i="1"/>
  <c r="DA24" i="1"/>
  <c r="DA25" i="1"/>
  <c r="CB36" i="1"/>
  <c r="CB119" i="1"/>
  <c r="CB121" i="1" s="1"/>
  <c r="CB37" i="1"/>
  <c r="DA34" i="1"/>
  <c r="DA32" i="1"/>
  <c r="DA29" i="1"/>
  <c r="DA26" i="1"/>
  <c r="DA23" i="1"/>
  <c r="DA30" i="1"/>
  <c r="DA33" i="1"/>
  <c r="CB19" i="1"/>
  <c r="CR49" i="1"/>
  <c r="CQ73" i="1" s="1"/>
  <c r="CR81" i="1" s="1"/>
  <c r="DN48" i="1"/>
  <c r="DN50" i="1"/>
  <c r="CO52" i="1"/>
  <c r="DN47" i="1"/>
  <c r="DN45" i="1"/>
  <c r="DN46" i="1"/>
  <c r="DN42" i="1"/>
  <c r="DN43" i="1"/>
  <c r="DN44" i="1"/>
  <c r="DN40" i="1"/>
  <c r="DN41" i="1"/>
  <c r="DN38" i="1"/>
  <c r="DN49" i="1"/>
  <c r="DN51" i="1"/>
  <c r="CO53" i="1"/>
  <c r="DN39" i="1"/>
  <c r="CO112" i="1"/>
  <c r="CO111" i="1"/>
  <c r="DN32" i="1"/>
  <c r="CO37" i="1"/>
  <c r="DN31" i="1"/>
  <c r="DN23" i="1"/>
  <c r="DN24" i="1"/>
  <c r="DN22" i="1"/>
  <c r="DN25" i="1"/>
  <c r="DN26" i="1"/>
  <c r="DN33" i="1"/>
  <c r="DN35" i="1"/>
  <c r="DN30" i="1"/>
  <c r="DN27" i="1"/>
  <c r="CO36" i="1"/>
  <c r="DN28" i="1"/>
  <c r="DN29" i="1"/>
  <c r="DN34" i="1"/>
  <c r="CO119" i="1"/>
  <c r="CR18" i="1"/>
  <c r="CO74" i="1" s="1"/>
  <c r="CS79" i="1" s="1"/>
  <c r="CO114" i="1"/>
  <c r="CO120" i="1"/>
  <c r="CO122" i="1" s="1"/>
  <c r="CO19" i="1"/>
  <c r="DN17" i="1" s="1"/>
  <c r="CJ120" i="1"/>
  <c r="CH121" i="1"/>
  <c r="CH51" i="1"/>
  <c r="DG38" i="1" s="1"/>
  <c r="DG40" i="1"/>
  <c r="DG48" i="1"/>
  <c r="DG47" i="1"/>
  <c r="CK49" i="1"/>
  <c r="CN73" i="1" s="1"/>
  <c r="CP81" i="1" s="1"/>
  <c r="CH35" i="1"/>
  <c r="DG35" i="1" s="1"/>
  <c r="CJ33" i="1"/>
  <c r="CB67" i="1" s="1"/>
  <c r="CB73" i="1" s="1"/>
  <c r="CH111" i="1"/>
  <c r="CK33" i="1"/>
  <c r="DG14" i="1"/>
  <c r="DG11" i="1"/>
  <c r="DG8" i="1"/>
  <c r="CH21" i="1"/>
  <c r="CJ17" i="1"/>
  <c r="CA67" i="1" s="1"/>
  <c r="CA73" i="1" s="1"/>
  <c r="DG6" i="1"/>
  <c r="DG7" i="1"/>
  <c r="DG18" i="1"/>
  <c r="CH20" i="1"/>
  <c r="CK17" i="1"/>
  <c r="CL73" i="1" s="1"/>
  <c r="CP79" i="1" s="1"/>
  <c r="DG19" i="1"/>
  <c r="CH112" i="1"/>
  <c r="CH114" i="1" s="1"/>
  <c r="DG13" i="1"/>
  <c r="DG10" i="1"/>
  <c r="DG16" i="1"/>
  <c r="DG12" i="1"/>
  <c r="DG9" i="1"/>
  <c r="DG17" i="1"/>
  <c r="CC50" i="1"/>
  <c r="BZ68" i="1" s="1"/>
  <c r="BZ74" i="1" s="1"/>
  <c r="CA51" i="1"/>
  <c r="CZ50" i="1" s="1"/>
  <c r="CZ41" i="1"/>
  <c r="CZ45" i="1"/>
  <c r="CZ44" i="1"/>
  <c r="CA111" i="1"/>
  <c r="CA35" i="1"/>
  <c r="CZ27" i="1" s="1"/>
  <c r="CA119" i="1"/>
  <c r="CA121" i="1" s="1"/>
  <c r="CC33" i="1"/>
  <c r="BY67" i="1" s="1"/>
  <c r="BY73" i="1" s="1"/>
  <c r="BX78" i="1" s="1"/>
  <c r="CA112" i="1"/>
  <c r="CA114" i="1" s="1"/>
  <c r="CZ15" i="1"/>
  <c r="CZ7" i="1"/>
  <c r="CZ10" i="1"/>
  <c r="CZ18" i="1"/>
  <c r="CZ13" i="1"/>
  <c r="CA21" i="1"/>
  <c r="CZ16" i="1"/>
  <c r="CQ49" i="1"/>
  <c r="CF67" i="1" s="1"/>
  <c r="CF73" i="1" s="1"/>
  <c r="CN51" i="1"/>
  <c r="DM49" i="1" s="1"/>
  <c r="CQ33" i="1"/>
  <c r="CE67" i="1" s="1"/>
  <c r="CE73" i="1" s="1"/>
  <c r="CR33" i="1"/>
  <c r="CP73" i="1" s="1"/>
  <c r="CR80" i="1" s="1"/>
  <c r="CN112" i="1"/>
  <c r="CN35" i="1"/>
  <c r="CN122" i="1"/>
  <c r="CN121" i="1"/>
  <c r="CN19" i="1"/>
  <c r="CQ17" i="1"/>
  <c r="CD120" i="1"/>
  <c r="BZ51" i="1"/>
  <c r="CY44" i="1" s="1"/>
  <c r="CY34" i="1"/>
  <c r="CY35" i="1"/>
  <c r="BZ37" i="1"/>
  <c r="BZ36" i="1"/>
  <c r="CY31" i="1"/>
  <c r="CY29" i="1"/>
  <c r="CY27" i="1"/>
  <c r="CY25" i="1"/>
  <c r="CY23" i="1"/>
  <c r="CY22" i="1"/>
  <c r="CY32" i="1"/>
  <c r="CY30" i="1"/>
  <c r="CY28" i="1"/>
  <c r="CY26" i="1"/>
  <c r="CY24" i="1"/>
  <c r="CY33" i="1"/>
  <c r="BZ122" i="1"/>
  <c r="BZ121" i="1"/>
  <c r="BZ111" i="1"/>
  <c r="BZ19" i="1"/>
  <c r="CY9" i="1" s="1"/>
  <c r="CD17" i="1"/>
  <c r="CI73" i="1" s="1"/>
  <c r="CN79" i="1" s="1"/>
  <c r="BZ112" i="1"/>
  <c r="DH45" i="1" l="1"/>
  <c r="BY37" i="1"/>
  <c r="CZ38" i="1"/>
  <c r="DG32" i="1"/>
  <c r="CK120" i="1"/>
  <c r="DD24" i="1"/>
  <c r="BY113" i="1"/>
  <c r="AD96" i="1"/>
  <c r="CZ42" i="1"/>
  <c r="CZ43" i="1"/>
  <c r="DD29" i="1"/>
  <c r="DG23" i="1"/>
  <c r="CH36" i="1"/>
  <c r="DG44" i="1"/>
  <c r="DN12" i="1"/>
  <c r="CY49" i="1"/>
  <c r="DG22" i="1"/>
  <c r="DN14" i="1"/>
  <c r="DH32" i="1"/>
  <c r="CI53" i="1"/>
  <c r="CX26" i="1"/>
  <c r="CY7" i="1"/>
  <c r="CY45" i="1"/>
  <c r="CY38" i="1"/>
  <c r="DH42" i="1"/>
  <c r="DO45" i="1"/>
  <c r="DG24" i="1"/>
  <c r="DN11" i="1"/>
  <c r="DH29" i="1"/>
  <c r="CI122" i="1"/>
  <c r="CJ122" i="1" s="1"/>
  <c r="CA107" i="1" s="1"/>
  <c r="CP52" i="1"/>
  <c r="DD30" i="1"/>
  <c r="DH46" i="1"/>
  <c r="DO51" i="1"/>
  <c r="CY15" i="1"/>
  <c r="CY47" i="1"/>
  <c r="CY42" i="1"/>
  <c r="CZ40" i="1"/>
  <c r="CZ51" i="1"/>
  <c r="CZ48" i="1"/>
  <c r="DG31" i="1"/>
  <c r="DG25" i="1"/>
  <c r="CH52" i="1"/>
  <c r="DG46" i="1"/>
  <c r="DG42" i="1"/>
  <c r="DH33" i="1"/>
  <c r="DH39" i="1"/>
  <c r="DH49" i="1"/>
  <c r="DO39" i="1"/>
  <c r="DO50" i="1"/>
  <c r="CX24" i="1"/>
  <c r="DL18" i="1"/>
  <c r="CY39" i="1"/>
  <c r="CY41" i="1"/>
  <c r="CZ47" i="1"/>
  <c r="CA53" i="1"/>
  <c r="CH37" i="1"/>
  <c r="DG45" i="1"/>
  <c r="CJ51" i="1"/>
  <c r="CC69" i="1" s="1"/>
  <c r="CC75" i="1" s="1"/>
  <c r="CH53" i="1"/>
  <c r="CO113" i="1"/>
  <c r="DH40" i="1"/>
  <c r="DH41" i="1"/>
  <c r="DO46" i="1"/>
  <c r="CX25" i="1"/>
  <c r="CX32" i="1"/>
  <c r="AS62" i="1"/>
  <c r="AL159" i="1"/>
  <c r="CZ33" i="1"/>
  <c r="CO20" i="1"/>
  <c r="DN19" i="1"/>
  <c r="DN13" i="1"/>
  <c r="DN15" i="1"/>
  <c r="DN8" i="1"/>
  <c r="CO21" i="1"/>
  <c r="DN10" i="1"/>
  <c r="DH44" i="1"/>
  <c r="DD23" i="1"/>
  <c r="DD28" i="1"/>
  <c r="CG113" i="1"/>
  <c r="BD85" i="1"/>
  <c r="BZ52" i="1"/>
  <c r="CY46" i="1"/>
  <c r="CY50" i="1"/>
  <c r="DN18" i="1"/>
  <c r="DN7" i="1"/>
  <c r="DN16" i="1"/>
  <c r="DN9" i="1"/>
  <c r="DD31" i="1"/>
  <c r="DD22" i="1"/>
  <c r="CJ35" i="1"/>
  <c r="CB69" i="1" s="1"/>
  <c r="CB75" i="1" s="1"/>
  <c r="V36" i="1"/>
  <c r="AU59" i="1"/>
  <c r="AZ52" i="1"/>
  <c r="BZ20" i="1"/>
  <c r="CY14" i="1"/>
  <c r="CZ29" i="1"/>
  <c r="CC51" i="1"/>
  <c r="BZ69" i="1" s="1"/>
  <c r="BZ75" i="1" s="1"/>
  <c r="CK119" i="1"/>
  <c r="BX20" i="1"/>
  <c r="DD35" i="1"/>
  <c r="CE36" i="1"/>
  <c r="CE37" i="1"/>
  <c r="DD26" i="1"/>
  <c r="CL114" i="1"/>
  <c r="DL12" i="1"/>
  <c r="DL11" i="1"/>
  <c r="CM21" i="1"/>
  <c r="AM60" i="1"/>
  <c r="AJ159" i="1"/>
  <c r="AR62" i="1"/>
  <c r="AZ134" i="1"/>
  <c r="BC52" i="1"/>
  <c r="BH51" i="1"/>
  <c r="CZ32" i="1"/>
  <c r="DG43" i="1"/>
  <c r="DG39" i="1"/>
  <c r="DG51" i="1"/>
  <c r="DO38" i="1"/>
  <c r="DO42" i="1"/>
  <c r="CW6" i="1"/>
  <c r="CD119" i="1"/>
  <c r="DD32" i="1"/>
  <c r="DD27" i="1"/>
  <c r="DD34" i="1"/>
  <c r="DD33" i="1"/>
  <c r="CJ119" i="1"/>
  <c r="CM20" i="1"/>
  <c r="DL16" i="1"/>
  <c r="DL8" i="1"/>
  <c r="Z75" i="1"/>
  <c r="BX83" i="1"/>
  <c r="BX88" i="1" s="1"/>
  <c r="BN51" i="1"/>
  <c r="BC85" i="1"/>
  <c r="BG85" i="1"/>
  <c r="AP59" i="1"/>
  <c r="AT52" i="1"/>
  <c r="BH52" i="1"/>
  <c r="DL17" i="1"/>
  <c r="DL15" i="1"/>
  <c r="AV60" i="1"/>
  <c r="AV63" i="1" s="1"/>
  <c r="CE121" i="1"/>
  <c r="BX21" i="1"/>
  <c r="CP122" i="1"/>
  <c r="CW14" i="1"/>
  <c r="DL6" i="1"/>
  <c r="DL7" i="1"/>
  <c r="DL13" i="1"/>
  <c r="AV61" i="1"/>
  <c r="AI62" i="1"/>
  <c r="CC68" i="1"/>
  <c r="CC74" i="1" s="1"/>
  <c r="CF81" i="1" s="1"/>
  <c r="CC67" i="1"/>
  <c r="CC73" i="1" s="1"/>
  <c r="CE81" i="1" s="1"/>
  <c r="AN132" i="1"/>
  <c r="AI134" i="1"/>
  <c r="AN116" i="1"/>
  <c r="CD67" i="1"/>
  <c r="CD73" i="1" s="1"/>
  <c r="CA37" i="1"/>
  <c r="CZ35" i="1"/>
  <c r="CZ34" i="1"/>
  <c r="CB114" i="1"/>
  <c r="AI158" i="1"/>
  <c r="AP159" i="1"/>
  <c r="W113" i="1"/>
  <c r="W115" i="1"/>
  <c r="AQ158" i="1"/>
  <c r="AQ159" i="1" s="1"/>
  <c r="AK20" i="1"/>
  <c r="AN19" i="1"/>
  <c r="AY165" i="1"/>
  <c r="AY156" i="1"/>
  <c r="AI181" i="1" s="1"/>
  <c r="AP175" i="1" s="1"/>
  <c r="AJ181" i="1"/>
  <c r="AS175" i="1" s="1"/>
  <c r="CZ25" i="1"/>
  <c r="AV117" i="1"/>
  <c r="AZ116" i="1"/>
  <c r="AP117" i="1"/>
  <c r="AT116" i="1"/>
  <c r="AK52" i="1"/>
  <c r="AN51" i="1"/>
  <c r="AH154" i="1"/>
  <c r="AN117" i="1"/>
  <c r="AT148" i="1"/>
  <c r="AY61" i="1"/>
  <c r="AB96" i="1"/>
  <c r="AB94" i="1"/>
  <c r="AB75" i="1"/>
  <c r="AA94" i="1"/>
  <c r="CD35" i="1"/>
  <c r="CJ75" i="1" s="1"/>
  <c r="CY48" i="1"/>
  <c r="CY51" i="1"/>
  <c r="CY43" i="1"/>
  <c r="BZ53" i="1"/>
  <c r="CZ22" i="1"/>
  <c r="CZ23" i="1"/>
  <c r="CA36" i="1"/>
  <c r="CC36" i="1" s="1"/>
  <c r="BY102" i="1" s="1"/>
  <c r="CQ120" i="1"/>
  <c r="CE68" i="1"/>
  <c r="CE74" i="1" s="1"/>
  <c r="BZ84" i="1" s="1"/>
  <c r="CP53" i="1"/>
  <c r="DO47" i="1"/>
  <c r="DO41" i="1"/>
  <c r="DO44" i="1"/>
  <c r="CW8" i="1"/>
  <c r="CW11" i="1"/>
  <c r="CW9" i="1"/>
  <c r="BX68" i="1"/>
  <c r="BX74" i="1" s="1"/>
  <c r="BY21" i="1"/>
  <c r="CK122" i="1"/>
  <c r="AL62" i="1"/>
  <c r="AR63" i="1"/>
  <c r="AA113" i="1"/>
  <c r="AC113" i="1"/>
  <c r="CA68" i="1"/>
  <c r="CA74" i="1" s="1"/>
  <c r="CF79" i="1" s="1"/>
  <c r="AV157" i="1"/>
  <c r="AV160" i="1" s="1"/>
  <c r="AV158" i="1"/>
  <c r="AW157" i="1"/>
  <c r="AW160" i="1" s="1"/>
  <c r="AW158" i="1"/>
  <c r="AR158" i="1"/>
  <c r="AR159" i="1" s="1"/>
  <c r="AY155" i="1"/>
  <c r="AI180" i="1" s="1"/>
  <c r="AP174" i="1" s="1"/>
  <c r="AY164" i="1"/>
  <c r="AJ180" i="1"/>
  <c r="AS174" i="1" s="1"/>
  <c r="AN156" i="1"/>
  <c r="AT149" i="1"/>
  <c r="AK159" i="1"/>
  <c r="BH37" i="1"/>
  <c r="AU20" i="1"/>
  <c r="AZ19" i="1"/>
  <c r="AG106" i="1"/>
  <c r="BP20" i="1"/>
  <c r="BT20" i="1" s="1"/>
  <c r="BT19" i="1"/>
  <c r="Y38" i="1"/>
  <c r="Y36" i="1"/>
  <c r="X75" i="1"/>
  <c r="V94" i="1"/>
  <c r="Y94" i="1"/>
  <c r="X36" i="1"/>
  <c r="W55" i="1"/>
  <c r="BO52" i="1"/>
  <c r="BT52" i="1" s="1"/>
  <c r="BT51" i="1"/>
  <c r="BH35" i="1"/>
  <c r="AK37" i="1"/>
  <c r="AN35" i="1"/>
  <c r="Z94" i="1"/>
  <c r="W97" i="1"/>
  <c r="CC111" i="1"/>
  <c r="CC35" i="1"/>
  <c r="BY69" i="1" s="1"/>
  <c r="BY75" i="1" s="1"/>
  <c r="BY95" i="1" s="1"/>
  <c r="CZ28" i="1"/>
  <c r="CZ30" i="1"/>
  <c r="BZ96" i="1"/>
  <c r="CO121" i="1"/>
  <c r="DO49" i="1"/>
  <c r="DO40" i="1"/>
  <c r="DO48" i="1"/>
  <c r="CW15" i="1"/>
  <c r="CW17" i="1"/>
  <c r="BY121" i="1"/>
  <c r="BZ95" i="1"/>
  <c r="CB68" i="1"/>
  <c r="CB74" i="1" s="1"/>
  <c r="CF80" i="1" s="1"/>
  <c r="CR119" i="1"/>
  <c r="CC88" i="1"/>
  <c r="AA55" i="1"/>
  <c r="AX157" i="1"/>
  <c r="AX160" i="1" s="1"/>
  <c r="AX158" i="1"/>
  <c r="AO134" i="1"/>
  <c r="AT132" i="1"/>
  <c r="AT157" i="1"/>
  <c r="AT160" i="1" s="1"/>
  <c r="AT158" i="1"/>
  <c r="AJ149" i="1"/>
  <c r="AN148" i="1"/>
  <c r="AO37" i="1"/>
  <c r="AT35" i="1"/>
  <c r="AU37" i="1"/>
  <c r="AZ35" i="1"/>
  <c r="AG84" i="1"/>
  <c r="AY60" i="1"/>
  <c r="AY63" i="1" s="1"/>
  <c r="BE20" i="1"/>
  <c r="BH20" i="1" s="1"/>
  <c r="BH19" i="1"/>
  <c r="V113" i="1"/>
  <c r="V115" i="1"/>
  <c r="AX60" i="1"/>
  <c r="AX63" i="1" s="1"/>
  <c r="X96" i="1"/>
  <c r="X94" i="1"/>
  <c r="AC38" i="1"/>
  <c r="AC36" i="1"/>
  <c r="AW62" i="1"/>
  <c r="AV62" i="1"/>
  <c r="AS63" i="1"/>
  <c r="AQ57" i="1"/>
  <c r="AG108" i="1" s="1"/>
  <c r="AT20" i="1"/>
  <c r="AJ62" i="1"/>
  <c r="BY84" i="1"/>
  <c r="CM113" i="1"/>
  <c r="DL14" i="1"/>
  <c r="DL19" i="1"/>
  <c r="CM121" i="1"/>
  <c r="DL9" i="1"/>
  <c r="DE44" i="1"/>
  <c r="DE39" i="1"/>
  <c r="DE43" i="1"/>
  <c r="DE47" i="1"/>
  <c r="DE50" i="1"/>
  <c r="DE42" i="1"/>
  <c r="DE51" i="1"/>
  <c r="CF53" i="1"/>
  <c r="DE46" i="1"/>
  <c r="DE45" i="1"/>
  <c r="DE40" i="1"/>
  <c r="DE41" i="1"/>
  <c r="DE48" i="1"/>
  <c r="DE38" i="1"/>
  <c r="DE49" i="1"/>
  <c r="CB96" i="1"/>
  <c r="CF113" i="1"/>
  <c r="DE9" i="1"/>
  <c r="DE12" i="1"/>
  <c r="DE6" i="1"/>
  <c r="DE7" i="1"/>
  <c r="CF21" i="1"/>
  <c r="DE16" i="1"/>
  <c r="DE15" i="1"/>
  <c r="DE18" i="1"/>
  <c r="DE13" i="1"/>
  <c r="DE14" i="1"/>
  <c r="DE19" i="1"/>
  <c r="DE8" i="1"/>
  <c r="DE10" i="1"/>
  <c r="DE11" i="1"/>
  <c r="CF20" i="1"/>
  <c r="DE17" i="1"/>
  <c r="DK44" i="1"/>
  <c r="DK46" i="1"/>
  <c r="DK51" i="1"/>
  <c r="DK47" i="1"/>
  <c r="DK48" i="1"/>
  <c r="CL53" i="1"/>
  <c r="DK40" i="1"/>
  <c r="DK38" i="1"/>
  <c r="DK39" i="1"/>
  <c r="DK49" i="1"/>
  <c r="DK41" i="1"/>
  <c r="DK42" i="1"/>
  <c r="DK50" i="1"/>
  <c r="DK43" i="1"/>
  <c r="DK45" i="1"/>
  <c r="CL52" i="1"/>
  <c r="CQ119" i="1"/>
  <c r="CL121" i="1"/>
  <c r="DK13" i="1"/>
  <c r="DK6" i="1"/>
  <c r="DK9" i="1"/>
  <c r="DK10" i="1"/>
  <c r="DK14" i="1"/>
  <c r="DK18" i="1"/>
  <c r="DK7" i="1"/>
  <c r="DK11" i="1"/>
  <c r="DK8" i="1"/>
  <c r="DK15" i="1"/>
  <c r="DK19" i="1"/>
  <c r="CL21" i="1"/>
  <c r="DK16" i="1"/>
  <c r="DK12" i="1"/>
  <c r="CL20" i="1"/>
  <c r="DK17" i="1"/>
  <c r="CC96" i="1"/>
  <c r="CG53" i="1"/>
  <c r="DF42" i="1"/>
  <c r="DF47" i="1"/>
  <c r="DF38" i="1"/>
  <c r="DF40" i="1"/>
  <c r="DF45" i="1"/>
  <c r="DI45" i="1" s="1"/>
  <c r="DA65" i="1" s="1"/>
  <c r="DI95" i="1" s="1"/>
  <c r="DF41" i="1"/>
  <c r="DF48" i="1"/>
  <c r="DF43" i="1"/>
  <c r="DF50" i="1"/>
  <c r="DF46" i="1"/>
  <c r="DJ46" i="1" s="1"/>
  <c r="DF51" i="1"/>
  <c r="CG52" i="1"/>
  <c r="DF39" i="1"/>
  <c r="DF44" i="1"/>
  <c r="DJ44" i="1" s="1"/>
  <c r="CK51" i="1"/>
  <c r="CN75" i="1" s="1"/>
  <c r="DF49" i="1"/>
  <c r="DF26" i="1"/>
  <c r="DF32" i="1"/>
  <c r="DF28" i="1"/>
  <c r="DF30" i="1"/>
  <c r="DF22" i="1"/>
  <c r="DF34" i="1"/>
  <c r="DF23" i="1"/>
  <c r="DF27" i="1"/>
  <c r="DF29" i="1"/>
  <c r="CG36" i="1"/>
  <c r="CJ36" i="1" s="1"/>
  <c r="CB102" i="1" s="1"/>
  <c r="DF25" i="1"/>
  <c r="DF31" i="1"/>
  <c r="DF35" i="1"/>
  <c r="CG37" i="1"/>
  <c r="DF24" i="1"/>
  <c r="DF33" i="1"/>
  <c r="CG121" i="1"/>
  <c r="CK121" i="1" s="1"/>
  <c r="CK19" i="1"/>
  <c r="CL75" i="1" s="1"/>
  <c r="DF10" i="1"/>
  <c r="DF18" i="1"/>
  <c r="DF7" i="1"/>
  <c r="DF15" i="1"/>
  <c r="DF19" i="1"/>
  <c r="DF12" i="1"/>
  <c r="DF9" i="1"/>
  <c r="DF6" i="1"/>
  <c r="DF8" i="1"/>
  <c r="DF11" i="1"/>
  <c r="DF14" i="1"/>
  <c r="CG21" i="1"/>
  <c r="DF16" i="1"/>
  <c r="DF17" i="1"/>
  <c r="DF13" i="1"/>
  <c r="CG20" i="1"/>
  <c r="CX28" i="1"/>
  <c r="CX35" i="1"/>
  <c r="CX30" i="1"/>
  <c r="DC30" i="1" s="1"/>
  <c r="CX22" i="1"/>
  <c r="CX29" i="1"/>
  <c r="DC29" i="1" s="1"/>
  <c r="CX23" i="1"/>
  <c r="CX31" i="1"/>
  <c r="CX27" i="1"/>
  <c r="DC27" i="1" s="1"/>
  <c r="CX33" i="1"/>
  <c r="CX34" i="1"/>
  <c r="CX19" i="1"/>
  <c r="CX9" i="1"/>
  <c r="CX6" i="1"/>
  <c r="CX8" i="1"/>
  <c r="CX11" i="1"/>
  <c r="CX12" i="1"/>
  <c r="CX14" i="1"/>
  <c r="CX7" i="1"/>
  <c r="CX10" i="1"/>
  <c r="CX13" i="1"/>
  <c r="CX15" i="1"/>
  <c r="CX16" i="1"/>
  <c r="BY20" i="1"/>
  <c r="CX17" i="1"/>
  <c r="BY114" i="1"/>
  <c r="CE113" i="1"/>
  <c r="BX113" i="1"/>
  <c r="BX121" i="1"/>
  <c r="CC120" i="1"/>
  <c r="CW12" i="1"/>
  <c r="CW13" i="1"/>
  <c r="CW18" i="1"/>
  <c r="CW7" i="1"/>
  <c r="CW19" i="1"/>
  <c r="CW10" i="1"/>
  <c r="CP113" i="1"/>
  <c r="DO32" i="1"/>
  <c r="DO26" i="1"/>
  <c r="DO27" i="1"/>
  <c r="DO29" i="1"/>
  <c r="DO30" i="1"/>
  <c r="DO31" i="1"/>
  <c r="DO22" i="1"/>
  <c r="DO24" i="1"/>
  <c r="DO25" i="1"/>
  <c r="DO28" i="1"/>
  <c r="DO23" i="1"/>
  <c r="DO34" i="1"/>
  <c r="CP37" i="1"/>
  <c r="DO35" i="1"/>
  <c r="CQ111" i="1"/>
  <c r="CP36" i="1"/>
  <c r="CR111" i="1"/>
  <c r="DO33" i="1"/>
  <c r="CP21" i="1"/>
  <c r="DO9" i="1"/>
  <c r="DO10" i="1"/>
  <c r="DO11" i="1"/>
  <c r="DO12" i="1"/>
  <c r="DO13" i="1"/>
  <c r="DO18" i="1"/>
  <c r="DO14" i="1"/>
  <c r="DO6" i="1"/>
  <c r="CP20" i="1"/>
  <c r="DO15" i="1"/>
  <c r="DO16" i="1"/>
  <c r="DO19" i="1"/>
  <c r="DO7" i="1"/>
  <c r="DO8" i="1"/>
  <c r="DO17" i="1"/>
  <c r="BY79" i="1"/>
  <c r="CE89" i="1" s="1"/>
  <c r="DH48" i="1"/>
  <c r="DH43" i="1"/>
  <c r="DJ43" i="1" s="1"/>
  <c r="DH38" i="1"/>
  <c r="DH50" i="1"/>
  <c r="CI52" i="1"/>
  <c r="CK52" i="1" s="1"/>
  <c r="DH47" i="1"/>
  <c r="DH23" i="1"/>
  <c r="DH26" i="1"/>
  <c r="DH31" i="1"/>
  <c r="DI31" i="1" s="1"/>
  <c r="CZ67" i="1" s="1"/>
  <c r="DJ97" i="1" s="1"/>
  <c r="DH24" i="1"/>
  <c r="DH27" i="1"/>
  <c r="DH30" i="1"/>
  <c r="DH35" i="1"/>
  <c r="DH25" i="1"/>
  <c r="DI25" i="1" s="1"/>
  <c r="CZ61" i="1" s="1"/>
  <c r="DJ91" i="1" s="1"/>
  <c r="DH28" i="1"/>
  <c r="CI37" i="1"/>
  <c r="DH22" i="1"/>
  <c r="DH34" i="1"/>
  <c r="CJ19" i="1"/>
  <c r="DH11" i="1"/>
  <c r="DH13" i="1"/>
  <c r="DH15" i="1"/>
  <c r="DH18" i="1"/>
  <c r="CI21" i="1"/>
  <c r="DH9" i="1"/>
  <c r="DH6" i="1"/>
  <c r="DJ6" i="1" s="1"/>
  <c r="DH7" i="1"/>
  <c r="DH16" i="1"/>
  <c r="DH10" i="1"/>
  <c r="DH14" i="1"/>
  <c r="DH17" i="1"/>
  <c r="DH19" i="1"/>
  <c r="CI20" i="1"/>
  <c r="DH8" i="1"/>
  <c r="DJ8" i="1" s="1"/>
  <c r="DH12" i="1"/>
  <c r="CB53" i="1"/>
  <c r="CC53" i="1" s="1"/>
  <c r="BZ101" i="1" s="1"/>
  <c r="DA41" i="1"/>
  <c r="DA46" i="1"/>
  <c r="DA51" i="1"/>
  <c r="DA43" i="1"/>
  <c r="DB43" i="1" s="1"/>
  <c r="CX63" i="1" s="1"/>
  <c r="DF93" i="1" s="1"/>
  <c r="DA48" i="1"/>
  <c r="DA49" i="1"/>
  <c r="DA40" i="1"/>
  <c r="DA45" i="1"/>
  <c r="DC45" i="1" s="1"/>
  <c r="DA42" i="1"/>
  <c r="CB52" i="1"/>
  <c r="DA47" i="1"/>
  <c r="DA50" i="1"/>
  <c r="DB50" i="1" s="1"/>
  <c r="DA38" i="1"/>
  <c r="DB38" i="1" s="1"/>
  <c r="CX58" i="1" s="1"/>
  <c r="DF88" i="1" s="1"/>
  <c r="DA39" i="1"/>
  <c r="DA44" i="1"/>
  <c r="DB44" i="1" s="1"/>
  <c r="CX64" i="1" s="1"/>
  <c r="DF94" i="1" s="1"/>
  <c r="DC34" i="1"/>
  <c r="CC119" i="1"/>
  <c r="CC37" i="1"/>
  <c r="BY101" i="1" s="1"/>
  <c r="BY103" i="1" s="1"/>
  <c r="DA9" i="1"/>
  <c r="DA18" i="1"/>
  <c r="DA10" i="1"/>
  <c r="DA8" i="1"/>
  <c r="DA14" i="1"/>
  <c r="DA13" i="1"/>
  <c r="CB20" i="1"/>
  <c r="DA7" i="1"/>
  <c r="DA12" i="1"/>
  <c r="DA19" i="1"/>
  <c r="DA11" i="1"/>
  <c r="DA16" i="1"/>
  <c r="DA17" i="1"/>
  <c r="CB21" i="1"/>
  <c r="DA15" i="1"/>
  <c r="DA6" i="1"/>
  <c r="CR120" i="1"/>
  <c r="DN6" i="1"/>
  <c r="DG49" i="1"/>
  <c r="DG50" i="1"/>
  <c r="DG41" i="1"/>
  <c r="DI46" i="1"/>
  <c r="DA66" i="1" s="1"/>
  <c r="DI96" i="1" s="1"/>
  <c r="CC95" i="1"/>
  <c r="CH113" i="1"/>
  <c r="CK113" i="1" s="1"/>
  <c r="CK35" i="1"/>
  <c r="DG27" i="1"/>
  <c r="DG28" i="1"/>
  <c r="DG26" i="1"/>
  <c r="DG34" i="1"/>
  <c r="DG29" i="1"/>
  <c r="DG30" i="1"/>
  <c r="DG33" i="1"/>
  <c r="DI32" i="1"/>
  <c r="CZ68" i="1" s="1"/>
  <c r="DJ98" i="1" s="1"/>
  <c r="DJ32" i="1"/>
  <c r="DJ24" i="1"/>
  <c r="CJ111" i="1"/>
  <c r="CK36" i="1"/>
  <c r="CB95" i="1"/>
  <c r="CE80" i="1"/>
  <c r="CF90" i="1" s="1"/>
  <c r="CK111" i="1"/>
  <c r="BY78" i="1"/>
  <c r="CE88" i="1" s="1"/>
  <c r="DI19" i="1"/>
  <c r="CE79" i="1"/>
  <c r="BY83" i="1"/>
  <c r="CK112" i="1"/>
  <c r="CJ112" i="1"/>
  <c r="CK114" i="1"/>
  <c r="CJ114" i="1"/>
  <c r="BZ107" i="1" s="1"/>
  <c r="CA52" i="1"/>
  <c r="CZ39" i="1"/>
  <c r="CZ46" i="1"/>
  <c r="DC46" i="1" s="1"/>
  <c r="CD51" i="1"/>
  <c r="CK75" i="1" s="1"/>
  <c r="CZ49" i="1"/>
  <c r="CD36" i="1"/>
  <c r="CZ26" i="1"/>
  <c r="DC26" i="1" s="1"/>
  <c r="CZ24" i="1"/>
  <c r="DB24" i="1" s="1"/>
  <c r="CW60" i="1" s="1"/>
  <c r="DG90" i="1" s="1"/>
  <c r="CZ31" i="1"/>
  <c r="CD37" i="1"/>
  <c r="CA113" i="1"/>
  <c r="DQ49" i="1"/>
  <c r="DP49" i="1"/>
  <c r="DM38" i="1"/>
  <c r="DM39" i="1"/>
  <c r="DM40" i="1"/>
  <c r="DM41" i="1"/>
  <c r="DM42" i="1"/>
  <c r="DM43" i="1"/>
  <c r="DM44" i="1"/>
  <c r="DM45" i="1"/>
  <c r="DM46" i="1"/>
  <c r="DM47" i="1"/>
  <c r="DM48" i="1"/>
  <c r="DM51" i="1"/>
  <c r="CR51" i="1"/>
  <c r="CQ75" i="1" s="1"/>
  <c r="CQ51" i="1"/>
  <c r="CF69" i="1" s="1"/>
  <c r="CF75" i="1" s="1"/>
  <c r="CG95" i="1" s="1"/>
  <c r="CN53" i="1"/>
  <c r="DM50" i="1"/>
  <c r="CN52" i="1"/>
  <c r="CQ35" i="1"/>
  <c r="CE69" i="1" s="1"/>
  <c r="CE75" i="1" s="1"/>
  <c r="CF95" i="1" s="1"/>
  <c r="DM27" i="1"/>
  <c r="DM34" i="1"/>
  <c r="CN37" i="1"/>
  <c r="DM30" i="1"/>
  <c r="DM25" i="1"/>
  <c r="DM28" i="1"/>
  <c r="DM23" i="1"/>
  <c r="DM31" i="1"/>
  <c r="DM22" i="1"/>
  <c r="CR35" i="1"/>
  <c r="CP75" i="1" s="1"/>
  <c r="DM26" i="1"/>
  <c r="DM29" i="1"/>
  <c r="DM35" i="1"/>
  <c r="DM24" i="1"/>
  <c r="DM32" i="1"/>
  <c r="DM33" i="1"/>
  <c r="CR112" i="1"/>
  <c r="CQ112" i="1"/>
  <c r="CN36" i="1"/>
  <c r="CN114" i="1"/>
  <c r="CR114" i="1" s="1"/>
  <c r="CN113" i="1"/>
  <c r="CR121" i="1"/>
  <c r="CQ121" i="1"/>
  <c r="CC106" i="1" s="1"/>
  <c r="CR122" i="1"/>
  <c r="CQ122" i="1"/>
  <c r="CC107" i="1" s="1"/>
  <c r="DM7" i="1"/>
  <c r="DM11" i="1"/>
  <c r="DM15" i="1"/>
  <c r="DM6" i="1"/>
  <c r="DM17" i="1"/>
  <c r="DM10" i="1"/>
  <c r="DM14" i="1"/>
  <c r="CQ19" i="1"/>
  <c r="CD69" i="1" s="1"/>
  <c r="CD75" i="1" s="1"/>
  <c r="CE96" i="1" s="1"/>
  <c r="DM9" i="1"/>
  <c r="DM13" i="1"/>
  <c r="CN21" i="1"/>
  <c r="DM19" i="1"/>
  <c r="CN20" i="1"/>
  <c r="CR19" i="1"/>
  <c r="CO75" i="1" s="1"/>
  <c r="DM8" i="1"/>
  <c r="DM12" i="1"/>
  <c r="DM16" i="1"/>
  <c r="DM18" i="1"/>
  <c r="CY40" i="1"/>
  <c r="DB48" i="1"/>
  <c r="CX68" i="1" s="1"/>
  <c r="DF98" i="1" s="1"/>
  <c r="DC48" i="1"/>
  <c r="DC42" i="1"/>
  <c r="DB42" i="1"/>
  <c r="CX62" i="1" s="1"/>
  <c r="DF92" i="1" s="1"/>
  <c r="DC41" i="1"/>
  <c r="DB41" i="1"/>
  <c r="CX61" i="1" s="1"/>
  <c r="DF91" i="1" s="1"/>
  <c r="DC47" i="1"/>
  <c r="DB47" i="1"/>
  <c r="CX67" i="1" s="1"/>
  <c r="DF97" i="1" s="1"/>
  <c r="DC49" i="1"/>
  <c r="CD53" i="1"/>
  <c r="DC35" i="1"/>
  <c r="DB35" i="1"/>
  <c r="DC25" i="1"/>
  <c r="DB25" i="1"/>
  <c r="CW61" i="1" s="1"/>
  <c r="DG91" i="1" s="1"/>
  <c r="DB27" i="1"/>
  <c r="CW63" i="1" s="1"/>
  <c r="DG93" i="1" s="1"/>
  <c r="DC28" i="1"/>
  <c r="DB28" i="1"/>
  <c r="CW64" i="1" s="1"/>
  <c r="DG94" i="1" s="1"/>
  <c r="DC32" i="1"/>
  <c r="DB32" i="1"/>
  <c r="CW68" i="1" s="1"/>
  <c r="DG98" i="1" s="1"/>
  <c r="CD111" i="1"/>
  <c r="DC22" i="1"/>
  <c r="DB22" i="1"/>
  <c r="CW58" i="1" s="1"/>
  <c r="DG88" i="1" s="1"/>
  <c r="DB33" i="1"/>
  <c r="DC33" i="1"/>
  <c r="CC112" i="1"/>
  <c r="CD112" i="1"/>
  <c r="CD19" i="1"/>
  <c r="CI75" i="1" s="1"/>
  <c r="BZ21" i="1"/>
  <c r="CY18" i="1"/>
  <c r="CY12" i="1"/>
  <c r="CY11" i="1"/>
  <c r="CC19" i="1"/>
  <c r="BX69" i="1" s="1"/>
  <c r="BX75" i="1" s="1"/>
  <c r="CY19" i="1"/>
  <c r="CY13" i="1"/>
  <c r="CY10" i="1"/>
  <c r="CY6" i="1"/>
  <c r="CY17" i="1"/>
  <c r="CD121" i="1"/>
  <c r="CC121" i="1"/>
  <c r="BY106" i="1" s="1"/>
  <c r="CY8" i="1"/>
  <c r="BZ113" i="1"/>
  <c r="CD122" i="1"/>
  <c r="CC122" i="1"/>
  <c r="BY107" i="1" s="1"/>
  <c r="CY16" i="1"/>
  <c r="DB16" i="1" s="1"/>
  <c r="CV68" i="1" s="1"/>
  <c r="DH98" i="1" s="1"/>
  <c r="BZ114" i="1"/>
  <c r="DB9" i="1"/>
  <c r="CV61" i="1" s="1"/>
  <c r="DH91" i="1" s="1"/>
  <c r="DC9" i="1"/>
  <c r="DC16" i="1"/>
  <c r="CJ113" i="1" l="1"/>
  <c r="BZ106" i="1" s="1"/>
  <c r="AX159" i="1"/>
  <c r="AG86" i="1"/>
  <c r="AZ59" i="1"/>
  <c r="AJ84" i="1" s="1"/>
  <c r="AQ78" i="1" s="1"/>
  <c r="AO83" i="1" s="1"/>
  <c r="AZ68" i="1"/>
  <c r="AK84" i="1" s="1"/>
  <c r="AT78" i="1" s="1"/>
  <c r="DC24" i="1"/>
  <c r="DJ31" i="1"/>
  <c r="DJ19" i="1"/>
  <c r="AV159" i="1"/>
  <c r="DB14" i="1"/>
  <c r="CV66" i="1" s="1"/>
  <c r="DH96" i="1" s="1"/>
  <c r="BZ97" i="1"/>
  <c r="DB34" i="1"/>
  <c r="AG117" i="1"/>
  <c r="AT59" i="1"/>
  <c r="AJ81" i="1" s="1"/>
  <c r="AP78" i="1" s="1"/>
  <c r="AQ83" i="1" s="1"/>
  <c r="AO89" i="1" s="1"/>
  <c r="AT68" i="1"/>
  <c r="AK81" i="1" s="1"/>
  <c r="AS78" i="1" s="1"/>
  <c r="AP60" i="1"/>
  <c r="AY62" i="1"/>
  <c r="DI30" i="1"/>
  <c r="CZ66" i="1" s="1"/>
  <c r="DJ96" i="1" s="1"/>
  <c r="DC31" i="1"/>
  <c r="DG112" i="1" s="1"/>
  <c r="DJ13" i="1"/>
  <c r="DK110" i="1" s="1"/>
  <c r="DI9" i="1"/>
  <c r="CY61" i="1" s="1"/>
  <c r="DJ35" i="1"/>
  <c r="DJ22" i="1"/>
  <c r="DA73" i="1" s="1"/>
  <c r="DI39" i="1"/>
  <c r="DA59" i="1" s="1"/>
  <c r="DI89" i="1" s="1"/>
  <c r="AW159" i="1"/>
  <c r="DC23" i="1"/>
  <c r="DG104" i="1" s="1"/>
  <c r="DC51" i="1"/>
  <c r="AM62" i="1"/>
  <c r="AM63" i="1"/>
  <c r="CY80" i="1"/>
  <c r="DF110" i="1"/>
  <c r="CX81" i="1"/>
  <c r="DG111" i="1"/>
  <c r="CX83" i="1"/>
  <c r="DG113" i="1"/>
  <c r="CC113" i="1"/>
  <c r="BX106" i="1" s="1"/>
  <c r="CZ80" i="1"/>
  <c r="DI50" i="1"/>
  <c r="DI42" i="1"/>
  <c r="DA62" i="1" s="1"/>
  <c r="DI92" i="1" s="1"/>
  <c r="CF96" i="1"/>
  <c r="CF97" i="1" s="1"/>
  <c r="CW83" i="1"/>
  <c r="DH113" i="1"/>
  <c r="BX85" i="1"/>
  <c r="BX95" i="1"/>
  <c r="CX73" i="1"/>
  <c r="DG103" i="1"/>
  <c r="DB30" i="1"/>
  <c r="CW66" i="1" s="1"/>
  <c r="DG96" i="1" s="1"/>
  <c r="CX76" i="1"/>
  <c r="DG106" i="1"/>
  <c r="DC50" i="1"/>
  <c r="CY77" i="1"/>
  <c r="DF107" i="1"/>
  <c r="CY81" i="1"/>
  <c r="DF111" i="1"/>
  <c r="DA75" i="1"/>
  <c r="DJ105" i="1"/>
  <c r="DC17" i="1"/>
  <c r="DB40" i="1"/>
  <c r="CX60" i="1" s="1"/>
  <c r="DF90" i="1" s="1"/>
  <c r="CA69" i="1"/>
  <c r="CA75" i="1" s="1"/>
  <c r="CA96" i="1" s="1"/>
  <c r="DB23" i="1"/>
  <c r="CW59" i="1" s="1"/>
  <c r="DG89" i="1" s="1"/>
  <c r="DI12" i="1"/>
  <c r="CY64" i="1" s="1"/>
  <c r="AO58" i="1"/>
  <c r="AT37" i="1"/>
  <c r="AT159" i="1"/>
  <c r="BZ79" i="1"/>
  <c r="CF89" i="1" s="1"/>
  <c r="AK58" i="1"/>
  <c r="AN37" i="1"/>
  <c r="AU57" i="1"/>
  <c r="AZ20" i="1"/>
  <c r="AS156" i="1"/>
  <c r="AI178" i="1" s="1"/>
  <c r="AO175" i="1" s="1"/>
  <c r="AS165" i="1"/>
  <c r="AJ178" i="1"/>
  <c r="AR175" i="1" s="1"/>
  <c r="AK59" i="1"/>
  <c r="AN52" i="1"/>
  <c r="AU154" i="1"/>
  <c r="AZ117" i="1"/>
  <c r="DJ103" i="1"/>
  <c r="CG96" i="1"/>
  <c r="CG97" i="1" s="1"/>
  <c r="CW76" i="1"/>
  <c r="DH106" i="1"/>
  <c r="DB45" i="1"/>
  <c r="CX65" i="1" s="1"/>
  <c r="DF95" i="1" s="1"/>
  <c r="CY82" i="1"/>
  <c r="DF112" i="1"/>
  <c r="DB51" i="1"/>
  <c r="CY83" i="1"/>
  <c r="DF113" i="1"/>
  <c r="DA82" i="1"/>
  <c r="DJ112" i="1"/>
  <c r="DA83" i="1"/>
  <c r="DJ113" i="1"/>
  <c r="DJ29" i="1"/>
  <c r="DJ39" i="1"/>
  <c r="DB6" i="1"/>
  <c r="CV58" i="1" s="1"/>
  <c r="DH88" i="1" s="1"/>
  <c r="DC8" i="1"/>
  <c r="DC39" i="1"/>
  <c r="CC52" i="1"/>
  <c r="BZ102" i="1" s="1"/>
  <c r="BZ103" i="1" s="1"/>
  <c r="DB49" i="1"/>
  <c r="CZ75" i="1"/>
  <c r="DK105" i="1"/>
  <c r="DB78" i="1"/>
  <c r="DI108" i="1"/>
  <c r="CX80" i="1"/>
  <c r="DG110" i="1"/>
  <c r="DI10" i="1"/>
  <c r="CY62" i="1" s="1"/>
  <c r="DI24" i="1"/>
  <c r="CZ60" i="1" s="1"/>
  <c r="DJ90" i="1" s="1"/>
  <c r="DJ25" i="1"/>
  <c r="DI23" i="1"/>
  <c r="CZ59" i="1" s="1"/>
  <c r="DJ89" i="1" s="1"/>
  <c r="DJ51" i="1"/>
  <c r="CJ53" i="1"/>
  <c r="CC101" i="1" s="1"/>
  <c r="BY96" i="1"/>
  <c r="BY97" i="1" s="1"/>
  <c r="AN134" i="1"/>
  <c r="AH155" i="1"/>
  <c r="AH157" i="1" s="1"/>
  <c r="AH160" i="1" s="1"/>
  <c r="CX79" i="1"/>
  <c r="DG109" i="1"/>
  <c r="CY76" i="1"/>
  <c r="DF106" i="1"/>
  <c r="CX77" i="1"/>
  <c r="DG107" i="1"/>
  <c r="CX82" i="1"/>
  <c r="CX75" i="1"/>
  <c r="DG105" i="1"/>
  <c r="BZ85" i="1"/>
  <c r="CZ73" i="1"/>
  <c r="DK103" i="1"/>
  <c r="DJ9" i="1"/>
  <c r="CX78" i="1"/>
  <c r="DG108" i="1"/>
  <c r="CK37" i="1"/>
  <c r="DB79" i="1"/>
  <c r="DI109" i="1"/>
  <c r="DB81" i="1"/>
  <c r="DI111" i="1"/>
  <c r="DI49" i="1"/>
  <c r="AU58" i="1"/>
  <c r="AZ37" i="1"/>
  <c r="AI156" i="1"/>
  <c r="AN149" i="1"/>
  <c r="AN155" i="1"/>
  <c r="AT134" i="1"/>
  <c r="BX79" i="1"/>
  <c r="BX84" i="1"/>
  <c r="BX96" i="1"/>
  <c r="AJ173" i="1"/>
  <c r="AQ173" i="1" s="1"/>
  <c r="AM154" i="1"/>
  <c r="AI173" i="1" s="1"/>
  <c r="AN173" i="1" s="1"/>
  <c r="AM163" i="1"/>
  <c r="AO154" i="1"/>
  <c r="AT117" i="1"/>
  <c r="AK57" i="1"/>
  <c r="AN20" i="1"/>
  <c r="BZ78" i="1"/>
  <c r="CE95" i="1"/>
  <c r="CE97" i="1" s="1"/>
  <c r="BZ83" i="1"/>
  <c r="AX62" i="1"/>
  <c r="AT66" i="1"/>
  <c r="AK79" i="1" s="1"/>
  <c r="AS76" i="1" s="1"/>
  <c r="AT57" i="1"/>
  <c r="AJ79" i="1" s="1"/>
  <c r="AP76" i="1" s="1"/>
  <c r="AQ81" i="1" s="1"/>
  <c r="AO87" i="1" s="1"/>
  <c r="AQ60" i="1"/>
  <c r="AQ61" i="1"/>
  <c r="BY89" i="1"/>
  <c r="CB97" i="1"/>
  <c r="DJ42" i="1"/>
  <c r="CK53" i="1"/>
  <c r="DJ48" i="1"/>
  <c r="CC97" i="1"/>
  <c r="DJ50" i="1"/>
  <c r="DJ49" i="1"/>
  <c r="DI38" i="1"/>
  <c r="DA58" i="1" s="1"/>
  <c r="DI88" i="1" s="1"/>
  <c r="DJ40" i="1"/>
  <c r="CK20" i="1"/>
  <c r="DJ17" i="1"/>
  <c r="DJ10" i="1"/>
  <c r="DI11" i="1"/>
  <c r="CY63" i="1" s="1"/>
  <c r="DI40" i="1"/>
  <c r="DA60" i="1" s="1"/>
  <c r="DI90" i="1" s="1"/>
  <c r="DI51" i="1"/>
  <c r="DJ47" i="1"/>
  <c r="DI41" i="1"/>
  <c r="DA61" i="1" s="1"/>
  <c r="DI91" i="1" s="1"/>
  <c r="DI48" i="1"/>
  <c r="DA68" i="1" s="1"/>
  <c r="DI98" i="1" s="1"/>
  <c r="DI44" i="1"/>
  <c r="DA64" i="1" s="1"/>
  <c r="DI94" i="1" s="1"/>
  <c r="DJ45" i="1"/>
  <c r="DI35" i="1"/>
  <c r="DJ23" i="1"/>
  <c r="DI22" i="1"/>
  <c r="CZ58" i="1" s="1"/>
  <c r="DJ88" i="1" s="1"/>
  <c r="CJ37" i="1"/>
  <c r="CB101" i="1" s="1"/>
  <c r="CB103" i="1" s="1"/>
  <c r="CK21" i="1"/>
  <c r="DI18" i="1"/>
  <c r="CJ121" i="1"/>
  <c r="CA106" i="1" s="1"/>
  <c r="DI14" i="1"/>
  <c r="CY66" i="1" s="1"/>
  <c r="DI13" i="1"/>
  <c r="CY65" i="1" s="1"/>
  <c r="DJ16" i="1"/>
  <c r="DJ12" i="1"/>
  <c r="DI7" i="1"/>
  <c r="CY59" i="1" s="1"/>
  <c r="CA95" i="1"/>
  <c r="DI6" i="1"/>
  <c r="CY58" i="1" s="1"/>
  <c r="DB31" i="1"/>
  <c r="CW67" i="1" s="1"/>
  <c r="DG97" i="1" s="1"/>
  <c r="DB29" i="1"/>
  <c r="CW65" i="1" s="1"/>
  <c r="DG95" i="1" s="1"/>
  <c r="DC7" i="1"/>
  <c r="DC15" i="1"/>
  <c r="CD20" i="1"/>
  <c r="CJ52" i="1"/>
  <c r="CC102" i="1" s="1"/>
  <c r="DI47" i="1"/>
  <c r="DA67" i="1" s="1"/>
  <c r="DI97" i="1" s="1"/>
  <c r="DJ38" i="1"/>
  <c r="DI43" i="1"/>
  <c r="DA63" i="1" s="1"/>
  <c r="DI93" i="1" s="1"/>
  <c r="DJ30" i="1"/>
  <c r="BY88" i="1"/>
  <c r="CJ21" i="1"/>
  <c r="CA101" i="1" s="1"/>
  <c r="DI8" i="1"/>
  <c r="CY60" i="1" s="1"/>
  <c r="CJ20" i="1"/>
  <c r="CA102" i="1" s="1"/>
  <c r="DJ14" i="1"/>
  <c r="DJ7" i="1"/>
  <c r="DJ11" i="1"/>
  <c r="DJ15" i="1"/>
  <c r="DI15" i="1"/>
  <c r="CY67" i="1" s="1"/>
  <c r="DI17" i="1"/>
  <c r="DI16" i="1"/>
  <c r="CY68" i="1" s="1"/>
  <c r="DJ18" i="1"/>
  <c r="DB39" i="1"/>
  <c r="CX59" i="1" s="1"/>
  <c r="DF89" i="1" s="1"/>
  <c r="DC38" i="1"/>
  <c r="DC43" i="1"/>
  <c r="DC44" i="1"/>
  <c r="CD52" i="1"/>
  <c r="DC40" i="1"/>
  <c r="DB15" i="1"/>
  <c r="CV67" i="1" s="1"/>
  <c r="DH97" i="1" s="1"/>
  <c r="DC6" i="1"/>
  <c r="DB7" i="1"/>
  <c r="CV59" i="1" s="1"/>
  <c r="DH89" i="1" s="1"/>
  <c r="DB8" i="1"/>
  <c r="CV60" i="1" s="1"/>
  <c r="DH90" i="1" s="1"/>
  <c r="CC20" i="1"/>
  <c r="BX102" i="1" s="1"/>
  <c r="DC14" i="1"/>
  <c r="DB17" i="1"/>
  <c r="DJ41" i="1"/>
  <c r="BY80" i="1"/>
  <c r="DI29" i="1"/>
  <c r="CZ65" i="1" s="1"/>
  <c r="DJ95" i="1" s="1"/>
  <c r="DJ28" i="1"/>
  <c r="DI28" i="1"/>
  <c r="CZ64" i="1" s="1"/>
  <c r="DJ94" i="1" s="1"/>
  <c r="DJ33" i="1"/>
  <c r="DI33" i="1"/>
  <c r="DJ34" i="1"/>
  <c r="DI34" i="1"/>
  <c r="DJ26" i="1"/>
  <c r="DI26" i="1"/>
  <c r="CZ62" i="1" s="1"/>
  <c r="DJ92" i="1" s="1"/>
  <c r="DJ27" i="1"/>
  <c r="DI27" i="1"/>
  <c r="CZ63" i="1" s="1"/>
  <c r="DJ93" i="1" s="1"/>
  <c r="DB46" i="1"/>
  <c r="CX66" i="1" s="1"/>
  <c r="DF96" i="1" s="1"/>
  <c r="CD113" i="1"/>
  <c r="DB26" i="1"/>
  <c r="CW62" i="1" s="1"/>
  <c r="DP43" i="1"/>
  <c r="DD63" i="1" s="1"/>
  <c r="DC93" i="1" s="1"/>
  <c r="DQ43" i="1"/>
  <c r="DP41" i="1"/>
  <c r="DD61" i="1" s="1"/>
  <c r="DC91" i="1" s="1"/>
  <c r="DQ41" i="1"/>
  <c r="DP46" i="1"/>
  <c r="DD66" i="1" s="1"/>
  <c r="DC96" i="1" s="1"/>
  <c r="DQ46" i="1"/>
  <c r="DP42" i="1"/>
  <c r="DD62" i="1" s="1"/>
  <c r="DC92" i="1" s="1"/>
  <c r="DQ42" i="1"/>
  <c r="DP40" i="1"/>
  <c r="DD60" i="1" s="1"/>
  <c r="DC90" i="1" s="1"/>
  <c r="DQ40" i="1"/>
  <c r="DP47" i="1"/>
  <c r="DD67" i="1" s="1"/>
  <c r="DC97" i="1" s="1"/>
  <c r="DQ47" i="1"/>
  <c r="DQ51" i="1"/>
  <c r="DP51" i="1"/>
  <c r="DP48" i="1"/>
  <c r="DD68" i="1" s="1"/>
  <c r="DC98" i="1" s="1"/>
  <c r="DQ48" i="1"/>
  <c r="DP39" i="1"/>
  <c r="DD59" i="1" s="1"/>
  <c r="DC89" i="1" s="1"/>
  <c r="DQ39" i="1"/>
  <c r="CQ114" i="1"/>
  <c r="CB107" i="1" s="1"/>
  <c r="CR52" i="1"/>
  <c r="CQ52" i="1"/>
  <c r="CG102" i="1" s="1"/>
  <c r="DQ38" i="1"/>
  <c r="DP38" i="1"/>
  <c r="DD58" i="1" s="1"/>
  <c r="DC88" i="1" s="1"/>
  <c r="DQ50" i="1"/>
  <c r="DP50" i="1"/>
  <c r="DP45" i="1"/>
  <c r="DD65" i="1" s="1"/>
  <c r="DC95" i="1" s="1"/>
  <c r="DQ45" i="1"/>
  <c r="CQ53" i="1"/>
  <c r="CG101" i="1" s="1"/>
  <c r="CR53" i="1"/>
  <c r="DP44" i="1"/>
  <c r="DD64" i="1" s="1"/>
  <c r="DC94" i="1" s="1"/>
  <c r="DQ44" i="1"/>
  <c r="DP23" i="1"/>
  <c r="DC59" i="1" s="1"/>
  <c r="DD89" i="1" s="1"/>
  <c r="DQ23" i="1"/>
  <c r="DP28" i="1"/>
  <c r="DC64" i="1" s="1"/>
  <c r="DD94" i="1" s="1"/>
  <c r="DQ28" i="1"/>
  <c r="DQ25" i="1"/>
  <c r="DP25" i="1"/>
  <c r="DC61" i="1" s="1"/>
  <c r="DD91" i="1" s="1"/>
  <c r="DQ32" i="1"/>
  <c r="DP32" i="1"/>
  <c r="DC68" i="1" s="1"/>
  <c r="DD98" i="1" s="1"/>
  <c r="DQ24" i="1"/>
  <c r="DP24" i="1"/>
  <c r="DC60" i="1" s="1"/>
  <c r="DD90" i="1" s="1"/>
  <c r="CR113" i="1"/>
  <c r="CQ113" i="1"/>
  <c r="CB106" i="1" s="1"/>
  <c r="DQ29" i="1"/>
  <c r="DP29" i="1"/>
  <c r="DC65" i="1" s="1"/>
  <c r="DD95" i="1" s="1"/>
  <c r="CQ37" i="1"/>
  <c r="CF101" i="1" s="1"/>
  <c r="CR37" i="1"/>
  <c r="DP22" i="1"/>
  <c r="DC58" i="1" s="1"/>
  <c r="DD88" i="1" s="1"/>
  <c r="DQ22" i="1"/>
  <c r="DP27" i="1"/>
  <c r="DC63" i="1" s="1"/>
  <c r="DD93" i="1" s="1"/>
  <c r="DQ27" i="1"/>
  <c r="DQ35" i="1"/>
  <c r="DP35" i="1"/>
  <c r="DQ30" i="1"/>
  <c r="DP30" i="1"/>
  <c r="DC66" i="1" s="1"/>
  <c r="DD96" i="1" s="1"/>
  <c r="CQ36" i="1"/>
  <c r="CF102" i="1" s="1"/>
  <c r="CR36" i="1"/>
  <c r="DQ26" i="1"/>
  <c r="DP26" i="1"/>
  <c r="DC62" i="1" s="1"/>
  <c r="DD92" i="1" s="1"/>
  <c r="DP34" i="1"/>
  <c r="DQ34" i="1"/>
  <c r="DQ33" i="1"/>
  <c r="DP33" i="1"/>
  <c r="DP31" i="1"/>
  <c r="DC67" i="1" s="1"/>
  <c r="DD97" i="1" s="1"/>
  <c r="DQ31" i="1"/>
  <c r="DQ12" i="1"/>
  <c r="DP12" i="1"/>
  <c r="DB64" i="1" s="1"/>
  <c r="DQ8" i="1"/>
  <c r="DP8" i="1"/>
  <c r="DB60" i="1" s="1"/>
  <c r="DQ14" i="1"/>
  <c r="DP14" i="1"/>
  <c r="DB66" i="1" s="1"/>
  <c r="DQ10" i="1"/>
  <c r="DP10" i="1"/>
  <c r="DB62" i="1" s="1"/>
  <c r="CR20" i="1"/>
  <c r="CQ20" i="1"/>
  <c r="CE102" i="1" s="1"/>
  <c r="DQ17" i="1"/>
  <c r="DP17" i="1"/>
  <c r="DQ19" i="1"/>
  <c r="DP19" i="1"/>
  <c r="DP6" i="1"/>
  <c r="DB58" i="1" s="1"/>
  <c r="DQ6" i="1"/>
  <c r="CQ21" i="1"/>
  <c r="CE101" i="1" s="1"/>
  <c r="CR21" i="1"/>
  <c r="DP15" i="1"/>
  <c r="DB67" i="1" s="1"/>
  <c r="DQ15" i="1"/>
  <c r="DP18" i="1"/>
  <c r="DQ18" i="1"/>
  <c r="DP13" i="1"/>
  <c r="DB65" i="1" s="1"/>
  <c r="DQ13" i="1"/>
  <c r="DP11" i="1"/>
  <c r="DB63" i="1" s="1"/>
  <c r="DQ11" i="1"/>
  <c r="DQ16" i="1"/>
  <c r="DP16" i="1"/>
  <c r="DB68" i="1" s="1"/>
  <c r="DP9" i="1"/>
  <c r="DB61" i="1" s="1"/>
  <c r="DQ9" i="1"/>
  <c r="DP7" i="1"/>
  <c r="DB59" i="1" s="1"/>
  <c r="DQ7" i="1"/>
  <c r="DC11" i="1"/>
  <c r="DB11" i="1"/>
  <c r="CV63" i="1" s="1"/>
  <c r="DH93" i="1" s="1"/>
  <c r="DC12" i="1"/>
  <c r="DB12" i="1"/>
  <c r="CV64" i="1" s="1"/>
  <c r="DH94" i="1" s="1"/>
  <c r="CC114" i="1"/>
  <c r="BX107" i="1" s="1"/>
  <c r="CD114" i="1"/>
  <c r="DC18" i="1"/>
  <c r="DB18" i="1"/>
  <c r="CD21" i="1"/>
  <c r="CC21" i="1"/>
  <c r="BX101" i="1" s="1"/>
  <c r="DC10" i="1"/>
  <c r="DB10" i="1"/>
  <c r="CV62" i="1" s="1"/>
  <c r="DH92" i="1" s="1"/>
  <c r="DC13" i="1"/>
  <c r="DB13" i="1"/>
  <c r="CV65" i="1" s="1"/>
  <c r="DH95" i="1" s="1"/>
  <c r="DC19" i="1"/>
  <c r="DB19" i="1"/>
  <c r="CX74" i="1" l="1"/>
  <c r="BZ88" i="1"/>
  <c r="CC103" i="1"/>
  <c r="AP63" i="1"/>
  <c r="AP62" i="1"/>
  <c r="BX97" i="1"/>
  <c r="BY85" i="1"/>
  <c r="DE81" i="1"/>
  <c r="DC111" i="1"/>
  <c r="DA77" i="1"/>
  <c r="DJ107" i="1"/>
  <c r="DA81" i="1"/>
  <c r="DJ111" i="1"/>
  <c r="CA97" i="1"/>
  <c r="AM156" i="1"/>
  <c r="AI175" i="1" s="1"/>
  <c r="AN175" i="1" s="1"/>
  <c r="AI157" i="1"/>
  <c r="AJ175" i="1"/>
  <c r="AQ175" i="1" s="1"/>
  <c r="AM165" i="1"/>
  <c r="DC74" i="1"/>
  <c r="DE104" i="1"/>
  <c r="DC82" i="1"/>
  <c r="DE112" i="1"/>
  <c r="DK90" i="1"/>
  <c r="DE90" i="1"/>
  <c r="DD73" i="1"/>
  <c r="DD103" i="1"/>
  <c r="CZ78" i="1"/>
  <c r="DK108" i="1"/>
  <c r="DB80" i="1"/>
  <c r="DI110" i="1"/>
  <c r="CW80" i="1"/>
  <c r="DH110" i="1"/>
  <c r="DE91" i="1"/>
  <c r="DK91" i="1"/>
  <c r="DC81" i="1"/>
  <c r="DE111" i="1"/>
  <c r="DD83" i="1"/>
  <c r="DD113" i="1"/>
  <c r="DE73" i="1"/>
  <c r="DC103" i="1"/>
  <c r="DE75" i="1"/>
  <c r="DC105" i="1"/>
  <c r="CY79" i="1"/>
  <c r="DF109" i="1"/>
  <c r="CW74" i="1"/>
  <c r="DH104" i="1"/>
  <c r="BX89" i="1"/>
  <c r="BX80" i="1"/>
  <c r="BX90" i="1" s="1"/>
  <c r="CC89" i="1"/>
  <c r="AG76" i="1"/>
  <c r="AU61" i="1"/>
  <c r="AU60" i="1"/>
  <c r="AU63" i="1" s="1"/>
  <c r="AZ57" i="1"/>
  <c r="AJ82" i="1" s="1"/>
  <c r="AQ76" i="1" s="1"/>
  <c r="AO81" i="1" s="1"/>
  <c r="AZ66" i="1"/>
  <c r="AK82" i="1" s="1"/>
  <c r="AT76" i="1" s="1"/>
  <c r="DK98" i="1"/>
  <c r="DE98" i="1"/>
  <c r="DC73" i="1"/>
  <c r="DE103" i="1"/>
  <c r="DE92" i="1"/>
  <c r="DK92" i="1"/>
  <c r="DD74" i="1"/>
  <c r="DD104" i="1"/>
  <c r="DB76" i="1"/>
  <c r="DI106" i="1"/>
  <c r="CY78" i="1"/>
  <c r="DF108" i="1"/>
  <c r="CZ77" i="1"/>
  <c r="DK107" i="1"/>
  <c r="DB83" i="1"/>
  <c r="DI113" i="1"/>
  <c r="AU157" i="1"/>
  <c r="AU160" i="1" s="1"/>
  <c r="AU158" i="1"/>
  <c r="AJ179" i="1"/>
  <c r="AS173" i="1" s="1"/>
  <c r="AY163" i="1"/>
  <c r="AY154" i="1"/>
  <c r="AI179" i="1" s="1"/>
  <c r="AP173" i="1" s="1"/>
  <c r="CW77" i="1"/>
  <c r="DH107" i="1"/>
  <c r="CW79" i="1"/>
  <c r="DH109" i="1"/>
  <c r="DK89" i="1"/>
  <c r="DE89" i="1"/>
  <c r="DC83" i="1"/>
  <c r="DE113" i="1"/>
  <c r="DE95" i="1"/>
  <c r="DK95" i="1"/>
  <c r="DK97" i="1"/>
  <c r="DE97" i="1"/>
  <c r="DE88" i="1"/>
  <c r="DK88" i="1"/>
  <c r="DC77" i="1"/>
  <c r="DE107" i="1"/>
  <c r="DC75" i="1"/>
  <c r="DE105" i="1"/>
  <c r="DD80" i="1"/>
  <c r="DD110" i="1"/>
  <c r="DD75" i="1"/>
  <c r="DD105" i="1"/>
  <c r="DD76" i="1"/>
  <c r="DD106" i="1"/>
  <c r="DE83" i="1"/>
  <c r="DC113" i="1"/>
  <c r="DE82" i="1"/>
  <c r="DC112" i="1"/>
  <c r="DE77" i="1"/>
  <c r="DC107" i="1"/>
  <c r="DE76" i="1"/>
  <c r="DC106" i="1"/>
  <c r="CW69" i="1"/>
  <c r="DG92" i="1"/>
  <c r="DA78" i="1"/>
  <c r="DJ108" i="1"/>
  <c r="DA79" i="1"/>
  <c r="DJ109" i="1"/>
  <c r="CY73" i="1"/>
  <c r="DF103" i="1"/>
  <c r="CZ74" i="1"/>
  <c r="DK104" i="1"/>
  <c r="DB73" i="1"/>
  <c r="DI103" i="1"/>
  <c r="CZ79" i="1"/>
  <c r="DK109" i="1"/>
  <c r="AJ177" i="1"/>
  <c r="AR174" i="1" s="1"/>
  <c r="AS164" i="1"/>
  <c r="AS155" i="1"/>
  <c r="AI177" i="1" s="1"/>
  <c r="AO174" i="1" s="1"/>
  <c r="AN157" i="1"/>
  <c r="AN158" i="1"/>
  <c r="AG81" i="1"/>
  <c r="AZ67" i="1"/>
  <c r="AK83" i="1" s="1"/>
  <c r="AT77" i="1" s="1"/>
  <c r="AZ58" i="1"/>
  <c r="AJ83" i="1" s="1"/>
  <c r="AQ77" i="1" s="1"/>
  <c r="AO82" i="1" s="1"/>
  <c r="CY74" i="1"/>
  <c r="DF104" i="1"/>
  <c r="DA80" i="1"/>
  <c r="DJ110" i="1"/>
  <c r="AG98" i="1"/>
  <c r="AN67" i="1"/>
  <c r="AK77" i="1" s="1"/>
  <c r="AR77" i="1" s="1"/>
  <c r="AN58" i="1"/>
  <c r="AJ77" i="1" s="1"/>
  <c r="AO77" i="1" s="1"/>
  <c r="AP82" i="1" s="1"/>
  <c r="AO85" i="1" s="1"/>
  <c r="AG111" i="1"/>
  <c r="AO60" i="1"/>
  <c r="AO63" i="1" s="1"/>
  <c r="AT67" i="1"/>
  <c r="AK80" i="1" s="1"/>
  <c r="AS77" i="1" s="1"/>
  <c r="AT58" i="1"/>
  <c r="AJ80" i="1" s="1"/>
  <c r="AP77" i="1" s="1"/>
  <c r="AQ82" i="1" s="1"/>
  <c r="AO88" i="1" s="1"/>
  <c r="AO61" i="1"/>
  <c r="CW78" i="1"/>
  <c r="DH108" i="1"/>
  <c r="DK93" i="1"/>
  <c r="DE93" i="1"/>
  <c r="DC79" i="1"/>
  <c r="DE109" i="1"/>
  <c r="DD77" i="1"/>
  <c r="DD107" i="1"/>
  <c r="DD81" i="1"/>
  <c r="DD111" i="1"/>
  <c r="DE74" i="1"/>
  <c r="DC104" i="1"/>
  <c r="DE78" i="1"/>
  <c r="DC108" i="1"/>
  <c r="CZ82" i="1"/>
  <c r="DK112" i="1"/>
  <c r="DB75" i="1"/>
  <c r="DI105" i="1"/>
  <c r="DC80" i="1"/>
  <c r="DE110" i="1"/>
  <c r="DD82" i="1"/>
  <c r="DD112" i="1"/>
  <c r="CY75" i="1"/>
  <c r="DF105" i="1"/>
  <c r="DB82" i="1"/>
  <c r="DI112" i="1"/>
  <c r="AG93" i="1"/>
  <c r="AK60" i="1"/>
  <c r="AN66" i="1"/>
  <c r="AK76" i="1" s="1"/>
  <c r="AR76" i="1" s="1"/>
  <c r="AK61" i="1"/>
  <c r="AN57" i="1"/>
  <c r="AJ76" i="1" s="1"/>
  <c r="AO76" i="1" s="1"/>
  <c r="AP81" i="1" s="1"/>
  <c r="AO84" i="1" s="1"/>
  <c r="AM166" i="1"/>
  <c r="AM157" i="1"/>
  <c r="AM164" i="1"/>
  <c r="AJ174" i="1"/>
  <c r="AQ174" i="1" s="1"/>
  <c r="AM155" i="1"/>
  <c r="AI174" i="1" s="1"/>
  <c r="AN174" i="1" s="1"/>
  <c r="DB74" i="1"/>
  <c r="DI104" i="1"/>
  <c r="DC76" i="1"/>
  <c r="DE106" i="1"/>
  <c r="DC78" i="1"/>
  <c r="DE108" i="1"/>
  <c r="DE96" i="1"/>
  <c r="DK96" i="1"/>
  <c r="DK94" i="1"/>
  <c r="DE94" i="1"/>
  <c r="DD78" i="1"/>
  <c r="DD108" i="1"/>
  <c r="DD79" i="1"/>
  <c r="DD109" i="1"/>
  <c r="DE79" i="1"/>
  <c r="DC109" i="1"/>
  <c r="DE80" i="1"/>
  <c r="DC110" i="1"/>
  <c r="CW81" i="1"/>
  <c r="DH111" i="1"/>
  <c r="CW73" i="1"/>
  <c r="DH103" i="1"/>
  <c r="CZ81" i="1"/>
  <c r="DK111" i="1"/>
  <c r="CW82" i="1"/>
  <c r="DH112" i="1"/>
  <c r="CZ83" i="1"/>
  <c r="DK113" i="1"/>
  <c r="DA74" i="1"/>
  <c r="DJ104" i="1"/>
  <c r="DB77" i="1"/>
  <c r="DI107" i="1"/>
  <c r="BZ80" i="1"/>
  <c r="BZ90" i="1" s="1"/>
  <c r="CF88" i="1"/>
  <c r="AO157" i="1"/>
  <c r="AO160" i="1" s="1"/>
  <c r="AO158" i="1"/>
  <c r="AS163" i="1"/>
  <c r="AJ176" i="1"/>
  <c r="AR173" i="1" s="1"/>
  <c r="AS154" i="1"/>
  <c r="AI176" i="1" s="1"/>
  <c r="AO173" i="1" s="1"/>
  <c r="AH158" i="1"/>
  <c r="CZ76" i="1"/>
  <c r="DK106" i="1"/>
  <c r="DA76" i="1"/>
  <c r="DJ106" i="1"/>
  <c r="CW75" i="1"/>
  <c r="DH105" i="1"/>
  <c r="AG103" i="1"/>
  <c r="AN59" i="1"/>
  <c r="AJ78" i="1" s="1"/>
  <c r="AO78" i="1" s="1"/>
  <c r="AP83" i="1" s="1"/>
  <c r="AO86" i="1" s="1"/>
  <c r="AN68" i="1"/>
  <c r="AK78" i="1" s="1"/>
  <c r="AR78" i="1" s="1"/>
  <c r="BZ89" i="1"/>
  <c r="AQ62" i="1"/>
  <c r="AT69" i="1"/>
  <c r="AQ63" i="1"/>
  <c r="DA69" i="1"/>
  <c r="BY90" i="1"/>
  <c r="CA103" i="1"/>
  <c r="CY69" i="1"/>
  <c r="CX69" i="1"/>
  <c r="CZ69" i="1"/>
  <c r="BX103" i="1"/>
  <c r="CV69" i="1"/>
  <c r="CF103" i="1"/>
  <c r="DD69" i="1"/>
  <c r="CG103" i="1"/>
  <c r="DC69" i="1"/>
  <c r="DB69" i="1"/>
  <c r="CE103" i="1"/>
  <c r="AT60" i="1" l="1"/>
  <c r="AO62" i="1"/>
  <c r="AS157" i="1"/>
  <c r="AI165" i="1" s="1"/>
  <c r="AS166" i="1"/>
  <c r="AN160" i="1"/>
  <c r="AU62" i="1"/>
  <c r="AZ61" i="1"/>
  <c r="AZ70" i="1"/>
  <c r="AT61" i="1"/>
  <c r="AK62" i="1"/>
  <c r="AN70" i="1"/>
  <c r="AN61" i="1"/>
  <c r="AU159" i="1"/>
  <c r="AY158" i="1"/>
  <c r="AY167" i="1"/>
  <c r="AK63" i="1"/>
  <c r="AN60" i="1"/>
  <c r="AN69" i="1"/>
  <c r="AY169" i="1"/>
  <c r="AY160" i="1"/>
  <c r="AJ167" i="1" s="1"/>
  <c r="AZ72" i="1"/>
  <c r="AZ63" i="1"/>
  <c r="AK69" i="1" s="1"/>
  <c r="AT70" i="1"/>
  <c r="AH159" i="1"/>
  <c r="AM158" i="1"/>
  <c r="AM167" i="1"/>
  <c r="AO159" i="1"/>
  <c r="AS167" i="1"/>
  <c r="AN159" i="1"/>
  <c r="AS158" i="1"/>
  <c r="AY166" i="1"/>
  <c r="AY157" i="1"/>
  <c r="AZ69" i="1"/>
  <c r="AZ60" i="1"/>
  <c r="AI160" i="1"/>
  <c r="AI159" i="1"/>
  <c r="AT63" i="1"/>
  <c r="AJ69" i="1" s="1"/>
  <c r="AT72" i="1"/>
  <c r="AT71" i="1"/>
  <c r="AT62" i="1"/>
  <c r="AJ68" i="1" s="1"/>
  <c r="AN62" i="1" l="1"/>
  <c r="AI68" i="1" s="1"/>
  <c r="AN71" i="1"/>
  <c r="AZ71" i="1"/>
  <c r="AZ62" i="1"/>
  <c r="AK68" i="1" s="1"/>
  <c r="AS159" i="1"/>
  <c r="AI166" i="1" s="1"/>
  <c r="AS168" i="1"/>
  <c r="AY159" i="1"/>
  <c r="AJ166" i="1" s="1"/>
  <c r="AY168" i="1"/>
  <c r="AS169" i="1"/>
  <c r="AS160" i="1"/>
  <c r="AI167" i="1" s="1"/>
  <c r="AM159" i="1"/>
  <c r="AH166" i="1" s="1"/>
  <c r="AM168" i="1"/>
  <c r="AN63" i="1"/>
  <c r="AI69" i="1" s="1"/>
  <c r="AN72" i="1"/>
  <c r="AM169" i="1"/>
  <c r="AM160" i="1"/>
  <c r="AH167" i="1" s="1"/>
</calcChain>
</file>

<file path=xl/sharedStrings.xml><?xml version="1.0" encoding="utf-8"?>
<sst xmlns="http://schemas.openxmlformats.org/spreadsheetml/2006/main" count="1443" uniqueCount="205">
  <si>
    <t>MW (FAME)</t>
    <phoneticPr fontId="2"/>
  </si>
  <si>
    <t>16:0</t>
  </si>
  <si>
    <t>270.45</t>
  </si>
  <si>
    <t>18:0</t>
  </si>
  <si>
    <t>298.5</t>
  </si>
  <si>
    <t>20:0</t>
    <phoneticPr fontId="2"/>
  </si>
  <si>
    <t>16:1</t>
    <phoneticPr fontId="2"/>
  </si>
  <si>
    <t>18:1(9)</t>
  </si>
  <si>
    <t>18:1(11)</t>
  </si>
  <si>
    <t>296.49</t>
  </si>
  <si>
    <t>18:2(9,12)</t>
  </si>
  <si>
    <t>294.47</t>
  </si>
  <si>
    <t>18:3(6,9,12)</t>
  </si>
  <si>
    <t>292.46</t>
  </si>
  <si>
    <t>18:3(9,12,15)</t>
  </si>
  <si>
    <t>18:4(6,9,12,15)</t>
    <phoneticPr fontId="2"/>
  </si>
  <si>
    <t>20:1</t>
    <phoneticPr fontId="2"/>
  </si>
  <si>
    <r>
      <rPr>
        <sz val="12"/>
        <color theme="1"/>
        <rFont val="Yu Gothic"/>
        <family val="2"/>
        <charset val="128"/>
        <scheme val="minor"/>
      </rPr>
      <t>IS</t>
    </r>
    <r>
      <rPr>
        <sz val="11"/>
        <color rgb="FF000000"/>
        <rFont val="Arial"/>
        <family val="2"/>
      </rPr>
      <t>(17:0)</t>
    </r>
  </si>
  <si>
    <t>total TAG</t>
    <phoneticPr fontId="2"/>
  </si>
  <si>
    <t>TAG ug/sample</t>
    <phoneticPr fontId="2"/>
  </si>
  <si>
    <t>16:0</t>
    <phoneticPr fontId="2"/>
  </si>
  <si>
    <t>18:0</t>
    <phoneticPr fontId="2"/>
  </si>
  <si>
    <t>ug (=5.409*area/areais)</t>
    <phoneticPr fontId="2"/>
  </si>
  <si>
    <t>mol (ug/MW)</t>
  </si>
  <si>
    <t>saturated</t>
  </si>
  <si>
    <t>saturated</t>
    <phoneticPr fontId="1"/>
  </si>
  <si>
    <t>unsaturated</t>
  </si>
  <si>
    <t>unsaturated</t>
    <phoneticPr fontId="1"/>
  </si>
  <si>
    <t>A</t>
  </si>
  <si>
    <t>MW (FAME)</t>
  </si>
  <si>
    <t>20:0</t>
  </si>
  <si>
    <t>16:1</t>
  </si>
  <si>
    <t>18:4(6,9,12,15)</t>
  </si>
  <si>
    <t>20:1</t>
  </si>
  <si>
    <r>
      <t>IS</t>
    </r>
    <r>
      <rPr>
        <sz val="11"/>
        <color rgb="FF000000"/>
        <rFont val="Arial"/>
        <family val="2"/>
      </rPr>
      <t>(17:0)</t>
    </r>
  </si>
  <si>
    <t>total TAG</t>
  </si>
  <si>
    <t>TAG ug/sample</t>
  </si>
  <si>
    <t>B</t>
  </si>
  <si>
    <t>B</t>
    <phoneticPr fontId="1"/>
  </si>
  <si>
    <t>C</t>
  </si>
  <si>
    <t>18:3(6,9,12,15)</t>
  </si>
  <si>
    <t>M9Dark</t>
  </si>
  <si>
    <t>Light</t>
  </si>
  <si>
    <t>LS</t>
  </si>
  <si>
    <t>Dark</t>
  </si>
  <si>
    <t>M9Light</t>
  </si>
  <si>
    <t>AVERAGE</t>
  </si>
  <si>
    <t>saturated</t>
    <phoneticPr fontId="2"/>
  </si>
  <si>
    <t>total</t>
  </si>
  <si>
    <t>total</t>
    <phoneticPr fontId="1"/>
  </si>
  <si>
    <t>medium</t>
  </si>
  <si>
    <t>medium</t>
    <phoneticPr fontId="1"/>
  </si>
  <si>
    <t>surface</t>
  </si>
  <si>
    <t>surface</t>
    <phoneticPr fontId="1"/>
  </si>
  <si>
    <t>cell</t>
  </si>
  <si>
    <t>cell</t>
    <phoneticPr fontId="1"/>
  </si>
  <si>
    <t>Dark</t>
    <phoneticPr fontId="1"/>
  </si>
  <si>
    <t>Light</t>
    <phoneticPr fontId="1"/>
  </si>
  <si>
    <t>LS</t>
    <phoneticPr fontId="1"/>
  </si>
  <si>
    <t>18:4(6,9,12,15)</t>
    <phoneticPr fontId="1"/>
  </si>
  <si>
    <t>20:1</t>
    <phoneticPr fontId="1"/>
  </si>
  <si>
    <t>total / gDW</t>
    <phoneticPr fontId="1"/>
  </si>
  <si>
    <t>mol (ug/MW)/DW</t>
    <phoneticPr fontId="1"/>
  </si>
  <si>
    <t>unsaturated acid</t>
    <phoneticPr fontId="1"/>
  </si>
  <si>
    <t>saturated acid(%)</t>
    <phoneticPr fontId="2"/>
  </si>
  <si>
    <t>unsaturated acid(%)</t>
    <phoneticPr fontId="1"/>
  </si>
  <si>
    <t>saturated acid</t>
    <phoneticPr fontId="1"/>
  </si>
  <si>
    <t>AVERAGE</t>
    <phoneticPr fontId="1"/>
  </si>
  <si>
    <t>saturated[%]</t>
    <phoneticPr fontId="2"/>
  </si>
  <si>
    <t>unsaturated[%]</t>
    <phoneticPr fontId="1"/>
  </si>
  <si>
    <t>saturated acid[total]</t>
    <phoneticPr fontId="1"/>
  </si>
  <si>
    <t>unsaturated acid[total]</t>
    <phoneticPr fontId="1"/>
  </si>
  <si>
    <t>saturated acid[m+s]]</t>
    <phoneticPr fontId="1"/>
  </si>
  <si>
    <t>unsaturated acid[m+s]]</t>
    <phoneticPr fontId="1"/>
  </si>
  <si>
    <t>S.D</t>
    <phoneticPr fontId="1"/>
  </si>
  <si>
    <t>Light</t>
    <phoneticPr fontId="1"/>
  </si>
  <si>
    <t>S.D.</t>
    <phoneticPr fontId="1"/>
  </si>
  <si>
    <t>511.93 ± 153.01</t>
    <phoneticPr fontId="1"/>
  </si>
  <si>
    <t>403.94 ±  274.09</t>
    <phoneticPr fontId="1"/>
  </si>
  <si>
    <t>690.11 ± 341.59</t>
    <phoneticPr fontId="1"/>
  </si>
  <si>
    <t>24.07 ± 6.24</t>
    <phoneticPr fontId="1"/>
  </si>
  <si>
    <t>36.74 ±  17.25</t>
    <phoneticPr fontId="1"/>
  </si>
  <si>
    <t>38.38 ± 9.94</t>
    <phoneticPr fontId="1"/>
  </si>
  <si>
    <t>9.75 ± 3.97</t>
    <phoneticPr fontId="1"/>
  </si>
  <si>
    <t>15.72 ± 8.63</t>
    <phoneticPr fontId="1"/>
  </si>
  <si>
    <t>12.36 ±  4.66</t>
    <phoneticPr fontId="1"/>
  </si>
  <si>
    <t>SD</t>
    <phoneticPr fontId="1"/>
  </si>
  <si>
    <t>saturated acid</t>
  </si>
  <si>
    <t>unsaturated acid</t>
  </si>
  <si>
    <t>41.96 ± 5.94</t>
    <phoneticPr fontId="1"/>
  </si>
  <si>
    <t>16.17 ± 3.84</t>
    <phoneticPr fontId="1"/>
  </si>
  <si>
    <t>50.33 ± 16.51</t>
    <phoneticPr fontId="1"/>
  </si>
  <si>
    <t>21.7 ± 9.75</t>
    <phoneticPr fontId="1"/>
  </si>
  <si>
    <t>59.09 ± 4.42</t>
    <phoneticPr fontId="1"/>
  </si>
  <si>
    <t>21.48 ± 8.79</t>
    <phoneticPr fontId="1"/>
  </si>
  <si>
    <t>5.24 ± 5.74</t>
    <phoneticPr fontId="1"/>
  </si>
  <si>
    <t>0.03 ± 0.06</t>
    <phoneticPr fontId="1"/>
  </si>
  <si>
    <t>11.66 ± 16.80</t>
    <phoneticPr fontId="1"/>
  </si>
  <si>
    <t>0.03 ± 0.05</t>
    <phoneticPr fontId="1"/>
  </si>
  <si>
    <t>6.97 ± 3.40</t>
    <phoneticPr fontId="1"/>
  </si>
  <si>
    <t>0.01 ± 0.02</t>
    <phoneticPr fontId="1"/>
  </si>
  <si>
    <t>9.1 ± 18.20</t>
    <phoneticPr fontId="1"/>
  </si>
  <si>
    <t>90.90 ± 18.20</t>
    <phoneticPr fontId="1"/>
  </si>
  <si>
    <t>7.53 ± 3.81</t>
    <phoneticPr fontId="1"/>
  </si>
  <si>
    <t>92.47 ± 3.81</t>
    <phoneticPr fontId="1"/>
  </si>
  <si>
    <t>61.19 ± 6.45</t>
    <phoneticPr fontId="1"/>
  </si>
  <si>
    <t>38.81 ± 6.44</t>
    <phoneticPr fontId="1"/>
  </si>
  <si>
    <t>6.23 ± 6.45</t>
    <phoneticPr fontId="1"/>
  </si>
  <si>
    <t>93.77 ± 6.45</t>
    <phoneticPr fontId="1"/>
  </si>
  <si>
    <t>5.76 ± 6.22</t>
    <phoneticPr fontId="1"/>
  </si>
  <si>
    <t>94.24 ± 6.22</t>
    <phoneticPr fontId="1"/>
  </si>
  <si>
    <t>57.15 ± 18.66</t>
    <phoneticPr fontId="1"/>
  </si>
  <si>
    <t>42.85 ± 18.66</t>
    <phoneticPr fontId="1"/>
  </si>
  <si>
    <t>2.26 ± 3.20</t>
    <phoneticPr fontId="1"/>
  </si>
  <si>
    <t>97.74 ± 3.20</t>
    <phoneticPr fontId="1"/>
  </si>
  <si>
    <t>9.20 ± 2.97</t>
    <phoneticPr fontId="1"/>
  </si>
  <si>
    <t>90.80 ± 2.97</t>
    <phoneticPr fontId="1"/>
  </si>
  <si>
    <t>59.44 ± 10.85</t>
    <phoneticPr fontId="1"/>
  </si>
  <si>
    <t>40.56 ± 10.85</t>
    <phoneticPr fontId="1"/>
  </si>
  <si>
    <t>M9 Dark</t>
  </si>
  <si>
    <t>M9 Dark</t>
    <phoneticPr fontId="1"/>
  </si>
  <si>
    <t>M9 Light</t>
    <phoneticPr fontId="1"/>
  </si>
  <si>
    <t>LS Dark</t>
  </si>
  <si>
    <t>LS Dark</t>
    <phoneticPr fontId="1"/>
  </si>
  <si>
    <t>secretory rate[m+s](mol%)</t>
    <phoneticPr fontId="1"/>
  </si>
  <si>
    <t>secretory rate[m](mol%)</t>
    <phoneticPr fontId="1"/>
  </si>
  <si>
    <t>total TAG（µg/gDW)</t>
    <phoneticPr fontId="1"/>
  </si>
  <si>
    <t>saturated acid</t>
    <phoneticPr fontId="1"/>
  </si>
  <si>
    <t>unsaturated acid</t>
    <phoneticPr fontId="1"/>
  </si>
  <si>
    <t>surface</t>
    <phoneticPr fontId="1"/>
  </si>
  <si>
    <t>Dark</t>
    <phoneticPr fontId="1"/>
  </si>
  <si>
    <t>cell</t>
    <phoneticPr fontId="1"/>
  </si>
  <si>
    <t>LS</t>
    <phoneticPr fontId="1"/>
  </si>
  <si>
    <t>µmol (ug/MW)</t>
    <phoneticPr fontId="1"/>
  </si>
  <si>
    <t>µmol (ug/MW)/DW</t>
    <phoneticPr fontId="1"/>
  </si>
  <si>
    <t>secretory rate [m+s] (mol%)</t>
  </si>
  <si>
    <t>secretory rate [m+s] (mol%)</t>
    <phoneticPr fontId="1"/>
  </si>
  <si>
    <t>secretory rate [m] (mol%)</t>
  </si>
  <si>
    <t>secretory rate [m] (mol%)</t>
    <phoneticPr fontId="1"/>
  </si>
  <si>
    <t>unsaturated acid (%)</t>
    <phoneticPr fontId="1"/>
  </si>
  <si>
    <t>saturated acid (%)</t>
    <phoneticPr fontId="2"/>
  </si>
  <si>
    <t>secretory rate [m+s] (%)</t>
    <phoneticPr fontId="1"/>
  </si>
  <si>
    <t xml:space="preserve"> surface</t>
    <phoneticPr fontId="1"/>
  </si>
  <si>
    <t>M9 Light</t>
  </si>
  <si>
    <t>18:1 (9)</t>
    <phoneticPr fontId="1"/>
  </si>
  <si>
    <t>18:1 (11)</t>
    <phoneticPr fontId="1"/>
  </si>
  <si>
    <t>18:2 (9,12)</t>
    <phoneticPr fontId="1"/>
  </si>
  <si>
    <t>18:3 (6,9,12)</t>
    <phoneticPr fontId="1"/>
  </si>
  <si>
    <t>18:3 (9,12,15)</t>
    <phoneticPr fontId="1"/>
  </si>
  <si>
    <t>18:4 (6,9,12,15)</t>
    <phoneticPr fontId="1"/>
  </si>
  <si>
    <t>171218A</t>
    <phoneticPr fontId="1"/>
  </si>
  <si>
    <t>171218B</t>
    <phoneticPr fontId="1"/>
  </si>
  <si>
    <t>171218C</t>
    <phoneticPr fontId="1"/>
  </si>
  <si>
    <t>GC-FID area</t>
    <phoneticPr fontId="2"/>
  </si>
  <si>
    <t>0</t>
    <phoneticPr fontId="1"/>
  </si>
  <si>
    <t>FA</t>
    <phoneticPr fontId="1"/>
  </si>
  <si>
    <t>GC-FID area</t>
    <phoneticPr fontId="19"/>
  </si>
  <si>
    <t>ug (=5.409*area/areais)</t>
    <phoneticPr fontId="19"/>
  </si>
  <si>
    <t>µmol (ug/MW)</t>
    <phoneticPr fontId="19"/>
  </si>
  <si>
    <t>BY2</t>
    <phoneticPr fontId="20"/>
  </si>
  <si>
    <t>B</t>
    <phoneticPr fontId="19"/>
  </si>
  <si>
    <t>C</t>
    <phoneticPr fontId="19"/>
  </si>
  <si>
    <t>D</t>
    <phoneticPr fontId="19"/>
  </si>
  <si>
    <t>FA</t>
    <phoneticPr fontId="19"/>
  </si>
  <si>
    <t>MW (FAME)</t>
    <phoneticPr fontId="19"/>
  </si>
  <si>
    <t>medium</t>
    <phoneticPr fontId="20"/>
  </si>
  <si>
    <t>surface</t>
    <phoneticPr fontId="20"/>
  </si>
  <si>
    <t>cell</t>
    <phoneticPr fontId="20"/>
  </si>
  <si>
    <t>cell</t>
    <phoneticPr fontId="19"/>
  </si>
  <si>
    <t>C</t>
    <phoneticPr fontId="20"/>
  </si>
  <si>
    <t>16:0</t>
    <phoneticPr fontId="19"/>
  </si>
  <si>
    <t>20:0</t>
    <phoneticPr fontId="19"/>
  </si>
  <si>
    <t>18:0</t>
    <phoneticPr fontId="19"/>
  </si>
  <si>
    <t>16:1</t>
    <phoneticPr fontId="19"/>
  </si>
  <si>
    <t>18:4(6,9,12,15)</t>
    <phoneticPr fontId="19"/>
  </si>
  <si>
    <t>20:1</t>
    <phoneticPr fontId="19"/>
  </si>
  <si>
    <r>
      <rPr>
        <sz val="12"/>
        <color theme="1"/>
        <rFont val="Yu Gothic"/>
        <family val="2"/>
        <charset val="128"/>
        <scheme val="minor"/>
      </rPr>
      <t>IS</t>
    </r>
    <r>
      <rPr>
        <sz val="11"/>
        <color indexed="8"/>
        <rFont val="Arial"/>
        <family val="2"/>
      </rPr>
      <t>(17:0)</t>
    </r>
  </si>
  <si>
    <t>20:1</t>
    <phoneticPr fontId="20"/>
  </si>
  <si>
    <t>total TAG</t>
    <phoneticPr fontId="19"/>
  </si>
  <si>
    <t>saturated</t>
    <phoneticPr fontId="19"/>
  </si>
  <si>
    <t>TAG ug/sample</t>
    <phoneticPr fontId="19"/>
  </si>
  <si>
    <t>unsaturated</t>
    <phoneticPr fontId="20"/>
  </si>
  <si>
    <t>saturated</t>
    <phoneticPr fontId="20"/>
  </si>
  <si>
    <t>total</t>
    <phoneticPr fontId="20"/>
  </si>
  <si>
    <t>total / gDW</t>
    <phoneticPr fontId="20"/>
  </si>
  <si>
    <t>Average</t>
    <phoneticPr fontId="19"/>
  </si>
  <si>
    <t>S.D</t>
    <phoneticPr fontId="19"/>
  </si>
  <si>
    <t>secretory rate [m+s] (%)</t>
    <phoneticPr fontId="19"/>
  </si>
  <si>
    <t>secretory rate [m] (%)</t>
    <phoneticPr fontId="19"/>
  </si>
  <si>
    <t>B</t>
    <phoneticPr fontId="20"/>
  </si>
  <si>
    <t>Total TAG（µg/gDW)</t>
    <phoneticPr fontId="20"/>
  </si>
  <si>
    <t>D</t>
  </si>
  <si>
    <t>AVERAGE</t>
    <phoneticPr fontId="20"/>
  </si>
  <si>
    <t>S.D.</t>
    <phoneticPr fontId="20"/>
  </si>
  <si>
    <t>Dark</t>
    <phoneticPr fontId="20"/>
  </si>
  <si>
    <t>surface</t>
    <phoneticPr fontId="19"/>
  </si>
  <si>
    <t>medium</t>
    <phoneticPr fontId="19"/>
  </si>
  <si>
    <t>BY2</t>
    <phoneticPr fontId="19"/>
  </si>
  <si>
    <t>total TAG（µg/gDW)</t>
    <phoneticPr fontId="20"/>
  </si>
  <si>
    <t>1985.19 ± 457.21</t>
    <phoneticPr fontId="20"/>
  </si>
  <si>
    <t>4.80 ± 1.61</t>
    <phoneticPr fontId="20"/>
  </si>
  <si>
    <t>2.17 ± 0.81</t>
    <phoneticPr fontId="20"/>
  </si>
  <si>
    <t>secretory rate[m]</t>
  </si>
  <si>
    <t>secretory rate[m+s]</t>
  </si>
  <si>
    <t>cell total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</si>
</sst>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0"/>
    <numFmt numFmtId="177" formatCode="0.00000"/>
    <numFmt numFmtId="178" formatCode="0.0_ "/>
    <numFmt numFmtId="179" formatCode="0.00000_ "/>
    <numFmt numFmtId="180" formatCode="0.000000000000000_ "/>
    <numFmt numFmtId="181" formatCode="0.000000_ "/>
  </numFmts>
  <fonts count="30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000000"/>
      <name val="Arial"/>
      <family val="2"/>
    </font>
    <font>
      <u/>
      <sz val="12"/>
      <color theme="10"/>
      <name val="Yu Gothic"/>
      <family val="2"/>
      <charset val="128"/>
      <scheme val="minor"/>
    </font>
    <font>
      <u/>
      <sz val="12"/>
      <color theme="11"/>
      <name val="Yu Gothic"/>
      <family val="2"/>
      <charset val="128"/>
      <scheme val="minor"/>
    </font>
    <font>
      <sz val="12"/>
      <color rgb="FF000000"/>
      <name val="Yu Gothic"/>
      <family val="3"/>
      <charset val="128"/>
      <scheme val="minor"/>
    </font>
    <font>
      <sz val="10"/>
      <name val="メイリオ"/>
      <family val="2"/>
      <charset val="128"/>
    </font>
    <font>
      <sz val="10"/>
      <name val="Arial"/>
      <family val="2"/>
    </font>
    <font>
      <sz val="10"/>
      <name val="ＭＳ Ｐゴシック"/>
      <family val="2"/>
      <charset val="128"/>
    </font>
    <font>
      <sz val="11"/>
      <color rgb="FF000000"/>
      <name val="Yu Gothic"/>
      <family val="3"/>
      <charset val="128"/>
      <scheme val="minor"/>
    </font>
    <font>
      <sz val="12"/>
      <color theme="1"/>
      <name val="Avenir Roman"/>
    </font>
    <font>
      <sz val="12"/>
      <color rgb="FF000000"/>
      <name val="Avenir Roman"/>
    </font>
    <font>
      <sz val="11"/>
      <color rgb="FF000000"/>
      <name val="Avenir Roman"/>
    </font>
    <font>
      <sz val="12"/>
      <color theme="1"/>
      <name val="Avenir Book"/>
      <family val="2"/>
    </font>
    <font>
      <sz val="11"/>
      <color rgb="FF000000"/>
      <name val="Avenir Book"/>
      <family val="2"/>
    </font>
    <font>
      <sz val="12"/>
      <color theme="1"/>
      <name val="Helvetica"/>
      <family val="2"/>
    </font>
    <font>
      <sz val="11"/>
      <color rgb="FF000000"/>
      <name val="Helvetica"/>
      <family val="2"/>
    </font>
    <font>
      <sz val="11"/>
      <color theme="1"/>
      <name val="Arial"/>
      <family val="2"/>
    </font>
    <font>
      <sz val="6"/>
      <name val="ＭＳ Ｐゴシック"/>
      <family val="2"/>
      <charset val="128"/>
    </font>
    <font>
      <sz val="6"/>
      <name val="Yu Gothic"/>
      <family val="3"/>
      <charset val="128"/>
    </font>
    <font>
      <sz val="11"/>
      <color indexed="8"/>
      <name val="Arial"/>
      <family val="2"/>
    </font>
    <font>
      <sz val="10"/>
      <color rgb="FF000000"/>
      <name val="Avenir Book"/>
      <family val="2"/>
    </font>
    <font>
      <sz val="10"/>
      <color theme="1"/>
      <name val="Avenir Roman"/>
    </font>
    <font>
      <sz val="10"/>
      <color rgb="FF000000"/>
      <name val="Avenir Roman"/>
    </font>
    <font>
      <sz val="10"/>
      <name val="Avenir Book"/>
      <family val="2"/>
    </font>
    <font>
      <sz val="10"/>
      <color theme="1"/>
      <name val="Avenir Book"/>
      <family val="2"/>
    </font>
    <font>
      <sz val="10"/>
      <name val="Helvetica"/>
      <family val="2"/>
    </font>
    <font>
      <sz val="10"/>
      <color rgb="FF000000"/>
      <name val="Helvetica"/>
      <family val="2"/>
    </font>
    <font>
      <sz val="10"/>
      <color theme="1"/>
      <name val="Helvetica"/>
      <family val="2"/>
    </font>
  </fonts>
  <fills count="10">
    <fill>
      <patternFill patternType="none"/>
    </fill>
    <fill>
      <patternFill patternType="gray125"/>
    </fill>
    <fill>
      <patternFill patternType="solid">
        <fgColor rgb="FFFFCCFF"/>
        <bgColor rgb="FFFFCC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A9694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FAD5B4"/>
        <bgColor rgb="FF000000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1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7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2" borderId="0" xfId="0" applyFont="1" applyFill="1" applyAlignment="1">
      <alignment vertical="center"/>
    </xf>
    <xf numFmtId="177" fontId="0" fillId="0" borderId="0" xfId="0" applyNumberFormat="1"/>
    <xf numFmtId="0" fontId="6" fillId="0" borderId="0" xfId="0" applyFont="1"/>
    <xf numFmtId="49" fontId="8" fillId="3" borderId="0" xfId="0" applyNumberFormat="1" applyFont="1" applyFill="1"/>
    <xf numFmtId="0" fontId="0" fillId="0" borderId="1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0" borderId="0" xfId="0" applyFont="1" applyBorder="1"/>
    <xf numFmtId="49" fontId="7" fillId="0" borderId="0" xfId="0" applyNumberFormat="1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vertical="center"/>
    </xf>
    <xf numFmtId="0" fontId="0" fillId="0" borderId="3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5" xfId="0" applyNumberFormat="1" applyFont="1" applyBorder="1" applyAlignment="1">
      <alignment vertical="center"/>
    </xf>
    <xf numFmtId="0" fontId="0" fillId="0" borderId="6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7" fillId="0" borderId="0" xfId="0" applyFont="1" applyBorder="1"/>
    <xf numFmtId="49" fontId="8" fillId="0" borderId="0" xfId="0" applyNumberFormat="1" applyFont="1" applyBorder="1"/>
    <xf numFmtId="0" fontId="8" fillId="0" borderId="0" xfId="0" applyFont="1" applyBorder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2" borderId="0" xfId="0" applyFont="1" applyFill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4" borderId="0" xfId="0" applyFont="1" applyFill="1"/>
    <xf numFmtId="0" fontId="3" fillId="4" borderId="9" xfId="0" applyFont="1" applyFill="1" applyBorder="1"/>
    <xf numFmtId="0" fontId="3" fillId="5" borderId="0" xfId="0" applyFont="1" applyFill="1"/>
    <xf numFmtId="0" fontId="3" fillId="5" borderId="9" xfId="0" applyFont="1" applyFill="1" applyBorder="1"/>
    <xf numFmtId="0" fontId="3" fillId="6" borderId="0" xfId="0" applyFont="1" applyFill="1"/>
    <xf numFmtId="0" fontId="3" fillId="6" borderId="9" xfId="0" applyFont="1" applyFill="1" applyBorder="1"/>
    <xf numFmtId="49" fontId="3" fillId="7" borderId="0" xfId="0" applyNumberFormat="1" applyFont="1" applyFill="1" applyAlignment="1">
      <alignment vertical="center"/>
    </xf>
    <xf numFmtId="0" fontId="3" fillId="7" borderId="0" xfId="0" applyFont="1" applyFill="1" applyAlignment="1">
      <alignment vertical="center"/>
    </xf>
    <xf numFmtId="20" fontId="3" fillId="7" borderId="0" xfId="0" applyNumberFormat="1" applyFont="1" applyFill="1" applyAlignment="1">
      <alignment vertical="center"/>
    </xf>
    <xf numFmtId="177" fontId="0" fillId="0" borderId="1" xfId="0" applyNumberFormat="1" applyFont="1" applyBorder="1" applyAlignment="1">
      <alignment vertical="center"/>
    </xf>
    <xf numFmtId="177" fontId="0" fillId="0" borderId="2" xfId="0" applyNumberFormat="1" applyFont="1" applyBorder="1" applyAlignment="1">
      <alignment vertical="center"/>
    </xf>
    <xf numFmtId="177" fontId="3" fillId="4" borderId="9" xfId="0" applyNumberFormat="1" applyFont="1" applyFill="1" applyBorder="1"/>
    <xf numFmtId="177" fontId="3" fillId="5" borderId="9" xfId="0" applyNumberFormat="1" applyFont="1" applyFill="1" applyBorder="1"/>
    <xf numFmtId="177" fontId="3" fillId="6" borderId="9" xfId="0" applyNumberFormat="1" applyFont="1" applyFill="1" applyBorder="1"/>
    <xf numFmtId="177" fontId="0" fillId="0" borderId="4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3" fillId="4" borderId="0" xfId="0" applyNumberFormat="1" applyFont="1" applyFill="1"/>
    <xf numFmtId="177" fontId="0" fillId="0" borderId="3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179" fontId="3" fillId="4" borderId="0" xfId="0" applyNumberFormat="1" applyFont="1" applyFill="1"/>
    <xf numFmtId="179" fontId="0" fillId="0" borderId="0" xfId="0" applyNumberFormat="1"/>
    <xf numFmtId="180" fontId="0" fillId="0" borderId="0" xfId="0" applyNumberFormat="1"/>
    <xf numFmtId="181" fontId="0" fillId="0" borderId="0" xfId="0" applyNumberFormat="1"/>
    <xf numFmtId="177" fontId="0" fillId="0" borderId="1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3" fillId="0" borderId="0" xfId="0" applyNumberFormat="1" applyFont="1" applyFill="1"/>
    <xf numFmtId="20" fontId="3" fillId="0" borderId="0" xfId="0" applyNumberFormat="1" applyFont="1" applyFill="1" applyAlignment="1">
      <alignment vertical="center"/>
    </xf>
    <xf numFmtId="0" fontId="0" fillId="0" borderId="0" xfId="0" applyFill="1" applyBorder="1"/>
    <xf numFmtId="49" fontId="8" fillId="0" borderId="0" xfId="0" applyNumberFormat="1" applyFont="1" applyFill="1" applyBorder="1"/>
    <xf numFmtId="177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0" fontId="3" fillId="0" borderId="0" xfId="0" applyNumberFormat="1" applyFont="1" applyFill="1" applyBorder="1" applyAlignment="1">
      <alignment vertical="center"/>
    </xf>
    <xf numFmtId="179" fontId="0" fillId="0" borderId="0" xfId="0" applyNumberFormat="1" applyFill="1" applyBorder="1"/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0" fontId="3" fillId="0" borderId="10" xfId="0" applyNumberFormat="1" applyFont="1" applyFill="1" applyBorder="1" applyAlignment="1">
      <alignment horizontal="center" vertical="center"/>
    </xf>
    <xf numFmtId="2" fontId="3" fillId="4" borderId="10" xfId="0" applyNumberFormat="1" applyFont="1" applyFill="1" applyBorder="1" applyAlignment="1">
      <alignment horizontal="center"/>
    </xf>
    <xf numFmtId="2" fontId="3" fillId="8" borderId="10" xfId="0" applyNumberFormat="1" applyFont="1" applyFill="1" applyBorder="1" applyAlignment="1">
      <alignment horizontal="center"/>
    </xf>
    <xf numFmtId="2" fontId="3" fillId="6" borderId="10" xfId="0" applyNumberFormat="1" applyFont="1" applyFill="1" applyBorder="1" applyAlignment="1">
      <alignment horizontal="center"/>
    </xf>
    <xf numFmtId="177" fontId="3" fillId="4" borderId="0" xfId="0" applyNumberFormat="1" applyFont="1" applyFill="1" applyBorder="1"/>
    <xf numFmtId="177" fontId="3" fillId="5" borderId="0" xfId="0" applyNumberFormat="1" applyFont="1" applyFill="1" applyBorder="1"/>
    <xf numFmtId="177" fontId="3" fillId="6" borderId="0" xfId="0" applyNumberFormat="1" applyFont="1" applyFill="1" applyBorder="1"/>
    <xf numFmtId="0" fontId="6" fillId="0" borderId="10" xfId="0" applyFont="1" applyBorder="1" applyAlignment="1">
      <alignment horizontal="center"/>
    </xf>
    <xf numFmtId="2" fontId="3" fillId="5" borderId="10" xfId="0" applyNumberFormat="1" applyFont="1" applyFill="1" applyBorder="1" applyAlignment="1">
      <alignment horizontal="center"/>
    </xf>
    <xf numFmtId="0" fontId="0" fillId="0" borderId="0" xfId="0" applyAlignment="1"/>
    <xf numFmtId="176" fontId="3" fillId="4" borderId="9" xfId="0" applyNumberFormat="1" applyFont="1" applyFill="1" applyBorder="1"/>
    <xf numFmtId="176" fontId="3" fillId="5" borderId="9" xfId="0" applyNumberFormat="1" applyFont="1" applyFill="1" applyBorder="1"/>
    <xf numFmtId="176" fontId="3" fillId="6" borderId="9" xfId="0" applyNumberFormat="1" applyFont="1" applyFill="1" applyBorder="1"/>
    <xf numFmtId="2" fontId="3" fillId="4" borderId="9" xfId="0" applyNumberFormat="1" applyFont="1" applyFill="1" applyBorder="1"/>
    <xf numFmtId="0" fontId="10" fillId="0" borderId="10" xfId="0" applyFont="1" applyFill="1" applyBorder="1" applyAlignment="1">
      <alignment horizontal="center" vertical="center"/>
    </xf>
    <xf numFmtId="2" fontId="0" fillId="0" borderId="0" xfId="0" applyNumberFormat="1"/>
    <xf numFmtId="1" fontId="0" fillId="0" borderId="7" xfId="0" applyNumberFormat="1" applyBorder="1" applyAlignment="1">
      <alignment horizontal="center"/>
    </xf>
    <xf numFmtId="0" fontId="3" fillId="4" borderId="0" xfId="0" applyFont="1" applyFill="1" applyBorder="1"/>
    <xf numFmtId="0" fontId="3" fillId="4" borderId="13" xfId="0" applyFont="1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3" fillId="5" borderId="13" xfId="0" applyFont="1" applyFill="1" applyBorder="1" applyAlignment="1">
      <alignment horizontal="center"/>
    </xf>
    <xf numFmtId="0" fontId="0" fillId="0" borderId="13" xfId="0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3" fillId="6" borderId="0" xfId="0" applyNumberFormat="1" applyFont="1" applyFill="1" applyBorder="1" applyAlignment="1">
      <alignment horizontal="center"/>
    </xf>
    <xf numFmtId="176" fontId="3" fillId="4" borderId="5" xfId="0" applyNumberFormat="1" applyFont="1" applyFill="1" applyBorder="1"/>
    <xf numFmtId="176" fontId="3" fillId="5" borderId="5" xfId="0" applyNumberFormat="1" applyFont="1" applyFill="1" applyBorder="1"/>
    <xf numFmtId="176" fontId="3" fillId="6" borderId="5" xfId="0" applyNumberFormat="1" applyFont="1" applyFill="1" applyBorder="1"/>
    <xf numFmtId="181" fontId="0" fillId="9" borderId="0" xfId="0" applyNumberFormat="1" applyFill="1"/>
    <xf numFmtId="0" fontId="0" fillId="0" borderId="7" xfId="0" applyBorder="1" applyAlignment="1"/>
    <xf numFmtId="0" fontId="10" fillId="0" borderId="10" xfId="0" applyFont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0" fontId="13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4" fillId="0" borderId="0" xfId="0" applyFont="1"/>
    <xf numFmtId="0" fontId="14" fillId="0" borderId="7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16" fillId="0" borderId="0" xfId="0" applyFont="1"/>
    <xf numFmtId="0" fontId="16" fillId="0" borderId="7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1" fontId="0" fillId="0" borderId="0" xfId="0" applyNumberFormat="1"/>
    <xf numFmtId="0" fontId="0" fillId="0" borderId="7" xfId="0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49" fontId="8" fillId="0" borderId="0" xfId="0" applyNumberFormat="1" applyFont="1" applyFill="1"/>
    <xf numFmtId="49" fontId="3" fillId="0" borderId="0" xfId="0" applyNumberFormat="1" applyFont="1" applyFill="1" applyAlignment="1">
      <alignment vertical="center"/>
    </xf>
    <xf numFmtId="0" fontId="7" fillId="0" borderId="0" xfId="0" applyNumberFormat="1" applyFont="1" applyBorder="1"/>
    <xf numFmtId="0" fontId="0" fillId="0" borderId="2" xfId="0" applyNumberFormat="1" applyBorder="1"/>
    <xf numFmtId="0" fontId="0" fillId="0" borderId="0" xfId="0" applyNumberFormat="1" applyBorder="1"/>
    <xf numFmtId="0" fontId="0" fillId="0" borderId="0" xfId="0" applyNumberFormat="1" applyFill="1" applyBorder="1"/>
    <xf numFmtId="0" fontId="0" fillId="0" borderId="7" xfId="0" applyNumberFormat="1" applyBorder="1"/>
    <xf numFmtId="2" fontId="0" fillId="0" borderId="0" xfId="0" applyNumberFormat="1" applyBorder="1" applyAlignment="1">
      <alignment horizontal="center"/>
    </xf>
    <xf numFmtId="0" fontId="9" fillId="0" borderId="0" xfId="13"/>
    <xf numFmtId="0" fontId="3" fillId="0" borderId="0" xfId="13" applyFont="1" applyFill="1" applyAlignment="1">
      <alignment horizontal="center"/>
    </xf>
    <xf numFmtId="0" fontId="9" fillId="0" borderId="0" xfId="13" applyFont="1" applyAlignment="1">
      <alignment vertical="center"/>
    </xf>
    <xf numFmtId="0" fontId="9" fillId="0" borderId="0" xfId="13" applyNumberFormat="1" applyFont="1" applyAlignment="1">
      <alignment vertical="center"/>
    </xf>
    <xf numFmtId="0" fontId="9" fillId="0" borderId="1" xfId="13" applyBorder="1" applyAlignment="1">
      <alignment horizontal="center"/>
    </xf>
    <xf numFmtId="0" fontId="9" fillId="0" borderId="2" xfId="13" applyBorder="1" applyAlignment="1">
      <alignment horizontal="center"/>
    </xf>
    <xf numFmtId="0" fontId="9" fillId="0" borderId="3" xfId="13" applyBorder="1" applyAlignment="1">
      <alignment horizontal="center"/>
    </xf>
    <xf numFmtId="0" fontId="9" fillId="0" borderId="3" xfId="13" applyFill="1" applyBorder="1" applyAlignment="1">
      <alignment horizontal="center"/>
    </xf>
    <xf numFmtId="0" fontId="9" fillId="0" borderId="2" xfId="13" applyFill="1" applyBorder="1" applyAlignment="1">
      <alignment horizontal="center"/>
    </xf>
    <xf numFmtId="0" fontId="9" fillId="0" borderId="4" xfId="13" applyBorder="1" applyAlignment="1">
      <alignment horizontal="center"/>
    </xf>
    <xf numFmtId="0" fontId="9" fillId="0" borderId="0" xfId="13" applyBorder="1" applyAlignment="1">
      <alignment horizontal="center"/>
    </xf>
    <xf numFmtId="0" fontId="9" fillId="0" borderId="5" xfId="13" applyBorder="1" applyAlignment="1">
      <alignment horizontal="center"/>
    </xf>
    <xf numFmtId="0" fontId="9" fillId="0" borderId="5" xfId="13" applyFill="1" applyBorder="1" applyAlignment="1">
      <alignment horizontal="center"/>
    </xf>
    <xf numFmtId="0" fontId="9" fillId="0" borderId="0" xfId="13" applyFill="1" applyBorder="1" applyAlignment="1">
      <alignment horizontal="center"/>
    </xf>
    <xf numFmtId="0" fontId="3" fillId="0" borderId="0" xfId="13" applyFont="1"/>
    <xf numFmtId="49" fontId="9" fillId="0" borderId="0" xfId="13" applyNumberFormat="1" applyFont="1" applyAlignment="1">
      <alignment vertical="center"/>
    </xf>
    <xf numFmtId="0" fontId="9" fillId="0" borderId="4" xfId="13" applyNumberFormat="1" applyBorder="1" applyAlignment="1">
      <alignment vertical="center"/>
    </xf>
    <xf numFmtId="0" fontId="9" fillId="0" borderId="0" xfId="13" applyNumberFormat="1" applyBorder="1" applyAlignment="1">
      <alignment vertical="center"/>
    </xf>
    <xf numFmtId="0" fontId="9" fillId="0" borderId="5" xfId="13" applyNumberFormat="1" applyBorder="1" applyAlignment="1">
      <alignment vertical="center"/>
    </xf>
    <xf numFmtId="0" fontId="9" fillId="0" borderId="4" xfId="13" applyNumberFormat="1" applyFont="1" applyBorder="1" applyAlignment="1">
      <alignment vertical="center"/>
    </xf>
    <xf numFmtId="0" fontId="9" fillId="0" borderId="0" xfId="13" applyNumberFormat="1" applyFont="1" applyBorder="1" applyAlignment="1">
      <alignment vertical="center"/>
    </xf>
    <xf numFmtId="0" fontId="9" fillId="0" borderId="5" xfId="13" applyNumberFormat="1" applyFont="1" applyBorder="1" applyAlignment="1">
      <alignment vertical="center"/>
    </xf>
    <xf numFmtId="0" fontId="3" fillId="4" borderId="0" xfId="13" applyFont="1" applyFill="1"/>
    <xf numFmtId="49" fontId="8" fillId="3" borderId="0" xfId="13" applyNumberFormat="1" applyFont="1" applyFill="1"/>
    <xf numFmtId="0" fontId="9" fillId="0" borderId="2" xfId="13" applyNumberFormat="1" applyBorder="1" applyAlignment="1">
      <alignment vertical="center"/>
    </xf>
    <xf numFmtId="0" fontId="9" fillId="0" borderId="4" xfId="13" applyBorder="1"/>
    <xf numFmtId="0" fontId="9" fillId="0" borderId="0" xfId="13" applyBorder="1" applyAlignment="1">
      <alignment vertical="center"/>
    </xf>
    <xf numFmtId="0" fontId="9" fillId="0" borderId="4" xfId="13" applyBorder="1" applyAlignment="1">
      <alignment horizontal="right"/>
    </xf>
    <xf numFmtId="0" fontId="9" fillId="0" borderId="0" xfId="13" applyBorder="1" applyAlignment="1">
      <alignment horizontal="right"/>
    </xf>
    <xf numFmtId="0" fontId="9" fillId="0" borderId="0" xfId="13" applyBorder="1"/>
    <xf numFmtId="0" fontId="9" fillId="0" borderId="5" xfId="13" applyBorder="1"/>
    <xf numFmtId="0" fontId="9" fillId="0" borderId="0" xfId="13" applyFill="1" applyBorder="1"/>
    <xf numFmtId="49" fontId="3" fillId="7" borderId="0" xfId="13" applyNumberFormat="1" applyFont="1" applyFill="1" applyAlignment="1">
      <alignment vertical="center"/>
    </xf>
    <xf numFmtId="0" fontId="9" fillId="0" borderId="4" xfId="13" applyBorder="1" applyAlignment="1">
      <alignment vertical="center"/>
    </xf>
    <xf numFmtId="0" fontId="9" fillId="0" borderId="0" xfId="13" applyAlignment="1">
      <alignment horizontal="right"/>
    </xf>
    <xf numFmtId="0" fontId="3" fillId="7" borderId="0" xfId="13" applyFont="1" applyFill="1" applyAlignment="1">
      <alignment vertical="center"/>
    </xf>
    <xf numFmtId="0" fontId="9" fillId="0" borderId="0" xfId="13" applyFill="1" applyBorder="1" applyAlignment="1">
      <alignment vertical="center"/>
    </xf>
    <xf numFmtId="0" fontId="9" fillId="0" borderId="6" xfId="13" applyBorder="1"/>
    <xf numFmtId="0" fontId="9" fillId="0" borderId="7" xfId="13" applyBorder="1"/>
    <xf numFmtId="0" fontId="9" fillId="0" borderId="8" xfId="13" applyBorder="1"/>
    <xf numFmtId="0" fontId="9" fillId="2" borderId="0" xfId="13" applyFont="1" applyFill="1" applyAlignment="1">
      <alignment vertical="center"/>
    </xf>
    <xf numFmtId="0" fontId="9" fillId="0" borderId="7" xfId="13" applyNumberFormat="1" applyBorder="1" applyAlignment="1">
      <alignment vertical="center"/>
    </xf>
    <xf numFmtId="20" fontId="3" fillId="7" borderId="0" xfId="13" applyNumberFormat="1" applyFont="1" applyFill="1" applyAlignment="1">
      <alignment vertical="center"/>
    </xf>
    <xf numFmtId="177" fontId="3" fillId="4" borderId="0" xfId="13" applyNumberFormat="1" applyFont="1" applyFill="1"/>
    <xf numFmtId="0" fontId="9" fillId="0" borderId="3" xfId="13" applyNumberFormat="1" applyBorder="1" applyAlignment="1">
      <alignment vertical="center"/>
    </xf>
    <xf numFmtId="0" fontId="9" fillId="0" borderId="8" xfId="13" applyNumberFormat="1" applyBorder="1" applyAlignment="1">
      <alignment vertical="center"/>
    </xf>
    <xf numFmtId="0" fontId="6" fillId="0" borderId="3" xfId="13" applyFont="1" applyBorder="1" applyAlignment="1">
      <alignment vertical="center"/>
    </xf>
    <xf numFmtId="0" fontId="6" fillId="0" borderId="5" xfId="13" applyFont="1" applyBorder="1" applyAlignment="1">
      <alignment vertical="center"/>
    </xf>
    <xf numFmtId="0" fontId="6" fillId="0" borderId="8" xfId="13" applyFont="1" applyBorder="1" applyAlignment="1">
      <alignment vertical="center"/>
    </xf>
    <xf numFmtId="0" fontId="9" fillId="0" borderId="0" xfId="13" applyFont="1"/>
    <xf numFmtId="2" fontId="3" fillId="4" borderId="9" xfId="13" applyNumberFormat="1" applyFont="1" applyFill="1" applyBorder="1"/>
    <xf numFmtId="2" fontId="9" fillId="0" borderId="0" xfId="13" applyNumberFormat="1"/>
    <xf numFmtId="2" fontId="3" fillId="4" borderId="4" xfId="13" applyNumberFormat="1" applyFont="1" applyFill="1" applyBorder="1"/>
    <xf numFmtId="2" fontId="3" fillId="4" borderId="0" xfId="13" applyNumberFormat="1" applyFont="1" applyFill="1"/>
    <xf numFmtId="177" fontId="9" fillId="0" borderId="0" xfId="13" applyNumberFormat="1"/>
    <xf numFmtId="179" fontId="9" fillId="0" borderId="0" xfId="13" applyNumberFormat="1"/>
    <xf numFmtId="0" fontId="22" fillId="0" borderId="10" xfId="13" applyFont="1" applyBorder="1" applyAlignment="1">
      <alignment horizontal="center"/>
    </xf>
    <xf numFmtId="0" fontId="22" fillId="0" borderId="7" xfId="13" applyFont="1" applyBorder="1" applyAlignment="1">
      <alignment horizontal="center" vertical="center"/>
    </xf>
    <xf numFmtId="0" fontId="9" fillId="0" borderId="7" xfId="13" applyBorder="1" applyAlignment="1">
      <alignment horizontal="center"/>
    </xf>
    <xf numFmtId="0" fontId="9" fillId="0" borderId="7" xfId="13" applyFont="1" applyFill="1" applyBorder="1" applyAlignment="1">
      <alignment horizontal="center"/>
    </xf>
    <xf numFmtId="0" fontId="9" fillId="0" borderId="7" xfId="13" applyFont="1" applyBorder="1" applyAlignment="1">
      <alignment horizontal="center"/>
    </xf>
    <xf numFmtId="2" fontId="9" fillId="0" borderId="0" xfId="13" applyNumberFormat="1" applyAlignment="1">
      <alignment horizontal="center"/>
    </xf>
    <xf numFmtId="2" fontId="9" fillId="0" borderId="10" xfId="13" applyNumberFormat="1" applyBorder="1" applyAlignment="1">
      <alignment horizontal="center"/>
    </xf>
    <xf numFmtId="176" fontId="9" fillId="0" borderId="0" xfId="13" applyNumberFormat="1"/>
    <xf numFmtId="0" fontId="9" fillId="0" borderId="0" xfId="13" applyAlignment="1">
      <alignment vertical="center"/>
    </xf>
    <xf numFmtId="49" fontId="3" fillId="0" borderId="0" xfId="13" applyNumberFormat="1" applyFont="1" applyFill="1" applyAlignment="1">
      <alignment vertical="center"/>
    </xf>
    <xf numFmtId="0" fontId="3" fillId="0" borderId="0" xfId="13" applyFont="1" applyFill="1" applyAlignment="1">
      <alignment vertical="center"/>
    </xf>
    <xf numFmtId="20" fontId="3" fillId="0" borderId="0" xfId="13" applyNumberFormat="1" applyFont="1" applyFill="1" applyAlignment="1">
      <alignment vertical="center"/>
    </xf>
    <xf numFmtId="49" fontId="8" fillId="0" borderId="0" xfId="13" applyNumberFormat="1" applyFont="1" applyFill="1"/>
    <xf numFmtId="0" fontId="23" fillId="0" borderId="7" xfId="13" applyFont="1" applyBorder="1" applyAlignment="1">
      <alignment horizontal="center"/>
    </xf>
    <xf numFmtId="0" fontId="23" fillId="0" borderId="0" xfId="13" applyFont="1" applyBorder="1" applyAlignment="1">
      <alignment horizontal="center"/>
    </xf>
    <xf numFmtId="0" fontId="24" fillId="0" borderId="10" xfId="13" applyFont="1" applyBorder="1" applyAlignment="1">
      <alignment horizontal="center"/>
    </xf>
    <xf numFmtId="2" fontId="23" fillId="0" borderId="10" xfId="13" applyNumberFormat="1" applyFont="1" applyBorder="1" applyAlignment="1">
      <alignment horizontal="center"/>
    </xf>
    <xf numFmtId="2" fontId="23" fillId="0" borderId="0" xfId="13" applyNumberFormat="1" applyFont="1" applyBorder="1" applyAlignment="1">
      <alignment horizontal="center"/>
    </xf>
    <xf numFmtId="0" fontId="24" fillId="0" borderId="7" xfId="13" applyFont="1" applyBorder="1" applyAlignment="1">
      <alignment horizontal="center" vertical="center"/>
    </xf>
    <xf numFmtId="0" fontId="25" fillId="0" borderId="0" xfId="13" applyFont="1"/>
    <xf numFmtId="0" fontId="25" fillId="0" borderId="0" xfId="13" applyFont="1" applyAlignment="1">
      <alignment horizontal="center"/>
    </xf>
    <xf numFmtId="2" fontId="26" fillId="0" borderId="10" xfId="13" applyNumberFormat="1" applyFont="1" applyBorder="1" applyAlignment="1">
      <alignment horizontal="center"/>
    </xf>
    <xf numFmtId="0" fontId="27" fillId="0" borderId="0" xfId="13" applyFont="1"/>
    <xf numFmtId="0" fontId="27" fillId="0" borderId="0" xfId="13" applyFont="1" applyAlignment="1">
      <alignment horizontal="center"/>
    </xf>
    <xf numFmtId="0" fontId="28" fillId="0" borderId="10" xfId="13" applyFont="1" applyBorder="1" applyAlignment="1">
      <alignment horizontal="center"/>
    </xf>
    <xf numFmtId="2" fontId="29" fillId="0" borderId="10" xfId="13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7" xfId="0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178" fontId="3" fillId="6" borderId="11" xfId="0" applyNumberFormat="1" applyFont="1" applyFill="1" applyBorder="1" applyAlignment="1">
      <alignment horizontal="center"/>
    </xf>
    <xf numFmtId="178" fontId="3" fillId="6" borderId="12" xfId="0" applyNumberFormat="1" applyFont="1" applyFill="1" applyBorder="1" applyAlignment="1">
      <alignment horizontal="center"/>
    </xf>
    <xf numFmtId="178" fontId="3" fillId="6" borderId="0" xfId="0" applyNumberFormat="1" applyFont="1" applyFill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13" applyAlignment="1">
      <alignment horizontal="center" vertical="center"/>
    </xf>
    <xf numFmtId="0" fontId="9" fillId="0" borderId="1" xfId="13" applyBorder="1" applyAlignment="1">
      <alignment horizontal="center"/>
    </xf>
    <xf numFmtId="0" fontId="9" fillId="0" borderId="2" xfId="13" applyBorder="1" applyAlignment="1">
      <alignment horizontal="center"/>
    </xf>
    <xf numFmtId="0" fontId="9" fillId="0" borderId="3" xfId="13" applyBorder="1" applyAlignment="1">
      <alignment horizontal="center"/>
    </xf>
    <xf numFmtId="0" fontId="3" fillId="0" borderId="0" xfId="13" applyFont="1" applyFill="1" applyAlignment="1">
      <alignment horizontal="center"/>
    </xf>
    <xf numFmtId="0" fontId="9" fillId="0" borderId="0" xfId="13" applyFont="1" applyAlignment="1">
      <alignment horizontal="center"/>
    </xf>
    <xf numFmtId="0" fontId="9" fillId="0" borderId="0" xfId="13" applyAlignment="1">
      <alignment horizontal="center"/>
    </xf>
    <xf numFmtId="0" fontId="9" fillId="0" borderId="7" xfId="13" applyFont="1" applyBorder="1" applyAlignment="1">
      <alignment horizontal="center"/>
    </xf>
    <xf numFmtId="0" fontId="9" fillId="0" borderId="7" xfId="13" applyBorder="1" applyAlignment="1">
      <alignment horizontal="center"/>
    </xf>
    <xf numFmtId="0" fontId="9" fillId="0" borderId="0" xfId="13" applyBorder="1" applyAlignment="1">
      <alignment horizontal="center"/>
    </xf>
  </cellXfs>
  <cellStyles count="118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標準" xfId="0" builtinId="0"/>
    <cellStyle name="標準 2" xfId="13" xr:uid="{00000000-0005-0000-0000-00003B000000}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</cellStyles>
  <dxfs count="0"/>
  <tableStyles count="0" defaultTableStyle="TableStyleMedium9" defaultPivotStyle="PivotStyleMedium7"/>
  <colors>
    <mruColors>
      <color rgb="FF92CDDC"/>
      <color rgb="FFFA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'T-TOM'!$AH$57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'T-TOM'!$AR$76:$AT$76</c:f>
                <c:numCache>
                  <c:formatCode>General</c:formatCode>
                  <c:ptCount val="3"/>
                  <c:pt idx="0">
                    <c:v>12.430687720199558</c:v>
                  </c:pt>
                  <c:pt idx="1">
                    <c:v>8.2174946034671432</c:v>
                  </c:pt>
                  <c:pt idx="2">
                    <c:v>19.781957547308945</c:v>
                  </c:pt>
                </c:numCache>
              </c:numRef>
            </c:plus>
            <c:minus>
              <c:numRef>
                <c:f>'T-TOM'!$AR$76:$AT$76</c:f>
                <c:numCache>
                  <c:formatCode>General</c:formatCode>
                  <c:ptCount val="3"/>
                  <c:pt idx="0">
                    <c:v>12.430687720199558</c:v>
                  </c:pt>
                  <c:pt idx="1">
                    <c:v>8.2174946034671432</c:v>
                  </c:pt>
                  <c:pt idx="2">
                    <c:v>19.781957547308945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'T-TOM'!$AI$56:$AK$56</c:f>
              <c:strCache>
                <c:ptCount val="1"/>
                <c:pt idx="0">
                  <c:v>Dark</c:v>
                </c:pt>
              </c:strCache>
            </c:strRef>
          </c:cat>
          <c:val>
            <c:numRef>
              <c:f>'T-TOM'!$AI$57:$AK$57</c:f>
              <c:numCache>
                <c:formatCode>0.00</c:formatCode>
                <c:ptCount val="3"/>
                <c:pt idx="0">
                  <c:v>29.052598414627784</c:v>
                </c:pt>
                <c:pt idx="1">
                  <c:v>13.739229097783026</c:v>
                </c:pt>
                <c:pt idx="2">
                  <c:v>49.309562335079065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FB-6942-9761-1CFD1C728155}"/>
            </c:ext>
          </c:extLst>
        </c:ser>
        <c:ser>
          <c:idx val="1"/>
          <c:order val="1"/>
          <c:tx>
            <c:strRef>
              <c:f>'T-TOM'!$AH$58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'T-TOM'!$AR$77:$AT$77</c:f>
                <c:numCache>
                  <c:formatCode>General</c:formatCode>
                  <c:ptCount val="3"/>
                  <c:pt idx="0">
                    <c:v>18.278532683396342</c:v>
                  </c:pt>
                  <c:pt idx="1">
                    <c:v>17.975543946649047</c:v>
                  </c:pt>
                  <c:pt idx="2">
                    <c:v>35.687471108708301</c:v>
                  </c:pt>
                </c:numCache>
              </c:numRef>
            </c:plus>
            <c:minus>
              <c:numRef>
                <c:f>'T-TOM'!$AR$77:$AT$77</c:f>
                <c:numCache>
                  <c:formatCode>General</c:formatCode>
                  <c:ptCount val="3"/>
                  <c:pt idx="0">
                    <c:v>18.278532683396342</c:v>
                  </c:pt>
                  <c:pt idx="1">
                    <c:v>17.975543946649047</c:v>
                  </c:pt>
                  <c:pt idx="2">
                    <c:v>35.687471108708301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'T-TOM'!$AI$56:$AK$56</c:f>
              <c:strCache>
                <c:ptCount val="1"/>
                <c:pt idx="0">
                  <c:v>Dark</c:v>
                </c:pt>
              </c:strCache>
            </c:strRef>
          </c:cat>
          <c:val>
            <c:numRef>
              <c:f>'T-TOM'!$AI$58:$AK$58</c:f>
              <c:numCache>
                <c:formatCode>0.00</c:formatCode>
                <c:ptCount val="3"/>
                <c:pt idx="0">
                  <c:v>25.753042633205261</c:v>
                </c:pt>
                <c:pt idx="1">
                  <c:v>30.970573042095261</c:v>
                </c:pt>
                <c:pt idx="2">
                  <c:v>40.698962198867164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FB-6942-9761-1CFD1C728155}"/>
            </c:ext>
          </c:extLst>
        </c:ser>
        <c:ser>
          <c:idx val="2"/>
          <c:order val="2"/>
          <c:tx>
            <c:strRef>
              <c:f>'T-TOM'!$AH$59</c:f>
              <c:strCache>
                <c:ptCount val="1"/>
                <c:pt idx="0">
                  <c:v>cell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'T-TOM'!$AR$78:$AT$78</c:f>
                <c:numCache>
                  <c:formatCode>General</c:formatCode>
                  <c:ptCount val="3"/>
                  <c:pt idx="0">
                    <c:v>45.243399080914529</c:v>
                  </c:pt>
                  <c:pt idx="1">
                    <c:v>151.96020045779392</c:v>
                  </c:pt>
                  <c:pt idx="2">
                    <c:v>59.968630398510918</c:v>
                  </c:pt>
                </c:numCache>
              </c:numRef>
            </c:plus>
            <c:minus>
              <c:numRef>
                <c:f>'T-TOM'!$AR$78:$AT$78</c:f>
                <c:numCache>
                  <c:formatCode>General</c:formatCode>
                  <c:ptCount val="3"/>
                  <c:pt idx="0">
                    <c:v>45.243399080914529</c:v>
                  </c:pt>
                  <c:pt idx="1">
                    <c:v>151.96020045779392</c:v>
                  </c:pt>
                  <c:pt idx="2">
                    <c:v>59.968630398510918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'T-TOM'!$AI$56:$AK$56</c:f>
              <c:strCache>
                <c:ptCount val="1"/>
                <c:pt idx="0">
                  <c:v>Dark</c:v>
                </c:pt>
              </c:strCache>
            </c:strRef>
          </c:cat>
          <c:val>
            <c:numRef>
              <c:f>'T-TOM'!$AI$59:$AK$59</c:f>
              <c:numCache>
                <c:formatCode>0.00</c:formatCode>
                <c:ptCount val="3"/>
                <c:pt idx="0">
                  <c:v>217.95372321564435</c:v>
                </c:pt>
                <c:pt idx="1">
                  <c:v>193.03153704751151</c:v>
                </c:pt>
                <c:pt idx="2">
                  <c:v>215.3997755580034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FB-6942-9761-1CFD1C728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43218800"/>
        <c:axId val="-1143215536"/>
      </c:barChart>
      <c:catAx>
        <c:axId val="-114321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143215536"/>
        <c:crosses val="autoZero"/>
        <c:auto val="1"/>
        <c:lblAlgn val="ctr"/>
        <c:lblOffset val="100"/>
        <c:noMultiLvlLbl val="0"/>
      </c:catAx>
      <c:valAx>
        <c:axId val="-114321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TAG</a:t>
                </a:r>
                <a:r>
                  <a:rPr lang="en-US" altLang="ja-JP" baseline="0"/>
                  <a:t> (µg/cell gDW)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143218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'T-TOM'!$AF$76:$AF$120</c:f>
              <c:numCache>
                <c:formatCode>General</c:formatCode>
                <c:ptCount val="45"/>
                <c:pt idx="0">
                  <c:v>0.76</c:v>
                </c:pt>
                <c:pt idx="1">
                  <c:v>0.78</c:v>
                </c:pt>
                <c:pt idx="2">
                  <c:v>0.8</c:v>
                </c:pt>
                <c:pt idx="3">
                  <c:v>0.82</c:v>
                </c:pt>
                <c:pt idx="4">
                  <c:v>0.84</c:v>
                </c:pt>
                <c:pt idx="5">
                  <c:v>0.96</c:v>
                </c:pt>
                <c:pt idx="6">
                  <c:v>0.98</c:v>
                </c:pt>
                <c:pt idx="7">
                  <c:v>1</c:v>
                </c:pt>
                <c:pt idx="8">
                  <c:v>1.1200000000000001</c:v>
                </c:pt>
                <c:pt idx="9">
                  <c:v>1.1399999999999999</c:v>
                </c:pt>
                <c:pt idx="10">
                  <c:v>1.06</c:v>
                </c:pt>
                <c:pt idx="11">
                  <c:v>1.18</c:v>
                </c:pt>
                <c:pt idx="12">
                  <c:v>1.2</c:v>
                </c:pt>
                <c:pt idx="13">
                  <c:v>1.22</c:v>
                </c:pt>
                <c:pt idx="14">
                  <c:v>1.24</c:v>
                </c:pt>
                <c:pt idx="15">
                  <c:v>1.76</c:v>
                </c:pt>
                <c:pt idx="16">
                  <c:v>1.78</c:v>
                </c:pt>
                <c:pt idx="17">
                  <c:v>1.8</c:v>
                </c:pt>
                <c:pt idx="18">
                  <c:v>1.8199999999999998</c:v>
                </c:pt>
                <c:pt idx="19">
                  <c:v>1.8399999999999999</c:v>
                </c:pt>
                <c:pt idx="20">
                  <c:v>1.96</c:v>
                </c:pt>
                <c:pt idx="21">
                  <c:v>1.98</c:v>
                </c:pt>
                <c:pt idx="22">
                  <c:v>2</c:v>
                </c:pt>
                <c:pt idx="23">
                  <c:v>2.12</c:v>
                </c:pt>
                <c:pt idx="24">
                  <c:v>2.1399999999999997</c:v>
                </c:pt>
                <c:pt idx="25">
                  <c:v>2.06</c:v>
                </c:pt>
                <c:pt idx="26">
                  <c:v>2.1799999999999997</c:v>
                </c:pt>
                <c:pt idx="27">
                  <c:v>2.2000000000000002</c:v>
                </c:pt>
                <c:pt idx="28">
                  <c:v>2.2199999999999998</c:v>
                </c:pt>
                <c:pt idx="29">
                  <c:v>2.2400000000000002</c:v>
                </c:pt>
                <c:pt idx="30">
                  <c:v>2.76</c:v>
                </c:pt>
                <c:pt idx="31">
                  <c:v>2.7800000000000002</c:v>
                </c:pt>
                <c:pt idx="32">
                  <c:v>2.8</c:v>
                </c:pt>
                <c:pt idx="33">
                  <c:v>2.82</c:v>
                </c:pt>
                <c:pt idx="34">
                  <c:v>2.84</c:v>
                </c:pt>
                <c:pt idx="35">
                  <c:v>2.96</c:v>
                </c:pt>
                <c:pt idx="36">
                  <c:v>2.98</c:v>
                </c:pt>
                <c:pt idx="37">
                  <c:v>3</c:v>
                </c:pt>
                <c:pt idx="38">
                  <c:v>3.12</c:v>
                </c:pt>
                <c:pt idx="39">
                  <c:v>3.1399999999999997</c:v>
                </c:pt>
                <c:pt idx="40">
                  <c:v>3.06</c:v>
                </c:pt>
                <c:pt idx="41">
                  <c:v>3.1799999999999997</c:v>
                </c:pt>
                <c:pt idx="42">
                  <c:v>3.2</c:v>
                </c:pt>
                <c:pt idx="43">
                  <c:v>3.2199999999999998</c:v>
                </c:pt>
                <c:pt idx="44">
                  <c:v>3.24</c:v>
                </c:pt>
              </c:numCache>
            </c:numRef>
          </c:xVal>
          <c:yVal>
            <c:numRef>
              <c:f>'T-TOM'!$AG$76:$AG$120</c:f>
              <c:numCache>
                <c:formatCode>0.00</c:formatCode>
                <c:ptCount val="45"/>
                <c:pt idx="0">
                  <c:v>42.13523572615567</c:v>
                </c:pt>
                <c:pt idx="1">
                  <c:v>33.13536216260767</c:v>
                </c:pt>
                <c:pt idx="2">
                  <c:v>61.38301135551454</c:v>
                </c:pt>
                <c:pt idx="3">
                  <c:v>60.435351801978506</c:v>
                </c:pt>
                <c:pt idx="4">
                  <c:v>7.8293922998100722</c:v>
                </c:pt>
                <c:pt idx="5">
                  <c:v>40.805529872803461</c:v>
                </c:pt>
                <c:pt idx="6">
                  <c:v>36.353126870137636</c:v>
                </c:pt>
                <c:pt idx="7">
                  <c:v>87.404345140289308</c:v>
                </c:pt>
                <c:pt idx="8">
                  <c:v>129.45419177892919</c:v>
                </c:pt>
                <c:pt idx="9">
                  <c:v>100.77509536351705</c:v>
                </c:pt>
                <c:pt idx="10">
                  <c:v>276.47518535984852</c:v>
                </c:pt>
                <c:pt idx="11">
                  <c:v>151.3806086152992</c:v>
                </c:pt>
                <c:pt idx="12">
                  <c:v>213.39836971077847</c:v>
                </c:pt>
                <c:pt idx="13">
                  <c:v>227.39356086354186</c:v>
                </c:pt>
                <c:pt idx="14">
                  <c:v>105.26304821908339</c:v>
                </c:pt>
                <c:pt idx="15">
                  <c:v>29.052598414627784</c:v>
                </c:pt>
                <c:pt idx="16">
                  <c:v>13.739229097783026</c:v>
                </c:pt>
                <c:pt idx="17">
                  <c:v>49.309562335079065</c:v>
                </c:pt>
                <c:pt idx="18">
                  <c:v>37.09886672798423</c:v>
                </c:pt>
                <c:pt idx="19">
                  <c:v>20.832293013604136</c:v>
                </c:pt>
                <c:pt idx="20">
                  <c:v>25.753042633205261</c:v>
                </c:pt>
                <c:pt idx="21">
                  <c:v>30.970573042095261</c:v>
                </c:pt>
                <c:pt idx="22">
                  <c:v>40.698962198867164</c:v>
                </c:pt>
                <c:pt idx="23">
                  <c:v>77.175136646004006</c:v>
                </c:pt>
                <c:pt idx="24">
                  <c:v>52.07642575158107</c:v>
                </c:pt>
                <c:pt idx="25">
                  <c:v>217.95372321564435</c:v>
                </c:pt>
                <c:pt idx="26">
                  <c:v>193.03153704751151</c:v>
                </c:pt>
                <c:pt idx="27">
                  <c:v>215.3997755580034</c:v>
                </c:pt>
                <c:pt idx="28">
                  <c:v>226.16158718642194</c:v>
                </c:pt>
                <c:pt idx="29">
                  <c:v>322.86720821323053</c:v>
                </c:pt>
                <c:pt idx="30">
                  <c:v>36.898147854098738</c:v>
                </c:pt>
                <c:pt idx="31">
                  <c:v>38.362097369989826</c:v>
                </c:pt>
                <c:pt idx="32">
                  <c:v>20.043997741965963</c:v>
                </c:pt>
                <c:pt idx="33">
                  <c:v>19.007678431057894</c:v>
                </c:pt>
                <c:pt idx="34">
                  <c:v>31.79170417433852</c:v>
                </c:pt>
                <c:pt idx="35">
                  <c:v>21.673258563801124</c:v>
                </c:pt>
                <c:pt idx="36">
                  <c:v>48.698474281763311</c:v>
                </c:pt>
                <c:pt idx="37">
                  <c:v>41.267062901026648</c:v>
                </c:pt>
                <c:pt idx="38">
                  <c:v>28.942196421137997</c:v>
                </c:pt>
                <c:pt idx="39">
                  <c:v>73.460747391140941</c:v>
                </c:pt>
                <c:pt idx="40">
                  <c:v>84.824160098935266</c:v>
                </c:pt>
                <c:pt idx="41">
                  <c:v>76.166169426694978</c:v>
                </c:pt>
                <c:pt idx="42">
                  <c:v>49.94729149321514</c:v>
                </c:pt>
                <c:pt idx="43">
                  <c:v>418.08757963567786</c:v>
                </c:pt>
                <c:pt idx="44">
                  <c:v>330.78334670727145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EDD-5C43-BC5D-2F0E858E5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4793535"/>
        <c:axId val="1873271887"/>
      </c:scatterChart>
      <c:valAx>
        <c:axId val="18447935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73271887"/>
        <c:crosses val="autoZero"/>
        <c:crossBetween val="midCat"/>
      </c:valAx>
      <c:valAx>
        <c:axId val="1873271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4479353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'T-TOM'!$AO$92</c:f>
              <c:strCache>
                <c:ptCount val="1"/>
                <c:pt idx="0">
                  <c:v>LS Dark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'T-TOM'!$AN$93:$AN$95</c:f>
              <c:strCache>
                <c:ptCount val="3"/>
                <c:pt idx="0">
                  <c:v>cell</c:v>
                </c:pt>
                <c:pt idx="1">
                  <c:v>surface</c:v>
                </c:pt>
                <c:pt idx="2">
                  <c:v>medium</c:v>
                </c:pt>
              </c:strCache>
            </c:strRef>
          </c:xVal>
          <c:yVal>
            <c:numRef>
              <c:f>'T-TOM'!$AO$93:$AO$95</c:f>
              <c:numCache>
                <c:formatCode>0</c:formatCode>
                <c:ptCount val="3"/>
                <c:pt idx="0">
                  <c:v>194.78215455371031</c:v>
                </c:pt>
                <c:pt idx="1">
                  <c:v>78.958457805135325</c:v>
                </c:pt>
                <c:pt idx="2">
                  <c:v>40.983670669213296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61-6B49-8002-23C1CADAC967}"/>
            </c:ext>
          </c:extLst>
        </c:ser>
        <c:ser>
          <c:idx val="1"/>
          <c:order val="1"/>
          <c:tx>
            <c:strRef>
              <c:f>'T-TOM'!$AP$92</c:f>
              <c:strCache>
                <c:ptCount val="1"/>
                <c:pt idx="0">
                  <c:v>M9 Dark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'T-TOM'!$AN$93:$AN$95</c:f>
              <c:strCache>
                <c:ptCount val="3"/>
                <c:pt idx="0">
                  <c:v>cell</c:v>
                </c:pt>
                <c:pt idx="1">
                  <c:v>surface</c:v>
                </c:pt>
                <c:pt idx="2">
                  <c:v>medium</c:v>
                </c:pt>
              </c:strCache>
            </c:strRef>
          </c:xVal>
          <c:yVal>
            <c:numRef>
              <c:f>'T-TOM'!$AP$93:$AP$95</c:f>
              <c:numCache>
                <c:formatCode>0</c:formatCode>
                <c:ptCount val="3"/>
                <c:pt idx="0">
                  <c:v>235.08276624416234</c:v>
                </c:pt>
                <c:pt idx="1">
                  <c:v>45.334828054350552</c:v>
                </c:pt>
                <c:pt idx="2">
                  <c:v>30.006509917815645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61-6B49-8002-23C1CADAC967}"/>
            </c:ext>
          </c:extLst>
        </c:ser>
        <c:ser>
          <c:idx val="2"/>
          <c:order val="2"/>
          <c:tx>
            <c:strRef>
              <c:f>'T-TOM'!$AQ$92</c:f>
              <c:strCache>
                <c:ptCount val="1"/>
                <c:pt idx="0">
                  <c:v>M9 Light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'T-TOM'!$AN$93:$AN$95</c:f>
              <c:strCache>
                <c:ptCount val="3"/>
                <c:pt idx="0">
                  <c:v>cell</c:v>
                </c:pt>
                <c:pt idx="1">
                  <c:v>surface</c:v>
                </c:pt>
                <c:pt idx="2">
                  <c:v>medium</c:v>
                </c:pt>
              </c:strCache>
            </c:strRef>
          </c:xVal>
          <c:yVal>
            <c:numRef>
              <c:f>'T-TOM'!$AQ$93:$AQ$95</c:f>
              <c:numCache>
                <c:formatCode>0</c:formatCode>
                <c:ptCount val="3"/>
                <c:pt idx="0">
                  <c:v>191.96170947235893</c:v>
                </c:pt>
                <c:pt idx="1">
                  <c:v>42.808347911774</c:v>
                </c:pt>
                <c:pt idx="2">
                  <c:v>29.22072511429019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661-6B49-8002-23C1CADAC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9608735"/>
        <c:axId val="1879849007"/>
      </c:scatterChart>
      <c:valAx>
        <c:axId val="18796087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79849007"/>
        <c:crosses val="autoZero"/>
        <c:crossBetween val="midCat"/>
      </c:valAx>
      <c:valAx>
        <c:axId val="1879849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7960873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'BY2 '!$AF$56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strRef>
              <c:f>'BY2 '!$AG$55:$AI$55</c:f>
              <c:strCache>
                <c:ptCount val="3"/>
                <c:pt idx="0">
                  <c:v>B</c:v>
                </c:pt>
                <c:pt idx="1">
                  <c:v>C</c:v>
                </c:pt>
                <c:pt idx="2">
                  <c:v>D</c:v>
                </c:pt>
              </c:strCache>
            </c:strRef>
          </c:cat>
          <c:val>
            <c:numRef>
              <c:f>'BY2 '!$AG$56:$AI$56</c:f>
              <c:numCache>
                <c:formatCode>0.00</c:formatCode>
                <c:ptCount val="3"/>
                <c:pt idx="0">
                  <c:v>36.803908378710389</c:v>
                </c:pt>
                <c:pt idx="1">
                  <c:v>46.138862638630329</c:v>
                </c:pt>
                <c:pt idx="2">
                  <c:v>35.477737400626381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FF-CA49-A61C-75FFB54ACFA5}"/>
            </c:ext>
          </c:extLst>
        </c:ser>
        <c:ser>
          <c:idx val="1"/>
          <c:order val="1"/>
          <c:tx>
            <c:strRef>
              <c:f>'BY2 '!$AF$57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'BY2 '!$AG$55:$AI$55</c:f>
              <c:strCache>
                <c:ptCount val="3"/>
                <c:pt idx="0">
                  <c:v>B</c:v>
                </c:pt>
                <c:pt idx="1">
                  <c:v>C</c:v>
                </c:pt>
                <c:pt idx="2">
                  <c:v>D</c:v>
                </c:pt>
              </c:strCache>
            </c:strRef>
          </c:cat>
          <c:val>
            <c:numRef>
              <c:f>'BY2 '!$AG$57:$AI$57</c:f>
              <c:numCache>
                <c:formatCode>0.00</c:formatCode>
                <c:ptCount val="3"/>
                <c:pt idx="0">
                  <c:v>48.554561441787747</c:v>
                </c:pt>
                <c:pt idx="1">
                  <c:v>52.103673071156102</c:v>
                </c:pt>
                <c:pt idx="2">
                  <c:v>45.005588511721307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FF-CA49-A61C-75FFB54ACFA5}"/>
            </c:ext>
          </c:extLst>
        </c:ser>
        <c:ser>
          <c:idx val="2"/>
          <c:order val="2"/>
          <c:tx>
            <c:strRef>
              <c:f>'BY2 '!$AF$58</c:f>
              <c:strCache>
                <c:ptCount val="1"/>
                <c:pt idx="0">
                  <c:v>cell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'BY2 '!$AG$55:$AI$55</c:f>
              <c:strCache>
                <c:ptCount val="3"/>
                <c:pt idx="0">
                  <c:v>B</c:v>
                </c:pt>
                <c:pt idx="1">
                  <c:v>C</c:v>
                </c:pt>
                <c:pt idx="2">
                  <c:v>D</c:v>
                </c:pt>
              </c:strCache>
            </c:strRef>
          </c:cat>
          <c:val>
            <c:numRef>
              <c:f>'BY2 '!$AG$58:$AI$58</c:f>
              <c:numCache>
                <c:formatCode>0.00</c:formatCode>
                <c:ptCount val="3"/>
                <c:pt idx="0">
                  <c:v>1949.7935518539734</c:v>
                </c:pt>
                <c:pt idx="1">
                  <c:v>1303.6803547024469</c:v>
                </c:pt>
                <c:pt idx="2">
                  <c:v>2438.0221609572336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FF-CA49-A61C-75FFB54AC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9739887"/>
        <c:axId val="1"/>
      </c:barChart>
      <c:catAx>
        <c:axId val="589739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 b="0" i="0" baseline="0">
                    <a:effectLst/>
                  </a:rPr>
                  <a:t>TAG (µg/cell gDW)</a:t>
                </a:r>
                <a:endParaRPr lang="ja-JP" altLang="ja-JP">
                  <a:effectLst/>
                </a:endParaRP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8973988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75185974681343"/>
          <c:y val="4.878048780487805E-2"/>
          <c:w val="0.76117631704876665"/>
          <c:h val="0.89573698866909934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ED7D31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'BY2 '!$AO$79:$AO$81</c:f>
                <c:numCache>
                  <c:formatCode>General</c:formatCode>
                  <c:ptCount val="3"/>
                  <c:pt idx="0">
                    <c:v>464.58592934373627</c:v>
                  </c:pt>
                  <c:pt idx="1">
                    <c:v>2.897780887141606</c:v>
                  </c:pt>
                  <c:pt idx="2">
                    <c:v>4.7441155578758174</c:v>
                  </c:pt>
                </c:numCache>
              </c:numRef>
            </c:plus>
            <c:minus>
              <c:numRef>
                <c:f>'BY2 '!$AO$79:$AO$81</c:f>
                <c:numCache>
                  <c:formatCode>General</c:formatCode>
                  <c:ptCount val="3"/>
                  <c:pt idx="0">
                    <c:v>464.58592934373627</c:v>
                  </c:pt>
                  <c:pt idx="1">
                    <c:v>2.897780887141606</c:v>
                  </c:pt>
                  <c:pt idx="2">
                    <c:v>4.7441155578758174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'BY2 '!$AM$79:$AM$81</c:f>
              <c:strCache>
                <c:ptCount val="3"/>
                <c:pt idx="0">
                  <c:v>cell</c:v>
                </c:pt>
                <c:pt idx="1">
                  <c:v>surface</c:v>
                </c:pt>
                <c:pt idx="2">
                  <c:v>medium</c:v>
                </c:pt>
              </c:strCache>
            </c:strRef>
          </c:cat>
          <c:val>
            <c:numRef>
              <c:f>'BY2 '!$AN$79:$AN$81</c:f>
              <c:numCache>
                <c:formatCode>0.00</c:formatCode>
                <c:ptCount val="3"/>
                <c:pt idx="0">
                  <c:v>1897.1653558378846</c:v>
                </c:pt>
                <c:pt idx="1">
                  <c:v>48.554607674888388</c:v>
                </c:pt>
                <c:pt idx="2">
                  <c:v>39.473502805989035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4-C146-82B7-5BBF6E908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3066399"/>
        <c:axId val="1"/>
      </c:barChar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noFill/>
              <a:ln w="952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xVal>
            <c:numRef>
              <c:f>'BY2 '!$AG$85:$AG$93</c:f>
              <c:numCache>
                <c:formatCode>General</c:formatCode>
                <c:ptCount val="9"/>
                <c:pt idx="0">
                  <c:v>0.9</c:v>
                </c:pt>
                <c:pt idx="1">
                  <c:v>1</c:v>
                </c:pt>
                <c:pt idx="2">
                  <c:v>1.1000000000000001</c:v>
                </c:pt>
                <c:pt idx="3">
                  <c:v>1.9</c:v>
                </c:pt>
                <c:pt idx="4">
                  <c:v>2</c:v>
                </c:pt>
                <c:pt idx="5">
                  <c:v>2.1</c:v>
                </c:pt>
                <c:pt idx="6">
                  <c:v>2.9</c:v>
                </c:pt>
                <c:pt idx="7">
                  <c:v>3</c:v>
                </c:pt>
                <c:pt idx="8">
                  <c:v>3.1</c:v>
                </c:pt>
              </c:numCache>
            </c:numRef>
          </c:xVal>
          <c:yVal>
            <c:numRef>
              <c:f>'BY2 '!$AH$85:$AH$93</c:f>
              <c:numCache>
                <c:formatCode>0.00</c:formatCode>
                <c:ptCount val="9"/>
                <c:pt idx="0">
                  <c:v>1949.7935518539734</c:v>
                </c:pt>
                <c:pt idx="1">
                  <c:v>1303.6803547024469</c:v>
                </c:pt>
                <c:pt idx="2">
                  <c:v>2438.0221609572336</c:v>
                </c:pt>
                <c:pt idx="3">
                  <c:v>48.554561441787747</c:v>
                </c:pt>
                <c:pt idx="4">
                  <c:v>52.103673071156102</c:v>
                </c:pt>
                <c:pt idx="5">
                  <c:v>45.005588511721307</c:v>
                </c:pt>
                <c:pt idx="6">
                  <c:v>36.803908378710389</c:v>
                </c:pt>
                <c:pt idx="7">
                  <c:v>46.138862638630329</c:v>
                </c:pt>
                <c:pt idx="8">
                  <c:v>35.477737400626381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A64-C146-82B7-5BBF6E908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3066399"/>
        <c:axId val="1"/>
      </c:scatterChart>
      <c:catAx>
        <c:axId val="5930663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 b="0" i="0" baseline="0">
                    <a:effectLst/>
                  </a:rPr>
                  <a:t>TAG (µg/cell gDW)</a:t>
                </a:r>
                <a:endParaRPr lang="ja-JP" altLang="ja-JP">
                  <a:effectLst/>
                </a:endParaRP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306639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'T-TOM'!$CU$58</c:f>
              <c:strCache>
                <c:ptCount val="1"/>
                <c:pt idx="0">
                  <c:v>16:0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'T-TOM'!$CV$56:$DE$57</c:f>
              <c:multiLvlStrCache>
                <c:ptCount val="9"/>
                <c:lvl>
                  <c:pt idx="0">
                    <c:v>medium</c:v>
                  </c:pt>
                  <c:pt idx="1">
                    <c:v>surface</c:v>
                  </c:pt>
                  <c:pt idx="2">
                    <c:v>cell</c:v>
                  </c:pt>
                  <c:pt idx="3">
                    <c:v>medium</c:v>
                  </c:pt>
                  <c:pt idx="4">
                    <c:v>surface</c:v>
                  </c:pt>
                  <c:pt idx="5">
                    <c:v>cell</c:v>
                  </c:pt>
                  <c:pt idx="6">
                    <c:v>medium</c:v>
                  </c:pt>
                  <c:pt idx="7">
                    <c:v>surface</c:v>
                  </c:pt>
                  <c:pt idx="8">
                    <c:v>cell</c:v>
                  </c:pt>
                </c:lvl>
                <c:lvl>
                  <c:pt idx="0">
                    <c:v>M9 Dark</c:v>
                  </c:pt>
                  <c:pt idx="3">
                    <c:v>M9 Light</c:v>
                  </c:pt>
                  <c:pt idx="6">
                    <c:v>LS Dark</c:v>
                  </c:pt>
                </c:lvl>
              </c:multiLvlStrCache>
            </c:multiLvlStrRef>
          </c:cat>
          <c:val>
            <c:numRef>
              <c:f>'T-TOM'!$CV$58:$DD$58</c:f>
              <c:numCache>
                <c:formatCode>General</c:formatCode>
                <c:ptCount val="9"/>
                <c:pt idx="0">
                  <c:v>0.1750129005647619</c:v>
                </c:pt>
                <c:pt idx="1">
                  <c:v>0.26198451482816176</c:v>
                </c:pt>
                <c:pt idx="2">
                  <c:v>0.18710922360515925</c:v>
                </c:pt>
                <c:pt idx="3">
                  <c:v>0.19700842859788539</c:v>
                </c:pt>
                <c:pt idx="4">
                  <c:v>0.2627123612969896</c:v>
                </c:pt>
                <c:pt idx="5">
                  <c:v>0.20372175794236008</c:v>
                </c:pt>
                <c:pt idx="6">
                  <c:v>0.35449190175306744</c:v>
                </c:pt>
                <c:pt idx="7">
                  <c:v>0.2351431346488996</c:v>
                </c:pt>
                <c:pt idx="8">
                  <c:v>0.17666985483855543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D1-C747-92C8-D2AE60677787}"/>
            </c:ext>
          </c:extLst>
        </c:ser>
        <c:ser>
          <c:idx val="1"/>
          <c:order val="1"/>
          <c:tx>
            <c:strRef>
              <c:f>'T-TOM'!$CU$59</c:f>
              <c:strCache>
                <c:ptCount val="1"/>
                <c:pt idx="0">
                  <c:v>18:0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'T-TOM'!$CV$56:$DE$57</c:f>
              <c:multiLvlStrCache>
                <c:ptCount val="9"/>
                <c:lvl>
                  <c:pt idx="0">
                    <c:v>medium</c:v>
                  </c:pt>
                  <c:pt idx="1">
                    <c:v>surface</c:v>
                  </c:pt>
                  <c:pt idx="2">
                    <c:v>cell</c:v>
                  </c:pt>
                  <c:pt idx="3">
                    <c:v>medium</c:v>
                  </c:pt>
                  <c:pt idx="4">
                    <c:v>surface</c:v>
                  </c:pt>
                  <c:pt idx="5">
                    <c:v>cell</c:v>
                  </c:pt>
                  <c:pt idx="6">
                    <c:v>medium</c:v>
                  </c:pt>
                  <c:pt idx="7">
                    <c:v>surface</c:v>
                  </c:pt>
                  <c:pt idx="8">
                    <c:v>cell</c:v>
                  </c:pt>
                </c:lvl>
                <c:lvl>
                  <c:pt idx="0">
                    <c:v>M9 Dark</c:v>
                  </c:pt>
                  <c:pt idx="3">
                    <c:v>M9 Light</c:v>
                  </c:pt>
                  <c:pt idx="6">
                    <c:v>LS Dark</c:v>
                  </c:pt>
                </c:lvl>
              </c:multiLvlStrCache>
            </c:multiLvlStrRef>
          </c:cat>
          <c:val>
            <c:numRef>
              <c:f>'T-TOM'!$CV$59:$DD$59</c:f>
              <c:numCache>
                <c:formatCode>General</c:formatCode>
                <c:ptCount val="9"/>
                <c:pt idx="0">
                  <c:v>0.73396715326250317</c:v>
                </c:pt>
                <c:pt idx="1">
                  <c:v>0.65245212387951379</c:v>
                </c:pt>
                <c:pt idx="2">
                  <c:v>0.19341482796030313</c:v>
                </c:pt>
                <c:pt idx="3">
                  <c:v>0.75062357673581581</c:v>
                </c:pt>
                <c:pt idx="4">
                  <c:v>0.66129010857071602</c:v>
                </c:pt>
                <c:pt idx="5">
                  <c:v>0.30400818798836732</c:v>
                </c:pt>
                <c:pt idx="6">
                  <c:v>0.61799997064629841</c:v>
                </c:pt>
                <c:pt idx="7">
                  <c:v>0.66774534494787841</c:v>
                </c:pt>
                <c:pt idx="8">
                  <c:v>0.2253340867453221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D1-C747-92C8-D2AE60677787}"/>
            </c:ext>
          </c:extLst>
        </c:ser>
        <c:ser>
          <c:idx val="2"/>
          <c:order val="2"/>
          <c:tx>
            <c:strRef>
              <c:f>'T-TOM'!$CU$60</c:f>
              <c:strCache>
                <c:ptCount val="1"/>
                <c:pt idx="0">
                  <c:v>20:0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'T-TOM'!$CV$56:$DE$57</c:f>
              <c:multiLvlStrCache>
                <c:ptCount val="9"/>
                <c:lvl>
                  <c:pt idx="0">
                    <c:v>medium</c:v>
                  </c:pt>
                  <c:pt idx="1">
                    <c:v>surface</c:v>
                  </c:pt>
                  <c:pt idx="2">
                    <c:v>cell</c:v>
                  </c:pt>
                  <c:pt idx="3">
                    <c:v>medium</c:v>
                  </c:pt>
                  <c:pt idx="4">
                    <c:v>surface</c:v>
                  </c:pt>
                  <c:pt idx="5">
                    <c:v>cell</c:v>
                  </c:pt>
                  <c:pt idx="6">
                    <c:v>medium</c:v>
                  </c:pt>
                  <c:pt idx="7">
                    <c:v>surface</c:v>
                  </c:pt>
                  <c:pt idx="8">
                    <c:v>cell</c:v>
                  </c:pt>
                </c:lvl>
                <c:lvl>
                  <c:pt idx="0">
                    <c:v>M9 Dark</c:v>
                  </c:pt>
                  <c:pt idx="3">
                    <c:v>M9 Light</c:v>
                  </c:pt>
                  <c:pt idx="6">
                    <c:v>LS Dark</c:v>
                  </c:pt>
                </c:lvl>
              </c:multiLvlStrCache>
            </c:multiLvlStrRef>
          </c:cat>
          <c:val>
            <c:numRef>
              <c:f>'T-TOM'!$CV$60:$DD$60</c:f>
              <c:numCache>
                <c:formatCode>General</c:formatCode>
                <c:ptCount val="9"/>
                <c:pt idx="0">
                  <c:v>0</c:v>
                </c:pt>
                <c:pt idx="1">
                  <c:v>1.0226975256701182E-2</c:v>
                </c:pt>
                <c:pt idx="2">
                  <c:v>7.5289298523825753E-3</c:v>
                </c:pt>
                <c:pt idx="3">
                  <c:v>0</c:v>
                </c:pt>
                <c:pt idx="4">
                  <c:v>4.3351147598022386E-3</c:v>
                </c:pt>
                <c:pt idx="5">
                  <c:v>4.4842505664346253E-3</c:v>
                </c:pt>
                <c:pt idx="6">
                  <c:v>4.9504315502734318E-3</c:v>
                </c:pt>
                <c:pt idx="7">
                  <c:v>5.1491230005644237E-3</c:v>
                </c:pt>
                <c:pt idx="8">
                  <c:v>3.6363315849373594E-3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D1-C747-92C8-D2AE60677787}"/>
            </c:ext>
          </c:extLst>
        </c:ser>
        <c:ser>
          <c:idx val="3"/>
          <c:order val="3"/>
          <c:tx>
            <c:strRef>
              <c:f>'T-TOM'!$CU$61</c:f>
              <c:strCache>
                <c:ptCount val="1"/>
                <c:pt idx="0">
                  <c:v>16:1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'T-TOM'!$CV$56:$DE$57</c:f>
              <c:multiLvlStrCache>
                <c:ptCount val="9"/>
                <c:lvl>
                  <c:pt idx="0">
                    <c:v>medium</c:v>
                  </c:pt>
                  <c:pt idx="1">
                    <c:v>surface</c:v>
                  </c:pt>
                  <c:pt idx="2">
                    <c:v>cell</c:v>
                  </c:pt>
                  <c:pt idx="3">
                    <c:v>medium</c:v>
                  </c:pt>
                  <c:pt idx="4">
                    <c:v>surface</c:v>
                  </c:pt>
                  <c:pt idx="5">
                    <c:v>cell</c:v>
                  </c:pt>
                  <c:pt idx="6">
                    <c:v>medium</c:v>
                  </c:pt>
                  <c:pt idx="7">
                    <c:v>surface</c:v>
                  </c:pt>
                  <c:pt idx="8">
                    <c:v>cell</c:v>
                  </c:pt>
                </c:lvl>
                <c:lvl>
                  <c:pt idx="0">
                    <c:v>M9 Dark</c:v>
                  </c:pt>
                  <c:pt idx="3">
                    <c:v>M9 Light</c:v>
                  </c:pt>
                  <c:pt idx="6">
                    <c:v>LS Dark</c:v>
                  </c:pt>
                </c:lvl>
              </c:multiLvlStrCache>
            </c:multiLvlStrRef>
          </c:cat>
          <c:val>
            <c:numRef>
              <c:f>'T-TOM'!$CV$61:$DD$61</c:f>
              <c:numCache>
                <c:formatCode>General</c:formatCode>
                <c:ptCount val="9"/>
                <c:pt idx="0">
                  <c:v>0</c:v>
                </c:pt>
                <c:pt idx="1">
                  <c:v>7.5118886100767474E-3</c:v>
                </c:pt>
                <c:pt idx="2">
                  <c:v>3.2840047254717756E-3</c:v>
                </c:pt>
                <c:pt idx="3">
                  <c:v>0</c:v>
                </c:pt>
                <c:pt idx="4">
                  <c:v>0</c:v>
                </c:pt>
                <c:pt idx="5">
                  <c:v>7.8356935661132079E-4</c:v>
                </c:pt>
                <c:pt idx="6">
                  <c:v>0</c:v>
                </c:pt>
                <c:pt idx="7">
                  <c:v>3.8353790385473097E-3</c:v>
                </c:pt>
                <c:pt idx="8">
                  <c:v>3.4007745805735975E-3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D1-C747-92C8-D2AE60677787}"/>
            </c:ext>
          </c:extLst>
        </c:ser>
        <c:ser>
          <c:idx val="4"/>
          <c:order val="4"/>
          <c:tx>
            <c:strRef>
              <c:f>'T-TOM'!$CU$62</c:f>
              <c:strCache>
                <c:ptCount val="1"/>
                <c:pt idx="0">
                  <c:v>18:1(9)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'T-TOM'!$CV$56:$DE$57</c:f>
              <c:multiLvlStrCache>
                <c:ptCount val="9"/>
                <c:lvl>
                  <c:pt idx="0">
                    <c:v>medium</c:v>
                  </c:pt>
                  <c:pt idx="1">
                    <c:v>surface</c:v>
                  </c:pt>
                  <c:pt idx="2">
                    <c:v>cell</c:v>
                  </c:pt>
                  <c:pt idx="3">
                    <c:v>medium</c:v>
                  </c:pt>
                  <c:pt idx="4">
                    <c:v>surface</c:v>
                  </c:pt>
                  <c:pt idx="5">
                    <c:v>cell</c:v>
                  </c:pt>
                  <c:pt idx="6">
                    <c:v>medium</c:v>
                  </c:pt>
                  <c:pt idx="7">
                    <c:v>surface</c:v>
                  </c:pt>
                  <c:pt idx="8">
                    <c:v>cell</c:v>
                  </c:pt>
                </c:lvl>
                <c:lvl>
                  <c:pt idx="0">
                    <c:v>M9 Dark</c:v>
                  </c:pt>
                  <c:pt idx="3">
                    <c:v>M9 Light</c:v>
                  </c:pt>
                  <c:pt idx="6">
                    <c:v>LS Dark</c:v>
                  </c:pt>
                </c:lvl>
              </c:multiLvlStrCache>
            </c:multiLvlStrRef>
          </c:cat>
          <c:val>
            <c:numRef>
              <c:f>'T-TOM'!$CV$62:$DD$62</c:f>
              <c:numCache>
                <c:formatCode>General</c:formatCode>
                <c:ptCount val="9"/>
                <c:pt idx="0">
                  <c:v>7.2877227441145317E-2</c:v>
                </c:pt>
                <c:pt idx="1">
                  <c:v>5.3621643660000884E-2</c:v>
                </c:pt>
                <c:pt idx="2">
                  <c:v>6.072823537816361E-2</c:v>
                </c:pt>
                <c:pt idx="3">
                  <c:v>2.8024432069991095E-2</c:v>
                </c:pt>
                <c:pt idx="4">
                  <c:v>3.9686542010837871E-2</c:v>
                </c:pt>
                <c:pt idx="5">
                  <c:v>8.0155706514782654E-2</c:v>
                </c:pt>
                <c:pt idx="6">
                  <c:v>1.8325338024612607E-2</c:v>
                </c:pt>
                <c:pt idx="7">
                  <c:v>5.7109830104038375E-2</c:v>
                </c:pt>
                <c:pt idx="8">
                  <c:v>0.12010048249698653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D1-C747-92C8-D2AE60677787}"/>
            </c:ext>
          </c:extLst>
        </c:ser>
        <c:ser>
          <c:idx val="5"/>
          <c:order val="5"/>
          <c:tx>
            <c:strRef>
              <c:f>'T-TOM'!$CU$63</c:f>
              <c:strCache>
                <c:ptCount val="1"/>
                <c:pt idx="0">
                  <c:v>18:1(11)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'T-TOM'!$CV$56:$DE$57</c:f>
              <c:multiLvlStrCache>
                <c:ptCount val="9"/>
                <c:lvl>
                  <c:pt idx="0">
                    <c:v>medium</c:v>
                  </c:pt>
                  <c:pt idx="1">
                    <c:v>surface</c:v>
                  </c:pt>
                  <c:pt idx="2">
                    <c:v>cell</c:v>
                  </c:pt>
                  <c:pt idx="3">
                    <c:v>medium</c:v>
                  </c:pt>
                  <c:pt idx="4">
                    <c:v>surface</c:v>
                  </c:pt>
                  <c:pt idx="5">
                    <c:v>cell</c:v>
                  </c:pt>
                  <c:pt idx="6">
                    <c:v>medium</c:v>
                  </c:pt>
                  <c:pt idx="7">
                    <c:v>surface</c:v>
                  </c:pt>
                  <c:pt idx="8">
                    <c:v>cell</c:v>
                  </c:pt>
                </c:lvl>
                <c:lvl>
                  <c:pt idx="0">
                    <c:v>M9 Dark</c:v>
                  </c:pt>
                  <c:pt idx="3">
                    <c:v>M9 Light</c:v>
                  </c:pt>
                  <c:pt idx="6">
                    <c:v>LS Dark</c:v>
                  </c:pt>
                </c:lvl>
              </c:multiLvlStrCache>
            </c:multiLvlStrRef>
          </c:cat>
          <c:val>
            <c:numRef>
              <c:f>'T-TOM'!$CV$63:$DD$63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1.0290198136045595E-2</c:v>
                </c:pt>
                <c:pt idx="3">
                  <c:v>0</c:v>
                </c:pt>
                <c:pt idx="4">
                  <c:v>0</c:v>
                </c:pt>
                <c:pt idx="5">
                  <c:v>7.7551809457942324E-3</c:v>
                </c:pt>
                <c:pt idx="6">
                  <c:v>0</c:v>
                </c:pt>
                <c:pt idx="7">
                  <c:v>0</c:v>
                </c:pt>
                <c:pt idx="8">
                  <c:v>9.6167234842647401E-3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9D1-C747-92C8-D2AE60677787}"/>
            </c:ext>
          </c:extLst>
        </c:ser>
        <c:ser>
          <c:idx val="6"/>
          <c:order val="6"/>
          <c:tx>
            <c:strRef>
              <c:f>'T-TOM'!$CU$64</c:f>
              <c:strCache>
                <c:ptCount val="1"/>
                <c:pt idx="0">
                  <c:v>18:2(9,12)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'T-TOM'!$CV$56:$DE$57</c:f>
              <c:multiLvlStrCache>
                <c:ptCount val="9"/>
                <c:lvl>
                  <c:pt idx="0">
                    <c:v>medium</c:v>
                  </c:pt>
                  <c:pt idx="1">
                    <c:v>surface</c:v>
                  </c:pt>
                  <c:pt idx="2">
                    <c:v>cell</c:v>
                  </c:pt>
                  <c:pt idx="3">
                    <c:v>medium</c:v>
                  </c:pt>
                  <c:pt idx="4">
                    <c:v>surface</c:v>
                  </c:pt>
                  <c:pt idx="5">
                    <c:v>cell</c:v>
                  </c:pt>
                  <c:pt idx="6">
                    <c:v>medium</c:v>
                  </c:pt>
                  <c:pt idx="7">
                    <c:v>surface</c:v>
                  </c:pt>
                  <c:pt idx="8">
                    <c:v>cell</c:v>
                  </c:pt>
                </c:lvl>
                <c:lvl>
                  <c:pt idx="0">
                    <c:v>M9 Dark</c:v>
                  </c:pt>
                  <c:pt idx="3">
                    <c:v>M9 Light</c:v>
                  </c:pt>
                  <c:pt idx="6">
                    <c:v>LS Dark</c:v>
                  </c:pt>
                </c:lvl>
              </c:multiLvlStrCache>
            </c:multiLvlStrRef>
          </c:cat>
          <c:val>
            <c:numRef>
              <c:f>'T-TOM'!$CV$64:$DD$64</c:f>
              <c:numCache>
                <c:formatCode>General</c:formatCode>
                <c:ptCount val="9"/>
                <c:pt idx="0">
                  <c:v>1.814271873158952E-2</c:v>
                </c:pt>
                <c:pt idx="1">
                  <c:v>1.4202853765545687E-2</c:v>
                </c:pt>
                <c:pt idx="2">
                  <c:v>0.33109011093600299</c:v>
                </c:pt>
                <c:pt idx="3">
                  <c:v>2.4343562596307634E-2</c:v>
                </c:pt>
                <c:pt idx="4">
                  <c:v>3.1975873361654229E-2</c:v>
                </c:pt>
                <c:pt idx="5">
                  <c:v>0.2592119753355997</c:v>
                </c:pt>
                <c:pt idx="6">
                  <c:v>4.232358025748186E-3</c:v>
                </c:pt>
                <c:pt idx="7">
                  <c:v>3.1017188260071875E-2</c:v>
                </c:pt>
                <c:pt idx="8">
                  <c:v>0.29342898140604634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D1-C747-92C8-D2AE60677787}"/>
            </c:ext>
          </c:extLst>
        </c:ser>
        <c:ser>
          <c:idx val="7"/>
          <c:order val="7"/>
          <c:tx>
            <c:strRef>
              <c:f>'T-TOM'!$CU$65</c:f>
              <c:strCache>
                <c:ptCount val="1"/>
                <c:pt idx="0">
                  <c:v>18:3(6,9,12)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'T-TOM'!$CV$56:$DE$57</c:f>
              <c:multiLvlStrCache>
                <c:ptCount val="9"/>
                <c:lvl>
                  <c:pt idx="0">
                    <c:v>medium</c:v>
                  </c:pt>
                  <c:pt idx="1">
                    <c:v>surface</c:v>
                  </c:pt>
                  <c:pt idx="2">
                    <c:v>cell</c:v>
                  </c:pt>
                  <c:pt idx="3">
                    <c:v>medium</c:v>
                  </c:pt>
                  <c:pt idx="4">
                    <c:v>surface</c:v>
                  </c:pt>
                  <c:pt idx="5">
                    <c:v>cell</c:v>
                  </c:pt>
                  <c:pt idx="6">
                    <c:v>medium</c:v>
                  </c:pt>
                  <c:pt idx="7">
                    <c:v>surface</c:v>
                  </c:pt>
                  <c:pt idx="8">
                    <c:v>cell</c:v>
                  </c:pt>
                </c:lvl>
                <c:lvl>
                  <c:pt idx="0">
                    <c:v>M9 Dark</c:v>
                  </c:pt>
                  <c:pt idx="3">
                    <c:v>M9 Light</c:v>
                  </c:pt>
                  <c:pt idx="6">
                    <c:v>LS Dark</c:v>
                  </c:pt>
                </c:lvl>
              </c:multiLvlStrCache>
            </c:multiLvlStrRef>
          </c:cat>
          <c:val>
            <c:numRef>
              <c:f>'T-TOM'!$CV$65:$DD$65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7.5447231268398932E-2</c:v>
                </c:pt>
                <c:pt idx="3">
                  <c:v>0</c:v>
                </c:pt>
                <c:pt idx="4">
                  <c:v>0</c:v>
                </c:pt>
                <c:pt idx="5">
                  <c:v>4.848209864459755E-2</c:v>
                </c:pt>
                <c:pt idx="6">
                  <c:v>0</c:v>
                </c:pt>
                <c:pt idx="7">
                  <c:v>0</c:v>
                </c:pt>
                <c:pt idx="8">
                  <c:v>5.2048349773893651E-2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9D1-C747-92C8-D2AE60677787}"/>
            </c:ext>
          </c:extLst>
        </c:ser>
        <c:ser>
          <c:idx val="8"/>
          <c:order val="8"/>
          <c:tx>
            <c:strRef>
              <c:f>'T-TOM'!$CU$66</c:f>
              <c:strCache>
                <c:ptCount val="1"/>
                <c:pt idx="0">
                  <c:v>18:3(9,12,15)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'T-TOM'!$CV$56:$DE$57</c:f>
              <c:multiLvlStrCache>
                <c:ptCount val="9"/>
                <c:lvl>
                  <c:pt idx="0">
                    <c:v>medium</c:v>
                  </c:pt>
                  <c:pt idx="1">
                    <c:v>surface</c:v>
                  </c:pt>
                  <c:pt idx="2">
                    <c:v>cell</c:v>
                  </c:pt>
                  <c:pt idx="3">
                    <c:v>medium</c:v>
                  </c:pt>
                  <c:pt idx="4">
                    <c:v>surface</c:v>
                  </c:pt>
                  <c:pt idx="5">
                    <c:v>cell</c:v>
                  </c:pt>
                  <c:pt idx="6">
                    <c:v>medium</c:v>
                  </c:pt>
                  <c:pt idx="7">
                    <c:v>surface</c:v>
                  </c:pt>
                  <c:pt idx="8">
                    <c:v>cell</c:v>
                  </c:pt>
                </c:lvl>
                <c:lvl>
                  <c:pt idx="0">
                    <c:v>M9 Dark</c:v>
                  </c:pt>
                  <c:pt idx="3">
                    <c:v>M9 Light</c:v>
                  </c:pt>
                  <c:pt idx="6">
                    <c:v>LS Dark</c:v>
                  </c:pt>
                </c:lvl>
              </c:multiLvlStrCache>
            </c:multiLvlStrRef>
          </c:cat>
          <c:val>
            <c:numRef>
              <c:f>'T-TOM'!$CV$66:$DD$66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0.10501905912877625</c:v>
                </c:pt>
                <c:pt idx="3">
                  <c:v>0</c:v>
                </c:pt>
                <c:pt idx="4">
                  <c:v>0</c:v>
                </c:pt>
                <c:pt idx="5">
                  <c:v>7.4590401099023054E-2</c:v>
                </c:pt>
                <c:pt idx="6">
                  <c:v>0</c:v>
                </c:pt>
                <c:pt idx="7">
                  <c:v>0</c:v>
                </c:pt>
                <c:pt idx="8">
                  <c:v>9.0863631581660081E-2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9D1-C747-92C8-D2AE60677787}"/>
            </c:ext>
          </c:extLst>
        </c:ser>
        <c:ser>
          <c:idx val="9"/>
          <c:order val="9"/>
          <c:tx>
            <c:strRef>
              <c:f>'T-TOM'!$CU$67</c:f>
              <c:strCache>
                <c:ptCount val="1"/>
                <c:pt idx="0">
                  <c:v>18:4(6,9,12,15)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'T-TOM'!$CV$56:$DE$57</c:f>
              <c:multiLvlStrCache>
                <c:ptCount val="9"/>
                <c:lvl>
                  <c:pt idx="0">
                    <c:v>medium</c:v>
                  </c:pt>
                  <c:pt idx="1">
                    <c:v>surface</c:v>
                  </c:pt>
                  <c:pt idx="2">
                    <c:v>cell</c:v>
                  </c:pt>
                  <c:pt idx="3">
                    <c:v>medium</c:v>
                  </c:pt>
                  <c:pt idx="4">
                    <c:v>surface</c:v>
                  </c:pt>
                  <c:pt idx="5">
                    <c:v>cell</c:v>
                  </c:pt>
                  <c:pt idx="6">
                    <c:v>medium</c:v>
                  </c:pt>
                  <c:pt idx="7">
                    <c:v>surface</c:v>
                  </c:pt>
                  <c:pt idx="8">
                    <c:v>cell</c:v>
                  </c:pt>
                </c:lvl>
                <c:lvl>
                  <c:pt idx="0">
                    <c:v>M9 Dark</c:v>
                  </c:pt>
                  <c:pt idx="3">
                    <c:v>M9 Light</c:v>
                  </c:pt>
                  <c:pt idx="6">
                    <c:v>LS Dark</c:v>
                  </c:pt>
                </c:lvl>
              </c:multiLvlStrCache>
            </c:multiLvlStrRef>
          </c:cat>
          <c:val>
            <c:numRef>
              <c:f>'T-TOM'!$CV$67:$DD$67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2.4985886935557273E-2</c:v>
                </c:pt>
                <c:pt idx="3">
                  <c:v>0</c:v>
                </c:pt>
                <c:pt idx="4">
                  <c:v>0</c:v>
                </c:pt>
                <c:pt idx="5">
                  <c:v>1.4639985209673922E-2</c:v>
                </c:pt>
                <c:pt idx="6">
                  <c:v>0</c:v>
                </c:pt>
                <c:pt idx="7">
                  <c:v>0</c:v>
                </c:pt>
                <c:pt idx="8">
                  <c:v>1.9109434278530235E-2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9D1-C747-92C8-D2AE60677787}"/>
            </c:ext>
          </c:extLst>
        </c:ser>
        <c:ser>
          <c:idx val="10"/>
          <c:order val="10"/>
          <c:tx>
            <c:strRef>
              <c:f>'T-TOM'!$CU$68</c:f>
              <c:strCache>
                <c:ptCount val="1"/>
                <c:pt idx="0">
                  <c:v>20:1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'T-TOM'!$CV$56:$DE$57</c:f>
              <c:multiLvlStrCache>
                <c:ptCount val="9"/>
                <c:lvl>
                  <c:pt idx="0">
                    <c:v>medium</c:v>
                  </c:pt>
                  <c:pt idx="1">
                    <c:v>surface</c:v>
                  </c:pt>
                  <c:pt idx="2">
                    <c:v>cell</c:v>
                  </c:pt>
                  <c:pt idx="3">
                    <c:v>medium</c:v>
                  </c:pt>
                  <c:pt idx="4">
                    <c:v>surface</c:v>
                  </c:pt>
                  <c:pt idx="5">
                    <c:v>cell</c:v>
                  </c:pt>
                  <c:pt idx="6">
                    <c:v>medium</c:v>
                  </c:pt>
                  <c:pt idx="7">
                    <c:v>surface</c:v>
                  </c:pt>
                  <c:pt idx="8">
                    <c:v>cell</c:v>
                  </c:pt>
                </c:lvl>
                <c:lvl>
                  <c:pt idx="0">
                    <c:v>M9 Dark</c:v>
                  </c:pt>
                  <c:pt idx="3">
                    <c:v>M9 Light</c:v>
                  </c:pt>
                  <c:pt idx="6">
                    <c:v>LS Dark</c:v>
                  </c:pt>
                </c:lvl>
              </c:multiLvlStrCache>
            </c:multiLvlStrRef>
          </c:cat>
          <c:val>
            <c:numRef>
              <c:f>'T-TOM'!$CV$68:$DD$68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1.1022920737386367E-3</c:v>
                </c:pt>
                <c:pt idx="3">
                  <c:v>0</c:v>
                </c:pt>
                <c:pt idx="4">
                  <c:v>0</c:v>
                </c:pt>
                <c:pt idx="5">
                  <c:v>2.1668863967554599E-3</c:v>
                </c:pt>
                <c:pt idx="6">
                  <c:v>0</c:v>
                </c:pt>
                <c:pt idx="7">
                  <c:v>0</c:v>
                </c:pt>
                <c:pt idx="8">
                  <c:v>5.7913492292299886E-3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9D1-C747-92C8-D2AE60677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143086752"/>
        <c:axId val="-1143084000"/>
      </c:barChart>
      <c:catAx>
        <c:axId val="-114308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143084000"/>
        <c:crosses val="autoZero"/>
        <c:auto val="1"/>
        <c:lblAlgn val="ctr"/>
        <c:lblOffset val="100"/>
        <c:noMultiLvlLbl val="0"/>
      </c:catAx>
      <c:valAx>
        <c:axId val="-114308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14308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'T-TOM'!$AN$76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'T-TOM'!$AR$76:$AT$76</c:f>
                <c:numCache>
                  <c:formatCode>General</c:formatCode>
                  <c:ptCount val="3"/>
                  <c:pt idx="0">
                    <c:v>12.430687720199558</c:v>
                  </c:pt>
                  <c:pt idx="1">
                    <c:v>8.2174946034671432</c:v>
                  </c:pt>
                  <c:pt idx="2">
                    <c:v>19.781957547308945</c:v>
                  </c:pt>
                </c:numCache>
              </c:numRef>
            </c:plus>
            <c:minus>
              <c:numRef>
                <c:f>'T-TOM'!$AR$76:$AT$76</c:f>
                <c:numCache>
                  <c:formatCode>General</c:formatCode>
                  <c:ptCount val="3"/>
                  <c:pt idx="0">
                    <c:v>12.430687720199558</c:v>
                  </c:pt>
                  <c:pt idx="1">
                    <c:v>8.2174946034671432</c:v>
                  </c:pt>
                  <c:pt idx="2">
                    <c:v>19.781957547308945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'T-TOM'!$AO$75:$AQ$75</c:f>
              <c:strCache>
                <c:ptCount val="3"/>
                <c:pt idx="0">
                  <c:v>M9 Dark</c:v>
                </c:pt>
                <c:pt idx="1">
                  <c:v>M9 Light</c:v>
                </c:pt>
                <c:pt idx="2">
                  <c:v>LS Dark</c:v>
                </c:pt>
              </c:strCache>
            </c:strRef>
          </c:cat>
          <c:val>
            <c:numRef>
              <c:f>'T-TOM'!$AO$76:$AQ$76</c:f>
              <c:numCache>
                <c:formatCode>0</c:formatCode>
                <c:ptCount val="3"/>
                <c:pt idx="0">
                  <c:v>30.006509917815645</c:v>
                </c:pt>
                <c:pt idx="1">
                  <c:v>29.22072511429019</c:v>
                </c:pt>
                <c:pt idx="2">
                  <c:v>40.983670669213296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F0-514A-BDCA-3CB71B64C0BD}"/>
            </c:ext>
          </c:extLst>
        </c:ser>
        <c:ser>
          <c:idx val="1"/>
          <c:order val="1"/>
          <c:tx>
            <c:strRef>
              <c:f>'T-TOM'!$AN$77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'T-TOM'!$AR$77:$AT$77</c:f>
                <c:numCache>
                  <c:formatCode>General</c:formatCode>
                  <c:ptCount val="3"/>
                  <c:pt idx="0">
                    <c:v>18.278532683396342</c:v>
                  </c:pt>
                  <c:pt idx="1">
                    <c:v>17.975543946649047</c:v>
                  </c:pt>
                  <c:pt idx="2">
                    <c:v>35.687471108708301</c:v>
                  </c:pt>
                </c:numCache>
              </c:numRef>
            </c:plus>
            <c:minus>
              <c:numRef>
                <c:f>'T-TOM'!$AR$77:$AT$77</c:f>
                <c:numCache>
                  <c:formatCode>General</c:formatCode>
                  <c:ptCount val="3"/>
                  <c:pt idx="0">
                    <c:v>18.278532683396342</c:v>
                  </c:pt>
                  <c:pt idx="1">
                    <c:v>17.975543946649047</c:v>
                  </c:pt>
                  <c:pt idx="2">
                    <c:v>35.687471108708301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'T-TOM'!$AO$75:$AQ$75</c:f>
              <c:strCache>
                <c:ptCount val="3"/>
                <c:pt idx="0">
                  <c:v>M9 Dark</c:v>
                </c:pt>
                <c:pt idx="1">
                  <c:v>M9 Light</c:v>
                </c:pt>
                <c:pt idx="2">
                  <c:v>LS Dark</c:v>
                </c:pt>
              </c:strCache>
            </c:strRef>
          </c:cat>
          <c:val>
            <c:numRef>
              <c:f>'T-TOM'!$AO$77:$AQ$77</c:f>
              <c:numCache>
                <c:formatCode>0</c:formatCode>
                <c:ptCount val="3"/>
                <c:pt idx="0">
                  <c:v>45.334828054350552</c:v>
                </c:pt>
                <c:pt idx="1">
                  <c:v>42.808347911774</c:v>
                </c:pt>
                <c:pt idx="2">
                  <c:v>78.958457805135325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F0-514A-BDCA-3CB71B64C0BD}"/>
            </c:ext>
          </c:extLst>
        </c:ser>
        <c:ser>
          <c:idx val="2"/>
          <c:order val="2"/>
          <c:tx>
            <c:strRef>
              <c:f>'T-TOM'!$AN$78</c:f>
              <c:strCache>
                <c:ptCount val="1"/>
                <c:pt idx="0">
                  <c:v>cell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'T-TOM'!$AR$78:$AT$78</c:f>
                <c:numCache>
                  <c:formatCode>General</c:formatCode>
                  <c:ptCount val="3"/>
                  <c:pt idx="0">
                    <c:v>45.243399080914529</c:v>
                  </c:pt>
                  <c:pt idx="1">
                    <c:v>151.96020045779392</c:v>
                  </c:pt>
                  <c:pt idx="2">
                    <c:v>59.968630398510918</c:v>
                  </c:pt>
                </c:numCache>
              </c:numRef>
            </c:plus>
            <c:minus>
              <c:numRef>
                <c:f>'T-TOM'!$AR$78:$AT$78</c:f>
                <c:numCache>
                  <c:formatCode>General</c:formatCode>
                  <c:ptCount val="3"/>
                  <c:pt idx="0">
                    <c:v>45.243399080914529</c:v>
                  </c:pt>
                  <c:pt idx="1">
                    <c:v>151.96020045779392</c:v>
                  </c:pt>
                  <c:pt idx="2">
                    <c:v>59.968630398510918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'T-TOM'!$AO$75:$AQ$75</c:f>
              <c:strCache>
                <c:ptCount val="3"/>
                <c:pt idx="0">
                  <c:v>M9 Dark</c:v>
                </c:pt>
                <c:pt idx="1">
                  <c:v>M9 Light</c:v>
                </c:pt>
                <c:pt idx="2">
                  <c:v>LS Dark</c:v>
                </c:pt>
              </c:strCache>
            </c:strRef>
          </c:cat>
          <c:val>
            <c:numRef>
              <c:f>'T-TOM'!$AO$78:$AQ$78</c:f>
              <c:numCache>
                <c:formatCode>0</c:formatCode>
                <c:ptCount val="3"/>
                <c:pt idx="0">
                  <c:v>235.08276624416234</c:v>
                </c:pt>
                <c:pt idx="1">
                  <c:v>191.96170947235893</c:v>
                </c:pt>
                <c:pt idx="2">
                  <c:v>194.78215455371031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F0-514A-BDCA-3CB71B64C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43060256"/>
        <c:axId val="-1143056992"/>
      </c:barChart>
      <c:catAx>
        <c:axId val="-114306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143056992"/>
        <c:crosses val="autoZero"/>
        <c:auto val="1"/>
        <c:lblAlgn val="ctr"/>
        <c:lblOffset val="100"/>
        <c:noMultiLvlLbl val="0"/>
      </c:catAx>
      <c:valAx>
        <c:axId val="-114305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0" i="0" u="none" strike="noStrike" baseline="0">
                    <a:effectLst/>
                  </a:rPr>
                  <a:t>TAG (µg/cell gDW)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14306025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'T-TOM'!$AM$173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'T-TOM'!$AN$172:$AP$172</c:f>
              <c:strCache>
                <c:ptCount val="3"/>
                <c:pt idx="0">
                  <c:v>M9 Dark</c:v>
                </c:pt>
                <c:pt idx="1">
                  <c:v>M9 Light</c:v>
                </c:pt>
                <c:pt idx="2">
                  <c:v>LS Dark</c:v>
                </c:pt>
              </c:strCache>
            </c:strRef>
          </c:cat>
          <c:val>
            <c:numRef>
              <c:f>'T-TOM'!$AN$173:$AP$173</c:f>
              <c:numCache>
                <c:formatCode>0.00</c:formatCode>
                <c:ptCount val="3"/>
                <c:pt idx="0">
                  <c:v>54.558298095738408</c:v>
                </c:pt>
                <c:pt idx="1">
                  <c:v>45.731353776582694</c:v>
                </c:pt>
                <c:pt idx="2">
                  <c:v>97.28963664258562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1D-C341-9FEB-39D245382637}"/>
            </c:ext>
          </c:extLst>
        </c:ser>
        <c:ser>
          <c:idx val="1"/>
          <c:order val="1"/>
          <c:tx>
            <c:strRef>
              <c:f>'T-TOM'!$AM$174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'T-TOM'!$AQ$174:$AS$174</c:f>
                <c:numCache>
                  <c:formatCode>General</c:formatCode>
                  <c:ptCount val="3"/>
                  <c:pt idx="0">
                    <c:v>22.772909756386102</c:v>
                  </c:pt>
                  <c:pt idx="1">
                    <c:v>14.162788641146967</c:v>
                  </c:pt>
                  <c:pt idx="2">
                    <c:v>91.178232275586808</c:v>
                  </c:pt>
                </c:numCache>
              </c:numRef>
            </c:plus>
            <c:minus>
              <c:numRef>
                <c:f>'T-TOM'!$AQ$174:$AS$174</c:f>
                <c:numCache>
                  <c:formatCode>General</c:formatCode>
                  <c:ptCount val="3"/>
                  <c:pt idx="0">
                    <c:v>22.772909756386102</c:v>
                  </c:pt>
                  <c:pt idx="1">
                    <c:v>14.162788641146967</c:v>
                  </c:pt>
                  <c:pt idx="2">
                    <c:v>91.178232275586808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'T-TOM'!$AN$172:$AP$172</c:f>
              <c:strCache>
                <c:ptCount val="3"/>
                <c:pt idx="0">
                  <c:v>M9 Dark</c:v>
                </c:pt>
                <c:pt idx="1">
                  <c:v>M9 Light</c:v>
                </c:pt>
                <c:pt idx="2">
                  <c:v>LS Dark</c:v>
                </c:pt>
              </c:strCache>
            </c:strRef>
          </c:cat>
          <c:val>
            <c:numRef>
              <c:f>'T-TOM'!$AN$174:$AP$174</c:f>
              <c:numCache>
                <c:formatCode>0.00</c:formatCode>
                <c:ptCount val="3"/>
                <c:pt idx="0">
                  <c:v>71.045901062980306</c:v>
                </c:pt>
                <c:pt idx="1">
                  <c:v>62.091631357886889</c:v>
                </c:pt>
                <c:pt idx="2">
                  <c:v>163.11089928210657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1D-C341-9FEB-39D245382637}"/>
            </c:ext>
          </c:extLst>
        </c:ser>
        <c:ser>
          <c:idx val="2"/>
          <c:order val="2"/>
          <c:tx>
            <c:strRef>
              <c:f>'T-TOM'!$AM$175</c:f>
              <c:strCache>
                <c:ptCount val="1"/>
                <c:pt idx="0">
                  <c:v>cell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'T-TOM'!$AQ$175:$AS$175</c:f>
                <c:numCache>
                  <c:formatCode>General</c:formatCode>
                  <c:ptCount val="3"/>
                  <c:pt idx="0">
                    <c:v>107.40090906940426</c:v>
                  </c:pt>
                  <c:pt idx="1">
                    <c:v>281.88689136411062</c:v>
                  </c:pt>
                  <c:pt idx="2">
                    <c:v>210.74254845569854</c:v>
                  </c:pt>
                </c:numCache>
              </c:numRef>
            </c:plus>
            <c:minus>
              <c:numRef>
                <c:f>'T-TOM'!$AQ$175:$AS$175</c:f>
                <c:numCache>
                  <c:formatCode>General</c:formatCode>
                  <c:ptCount val="3"/>
                  <c:pt idx="0">
                    <c:v>107.40090906940426</c:v>
                  </c:pt>
                  <c:pt idx="1">
                    <c:v>281.88689136411062</c:v>
                  </c:pt>
                  <c:pt idx="2">
                    <c:v>210.74254845569854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'T-TOM'!$AN$172:$AP$172</c:f>
              <c:strCache>
                <c:ptCount val="3"/>
                <c:pt idx="0">
                  <c:v>M9 Dark</c:v>
                </c:pt>
                <c:pt idx="1">
                  <c:v>M9 Light</c:v>
                </c:pt>
                <c:pt idx="2">
                  <c:v>LS Dark</c:v>
                </c:pt>
              </c:strCache>
            </c:strRef>
          </c:cat>
          <c:val>
            <c:numRef>
              <c:f>'T-TOM'!$AN$175:$AP$175</c:f>
              <c:numCache>
                <c:formatCode>0.00</c:formatCode>
                <c:ptCount val="3"/>
                <c:pt idx="0">
                  <c:v>386.3238617119103</c:v>
                </c:pt>
                <c:pt idx="1">
                  <c:v>296.11424532266881</c:v>
                </c:pt>
                <c:pt idx="2">
                  <c:v>429.71197388112051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1D-C341-9FEB-39D245382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43027728"/>
        <c:axId val="-1143024464"/>
      </c:barChart>
      <c:catAx>
        <c:axId val="-114302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143024464"/>
        <c:crosses val="autoZero"/>
        <c:auto val="1"/>
        <c:lblAlgn val="ctr"/>
        <c:lblOffset val="100"/>
        <c:noMultiLvlLbl val="0"/>
      </c:catAx>
      <c:valAx>
        <c:axId val="-114302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TAG</a:t>
                </a:r>
                <a:r>
                  <a:rPr lang="en-US" altLang="ja-JP" baseline="0"/>
                  <a:t> (µg/cell gDW)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14302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'T-TOM'!$AN$172</c:f>
              <c:strCache>
                <c:ptCount val="1"/>
                <c:pt idx="0">
                  <c:v>M9 Dark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'T-TOM'!$AQ$173:$AQ$175</c:f>
                <c:numCache>
                  <c:formatCode>General</c:formatCode>
                  <c:ptCount val="3"/>
                  <c:pt idx="0">
                    <c:v>38.082531704349044</c:v>
                  </c:pt>
                  <c:pt idx="1">
                    <c:v>22.772909756386102</c:v>
                  </c:pt>
                  <c:pt idx="2">
                    <c:v>107.40090906940426</c:v>
                  </c:pt>
                </c:numCache>
              </c:numRef>
            </c:plus>
            <c:minus>
              <c:numRef>
                <c:f>'T-TOM'!$AQ$173:$AQ$175</c:f>
                <c:numCache>
                  <c:formatCode>General</c:formatCode>
                  <c:ptCount val="3"/>
                  <c:pt idx="0">
                    <c:v>38.082531704349044</c:v>
                  </c:pt>
                  <c:pt idx="1">
                    <c:v>22.772909756386102</c:v>
                  </c:pt>
                  <c:pt idx="2">
                    <c:v>107.40090906940426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'T-TOM'!$AM$173:$AM$175</c:f>
              <c:strCache>
                <c:ptCount val="3"/>
                <c:pt idx="0">
                  <c:v>medium</c:v>
                </c:pt>
                <c:pt idx="1">
                  <c:v>surface</c:v>
                </c:pt>
                <c:pt idx="2">
                  <c:v>cell</c:v>
                </c:pt>
              </c:strCache>
            </c:strRef>
          </c:cat>
          <c:val>
            <c:numRef>
              <c:f>'T-TOM'!$AN$173:$AN$175</c:f>
              <c:numCache>
                <c:formatCode>0.00</c:formatCode>
                <c:ptCount val="3"/>
                <c:pt idx="0">
                  <c:v>54.558298095738408</c:v>
                </c:pt>
                <c:pt idx="1">
                  <c:v>71.045901062980306</c:v>
                </c:pt>
                <c:pt idx="2">
                  <c:v>386.3238617119103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CE-8044-A8F2-B7D54C47C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7523359"/>
        <c:axId val="406626655"/>
      </c:barChart>
      <c:catAx>
        <c:axId val="40752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6626655"/>
        <c:crosses val="autoZero"/>
        <c:auto val="1"/>
        <c:lblAlgn val="ctr"/>
        <c:lblOffset val="100"/>
        <c:noMultiLvlLbl val="0"/>
      </c:catAx>
      <c:valAx>
        <c:axId val="406626655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 b="0" i="0" baseline="0">
                    <a:effectLst/>
                  </a:rPr>
                  <a:t>TAG (µg/cell gDW)</a:t>
                </a:r>
                <a:endParaRPr lang="ja-JP" altLang="ja-JP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7523359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cat>
            <c:multiLvlStrRef>
              <c:f>'T-TOM'!$AM$81:$AN$89</c:f>
              <c:multiLvlStrCache>
                <c:ptCount val="9"/>
                <c:lvl>
                  <c:pt idx="0">
                    <c:v>medium</c:v>
                  </c:pt>
                  <c:pt idx="1">
                    <c:v>surface</c:v>
                  </c:pt>
                  <c:pt idx="2">
                    <c:v>cell</c:v>
                  </c:pt>
                  <c:pt idx="3">
                    <c:v>medium</c:v>
                  </c:pt>
                  <c:pt idx="4">
                    <c:v>surface</c:v>
                  </c:pt>
                  <c:pt idx="5">
                    <c:v>cell</c:v>
                  </c:pt>
                  <c:pt idx="6">
                    <c:v>medium</c:v>
                  </c:pt>
                  <c:pt idx="7">
                    <c:v>surface</c:v>
                  </c:pt>
                  <c:pt idx="8">
                    <c:v>cell</c:v>
                  </c:pt>
                </c:lvl>
                <c:lvl>
                  <c:pt idx="0">
                    <c:v>LS Dark</c:v>
                  </c:pt>
                  <c:pt idx="3">
                    <c:v>M9 Dark</c:v>
                  </c:pt>
                  <c:pt idx="6">
                    <c:v>M9 Light</c:v>
                  </c:pt>
                </c:lvl>
              </c:multiLvlStrCache>
            </c:multiLvlStrRef>
          </c:cat>
          <c:val>
            <c:numRef>
              <c:f>'T-TOM'!$AO$81:$AO$89</c:f>
              <c:numCache>
                <c:formatCode>0</c:formatCode>
                <c:ptCount val="9"/>
                <c:pt idx="0">
                  <c:v>40.983670669213296</c:v>
                </c:pt>
                <c:pt idx="1">
                  <c:v>78.958457805135325</c:v>
                </c:pt>
                <c:pt idx="2">
                  <c:v>194.78215455371031</c:v>
                </c:pt>
                <c:pt idx="3" formatCode="0.00">
                  <c:v>30.006509917815645</c:v>
                </c:pt>
                <c:pt idx="4" formatCode="0.00">
                  <c:v>45.334828054350552</c:v>
                </c:pt>
                <c:pt idx="5" formatCode="0.00">
                  <c:v>235.08276624416234</c:v>
                </c:pt>
                <c:pt idx="6" formatCode="0.00">
                  <c:v>29.22072511429019</c:v>
                </c:pt>
                <c:pt idx="7" formatCode="0.00">
                  <c:v>42.808347911774</c:v>
                </c:pt>
                <c:pt idx="8" formatCode="0.00">
                  <c:v>191.96170947235893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CC-924B-92D4-AFEB04C29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562880"/>
        <c:axId val="722691008"/>
      </c:barChar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'T-TOM'!$AF$76:$AF$120</c:f>
              <c:numCache>
                <c:formatCode>General</c:formatCode>
                <c:ptCount val="45"/>
                <c:pt idx="0">
                  <c:v>0.76</c:v>
                </c:pt>
                <c:pt idx="1">
                  <c:v>0.78</c:v>
                </c:pt>
                <c:pt idx="2">
                  <c:v>0.8</c:v>
                </c:pt>
                <c:pt idx="3">
                  <c:v>0.82</c:v>
                </c:pt>
                <c:pt idx="4">
                  <c:v>0.84</c:v>
                </c:pt>
                <c:pt idx="5">
                  <c:v>0.96</c:v>
                </c:pt>
                <c:pt idx="6">
                  <c:v>0.98</c:v>
                </c:pt>
                <c:pt idx="7">
                  <c:v>1</c:v>
                </c:pt>
                <c:pt idx="8">
                  <c:v>1.1200000000000001</c:v>
                </c:pt>
                <c:pt idx="9">
                  <c:v>1.1399999999999999</c:v>
                </c:pt>
                <c:pt idx="10">
                  <c:v>1.06</c:v>
                </c:pt>
                <c:pt idx="11">
                  <c:v>1.18</c:v>
                </c:pt>
                <c:pt idx="12">
                  <c:v>1.2</c:v>
                </c:pt>
                <c:pt idx="13">
                  <c:v>1.22</c:v>
                </c:pt>
                <c:pt idx="14">
                  <c:v>1.24</c:v>
                </c:pt>
                <c:pt idx="15">
                  <c:v>1.76</c:v>
                </c:pt>
                <c:pt idx="16">
                  <c:v>1.78</c:v>
                </c:pt>
                <c:pt idx="17">
                  <c:v>1.8</c:v>
                </c:pt>
                <c:pt idx="18">
                  <c:v>1.8199999999999998</c:v>
                </c:pt>
                <c:pt idx="19">
                  <c:v>1.8399999999999999</c:v>
                </c:pt>
                <c:pt idx="20">
                  <c:v>1.96</c:v>
                </c:pt>
                <c:pt idx="21">
                  <c:v>1.98</c:v>
                </c:pt>
                <c:pt idx="22">
                  <c:v>2</c:v>
                </c:pt>
                <c:pt idx="23">
                  <c:v>2.12</c:v>
                </c:pt>
                <c:pt idx="24">
                  <c:v>2.1399999999999997</c:v>
                </c:pt>
                <c:pt idx="25">
                  <c:v>2.06</c:v>
                </c:pt>
                <c:pt idx="26">
                  <c:v>2.1799999999999997</c:v>
                </c:pt>
                <c:pt idx="27">
                  <c:v>2.2000000000000002</c:v>
                </c:pt>
                <c:pt idx="28">
                  <c:v>2.2199999999999998</c:v>
                </c:pt>
                <c:pt idx="29">
                  <c:v>2.2400000000000002</c:v>
                </c:pt>
                <c:pt idx="30">
                  <c:v>2.76</c:v>
                </c:pt>
                <c:pt idx="31">
                  <c:v>2.7800000000000002</c:v>
                </c:pt>
                <c:pt idx="32">
                  <c:v>2.8</c:v>
                </c:pt>
                <c:pt idx="33">
                  <c:v>2.82</c:v>
                </c:pt>
                <c:pt idx="34">
                  <c:v>2.84</c:v>
                </c:pt>
                <c:pt idx="35">
                  <c:v>2.96</c:v>
                </c:pt>
                <c:pt idx="36">
                  <c:v>2.98</c:v>
                </c:pt>
                <c:pt idx="37">
                  <c:v>3</c:v>
                </c:pt>
                <c:pt idx="38">
                  <c:v>3.12</c:v>
                </c:pt>
                <c:pt idx="39">
                  <c:v>3.1399999999999997</c:v>
                </c:pt>
                <c:pt idx="40">
                  <c:v>3.06</c:v>
                </c:pt>
                <c:pt idx="41">
                  <c:v>3.1799999999999997</c:v>
                </c:pt>
                <c:pt idx="42">
                  <c:v>3.2</c:v>
                </c:pt>
                <c:pt idx="43">
                  <c:v>3.2199999999999998</c:v>
                </c:pt>
                <c:pt idx="44">
                  <c:v>3.24</c:v>
                </c:pt>
              </c:numCache>
            </c:numRef>
          </c:xVal>
          <c:yVal>
            <c:numRef>
              <c:f>'T-TOM'!$AG$76:$AG$120</c:f>
              <c:numCache>
                <c:formatCode>0.00</c:formatCode>
                <c:ptCount val="45"/>
                <c:pt idx="0">
                  <c:v>42.13523572615567</c:v>
                </c:pt>
                <c:pt idx="1">
                  <c:v>33.13536216260767</c:v>
                </c:pt>
                <c:pt idx="2">
                  <c:v>61.38301135551454</c:v>
                </c:pt>
                <c:pt idx="3">
                  <c:v>60.435351801978506</c:v>
                </c:pt>
                <c:pt idx="4">
                  <c:v>7.8293922998100722</c:v>
                </c:pt>
                <c:pt idx="5">
                  <c:v>40.805529872803461</c:v>
                </c:pt>
                <c:pt idx="6">
                  <c:v>36.353126870137636</c:v>
                </c:pt>
                <c:pt idx="7">
                  <c:v>87.404345140289308</c:v>
                </c:pt>
                <c:pt idx="8">
                  <c:v>129.45419177892919</c:v>
                </c:pt>
                <c:pt idx="9">
                  <c:v>100.77509536351705</c:v>
                </c:pt>
                <c:pt idx="10">
                  <c:v>276.47518535984852</c:v>
                </c:pt>
                <c:pt idx="11">
                  <c:v>151.3806086152992</c:v>
                </c:pt>
                <c:pt idx="12">
                  <c:v>213.39836971077847</c:v>
                </c:pt>
                <c:pt idx="13">
                  <c:v>227.39356086354186</c:v>
                </c:pt>
                <c:pt idx="14">
                  <c:v>105.26304821908339</c:v>
                </c:pt>
                <c:pt idx="15">
                  <c:v>29.052598414627784</c:v>
                </c:pt>
                <c:pt idx="16">
                  <c:v>13.739229097783026</c:v>
                </c:pt>
                <c:pt idx="17">
                  <c:v>49.309562335079065</c:v>
                </c:pt>
                <c:pt idx="18">
                  <c:v>37.09886672798423</c:v>
                </c:pt>
                <c:pt idx="19">
                  <c:v>20.832293013604136</c:v>
                </c:pt>
                <c:pt idx="20">
                  <c:v>25.753042633205261</c:v>
                </c:pt>
                <c:pt idx="21">
                  <c:v>30.970573042095261</c:v>
                </c:pt>
                <c:pt idx="22">
                  <c:v>40.698962198867164</c:v>
                </c:pt>
                <c:pt idx="23">
                  <c:v>77.175136646004006</c:v>
                </c:pt>
                <c:pt idx="24">
                  <c:v>52.07642575158107</c:v>
                </c:pt>
                <c:pt idx="25">
                  <c:v>217.95372321564435</c:v>
                </c:pt>
                <c:pt idx="26">
                  <c:v>193.03153704751151</c:v>
                </c:pt>
                <c:pt idx="27">
                  <c:v>215.3997755580034</c:v>
                </c:pt>
                <c:pt idx="28">
                  <c:v>226.16158718642194</c:v>
                </c:pt>
                <c:pt idx="29">
                  <c:v>322.86720821323053</c:v>
                </c:pt>
                <c:pt idx="30">
                  <c:v>36.898147854098738</c:v>
                </c:pt>
                <c:pt idx="31">
                  <c:v>38.362097369989826</c:v>
                </c:pt>
                <c:pt idx="32">
                  <c:v>20.043997741965963</c:v>
                </c:pt>
                <c:pt idx="33">
                  <c:v>19.007678431057894</c:v>
                </c:pt>
                <c:pt idx="34">
                  <c:v>31.79170417433852</c:v>
                </c:pt>
                <c:pt idx="35">
                  <c:v>21.673258563801124</c:v>
                </c:pt>
                <c:pt idx="36">
                  <c:v>48.698474281763311</c:v>
                </c:pt>
                <c:pt idx="37">
                  <c:v>41.267062901026648</c:v>
                </c:pt>
                <c:pt idx="38">
                  <c:v>28.942196421137997</c:v>
                </c:pt>
                <c:pt idx="39">
                  <c:v>73.460747391140941</c:v>
                </c:pt>
                <c:pt idx="40">
                  <c:v>84.824160098935266</c:v>
                </c:pt>
                <c:pt idx="41">
                  <c:v>76.166169426694978</c:v>
                </c:pt>
                <c:pt idx="42">
                  <c:v>49.94729149321514</c:v>
                </c:pt>
                <c:pt idx="43">
                  <c:v>418.08757963567786</c:v>
                </c:pt>
                <c:pt idx="44">
                  <c:v>330.78334670727145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CC-924B-92D4-AFEB04C29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7562880"/>
        <c:axId val="722691008"/>
      </c:scatterChart>
      <c:catAx>
        <c:axId val="82756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22691008"/>
        <c:crosses val="autoZero"/>
        <c:auto val="1"/>
        <c:lblAlgn val="ctr"/>
        <c:lblOffset val="100"/>
        <c:noMultiLvlLbl val="0"/>
      </c:catAx>
      <c:valAx>
        <c:axId val="72269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2756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val>
            <c:numRef>
              <c:f>'T-TOM'!$AO$81:$AQ$81</c:f>
              <c:numCache>
                <c:formatCode>0</c:formatCode>
                <c:ptCount val="3"/>
                <c:pt idx="0">
                  <c:v>40.983670669213296</c:v>
                </c:pt>
                <c:pt idx="1">
                  <c:v>30.006509917815645</c:v>
                </c:pt>
                <c:pt idx="2">
                  <c:v>29.22072511429019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5A-A547-8832-EF6824FFD2CB}"/>
            </c:ext>
          </c:extLst>
        </c:ser>
        <c:ser>
          <c:idx val="2"/>
          <c:order val="2"/>
          <c:spPr>
            <a:solidFill>
              <a:schemeClr val="accent3"/>
            </a:solidFill>
            <a:ln w="25400">
              <a:noFill/>
            </a:ln>
            <a:effectLst/>
          </c:spPr>
          <c:invertIfNegative val="0"/>
          <c:val>
            <c:numRef>
              <c:f>'T-TOM'!$AO$82:$AQ$82</c:f>
              <c:numCache>
                <c:formatCode>0</c:formatCode>
                <c:ptCount val="3"/>
                <c:pt idx="0">
                  <c:v>78.958457805135325</c:v>
                </c:pt>
                <c:pt idx="1">
                  <c:v>45.334828054350552</c:v>
                </c:pt>
                <c:pt idx="2">
                  <c:v>42.808347911774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5A-A547-8832-EF6824FFD2CB}"/>
            </c:ext>
          </c:extLst>
        </c:ser>
        <c:ser>
          <c:idx val="3"/>
          <c:order val="3"/>
          <c:spPr>
            <a:solidFill>
              <a:schemeClr val="accent4"/>
            </a:solidFill>
            <a:ln w="25400">
              <a:noFill/>
            </a:ln>
            <a:effectLst/>
          </c:spPr>
          <c:invertIfNegative val="0"/>
          <c:val>
            <c:numRef>
              <c:f>'T-TOM'!$AO$83:$AQ$83</c:f>
              <c:numCache>
                <c:formatCode>0</c:formatCode>
                <c:ptCount val="3"/>
                <c:pt idx="0">
                  <c:v>194.78215455371031</c:v>
                </c:pt>
                <c:pt idx="1">
                  <c:v>235.08276624416234</c:v>
                </c:pt>
                <c:pt idx="2">
                  <c:v>191.96170947235893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5A-A547-8832-EF6824FFD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756048"/>
        <c:axId val="823309712"/>
      </c:barChar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'T-TOM'!$AF$76:$AF$120</c:f>
              <c:numCache>
                <c:formatCode>General</c:formatCode>
                <c:ptCount val="45"/>
                <c:pt idx="0">
                  <c:v>0.76</c:v>
                </c:pt>
                <c:pt idx="1">
                  <c:v>0.78</c:v>
                </c:pt>
                <c:pt idx="2">
                  <c:v>0.8</c:v>
                </c:pt>
                <c:pt idx="3">
                  <c:v>0.82</c:v>
                </c:pt>
                <c:pt idx="4">
                  <c:v>0.84</c:v>
                </c:pt>
                <c:pt idx="5">
                  <c:v>0.96</c:v>
                </c:pt>
                <c:pt idx="6">
                  <c:v>0.98</c:v>
                </c:pt>
                <c:pt idx="7">
                  <c:v>1</c:v>
                </c:pt>
                <c:pt idx="8">
                  <c:v>1.1200000000000001</c:v>
                </c:pt>
                <c:pt idx="9">
                  <c:v>1.1399999999999999</c:v>
                </c:pt>
                <c:pt idx="10">
                  <c:v>1.06</c:v>
                </c:pt>
                <c:pt idx="11">
                  <c:v>1.18</c:v>
                </c:pt>
                <c:pt idx="12">
                  <c:v>1.2</c:v>
                </c:pt>
                <c:pt idx="13">
                  <c:v>1.22</c:v>
                </c:pt>
                <c:pt idx="14">
                  <c:v>1.24</c:v>
                </c:pt>
                <c:pt idx="15">
                  <c:v>1.76</c:v>
                </c:pt>
                <c:pt idx="16">
                  <c:v>1.78</c:v>
                </c:pt>
                <c:pt idx="17">
                  <c:v>1.8</c:v>
                </c:pt>
                <c:pt idx="18">
                  <c:v>1.8199999999999998</c:v>
                </c:pt>
                <c:pt idx="19">
                  <c:v>1.8399999999999999</c:v>
                </c:pt>
                <c:pt idx="20">
                  <c:v>1.96</c:v>
                </c:pt>
                <c:pt idx="21">
                  <c:v>1.98</c:v>
                </c:pt>
                <c:pt idx="22">
                  <c:v>2</c:v>
                </c:pt>
                <c:pt idx="23">
                  <c:v>2.12</c:v>
                </c:pt>
                <c:pt idx="24">
                  <c:v>2.1399999999999997</c:v>
                </c:pt>
                <c:pt idx="25">
                  <c:v>2.06</c:v>
                </c:pt>
                <c:pt idx="26">
                  <c:v>2.1799999999999997</c:v>
                </c:pt>
                <c:pt idx="27">
                  <c:v>2.2000000000000002</c:v>
                </c:pt>
                <c:pt idx="28">
                  <c:v>2.2199999999999998</c:v>
                </c:pt>
                <c:pt idx="29">
                  <c:v>2.2400000000000002</c:v>
                </c:pt>
                <c:pt idx="30">
                  <c:v>2.76</c:v>
                </c:pt>
                <c:pt idx="31">
                  <c:v>2.7800000000000002</c:v>
                </c:pt>
                <c:pt idx="32">
                  <c:v>2.8</c:v>
                </c:pt>
                <c:pt idx="33">
                  <c:v>2.82</c:v>
                </c:pt>
                <c:pt idx="34">
                  <c:v>2.84</c:v>
                </c:pt>
                <c:pt idx="35">
                  <c:v>2.96</c:v>
                </c:pt>
                <c:pt idx="36">
                  <c:v>2.98</c:v>
                </c:pt>
                <c:pt idx="37">
                  <c:v>3</c:v>
                </c:pt>
                <c:pt idx="38">
                  <c:v>3.12</c:v>
                </c:pt>
                <c:pt idx="39">
                  <c:v>3.1399999999999997</c:v>
                </c:pt>
                <c:pt idx="40">
                  <c:v>3.06</c:v>
                </c:pt>
                <c:pt idx="41">
                  <c:v>3.1799999999999997</c:v>
                </c:pt>
                <c:pt idx="42">
                  <c:v>3.2</c:v>
                </c:pt>
                <c:pt idx="43">
                  <c:v>3.2199999999999998</c:v>
                </c:pt>
                <c:pt idx="44">
                  <c:v>3.24</c:v>
                </c:pt>
              </c:numCache>
            </c:numRef>
          </c:xVal>
          <c:yVal>
            <c:numRef>
              <c:f>'T-TOM'!$AG$76:$AG$120</c:f>
              <c:numCache>
                <c:formatCode>0.00</c:formatCode>
                <c:ptCount val="45"/>
                <c:pt idx="0">
                  <c:v>42.13523572615567</c:v>
                </c:pt>
                <c:pt idx="1">
                  <c:v>33.13536216260767</c:v>
                </c:pt>
                <c:pt idx="2">
                  <c:v>61.38301135551454</c:v>
                </c:pt>
                <c:pt idx="3">
                  <c:v>60.435351801978506</c:v>
                </c:pt>
                <c:pt idx="4">
                  <c:v>7.8293922998100722</c:v>
                </c:pt>
                <c:pt idx="5">
                  <c:v>40.805529872803461</c:v>
                </c:pt>
                <c:pt idx="6">
                  <c:v>36.353126870137636</c:v>
                </c:pt>
                <c:pt idx="7">
                  <c:v>87.404345140289308</c:v>
                </c:pt>
                <c:pt idx="8">
                  <c:v>129.45419177892919</c:v>
                </c:pt>
                <c:pt idx="9">
                  <c:v>100.77509536351705</c:v>
                </c:pt>
                <c:pt idx="10">
                  <c:v>276.47518535984852</c:v>
                </c:pt>
                <c:pt idx="11">
                  <c:v>151.3806086152992</c:v>
                </c:pt>
                <c:pt idx="12">
                  <c:v>213.39836971077847</c:v>
                </c:pt>
                <c:pt idx="13">
                  <c:v>227.39356086354186</c:v>
                </c:pt>
                <c:pt idx="14">
                  <c:v>105.26304821908339</c:v>
                </c:pt>
                <c:pt idx="15">
                  <c:v>29.052598414627784</c:v>
                </c:pt>
                <c:pt idx="16">
                  <c:v>13.739229097783026</c:v>
                </c:pt>
                <c:pt idx="17">
                  <c:v>49.309562335079065</c:v>
                </c:pt>
                <c:pt idx="18">
                  <c:v>37.09886672798423</c:v>
                </c:pt>
                <c:pt idx="19">
                  <c:v>20.832293013604136</c:v>
                </c:pt>
                <c:pt idx="20">
                  <c:v>25.753042633205261</c:v>
                </c:pt>
                <c:pt idx="21">
                  <c:v>30.970573042095261</c:v>
                </c:pt>
                <c:pt idx="22">
                  <c:v>40.698962198867164</c:v>
                </c:pt>
                <c:pt idx="23">
                  <c:v>77.175136646004006</c:v>
                </c:pt>
                <c:pt idx="24">
                  <c:v>52.07642575158107</c:v>
                </c:pt>
                <c:pt idx="25">
                  <c:v>217.95372321564435</c:v>
                </c:pt>
                <c:pt idx="26">
                  <c:v>193.03153704751151</c:v>
                </c:pt>
                <c:pt idx="27">
                  <c:v>215.3997755580034</c:v>
                </c:pt>
                <c:pt idx="28">
                  <c:v>226.16158718642194</c:v>
                </c:pt>
                <c:pt idx="29">
                  <c:v>322.86720821323053</c:v>
                </c:pt>
                <c:pt idx="30">
                  <c:v>36.898147854098738</c:v>
                </c:pt>
                <c:pt idx="31">
                  <c:v>38.362097369989826</c:v>
                </c:pt>
                <c:pt idx="32">
                  <c:v>20.043997741965963</c:v>
                </c:pt>
                <c:pt idx="33">
                  <c:v>19.007678431057894</c:v>
                </c:pt>
                <c:pt idx="34">
                  <c:v>31.79170417433852</c:v>
                </c:pt>
                <c:pt idx="35">
                  <c:v>21.673258563801124</c:v>
                </c:pt>
                <c:pt idx="36">
                  <c:v>48.698474281763311</c:v>
                </c:pt>
                <c:pt idx="37">
                  <c:v>41.267062901026648</c:v>
                </c:pt>
                <c:pt idx="38">
                  <c:v>28.942196421137997</c:v>
                </c:pt>
                <c:pt idx="39">
                  <c:v>73.460747391140941</c:v>
                </c:pt>
                <c:pt idx="40">
                  <c:v>84.824160098935266</c:v>
                </c:pt>
                <c:pt idx="41">
                  <c:v>76.166169426694978</c:v>
                </c:pt>
                <c:pt idx="42">
                  <c:v>49.94729149321514</c:v>
                </c:pt>
                <c:pt idx="43">
                  <c:v>418.08757963567786</c:v>
                </c:pt>
                <c:pt idx="44">
                  <c:v>330.78334670727145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5A-A547-8832-EF6824FFD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3756048"/>
        <c:axId val="823309712"/>
      </c:scatterChart>
      <c:catAx>
        <c:axId val="823756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23309712"/>
        <c:crosses val="autoZero"/>
        <c:auto val="1"/>
        <c:lblAlgn val="ctr"/>
        <c:lblOffset val="100"/>
        <c:noMultiLvlLbl val="0"/>
      </c:catAx>
      <c:valAx>
        <c:axId val="82330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23756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'T-TOM'!$DB$88</c:f>
              <c:strCache>
                <c:ptCount val="1"/>
                <c:pt idx="0">
                  <c:v>16:0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'T-TOM'!$DC$103:$DK$103</c:f>
                <c:numCache>
                  <c:formatCode>General</c:formatCode>
                  <c:ptCount val="9"/>
                  <c:pt idx="0">
                    <c:v>6.6475642277665184E-2</c:v>
                  </c:pt>
                  <c:pt idx="1">
                    <c:v>6.4534244039141889E-2</c:v>
                  </c:pt>
                  <c:pt idx="2">
                    <c:v>0.32748619955292679</c:v>
                  </c:pt>
                  <c:pt idx="3">
                    <c:v>3.6494273840242362E-2</c:v>
                  </c:pt>
                  <c:pt idx="4">
                    <c:v>8.6170243619662912E-2</c:v>
                  </c:pt>
                  <c:pt idx="5">
                    <c:v>0.12473378955081689</c:v>
                  </c:pt>
                  <c:pt idx="6">
                    <c:v>3.9551389568771203E-2</c:v>
                  </c:pt>
                  <c:pt idx="7">
                    <c:v>5.9799788954396672E-2</c:v>
                  </c:pt>
                  <c:pt idx="8">
                    <c:v>0.12271823766935586</c:v>
                  </c:pt>
                </c:numCache>
              </c:numRef>
            </c:plus>
            <c:minus>
              <c:numRef>
                <c:f>'T-TOM'!$DC$103:$DK$103</c:f>
                <c:numCache>
                  <c:formatCode>General</c:formatCode>
                  <c:ptCount val="9"/>
                  <c:pt idx="0">
                    <c:v>6.6475642277665184E-2</c:v>
                  </c:pt>
                  <c:pt idx="1">
                    <c:v>6.4534244039141889E-2</c:v>
                  </c:pt>
                  <c:pt idx="2">
                    <c:v>0.32748619955292679</c:v>
                  </c:pt>
                  <c:pt idx="3">
                    <c:v>3.6494273840242362E-2</c:v>
                  </c:pt>
                  <c:pt idx="4">
                    <c:v>8.6170243619662912E-2</c:v>
                  </c:pt>
                  <c:pt idx="5">
                    <c:v>0.12473378955081689</c:v>
                  </c:pt>
                  <c:pt idx="6">
                    <c:v>3.9551389568771203E-2</c:v>
                  </c:pt>
                  <c:pt idx="7">
                    <c:v>5.9799788954396672E-2</c:v>
                  </c:pt>
                  <c:pt idx="8">
                    <c:v>0.12271823766935586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multiLvlStrRef>
              <c:f>'T-TOM'!$DC$86:$DK$87</c:f>
              <c:multiLvlStrCache>
                <c:ptCount val="9"/>
                <c:lvl>
                  <c:pt idx="0">
                    <c:v>cell</c:v>
                  </c:pt>
                  <c:pt idx="1">
                    <c:v> surface</c:v>
                  </c:pt>
                  <c:pt idx="2">
                    <c:v>medium</c:v>
                  </c:pt>
                  <c:pt idx="3">
                    <c:v>cell</c:v>
                  </c:pt>
                  <c:pt idx="4">
                    <c:v> surface</c:v>
                  </c:pt>
                  <c:pt idx="5">
                    <c:v>medium</c:v>
                  </c:pt>
                  <c:pt idx="6">
                    <c:v>cell</c:v>
                  </c:pt>
                  <c:pt idx="7">
                    <c:v> surface</c:v>
                  </c:pt>
                  <c:pt idx="8">
                    <c:v>medium</c:v>
                  </c:pt>
                </c:lvl>
                <c:lvl>
                  <c:pt idx="0">
                    <c:v>LS Dark</c:v>
                  </c:pt>
                  <c:pt idx="3">
                    <c:v>M9 Dark</c:v>
                  </c:pt>
                  <c:pt idx="6">
                    <c:v>M9 Light</c:v>
                  </c:pt>
                </c:lvl>
              </c:multiLvlStrCache>
            </c:multiLvlStrRef>
          </c:cat>
          <c:val>
            <c:numRef>
              <c:f>'T-TOM'!$DC$88:$DK$88</c:f>
              <c:numCache>
                <c:formatCode>General</c:formatCode>
                <c:ptCount val="9"/>
                <c:pt idx="0">
                  <c:v>0.17666985483855543</c:v>
                </c:pt>
                <c:pt idx="1">
                  <c:v>0.2351431346488996</c:v>
                </c:pt>
                <c:pt idx="2">
                  <c:v>0.35449190175306744</c:v>
                </c:pt>
                <c:pt idx="3">
                  <c:v>0.18710922360515925</c:v>
                </c:pt>
                <c:pt idx="4">
                  <c:v>0.26198451482816176</c:v>
                </c:pt>
                <c:pt idx="5">
                  <c:v>0.1750129005647619</c:v>
                </c:pt>
                <c:pt idx="6">
                  <c:v>0.20372175794236008</c:v>
                </c:pt>
                <c:pt idx="7">
                  <c:v>0.2627123612969896</c:v>
                </c:pt>
                <c:pt idx="8">
                  <c:v>0.35449190175306744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5C-C64B-A496-3277069A1636}"/>
            </c:ext>
          </c:extLst>
        </c:ser>
        <c:ser>
          <c:idx val="1"/>
          <c:order val="1"/>
          <c:tx>
            <c:strRef>
              <c:f>'T-TOM'!$DB$89</c:f>
              <c:strCache>
                <c:ptCount val="1"/>
                <c:pt idx="0">
                  <c:v>18:0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'T-TOM'!$DC$104:$DK$104</c:f>
                <c:numCache>
                  <c:formatCode>General</c:formatCode>
                  <c:ptCount val="9"/>
                  <c:pt idx="0">
                    <c:v>0.12634919873680756</c:v>
                  </c:pt>
                  <c:pt idx="1">
                    <c:v>7.4048981366398064E-2</c:v>
                  </c:pt>
                  <c:pt idx="2">
                    <c:v>0.31828243407818407</c:v>
                  </c:pt>
                  <c:pt idx="3">
                    <c:v>5.6723686158265153E-2</c:v>
                  </c:pt>
                  <c:pt idx="4">
                    <c:v>8.234271892358494E-2</c:v>
                  </c:pt>
                  <c:pt idx="5">
                    <c:v>0.17677146274217517</c:v>
                  </c:pt>
                  <c:pt idx="6">
                    <c:v>0.15336224787862085</c:v>
                  </c:pt>
                  <c:pt idx="7">
                    <c:v>7.9050639295771649E-2</c:v>
                  </c:pt>
                  <c:pt idx="8">
                    <c:v>0.17573842139305054</c:v>
                  </c:pt>
                </c:numCache>
              </c:numRef>
            </c:plus>
            <c:minus>
              <c:numRef>
                <c:f>'T-TOM'!$DC$104:$DK$104</c:f>
                <c:numCache>
                  <c:formatCode>General</c:formatCode>
                  <c:ptCount val="9"/>
                  <c:pt idx="0">
                    <c:v>0.12634919873680756</c:v>
                  </c:pt>
                  <c:pt idx="1">
                    <c:v>7.4048981366398064E-2</c:v>
                  </c:pt>
                  <c:pt idx="2">
                    <c:v>0.31828243407818407</c:v>
                  </c:pt>
                  <c:pt idx="3">
                    <c:v>5.6723686158265153E-2</c:v>
                  </c:pt>
                  <c:pt idx="4">
                    <c:v>8.234271892358494E-2</c:v>
                  </c:pt>
                  <c:pt idx="5">
                    <c:v>0.17677146274217517</c:v>
                  </c:pt>
                  <c:pt idx="6">
                    <c:v>0.15336224787862085</c:v>
                  </c:pt>
                  <c:pt idx="7">
                    <c:v>7.9050639295771649E-2</c:v>
                  </c:pt>
                  <c:pt idx="8">
                    <c:v>0.17573842139305054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multiLvlStrRef>
              <c:f>'T-TOM'!$DC$86:$DK$87</c:f>
              <c:multiLvlStrCache>
                <c:ptCount val="9"/>
                <c:lvl>
                  <c:pt idx="0">
                    <c:v>cell</c:v>
                  </c:pt>
                  <c:pt idx="1">
                    <c:v> surface</c:v>
                  </c:pt>
                  <c:pt idx="2">
                    <c:v>medium</c:v>
                  </c:pt>
                  <c:pt idx="3">
                    <c:v>cell</c:v>
                  </c:pt>
                  <c:pt idx="4">
                    <c:v> surface</c:v>
                  </c:pt>
                  <c:pt idx="5">
                    <c:v>medium</c:v>
                  </c:pt>
                  <c:pt idx="6">
                    <c:v>cell</c:v>
                  </c:pt>
                  <c:pt idx="7">
                    <c:v> surface</c:v>
                  </c:pt>
                  <c:pt idx="8">
                    <c:v>medium</c:v>
                  </c:pt>
                </c:lvl>
                <c:lvl>
                  <c:pt idx="0">
                    <c:v>LS Dark</c:v>
                  </c:pt>
                  <c:pt idx="3">
                    <c:v>M9 Dark</c:v>
                  </c:pt>
                  <c:pt idx="6">
                    <c:v>M9 Light</c:v>
                  </c:pt>
                </c:lvl>
              </c:multiLvlStrCache>
            </c:multiLvlStrRef>
          </c:cat>
          <c:val>
            <c:numRef>
              <c:f>'T-TOM'!$DC$89:$DK$89</c:f>
              <c:numCache>
                <c:formatCode>General</c:formatCode>
                <c:ptCount val="9"/>
                <c:pt idx="0">
                  <c:v>0.2253340867453221</c:v>
                </c:pt>
                <c:pt idx="1">
                  <c:v>0.66774534494787841</c:v>
                </c:pt>
                <c:pt idx="2">
                  <c:v>0.61799997064629841</c:v>
                </c:pt>
                <c:pt idx="3">
                  <c:v>0.19341482796030313</c:v>
                </c:pt>
                <c:pt idx="4">
                  <c:v>0.65245212387951379</c:v>
                </c:pt>
                <c:pt idx="5">
                  <c:v>0.73396715326250317</c:v>
                </c:pt>
                <c:pt idx="6">
                  <c:v>0.30400818798836732</c:v>
                </c:pt>
                <c:pt idx="7">
                  <c:v>0.66129010857071602</c:v>
                </c:pt>
                <c:pt idx="8">
                  <c:v>0.61799997064629841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5C-C64B-A496-3277069A1636}"/>
            </c:ext>
          </c:extLst>
        </c:ser>
        <c:ser>
          <c:idx val="2"/>
          <c:order val="2"/>
          <c:tx>
            <c:strRef>
              <c:f>'T-TOM'!$DB$90</c:f>
              <c:strCache>
                <c:ptCount val="1"/>
                <c:pt idx="0">
                  <c:v>20:0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'T-TOM'!$DC$105:$DK$105</c:f>
                <c:numCache>
                  <c:formatCode>General</c:formatCode>
                  <c:ptCount val="9"/>
                  <c:pt idx="0">
                    <c:v>3.5266666398537936E-3</c:v>
                  </c:pt>
                  <c:pt idx="1">
                    <c:v>1.0298246001128847E-2</c:v>
                  </c:pt>
                  <c:pt idx="2">
                    <c:v>9.9008631005468636E-3</c:v>
                  </c:pt>
                  <c:pt idx="3">
                    <c:v>1.7717486350601081E-3</c:v>
                  </c:pt>
                  <c:pt idx="4">
                    <c:v>1.4247961953759996E-2</c:v>
                  </c:pt>
                  <c:pt idx="5">
                    <c:v>0</c:v>
                  </c:pt>
                  <c:pt idx="6">
                    <c:v>4.1244413262186575E-3</c:v>
                  </c:pt>
                  <c:pt idx="7">
                    <c:v>8.6702295196044773E-3</c:v>
                  </c:pt>
                  <c:pt idx="8">
                    <c:v>0</c:v>
                  </c:pt>
                </c:numCache>
              </c:numRef>
            </c:plus>
            <c:minus>
              <c:numRef>
                <c:f>'T-TOM'!$DC$105:$DK$105</c:f>
                <c:numCache>
                  <c:formatCode>General</c:formatCode>
                  <c:ptCount val="9"/>
                  <c:pt idx="0">
                    <c:v>3.5266666398537936E-3</c:v>
                  </c:pt>
                  <c:pt idx="1">
                    <c:v>1.0298246001128847E-2</c:v>
                  </c:pt>
                  <c:pt idx="2">
                    <c:v>9.9008631005468636E-3</c:v>
                  </c:pt>
                  <c:pt idx="3">
                    <c:v>1.7717486350601081E-3</c:v>
                  </c:pt>
                  <c:pt idx="4">
                    <c:v>1.4247961953759996E-2</c:v>
                  </c:pt>
                  <c:pt idx="5">
                    <c:v>0</c:v>
                  </c:pt>
                  <c:pt idx="6">
                    <c:v>4.1244413262186575E-3</c:v>
                  </c:pt>
                  <c:pt idx="7">
                    <c:v>8.6702295196044773E-3</c:v>
                  </c:pt>
                  <c:pt idx="8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multiLvlStrRef>
              <c:f>'T-TOM'!$DC$86:$DK$87</c:f>
              <c:multiLvlStrCache>
                <c:ptCount val="9"/>
                <c:lvl>
                  <c:pt idx="0">
                    <c:v>cell</c:v>
                  </c:pt>
                  <c:pt idx="1">
                    <c:v> surface</c:v>
                  </c:pt>
                  <c:pt idx="2">
                    <c:v>medium</c:v>
                  </c:pt>
                  <c:pt idx="3">
                    <c:v>cell</c:v>
                  </c:pt>
                  <c:pt idx="4">
                    <c:v> surface</c:v>
                  </c:pt>
                  <c:pt idx="5">
                    <c:v>medium</c:v>
                  </c:pt>
                  <c:pt idx="6">
                    <c:v>cell</c:v>
                  </c:pt>
                  <c:pt idx="7">
                    <c:v> surface</c:v>
                  </c:pt>
                  <c:pt idx="8">
                    <c:v>medium</c:v>
                  </c:pt>
                </c:lvl>
                <c:lvl>
                  <c:pt idx="0">
                    <c:v>LS Dark</c:v>
                  </c:pt>
                  <c:pt idx="3">
                    <c:v>M9 Dark</c:v>
                  </c:pt>
                  <c:pt idx="6">
                    <c:v>M9 Light</c:v>
                  </c:pt>
                </c:lvl>
              </c:multiLvlStrCache>
            </c:multiLvlStrRef>
          </c:cat>
          <c:val>
            <c:numRef>
              <c:f>'T-TOM'!$DC$90:$DK$90</c:f>
              <c:numCache>
                <c:formatCode>General</c:formatCode>
                <c:ptCount val="9"/>
                <c:pt idx="0">
                  <c:v>3.6363315849373594E-3</c:v>
                </c:pt>
                <c:pt idx="1">
                  <c:v>5.1491230005644237E-3</c:v>
                </c:pt>
                <c:pt idx="2">
                  <c:v>4.9504315502734318E-3</c:v>
                </c:pt>
                <c:pt idx="3">
                  <c:v>7.5289298523825753E-3</c:v>
                </c:pt>
                <c:pt idx="4">
                  <c:v>1.0226975256701182E-2</c:v>
                </c:pt>
                <c:pt idx="5">
                  <c:v>0</c:v>
                </c:pt>
                <c:pt idx="6">
                  <c:v>4.4842505664346253E-3</c:v>
                </c:pt>
                <c:pt idx="7">
                  <c:v>4.3351147598022386E-3</c:v>
                </c:pt>
                <c:pt idx="8">
                  <c:v>4.9504315502734318E-3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5C-C64B-A496-3277069A1636}"/>
            </c:ext>
          </c:extLst>
        </c:ser>
        <c:ser>
          <c:idx val="3"/>
          <c:order val="3"/>
          <c:tx>
            <c:strRef>
              <c:f>'T-TOM'!$DB$91</c:f>
              <c:strCache>
                <c:ptCount val="1"/>
                <c:pt idx="0">
                  <c:v>16:1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'T-TOM'!$DC$106:$DK$106</c:f>
                <c:numCache>
                  <c:formatCode>General</c:formatCode>
                  <c:ptCount val="9"/>
                  <c:pt idx="0">
                    <c:v>2.8461595669616959E-3</c:v>
                  </c:pt>
                  <c:pt idx="1">
                    <c:v>7.6707580770946195E-3</c:v>
                  </c:pt>
                  <c:pt idx="2">
                    <c:v>0</c:v>
                  </c:pt>
                  <c:pt idx="3">
                    <c:v>3.0006418630766298E-3</c:v>
                  </c:pt>
                  <c:pt idx="4">
                    <c:v>9.3018700368914589E-3</c:v>
                  </c:pt>
                  <c:pt idx="5">
                    <c:v>0</c:v>
                  </c:pt>
                  <c:pt idx="6">
                    <c:v>1.5671387132226416E-3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'T-TOM'!$DC$106:$DK$106</c:f>
                <c:numCache>
                  <c:formatCode>General</c:formatCode>
                  <c:ptCount val="9"/>
                  <c:pt idx="0">
                    <c:v>2.8461595669616959E-3</c:v>
                  </c:pt>
                  <c:pt idx="1">
                    <c:v>7.6707580770946195E-3</c:v>
                  </c:pt>
                  <c:pt idx="2">
                    <c:v>0</c:v>
                  </c:pt>
                  <c:pt idx="3">
                    <c:v>3.0006418630766298E-3</c:v>
                  </c:pt>
                  <c:pt idx="4">
                    <c:v>9.3018700368914589E-3</c:v>
                  </c:pt>
                  <c:pt idx="5">
                    <c:v>0</c:v>
                  </c:pt>
                  <c:pt idx="6">
                    <c:v>1.5671387132226416E-3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multiLvlStrRef>
              <c:f>'T-TOM'!$DC$86:$DK$87</c:f>
              <c:multiLvlStrCache>
                <c:ptCount val="9"/>
                <c:lvl>
                  <c:pt idx="0">
                    <c:v>cell</c:v>
                  </c:pt>
                  <c:pt idx="1">
                    <c:v> surface</c:v>
                  </c:pt>
                  <c:pt idx="2">
                    <c:v>medium</c:v>
                  </c:pt>
                  <c:pt idx="3">
                    <c:v>cell</c:v>
                  </c:pt>
                  <c:pt idx="4">
                    <c:v> surface</c:v>
                  </c:pt>
                  <c:pt idx="5">
                    <c:v>medium</c:v>
                  </c:pt>
                  <c:pt idx="6">
                    <c:v>cell</c:v>
                  </c:pt>
                  <c:pt idx="7">
                    <c:v> surface</c:v>
                  </c:pt>
                  <c:pt idx="8">
                    <c:v>medium</c:v>
                  </c:pt>
                </c:lvl>
                <c:lvl>
                  <c:pt idx="0">
                    <c:v>LS Dark</c:v>
                  </c:pt>
                  <c:pt idx="3">
                    <c:v>M9 Dark</c:v>
                  </c:pt>
                  <c:pt idx="6">
                    <c:v>M9 Light</c:v>
                  </c:pt>
                </c:lvl>
              </c:multiLvlStrCache>
            </c:multiLvlStrRef>
          </c:cat>
          <c:val>
            <c:numRef>
              <c:f>'T-TOM'!$DC$91:$DK$91</c:f>
              <c:numCache>
                <c:formatCode>General</c:formatCode>
                <c:ptCount val="9"/>
                <c:pt idx="0">
                  <c:v>3.4007745805735975E-3</c:v>
                </c:pt>
                <c:pt idx="1">
                  <c:v>3.8353790385473097E-3</c:v>
                </c:pt>
                <c:pt idx="2">
                  <c:v>0</c:v>
                </c:pt>
                <c:pt idx="3">
                  <c:v>3.2840047254717756E-3</c:v>
                </c:pt>
                <c:pt idx="4">
                  <c:v>7.5118886100767474E-3</c:v>
                </c:pt>
                <c:pt idx="5">
                  <c:v>0</c:v>
                </c:pt>
                <c:pt idx="6">
                  <c:v>7.8356935661132079E-4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5C-C64B-A496-3277069A1636}"/>
            </c:ext>
          </c:extLst>
        </c:ser>
        <c:ser>
          <c:idx val="4"/>
          <c:order val="4"/>
          <c:tx>
            <c:strRef>
              <c:f>'T-TOM'!$DB$92</c:f>
              <c:strCache>
                <c:ptCount val="1"/>
                <c:pt idx="0">
                  <c:v>18:1 (9)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'T-TOM'!$DC$107:$DK$107</c:f>
                <c:numCache>
                  <c:formatCode>General</c:formatCode>
                  <c:ptCount val="9"/>
                  <c:pt idx="0">
                    <c:v>0.13848371148904673</c:v>
                  </c:pt>
                  <c:pt idx="1">
                    <c:v>2.5251303511428378E-2</c:v>
                  </c:pt>
                  <c:pt idx="2">
                    <c:v>2.4349515367299773E-2</c:v>
                  </c:pt>
                  <c:pt idx="3">
                    <c:v>2.1978358071082549E-2</c:v>
                  </c:pt>
                  <c:pt idx="4">
                    <c:v>3.3542748250038716E-2</c:v>
                  </c:pt>
                  <c:pt idx="5">
                    <c:v>0.14575445488229063</c:v>
                  </c:pt>
                  <c:pt idx="6">
                    <c:v>2.8005868271210592E-2</c:v>
                  </c:pt>
                  <c:pt idx="7">
                    <c:v>4.0296214524802337E-2</c:v>
                  </c:pt>
                  <c:pt idx="8">
                    <c:v>3.4888871742333336E-2</c:v>
                  </c:pt>
                </c:numCache>
              </c:numRef>
            </c:plus>
            <c:minus>
              <c:numRef>
                <c:f>'T-TOM'!$DC$107:$DK$107</c:f>
                <c:numCache>
                  <c:formatCode>General</c:formatCode>
                  <c:ptCount val="9"/>
                  <c:pt idx="0">
                    <c:v>0.13848371148904673</c:v>
                  </c:pt>
                  <c:pt idx="1">
                    <c:v>2.5251303511428378E-2</c:v>
                  </c:pt>
                  <c:pt idx="2">
                    <c:v>2.4349515367299773E-2</c:v>
                  </c:pt>
                  <c:pt idx="3">
                    <c:v>2.1978358071082549E-2</c:v>
                  </c:pt>
                  <c:pt idx="4">
                    <c:v>3.3542748250038716E-2</c:v>
                  </c:pt>
                  <c:pt idx="5">
                    <c:v>0.14575445488229063</c:v>
                  </c:pt>
                  <c:pt idx="6">
                    <c:v>2.8005868271210592E-2</c:v>
                  </c:pt>
                  <c:pt idx="7">
                    <c:v>4.0296214524802337E-2</c:v>
                  </c:pt>
                  <c:pt idx="8">
                    <c:v>3.4888871742333336E-2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multiLvlStrRef>
              <c:f>'T-TOM'!$DC$86:$DK$87</c:f>
              <c:multiLvlStrCache>
                <c:ptCount val="9"/>
                <c:lvl>
                  <c:pt idx="0">
                    <c:v>cell</c:v>
                  </c:pt>
                  <c:pt idx="1">
                    <c:v> surface</c:v>
                  </c:pt>
                  <c:pt idx="2">
                    <c:v>medium</c:v>
                  </c:pt>
                  <c:pt idx="3">
                    <c:v>cell</c:v>
                  </c:pt>
                  <c:pt idx="4">
                    <c:v> surface</c:v>
                  </c:pt>
                  <c:pt idx="5">
                    <c:v>medium</c:v>
                  </c:pt>
                  <c:pt idx="6">
                    <c:v>cell</c:v>
                  </c:pt>
                  <c:pt idx="7">
                    <c:v> surface</c:v>
                  </c:pt>
                  <c:pt idx="8">
                    <c:v>medium</c:v>
                  </c:pt>
                </c:lvl>
                <c:lvl>
                  <c:pt idx="0">
                    <c:v>LS Dark</c:v>
                  </c:pt>
                  <c:pt idx="3">
                    <c:v>M9 Dark</c:v>
                  </c:pt>
                  <c:pt idx="6">
                    <c:v>M9 Light</c:v>
                  </c:pt>
                </c:lvl>
              </c:multiLvlStrCache>
            </c:multiLvlStrRef>
          </c:cat>
          <c:val>
            <c:numRef>
              <c:f>'T-TOM'!$DC$92:$DK$92</c:f>
              <c:numCache>
                <c:formatCode>General</c:formatCode>
                <c:ptCount val="9"/>
                <c:pt idx="0">
                  <c:v>0.12010048249698653</c:v>
                </c:pt>
                <c:pt idx="1">
                  <c:v>5.7109830104038375E-2</c:v>
                </c:pt>
                <c:pt idx="2">
                  <c:v>1.8325338024612607E-2</c:v>
                </c:pt>
                <c:pt idx="3">
                  <c:v>6.072823537816361E-2</c:v>
                </c:pt>
                <c:pt idx="4">
                  <c:v>5.3621643660000884E-2</c:v>
                </c:pt>
                <c:pt idx="5">
                  <c:v>7.2877227441145317E-2</c:v>
                </c:pt>
                <c:pt idx="6">
                  <c:v>8.0155706514782654E-2</c:v>
                </c:pt>
                <c:pt idx="7">
                  <c:v>3.9686542010837871E-2</c:v>
                </c:pt>
                <c:pt idx="8">
                  <c:v>1.8325338024612607E-2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5C-C64B-A496-3277069A1636}"/>
            </c:ext>
          </c:extLst>
        </c:ser>
        <c:ser>
          <c:idx val="5"/>
          <c:order val="5"/>
          <c:tx>
            <c:strRef>
              <c:f>'T-TOM'!$DB$93</c:f>
              <c:strCache>
                <c:ptCount val="1"/>
                <c:pt idx="0">
                  <c:v>18:1 (11)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'T-TOM'!$DC$108:$DK$108</c:f>
                <c:numCache>
                  <c:formatCode>General</c:formatCode>
                  <c:ptCount val="9"/>
                  <c:pt idx="0">
                    <c:v>6.5254744876416422E-3</c:v>
                  </c:pt>
                  <c:pt idx="1">
                    <c:v>0</c:v>
                  </c:pt>
                  <c:pt idx="2">
                    <c:v>0</c:v>
                  </c:pt>
                  <c:pt idx="3">
                    <c:v>5.4100328425128535E-4</c:v>
                  </c:pt>
                  <c:pt idx="4">
                    <c:v>0</c:v>
                  </c:pt>
                  <c:pt idx="5">
                    <c:v>0</c:v>
                  </c:pt>
                  <c:pt idx="6">
                    <c:v>7.1577957383382965E-3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'T-TOM'!$DC$108:$DK$108</c:f>
                <c:numCache>
                  <c:formatCode>General</c:formatCode>
                  <c:ptCount val="9"/>
                  <c:pt idx="0">
                    <c:v>6.5254744876416422E-3</c:v>
                  </c:pt>
                  <c:pt idx="1">
                    <c:v>0</c:v>
                  </c:pt>
                  <c:pt idx="2">
                    <c:v>0</c:v>
                  </c:pt>
                  <c:pt idx="3">
                    <c:v>5.4100328425128535E-4</c:v>
                  </c:pt>
                  <c:pt idx="4">
                    <c:v>0</c:v>
                  </c:pt>
                  <c:pt idx="5">
                    <c:v>0</c:v>
                  </c:pt>
                  <c:pt idx="6">
                    <c:v>7.1577957383382965E-3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multiLvlStrRef>
              <c:f>'T-TOM'!$DC$86:$DK$87</c:f>
              <c:multiLvlStrCache>
                <c:ptCount val="9"/>
                <c:lvl>
                  <c:pt idx="0">
                    <c:v>cell</c:v>
                  </c:pt>
                  <c:pt idx="1">
                    <c:v> surface</c:v>
                  </c:pt>
                  <c:pt idx="2">
                    <c:v>medium</c:v>
                  </c:pt>
                  <c:pt idx="3">
                    <c:v>cell</c:v>
                  </c:pt>
                  <c:pt idx="4">
                    <c:v> surface</c:v>
                  </c:pt>
                  <c:pt idx="5">
                    <c:v>medium</c:v>
                  </c:pt>
                  <c:pt idx="6">
                    <c:v>cell</c:v>
                  </c:pt>
                  <c:pt idx="7">
                    <c:v> surface</c:v>
                  </c:pt>
                  <c:pt idx="8">
                    <c:v>medium</c:v>
                  </c:pt>
                </c:lvl>
                <c:lvl>
                  <c:pt idx="0">
                    <c:v>LS Dark</c:v>
                  </c:pt>
                  <c:pt idx="3">
                    <c:v>M9 Dark</c:v>
                  </c:pt>
                  <c:pt idx="6">
                    <c:v>M9 Light</c:v>
                  </c:pt>
                </c:lvl>
              </c:multiLvlStrCache>
            </c:multiLvlStrRef>
          </c:cat>
          <c:val>
            <c:numRef>
              <c:f>'T-TOM'!$DC$93:$DK$93</c:f>
              <c:numCache>
                <c:formatCode>General</c:formatCode>
                <c:ptCount val="9"/>
                <c:pt idx="0">
                  <c:v>9.6167234842647401E-3</c:v>
                </c:pt>
                <c:pt idx="1">
                  <c:v>0</c:v>
                </c:pt>
                <c:pt idx="2">
                  <c:v>0</c:v>
                </c:pt>
                <c:pt idx="3">
                  <c:v>1.0290198136045595E-2</c:v>
                </c:pt>
                <c:pt idx="4">
                  <c:v>0</c:v>
                </c:pt>
                <c:pt idx="5">
                  <c:v>0</c:v>
                </c:pt>
                <c:pt idx="6">
                  <c:v>7.7551809457942324E-3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55C-C64B-A496-3277069A1636}"/>
            </c:ext>
          </c:extLst>
        </c:ser>
        <c:ser>
          <c:idx val="6"/>
          <c:order val="6"/>
          <c:tx>
            <c:strRef>
              <c:f>'T-TOM'!$DB$94</c:f>
              <c:strCache>
                <c:ptCount val="1"/>
                <c:pt idx="0">
                  <c:v>18:2 (9,12)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'T-TOM'!$DC$109:$DK$109</c:f>
                <c:numCache>
                  <c:formatCode>General</c:formatCode>
                  <c:ptCount val="9"/>
                  <c:pt idx="0">
                    <c:v>9.4763477126498366E-2</c:v>
                  </c:pt>
                  <c:pt idx="1">
                    <c:v>2.1988872404787481E-2</c:v>
                  </c:pt>
                  <c:pt idx="2">
                    <c:v>8.464716051496372E-3</c:v>
                  </c:pt>
                  <c:pt idx="3">
                    <c:v>3.86422535419534E-2</c:v>
                  </c:pt>
                  <c:pt idx="4">
                    <c:v>1.8321480808970548E-2</c:v>
                  </c:pt>
                  <c:pt idx="5">
                    <c:v>3.6285437463179034E-2</c:v>
                  </c:pt>
                  <c:pt idx="6">
                    <c:v>9.9651706385922911E-2</c:v>
                  </c:pt>
                  <c:pt idx="7">
                    <c:v>3.2662019395969993E-2</c:v>
                  </c:pt>
                  <c:pt idx="8">
                    <c:v>2.9827403838395678E-2</c:v>
                  </c:pt>
                </c:numCache>
              </c:numRef>
            </c:plus>
            <c:minus>
              <c:numRef>
                <c:f>'T-TOM'!$DC$109:$DK$109</c:f>
                <c:numCache>
                  <c:formatCode>General</c:formatCode>
                  <c:ptCount val="9"/>
                  <c:pt idx="0">
                    <c:v>9.4763477126498366E-2</c:v>
                  </c:pt>
                  <c:pt idx="1">
                    <c:v>2.1988872404787481E-2</c:v>
                  </c:pt>
                  <c:pt idx="2">
                    <c:v>8.464716051496372E-3</c:v>
                  </c:pt>
                  <c:pt idx="3">
                    <c:v>3.86422535419534E-2</c:v>
                  </c:pt>
                  <c:pt idx="4">
                    <c:v>1.8321480808970548E-2</c:v>
                  </c:pt>
                  <c:pt idx="5">
                    <c:v>3.6285437463179034E-2</c:v>
                  </c:pt>
                  <c:pt idx="6">
                    <c:v>9.9651706385922911E-2</c:v>
                  </c:pt>
                  <c:pt idx="7">
                    <c:v>3.2662019395969993E-2</c:v>
                  </c:pt>
                  <c:pt idx="8">
                    <c:v>2.9827403838395678E-2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multiLvlStrRef>
              <c:f>'T-TOM'!$DC$86:$DK$87</c:f>
              <c:multiLvlStrCache>
                <c:ptCount val="9"/>
                <c:lvl>
                  <c:pt idx="0">
                    <c:v>cell</c:v>
                  </c:pt>
                  <c:pt idx="1">
                    <c:v> surface</c:v>
                  </c:pt>
                  <c:pt idx="2">
                    <c:v>medium</c:v>
                  </c:pt>
                  <c:pt idx="3">
                    <c:v>cell</c:v>
                  </c:pt>
                  <c:pt idx="4">
                    <c:v> surface</c:v>
                  </c:pt>
                  <c:pt idx="5">
                    <c:v>medium</c:v>
                  </c:pt>
                  <c:pt idx="6">
                    <c:v>cell</c:v>
                  </c:pt>
                  <c:pt idx="7">
                    <c:v> surface</c:v>
                  </c:pt>
                  <c:pt idx="8">
                    <c:v>medium</c:v>
                  </c:pt>
                </c:lvl>
                <c:lvl>
                  <c:pt idx="0">
                    <c:v>LS Dark</c:v>
                  </c:pt>
                  <c:pt idx="3">
                    <c:v>M9 Dark</c:v>
                  </c:pt>
                  <c:pt idx="6">
                    <c:v>M9 Light</c:v>
                  </c:pt>
                </c:lvl>
              </c:multiLvlStrCache>
            </c:multiLvlStrRef>
          </c:cat>
          <c:val>
            <c:numRef>
              <c:f>'T-TOM'!$DC$94:$DK$94</c:f>
              <c:numCache>
                <c:formatCode>General</c:formatCode>
                <c:ptCount val="9"/>
                <c:pt idx="0">
                  <c:v>0.29342898140604634</c:v>
                </c:pt>
                <c:pt idx="1">
                  <c:v>3.1017188260071875E-2</c:v>
                </c:pt>
                <c:pt idx="2">
                  <c:v>4.232358025748186E-3</c:v>
                </c:pt>
                <c:pt idx="3">
                  <c:v>0.33109011093600299</c:v>
                </c:pt>
                <c:pt idx="4">
                  <c:v>1.4202853765545687E-2</c:v>
                </c:pt>
                <c:pt idx="5">
                  <c:v>1.814271873158952E-2</c:v>
                </c:pt>
                <c:pt idx="6">
                  <c:v>0.2592119753355997</c:v>
                </c:pt>
                <c:pt idx="7">
                  <c:v>3.1975873361654229E-2</c:v>
                </c:pt>
                <c:pt idx="8">
                  <c:v>4.232358025748186E-3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55C-C64B-A496-3277069A1636}"/>
            </c:ext>
          </c:extLst>
        </c:ser>
        <c:ser>
          <c:idx val="7"/>
          <c:order val="7"/>
          <c:tx>
            <c:strRef>
              <c:f>'T-TOM'!$DB$95</c:f>
              <c:strCache>
                <c:ptCount val="1"/>
                <c:pt idx="0">
                  <c:v>18:3 (6,9,12)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'T-TOM'!$DC$110:$DK$110</c:f>
                <c:numCache>
                  <c:formatCode>General</c:formatCode>
                  <c:ptCount val="9"/>
                  <c:pt idx="0">
                    <c:v>1.8124103167487124E-2</c:v>
                  </c:pt>
                  <c:pt idx="1">
                    <c:v>0</c:v>
                  </c:pt>
                  <c:pt idx="2">
                    <c:v>0</c:v>
                  </c:pt>
                  <c:pt idx="3">
                    <c:v>6.446730366166371E-3</c:v>
                  </c:pt>
                  <c:pt idx="4">
                    <c:v>0</c:v>
                  </c:pt>
                  <c:pt idx="5">
                    <c:v>0</c:v>
                  </c:pt>
                  <c:pt idx="6">
                    <c:v>2.9215729963112266E-2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'T-TOM'!$DC$110:$DK$110</c:f>
                <c:numCache>
                  <c:formatCode>General</c:formatCode>
                  <c:ptCount val="9"/>
                  <c:pt idx="0">
                    <c:v>1.8124103167487124E-2</c:v>
                  </c:pt>
                  <c:pt idx="1">
                    <c:v>0</c:v>
                  </c:pt>
                  <c:pt idx="2">
                    <c:v>0</c:v>
                  </c:pt>
                  <c:pt idx="3">
                    <c:v>6.446730366166371E-3</c:v>
                  </c:pt>
                  <c:pt idx="4">
                    <c:v>0</c:v>
                  </c:pt>
                  <c:pt idx="5">
                    <c:v>0</c:v>
                  </c:pt>
                  <c:pt idx="6">
                    <c:v>2.9215729963112266E-2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multiLvlStrRef>
              <c:f>'T-TOM'!$DC$86:$DK$87</c:f>
              <c:multiLvlStrCache>
                <c:ptCount val="9"/>
                <c:lvl>
                  <c:pt idx="0">
                    <c:v>cell</c:v>
                  </c:pt>
                  <c:pt idx="1">
                    <c:v> surface</c:v>
                  </c:pt>
                  <c:pt idx="2">
                    <c:v>medium</c:v>
                  </c:pt>
                  <c:pt idx="3">
                    <c:v>cell</c:v>
                  </c:pt>
                  <c:pt idx="4">
                    <c:v> surface</c:v>
                  </c:pt>
                  <c:pt idx="5">
                    <c:v>medium</c:v>
                  </c:pt>
                  <c:pt idx="6">
                    <c:v>cell</c:v>
                  </c:pt>
                  <c:pt idx="7">
                    <c:v> surface</c:v>
                  </c:pt>
                  <c:pt idx="8">
                    <c:v>medium</c:v>
                  </c:pt>
                </c:lvl>
                <c:lvl>
                  <c:pt idx="0">
                    <c:v>LS Dark</c:v>
                  </c:pt>
                  <c:pt idx="3">
                    <c:v>M9 Dark</c:v>
                  </c:pt>
                  <c:pt idx="6">
                    <c:v>M9 Light</c:v>
                  </c:pt>
                </c:lvl>
              </c:multiLvlStrCache>
            </c:multiLvlStrRef>
          </c:cat>
          <c:val>
            <c:numRef>
              <c:f>'T-TOM'!$DC$95:$DK$95</c:f>
              <c:numCache>
                <c:formatCode>General</c:formatCode>
                <c:ptCount val="9"/>
                <c:pt idx="0">
                  <c:v>5.2048349773893651E-2</c:v>
                </c:pt>
                <c:pt idx="1">
                  <c:v>0</c:v>
                </c:pt>
                <c:pt idx="2">
                  <c:v>0</c:v>
                </c:pt>
                <c:pt idx="3">
                  <c:v>7.5447231268398932E-2</c:v>
                </c:pt>
                <c:pt idx="4">
                  <c:v>0</c:v>
                </c:pt>
                <c:pt idx="5">
                  <c:v>0</c:v>
                </c:pt>
                <c:pt idx="6">
                  <c:v>4.848209864459755E-2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55C-C64B-A496-3277069A1636}"/>
            </c:ext>
          </c:extLst>
        </c:ser>
        <c:ser>
          <c:idx val="8"/>
          <c:order val="8"/>
          <c:tx>
            <c:strRef>
              <c:f>'T-TOM'!$DB$96</c:f>
              <c:strCache>
                <c:ptCount val="1"/>
                <c:pt idx="0">
                  <c:v>18:3 (9,12,15)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'T-TOM'!$DC$111:$DK$111</c:f>
                <c:numCache>
                  <c:formatCode>General</c:formatCode>
                  <c:ptCount val="9"/>
                  <c:pt idx="0">
                    <c:v>4.895187201657096E-2</c:v>
                  </c:pt>
                  <c:pt idx="1">
                    <c:v>0</c:v>
                  </c:pt>
                  <c:pt idx="2">
                    <c:v>0</c:v>
                  </c:pt>
                  <c:pt idx="3">
                    <c:v>3.0370212176443593E-2</c:v>
                  </c:pt>
                  <c:pt idx="4">
                    <c:v>0</c:v>
                  </c:pt>
                  <c:pt idx="5">
                    <c:v>0</c:v>
                  </c:pt>
                  <c:pt idx="6">
                    <c:v>4.3763216733259995E-2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'T-TOM'!$DC$111:$DK$111</c:f>
                <c:numCache>
                  <c:formatCode>General</c:formatCode>
                  <c:ptCount val="9"/>
                  <c:pt idx="0">
                    <c:v>4.895187201657096E-2</c:v>
                  </c:pt>
                  <c:pt idx="1">
                    <c:v>0</c:v>
                  </c:pt>
                  <c:pt idx="2">
                    <c:v>0</c:v>
                  </c:pt>
                  <c:pt idx="3">
                    <c:v>3.0370212176443593E-2</c:v>
                  </c:pt>
                  <c:pt idx="4">
                    <c:v>0</c:v>
                  </c:pt>
                  <c:pt idx="5">
                    <c:v>0</c:v>
                  </c:pt>
                  <c:pt idx="6">
                    <c:v>4.3763216733259995E-2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multiLvlStrRef>
              <c:f>'T-TOM'!$DC$86:$DK$87</c:f>
              <c:multiLvlStrCache>
                <c:ptCount val="9"/>
                <c:lvl>
                  <c:pt idx="0">
                    <c:v>cell</c:v>
                  </c:pt>
                  <c:pt idx="1">
                    <c:v> surface</c:v>
                  </c:pt>
                  <c:pt idx="2">
                    <c:v>medium</c:v>
                  </c:pt>
                  <c:pt idx="3">
                    <c:v>cell</c:v>
                  </c:pt>
                  <c:pt idx="4">
                    <c:v> surface</c:v>
                  </c:pt>
                  <c:pt idx="5">
                    <c:v>medium</c:v>
                  </c:pt>
                  <c:pt idx="6">
                    <c:v>cell</c:v>
                  </c:pt>
                  <c:pt idx="7">
                    <c:v> surface</c:v>
                  </c:pt>
                  <c:pt idx="8">
                    <c:v>medium</c:v>
                  </c:pt>
                </c:lvl>
                <c:lvl>
                  <c:pt idx="0">
                    <c:v>LS Dark</c:v>
                  </c:pt>
                  <c:pt idx="3">
                    <c:v>M9 Dark</c:v>
                  </c:pt>
                  <c:pt idx="6">
                    <c:v>M9 Light</c:v>
                  </c:pt>
                </c:lvl>
              </c:multiLvlStrCache>
            </c:multiLvlStrRef>
          </c:cat>
          <c:val>
            <c:numRef>
              <c:f>'T-TOM'!$DC$96:$DK$96</c:f>
              <c:numCache>
                <c:formatCode>General</c:formatCode>
                <c:ptCount val="9"/>
                <c:pt idx="0">
                  <c:v>9.0863631581660081E-2</c:v>
                </c:pt>
                <c:pt idx="1">
                  <c:v>0</c:v>
                </c:pt>
                <c:pt idx="2">
                  <c:v>0</c:v>
                </c:pt>
                <c:pt idx="3">
                  <c:v>0.10501905912877625</c:v>
                </c:pt>
                <c:pt idx="4">
                  <c:v>0</c:v>
                </c:pt>
                <c:pt idx="5">
                  <c:v>0</c:v>
                </c:pt>
                <c:pt idx="6">
                  <c:v>7.4590401099023054E-2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55C-C64B-A496-3277069A1636}"/>
            </c:ext>
          </c:extLst>
        </c:ser>
        <c:ser>
          <c:idx val="9"/>
          <c:order val="9"/>
          <c:tx>
            <c:strRef>
              <c:f>'T-TOM'!$DB$97</c:f>
              <c:strCache>
                <c:ptCount val="1"/>
                <c:pt idx="0">
                  <c:v>18:4 (6,9,12,15)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'T-TOM'!$DC$86:$DK$87</c:f>
              <c:multiLvlStrCache>
                <c:ptCount val="9"/>
                <c:lvl>
                  <c:pt idx="0">
                    <c:v>cell</c:v>
                  </c:pt>
                  <c:pt idx="1">
                    <c:v> surface</c:v>
                  </c:pt>
                  <c:pt idx="2">
                    <c:v>medium</c:v>
                  </c:pt>
                  <c:pt idx="3">
                    <c:v>cell</c:v>
                  </c:pt>
                  <c:pt idx="4">
                    <c:v> surface</c:v>
                  </c:pt>
                  <c:pt idx="5">
                    <c:v>medium</c:v>
                  </c:pt>
                  <c:pt idx="6">
                    <c:v>cell</c:v>
                  </c:pt>
                  <c:pt idx="7">
                    <c:v> surface</c:v>
                  </c:pt>
                  <c:pt idx="8">
                    <c:v>medium</c:v>
                  </c:pt>
                </c:lvl>
                <c:lvl>
                  <c:pt idx="0">
                    <c:v>LS Dark</c:v>
                  </c:pt>
                  <c:pt idx="3">
                    <c:v>M9 Dark</c:v>
                  </c:pt>
                  <c:pt idx="6">
                    <c:v>M9 Light</c:v>
                  </c:pt>
                </c:lvl>
              </c:multiLvlStrCache>
            </c:multiLvlStrRef>
          </c:cat>
          <c:val>
            <c:numRef>
              <c:f>'T-TOM'!$DC$97:$DK$97</c:f>
              <c:numCache>
                <c:formatCode>General</c:formatCode>
                <c:ptCount val="9"/>
                <c:pt idx="0">
                  <c:v>1.9109434278530235E-2</c:v>
                </c:pt>
                <c:pt idx="1">
                  <c:v>0</c:v>
                </c:pt>
                <c:pt idx="2">
                  <c:v>0</c:v>
                </c:pt>
                <c:pt idx="3">
                  <c:v>2.4985886935557273E-2</c:v>
                </c:pt>
                <c:pt idx="4">
                  <c:v>0</c:v>
                </c:pt>
                <c:pt idx="5">
                  <c:v>0</c:v>
                </c:pt>
                <c:pt idx="6">
                  <c:v>1.4639985209673922E-2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55C-C64B-A496-3277069A1636}"/>
            </c:ext>
          </c:extLst>
        </c:ser>
        <c:ser>
          <c:idx val="10"/>
          <c:order val="10"/>
          <c:tx>
            <c:strRef>
              <c:f>'T-TOM'!$DB$98</c:f>
              <c:strCache>
                <c:ptCount val="1"/>
                <c:pt idx="0">
                  <c:v>20:1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'T-TOM'!$DC$113:$DK$113</c:f>
                <c:numCache>
                  <c:formatCode>General</c:formatCode>
                  <c:ptCount val="9"/>
                  <c:pt idx="0">
                    <c:v>7.5448585649752677E-3</c:v>
                  </c:pt>
                  <c:pt idx="1">
                    <c:v>0</c:v>
                  </c:pt>
                  <c:pt idx="2">
                    <c:v>0</c:v>
                  </c:pt>
                  <c:pt idx="3">
                    <c:v>1.3515451734844365E-3</c:v>
                  </c:pt>
                  <c:pt idx="4">
                    <c:v>0</c:v>
                  </c:pt>
                  <c:pt idx="5">
                    <c:v>0</c:v>
                  </c:pt>
                  <c:pt idx="6">
                    <c:v>3.1718861652201428E-3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'T-TOM'!$DC$113:$DK$113</c:f>
                <c:numCache>
                  <c:formatCode>General</c:formatCode>
                  <c:ptCount val="9"/>
                  <c:pt idx="0">
                    <c:v>7.5448585649752677E-3</c:v>
                  </c:pt>
                  <c:pt idx="1">
                    <c:v>0</c:v>
                  </c:pt>
                  <c:pt idx="2">
                    <c:v>0</c:v>
                  </c:pt>
                  <c:pt idx="3">
                    <c:v>1.3515451734844365E-3</c:v>
                  </c:pt>
                  <c:pt idx="4">
                    <c:v>0</c:v>
                  </c:pt>
                  <c:pt idx="5">
                    <c:v>0</c:v>
                  </c:pt>
                  <c:pt idx="6">
                    <c:v>3.1718861652201428E-3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multiLvlStrRef>
              <c:f>'T-TOM'!$DC$86:$DK$87</c:f>
              <c:multiLvlStrCache>
                <c:ptCount val="9"/>
                <c:lvl>
                  <c:pt idx="0">
                    <c:v>cell</c:v>
                  </c:pt>
                  <c:pt idx="1">
                    <c:v> surface</c:v>
                  </c:pt>
                  <c:pt idx="2">
                    <c:v>medium</c:v>
                  </c:pt>
                  <c:pt idx="3">
                    <c:v>cell</c:v>
                  </c:pt>
                  <c:pt idx="4">
                    <c:v> surface</c:v>
                  </c:pt>
                  <c:pt idx="5">
                    <c:v>medium</c:v>
                  </c:pt>
                  <c:pt idx="6">
                    <c:v>cell</c:v>
                  </c:pt>
                  <c:pt idx="7">
                    <c:v> surface</c:v>
                  </c:pt>
                  <c:pt idx="8">
                    <c:v>medium</c:v>
                  </c:pt>
                </c:lvl>
                <c:lvl>
                  <c:pt idx="0">
                    <c:v>LS Dark</c:v>
                  </c:pt>
                  <c:pt idx="3">
                    <c:v>M9 Dark</c:v>
                  </c:pt>
                  <c:pt idx="6">
                    <c:v>M9 Light</c:v>
                  </c:pt>
                </c:lvl>
              </c:multiLvlStrCache>
            </c:multiLvlStrRef>
          </c:cat>
          <c:val>
            <c:numRef>
              <c:f>'T-TOM'!$DC$98:$DK$98</c:f>
              <c:numCache>
                <c:formatCode>General</c:formatCode>
                <c:ptCount val="9"/>
                <c:pt idx="0">
                  <c:v>5.7913492292299886E-3</c:v>
                </c:pt>
                <c:pt idx="1">
                  <c:v>0</c:v>
                </c:pt>
                <c:pt idx="2">
                  <c:v>0</c:v>
                </c:pt>
                <c:pt idx="3">
                  <c:v>1.1022920737386367E-3</c:v>
                </c:pt>
                <c:pt idx="4">
                  <c:v>0</c:v>
                </c:pt>
                <c:pt idx="5">
                  <c:v>0</c:v>
                </c:pt>
                <c:pt idx="6">
                  <c:v>2.1668863967554599E-3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55C-C64B-A496-3277069A1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3990959"/>
        <c:axId val="803992655"/>
      </c:barChart>
      <c:catAx>
        <c:axId val="803990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Unicode MS" panose="020B0604020202020204" pitchFamily="34" charset="-128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803992655"/>
        <c:crosses val="autoZero"/>
        <c:auto val="1"/>
        <c:lblAlgn val="ctr"/>
        <c:lblOffset val="100"/>
        <c:noMultiLvlLbl val="0"/>
      </c:catAx>
      <c:valAx>
        <c:axId val="803992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Unicode MS" panose="020B0604020202020204" pitchFamily="34" charset="-128"/>
                <a:ea typeface="+mj-ea"/>
                <a:cs typeface="Arial" panose="020B0604020202020204" pitchFamily="34" charset="0"/>
              </a:defRPr>
            </a:pPr>
            <a:endParaRPr lang="ja-JP"/>
          </a:p>
        </c:txPr>
        <c:crossAx val="803990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Unicode MS" panose="020B0604020202020204" pitchFamily="34" charset="-128"/>
              <a:ea typeface="+mn-ea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'T-TOM'!$AN$93</c:f>
              <c:strCache>
                <c:ptCount val="1"/>
                <c:pt idx="0">
                  <c:v>cell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'T-TOM'!$AO$92:$AQ$92</c:f>
              <c:strCache>
                <c:ptCount val="3"/>
                <c:pt idx="0">
                  <c:v>LS Dark</c:v>
                </c:pt>
                <c:pt idx="1">
                  <c:v>M9 Dark</c:v>
                </c:pt>
                <c:pt idx="2">
                  <c:v>M9 Light</c:v>
                </c:pt>
              </c:strCache>
            </c:strRef>
          </c:cat>
          <c:val>
            <c:numRef>
              <c:f>'T-TOM'!$AO$93:$AQ$93</c:f>
              <c:numCache>
                <c:formatCode>0</c:formatCode>
                <c:ptCount val="3"/>
                <c:pt idx="0">
                  <c:v>194.78215455371031</c:v>
                </c:pt>
                <c:pt idx="1">
                  <c:v>235.08276624416234</c:v>
                </c:pt>
                <c:pt idx="2">
                  <c:v>191.96170947235893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9-2A49-88EE-A808F02A5502}"/>
            </c:ext>
          </c:extLst>
        </c:ser>
        <c:ser>
          <c:idx val="1"/>
          <c:order val="1"/>
          <c:tx>
            <c:strRef>
              <c:f>'T-TOM'!$AN$94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'T-TOM'!$AO$92:$AQ$92</c:f>
              <c:strCache>
                <c:ptCount val="3"/>
                <c:pt idx="0">
                  <c:v>LS Dark</c:v>
                </c:pt>
                <c:pt idx="1">
                  <c:v>M9 Dark</c:v>
                </c:pt>
                <c:pt idx="2">
                  <c:v>M9 Light</c:v>
                </c:pt>
              </c:strCache>
            </c:strRef>
          </c:cat>
          <c:val>
            <c:numRef>
              <c:f>'T-TOM'!$AO$94:$AQ$94</c:f>
              <c:numCache>
                <c:formatCode>0</c:formatCode>
                <c:ptCount val="3"/>
                <c:pt idx="0">
                  <c:v>78.958457805135325</c:v>
                </c:pt>
                <c:pt idx="1">
                  <c:v>45.334828054350552</c:v>
                </c:pt>
                <c:pt idx="2">
                  <c:v>42.808347911774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9-2A49-88EE-A808F02A5502}"/>
            </c:ext>
          </c:extLst>
        </c:ser>
        <c:ser>
          <c:idx val="2"/>
          <c:order val="2"/>
          <c:tx>
            <c:strRef>
              <c:f>'T-TOM'!$AN$95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'T-TOM'!$AO$92:$AQ$92</c:f>
              <c:strCache>
                <c:ptCount val="3"/>
                <c:pt idx="0">
                  <c:v>LS Dark</c:v>
                </c:pt>
                <c:pt idx="1">
                  <c:v>M9 Dark</c:v>
                </c:pt>
                <c:pt idx="2">
                  <c:v>M9 Light</c:v>
                </c:pt>
              </c:strCache>
            </c:strRef>
          </c:cat>
          <c:val>
            <c:numRef>
              <c:f>'T-TOM'!$AO$95:$AQ$95</c:f>
              <c:numCache>
                <c:formatCode>0</c:formatCode>
                <c:ptCount val="3"/>
                <c:pt idx="0">
                  <c:v>40.983670669213296</c:v>
                </c:pt>
                <c:pt idx="1">
                  <c:v>30.006509917815645</c:v>
                </c:pt>
                <c:pt idx="2">
                  <c:v>29.22072511429019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F9-2A49-88EE-A808F02A5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79868127"/>
        <c:axId val="1879477807"/>
      </c:barChart>
      <c:catAx>
        <c:axId val="1879868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79477807"/>
        <c:crosses val="autoZero"/>
        <c:auto val="1"/>
        <c:lblAlgn val="ctr"/>
        <c:lblOffset val="100"/>
        <c:noMultiLvlLbl val="0"/>
      </c:catAx>
      <c:valAx>
        <c:axId val="18794778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79868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988786</xdr:colOff>
      <xdr:row>78</xdr:row>
      <xdr:rowOff>141439</xdr:rowOff>
    </xdr:from>
    <xdr:to>
      <xdr:col>50</xdr:col>
      <xdr:colOff>332731</xdr:colOff>
      <xdr:row>91</xdr:row>
      <xdr:rowOff>272143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112</xdr:col>
      <xdr:colOff>317499</xdr:colOff>
      <xdr:row>53</xdr:row>
      <xdr:rowOff>232834</xdr:rowOff>
    </xdr:from>
    <xdr:to>
      <xdr:col>123</xdr:col>
      <xdr:colOff>245807</xdr:colOff>
      <xdr:row>75</xdr:row>
      <xdr:rowOff>233437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148772</xdr:colOff>
      <xdr:row>95</xdr:row>
      <xdr:rowOff>178404</xdr:rowOff>
    </xdr:from>
    <xdr:to>
      <xdr:col>42</xdr:col>
      <xdr:colOff>910772</xdr:colOff>
      <xdr:row>108</xdr:row>
      <xdr:rowOff>35075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39</xdr:col>
      <xdr:colOff>901700</xdr:colOff>
      <xdr:row>184</xdr:row>
      <xdr:rowOff>266700</xdr:rowOff>
    </xdr:from>
    <xdr:to>
      <xdr:col>47</xdr:col>
      <xdr:colOff>406400</xdr:colOff>
      <xdr:row>202</xdr:row>
      <xdr:rowOff>152400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47</xdr:col>
      <xdr:colOff>190500</xdr:colOff>
      <xdr:row>184</xdr:row>
      <xdr:rowOff>127000</xdr:rowOff>
    </xdr:from>
    <xdr:to>
      <xdr:col>51</xdr:col>
      <xdr:colOff>63500</xdr:colOff>
      <xdr:row>193</xdr:row>
      <xdr:rowOff>127000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A726CE8C-72C8-F84A-B5CE-96CA9A0762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189413</xdr:colOff>
      <xdr:row>81</xdr:row>
      <xdr:rowOff>202489</xdr:rowOff>
    </xdr:from>
    <xdr:to>
      <xdr:col>48</xdr:col>
      <xdr:colOff>91337</xdr:colOff>
      <xdr:row>91</xdr:row>
      <xdr:rowOff>11662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71097FE6-76A2-7A47-B5F0-45042BD9DE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34</xdr:col>
      <xdr:colOff>450194</xdr:colOff>
      <xdr:row>92</xdr:row>
      <xdr:rowOff>9635</xdr:rowOff>
    </xdr:from>
    <xdr:to>
      <xdr:col>36</xdr:col>
      <xdr:colOff>1661073</xdr:colOff>
      <xdr:row>101</xdr:row>
      <xdr:rowOff>116489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FCCD2997-F32C-6D42-BDF8-129DD0567B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115</xdr:col>
      <xdr:colOff>516274</xdr:colOff>
      <xdr:row>99</xdr:row>
      <xdr:rowOff>36964</xdr:rowOff>
    </xdr:from>
    <xdr:to>
      <xdr:col>120</xdr:col>
      <xdr:colOff>391503</xdr:colOff>
      <xdr:row>114</xdr:row>
      <xdr:rowOff>210584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361FA019-CF53-374B-B939-BEF7AF1D40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43</xdr:col>
      <xdr:colOff>926353</xdr:colOff>
      <xdr:row>91</xdr:row>
      <xdr:rowOff>170542</xdr:rowOff>
    </xdr:from>
    <xdr:to>
      <xdr:col>47</xdr:col>
      <xdr:colOff>781210</xdr:colOff>
      <xdr:row>101</xdr:row>
      <xdr:rowOff>32230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E6AE2AF9-177B-DD42-93F6-249ACD5A0A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37</xdr:col>
      <xdr:colOff>304800</xdr:colOff>
      <xdr:row>99</xdr:row>
      <xdr:rowOff>254000</xdr:rowOff>
    </xdr:from>
    <xdr:to>
      <xdr:col>41</xdr:col>
      <xdr:colOff>76200</xdr:colOff>
      <xdr:row>108</xdr:row>
      <xdr:rowOff>254000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21B2127F-36F1-3D44-ABD7-FEB1A8E6C9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46</xdr:col>
      <xdr:colOff>745814</xdr:colOff>
      <xdr:row>102</xdr:row>
      <xdr:rowOff>94502</xdr:rowOff>
    </xdr:from>
    <xdr:to>
      <xdr:col>50</xdr:col>
      <xdr:colOff>623795</xdr:colOff>
      <xdr:row>111</xdr:row>
      <xdr:rowOff>297702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3B36921A-9086-DF40-9DE6-21041C2B7C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1346200</xdr:colOff>
      <xdr:row>37</xdr:row>
      <xdr:rowOff>165100</xdr:rowOff>
    </xdr:from>
    <xdr:to>
      <xdr:col>38</xdr:col>
      <xdr:colOff>774700</xdr:colOff>
      <xdr:row>50</xdr:row>
      <xdr:rowOff>88900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6CE6C5B-11B4-874C-8050-DECC9101C5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368300</xdr:colOff>
      <xdr:row>87</xdr:row>
      <xdr:rowOff>127000</xdr:rowOff>
    </xdr:from>
    <xdr:to>
      <xdr:col>30</xdr:col>
      <xdr:colOff>88900</xdr:colOff>
      <xdr:row>110</xdr:row>
      <xdr:rowOff>50800</xdr:rowOff>
    </xdr:to>
    <xdr:graphicFrame macro="">
      <xdr:nvGraphicFramePr>
        <xdr:cNvPr id="3" name="グラフ 1">
          <a:extLst>
            <a:ext uri="{FF2B5EF4-FFF2-40B4-BE49-F238E27FC236}">
              <a16:creationId xmlns:a16="http://schemas.microsoft.com/office/drawing/2014/main" id="{D60408D7-5752-1C46-9556-9A4A954A3A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Y197"/>
  <sheetViews>
    <sheetView tabSelected="1" zoomScale="50" zoomScaleNormal="59" workbookViewId="0">
      <selection activeCell="DT14" sqref="DT14"/>
    </sheetView>
  </sheetViews>
  <sheetFormatPr baseColWidth="10" defaultColWidth="12.7109375" defaultRowHeight="20"/>
  <cols>
    <col min="34" max="34" width="21" customWidth="1"/>
    <col min="35" max="36" width="19" customWidth="1"/>
    <col min="37" max="37" width="19.140625" customWidth="1"/>
    <col min="38" max="38" width="13.140625" bestFit="1" customWidth="1"/>
    <col min="39" max="39" width="13.5703125" bestFit="1" customWidth="1"/>
    <col min="40" max="40" width="12.85546875" bestFit="1" customWidth="1"/>
    <col min="41" max="43" width="14.28515625" bestFit="1" customWidth="1"/>
    <col min="44" max="45" width="13.5703125" bestFit="1" customWidth="1"/>
    <col min="46" max="46" width="12.85546875" bestFit="1" customWidth="1"/>
    <col min="47" max="48" width="13.140625" bestFit="1" customWidth="1"/>
    <col min="49" max="49" width="13.5703125" bestFit="1" customWidth="1"/>
    <col min="50" max="51" width="13.140625" bestFit="1" customWidth="1"/>
    <col min="52" max="52" width="12.85546875" bestFit="1" customWidth="1"/>
    <col min="54" max="54" width="16.140625" customWidth="1"/>
    <col min="55" max="55" width="13.42578125" customWidth="1"/>
    <col min="56" max="56" width="13.7109375" customWidth="1"/>
    <col min="57" max="57" width="13.5703125" customWidth="1"/>
    <col min="75" max="75" width="16" customWidth="1"/>
    <col min="76" max="76" width="12.140625" customWidth="1"/>
    <col min="77" max="77" width="12.28515625" customWidth="1"/>
    <col min="78" max="81" width="12.140625" customWidth="1"/>
    <col min="82" max="84" width="12.28515625" customWidth="1"/>
    <col min="106" max="107" width="17" customWidth="1"/>
  </cols>
  <sheetData>
    <row r="1" spans="2:129">
      <c r="D1" s="250" t="s">
        <v>153</v>
      </c>
      <c r="E1" s="250"/>
      <c r="F1" s="250"/>
      <c r="G1" s="250"/>
      <c r="H1" s="250"/>
      <c r="I1" s="250"/>
      <c r="J1" s="250"/>
      <c r="K1" s="250"/>
      <c r="L1" s="250"/>
      <c r="M1" s="250" t="s">
        <v>22</v>
      </c>
      <c r="N1" s="250"/>
      <c r="O1" s="250"/>
      <c r="P1" s="250"/>
      <c r="Q1" s="250"/>
      <c r="R1" s="250"/>
      <c r="S1" s="250"/>
      <c r="T1" s="250"/>
      <c r="U1" s="250"/>
      <c r="V1" s="249" t="s">
        <v>133</v>
      </c>
      <c r="W1" s="249"/>
      <c r="X1" s="249"/>
      <c r="Y1" s="249"/>
      <c r="Z1" s="249"/>
      <c r="AA1" s="249"/>
      <c r="AB1" s="249"/>
      <c r="AC1" s="249"/>
      <c r="AD1" s="249"/>
    </row>
    <row r="2" spans="2:129">
      <c r="B2">
        <v>170630</v>
      </c>
      <c r="D2" s="248" t="s">
        <v>120</v>
      </c>
      <c r="E2" s="248"/>
      <c r="F2" s="248"/>
      <c r="G2" s="248" t="s">
        <v>121</v>
      </c>
      <c r="H2" s="248"/>
      <c r="I2" s="248"/>
      <c r="J2" s="248" t="s">
        <v>123</v>
      </c>
      <c r="K2" s="248"/>
      <c r="L2" s="248"/>
      <c r="M2" s="248" t="s">
        <v>120</v>
      </c>
      <c r="N2" s="248"/>
      <c r="O2" s="248"/>
      <c r="P2" s="248" t="s">
        <v>121</v>
      </c>
      <c r="Q2" s="248"/>
      <c r="R2" s="248"/>
      <c r="S2" s="248" t="s">
        <v>123</v>
      </c>
      <c r="T2" s="248"/>
      <c r="U2" s="248"/>
      <c r="V2" s="248" t="s">
        <v>120</v>
      </c>
      <c r="W2" s="248"/>
      <c r="X2" s="248"/>
      <c r="Y2" s="248" t="s">
        <v>121</v>
      </c>
      <c r="Z2" s="248"/>
      <c r="AA2" s="248"/>
      <c r="AB2" s="248" t="s">
        <v>123</v>
      </c>
      <c r="AC2" s="248"/>
      <c r="AD2" s="248"/>
    </row>
    <row r="3" spans="2:129" ht="21" thickBot="1">
      <c r="B3" s="1" t="s">
        <v>155</v>
      </c>
      <c r="C3" s="2" t="s">
        <v>0</v>
      </c>
      <c r="D3" s="35" t="s">
        <v>51</v>
      </c>
      <c r="E3" s="35" t="s">
        <v>53</v>
      </c>
      <c r="F3" s="35" t="s">
        <v>55</v>
      </c>
      <c r="G3" s="35" t="s">
        <v>51</v>
      </c>
      <c r="H3" s="35" t="s">
        <v>53</v>
      </c>
      <c r="I3" s="35" t="s">
        <v>55</v>
      </c>
      <c r="J3" s="35" t="s">
        <v>51</v>
      </c>
      <c r="K3" s="35" t="s">
        <v>53</v>
      </c>
      <c r="L3" s="35" t="s">
        <v>55</v>
      </c>
      <c r="M3" s="35" t="s">
        <v>51</v>
      </c>
      <c r="N3" s="35" t="s">
        <v>53</v>
      </c>
      <c r="O3" s="35" t="s">
        <v>55</v>
      </c>
      <c r="P3" s="35" t="s">
        <v>51</v>
      </c>
      <c r="Q3" s="35" t="s">
        <v>53</v>
      </c>
      <c r="R3" s="35" t="s">
        <v>55</v>
      </c>
      <c r="S3" s="35" t="s">
        <v>51</v>
      </c>
      <c r="T3" s="35" t="s">
        <v>53</v>
      </c>
      <c r="U3" s="35" t="s">
        <v>55</v>
      </c>
      <c r="V3" s="35" t="s">
        <v>51</v>
      </c>
      <c r="W3" s="35" t="s">
        <v>53</v>
      </c>
      <c r="X3" s="35" t="s">
        <v>55</v>
      </c>
      <c r="Y3" s="35" t="s">
        <v>51</v>
      </c>
      <c r="Z3" s="35" t="s">
        <v>53</v>
      </c>
      <c r="AA3" s="35" t="s">
        <v>55</v>
      </c>
      <c r="AB3" s="35" t="s">
        <v>51</v>
      </c>
      <c r="AC3" s="35" t="s">
        <v>53</v>
      </c>
      <c r="AD3" s="35" t="s">
        <v>55</v>
      </c>
      <c r="AE3" s="122"/>
      <c r="AF3" s="122"/>
      <c r="AH3" s="250" t="s">
        <v>22</v>
      </c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35"/>
      <c r="BB3" s="250" t="s">
        <v>133</v>
      </c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W3" s="250" t="s">
        <v>134</v>
      </c>
      <c r="BX3" s="250"/>
      <c r="BY3" s="250"/>
      <c r="BZ3" s="250"/>
      <c r="CA3" s="250"/>
      <c r="CB3" s="250"/>
      <c r="CC3" s="250"/>
      <c r="CD3" s="250"/>
      <c r="CE3" s="250"/>
      <c r="CF3" s="250"/>
      <c r="CG3" s="250"/>
      <c r="CH3" s="250"/>
      <c r="CI3" s="250"/>
      <c r="CJ3" s="250"/>
      <c r="CK3" s="250"/>
      <c r="CL3" s="250"/>
      <c r="CM3" s="250"/>
      <c r="CN3" s="250"/>
      <c r="CO3" s="250"/>
      <c r="CP3" s="250"/>
      <c r="CQ3" s="250"/>
      <c r="CV3" s="250" t="s">
        <v>62</v>
      </c>
      <c r="CW3" s="258"/>
      <c r="CX3" s="258"/>
      <c r="CY3" s="258"/>
      <c r="CZ3" s="258"/>
      <c r="DA3" s="258"/>
      <c r="DB3" s="258"/>
      <c r="DC3" s="258"/>
      <c r="DD3" s="258"/>
      <c r="DE3" s="258"/>
      <c r="DF3" s="258"/>
      <c r="DG3" s="258"/>
      <c r="DH3" s="258"/>
      <c r="DI3" s="258"/>
      <c r="DJ3" s="258"/>
      <c r="DK3" s="258"/>
      <c r="DL3" s="258"/>
      <c r="DM3" s="258"/>
      <c r="DN3" s="258"/>
      <c r="DO3" s="258"/>
      <c r="DP3" s="258"/>
    </row>
    <row r="4" spans="2:129">
      <c r="B4" s="3" t="s">
        <v>1</v>
      </c>
      <c r="C4" s="2" t="s">
        <v>2</v>
      </c>
      <c r="D4" s="19">
        <v>2824.2</v>
      </c>
      <c r="E4" s="20">
        <v>15530.1</v>
      </c>
      <c r="F4" s="20">
        <v>47673.1</v>
      </c>
      <c r="G4" s="20">
        <v>47525.9</v>
      </c>
      <c r="H4" s="161">
        <v>8775</v>
      </c>
      <c r="I4" s="161">
        <v>24791.599999999999</v>
      </c>
      <c r="J4" s="20">
        <v>5008.3999999999996</v>
      </c>
      <c r="K4" s="20">
        <v>5697.3</v>
      </c>
      <c r="L4" s="21">
        <v>64988.2</v>
      </c>
      <c r="M4" s="8">
        <f>5.409*D4/D$15</f>
        <v>2.1472383509270059</v>
      </c>
      <c r="N4" s="9">
        <f>5.409*E4/E$15</f>
        <v>7.2636826636229204</v>
      </c>
      <c r="O4" s="9">
        <f t="shared" ref="O4:U4" si="0">5.409*F4/F$15</f>
        <v>19.637339631262709</v>
      </c>
      <c r="P4" s="9">
        <f t="shared" si="0"/>
        <v>15.314586918705096</v>
      </c>
      <c r="Q4" s="9">
        <f t="shared" si="0"/>
        <v>24.269558214450068</v>
      </c>
      <c r="R4" s="9">
        <f t="shared" si="0"/>
        <v>7.0194288256786601</v>
      </c>
      <c r="S4" s="9">
        <f t="shared" si="0"/>
        <v>6.6508974761857997</v>
      </c>
      <c r="T4" s="9">
        <f t="shared" si="0"/>
        <v>14.854999132321041</v>
      </c>
      <c r="U4" s="10">
        <f t="shared" si="0"/>
        <v>30.42577715650804</v>
      </c>
      <c r="V4" s="28">
        <f>M4/$C4</f>
        <v>7.9395021295137948E-3</v>
      </c>
      <c r="W4" s="29">
        <f t="shared" ref="W4:AD4" si="1">N4/$C4</f>
        <v>2.6857765441386284E-2</v>
      </c>
      <c r="X4" s="29">
        <f t="shared" si="1"/>
        <v>7.2609871071409537E-2</v>
      </c>
      <c r="Y4" s="29">
        <f t="shared" si="1"/>
        <v>5.6626315099667576E-2</v>
      </c>
      <c r="Z4" s="29">
        <f t="shared" si="1"/>
        <v>8.973768982972849E-2</v>
      </c>
      <c r="AA4" s="29">
        <f t="shared" si="1"/>
        <v>2.5954626828170312E-2</v>
      </c>
      <c r="AB4" s="29">
        <f t="shared" si="1"/>
        <v>2.4591967003829915E-2</v>
      </c>
      <c r="AC4" s="29">
        <f t="shared" si="1"/>
        <v>5.4926970354302239E-2</v>
      </c>
      <c r="AD4" s="30">
        <f t="shared" si="1"/>
        <v>0.11250056260494747</v>
      </c>
      <c r="AE4" s="32"/>
      <c r="AF4" s="32"/>
      <c r="AH4" s="46"/>
      <c r="AI4" s="256" t="s">
        <v>41</v>
      </c>
      <c r="AJ4" s="256"/>
      <c r="AK4" s="256"/>
      <c r="AL4" s="256"/>
      <c r="AM4" s="256"/>
      <c r="AN4" s="256"/>
      <c r="AO4" s="257" t="s">
        <v>45</v>
      </c>
      <c r="AP4" s="257"/>
      <c r="AQ4" s="257"/>
      <c r="AR4" s="257"/>
      <c r="AS4" s="257"/>
      <c r="AT4" s="257"/>
      <c r="AU4" s="265" t="s">
        <v>43</v>
      </c>
      <c r="AV4" s="265"/>
      <c r="AW4" s="265"/>
      <c r="AX4" s="265"/>
      <c r="AY4" s="265"/>
      <c r="AZ4" s="265"/>
      <c r="BB4" s="46"/>
      <c r="BC4" s="256" t="s">
        <v>41</v>
      </c>
      <c r="BD4" s="256"/>
      <c r="BE4" s="256"/>
      <c r="BF4" s="256"/>
      <c r="BG4" s="256"/>
      <c r="BH4" s="256"/>
      <c r="BI4" s="257" t="s">
        <v>45</v>
      </c>
      <c r="BJ4" s="257"/>
      <c r="BK4" s="257"/>
      <c r="BL4" s="257"/>
      <c r="BM4" s="257"/>
      <c r="BN4" s="257"/>
      <c r="BO4" s="265" t="s">
        <v>43</v>
      </c>
      <c r="BP4" s="265"/>
      <c r="BQ4" s="265"/>
      <c r="BR4" s="265"/>
      <c r="BS4" s="265"/>
      <c r="BT4" s="265"/>
      <c r="BW4" s="46"/>
      <c r="BX4" s="256" t="s">
        <v>41</v>
      </c>
      <c r="BY4" s="256"/>
      <c r="BZ4" s="256"/>
      <c r="CA4" s="256"/>
      <c r="CB4" s="256"/>
      <c r="CC4" s="256"/>
      <c r="CD4" s="53"/>
      <c r="CE4" s="257" t="s">
        <v>45</v>
      </c>
      <c r="CF4" s="257"/>
      <c r="CG4" s="257"/>
      <c r="CH4" s="257"/>
      <c r="CI4" s="257"/>
      <c r="CJ4" s="257"/>
      <c r="CK4" s="54"/>
      <c r="CL4" s="265" t="s">
        <v>43</v>
      </c>
      <c r="CM4" s="265"/>
      <c r="CN4" s="265"/>
      <c r="CO4" s="265"/>
      <c r="CP4" s="265"/>
      <c r="CQ4" s="265"/>
      <c r="CV4" s="46"/>
      <c r="CW4" s="259" t="s">
        <v>41</v>
      </c>
      <c r="CX4" s="260"/>
      <c r="CY4" s="260"/>
      <c r="CZ4" s="260"/>
      <c r="DA4" s="260"/>
      <c r="DB4" s="260"/>
      <c r="DC4" s="114"/>
      <c r="DD4" s="261" t="s">
        <v>45</v>
      </c>
      <c r="DE4" s="262"/>
      <c r="DF4" s="262"/>
      <c r="DG4" s="262"/>
      <c r="DH4" s="262"/>
      <c r="DI4" s="262"/>
      <c r="DJ4" s="120"/>
      <c r="DK4" s="263" t="s">
        <v>43</v>
      </c>
      <c r="DL4" s="264"/>
      <c r="DM4" s="264"/>
      <c r="DN4" s="264"/>
      <c r="DO4" s="264"/>
      <c r="DP4" s="264"/>
      <c r="DQ4" s="121"/>
    </row>
    <row r="5" spans="2:129">
      <c r="B5" s="3" t="s">
        <v>3</v>
      </c>
      <c r="C5" s="2" t="s">
        <v>4</v>
      </c>
      <c r="D5" s="11">
        <v>18339.400000000001</v>
      </c>
      <c r="E5" s="12">
        <v>31710.7</v>
      </c>
      <c r="F5" s="12">
        <v>65487.5</v>
      </c>
      <c r="G5" s="12">
        <v>110296.4</v>
      </c>
      <c r="H5" s="162">
        <v>42602.8</v>
      </c>
      <c r="I5" s="162">
        <v>49629.5</v>
      </c>
      <c r="J5" s="12">
        <v>36705.199999999997</v>
      </c>
      <c r="K5" s="12">
        <v>23514</v>
      </c>
      <c r="L5" s="13">
        <v>95596.3</v>
      </c>
      <c r="M5" s="22">
        <f t="shared" ref="M5:M15" si="2">5.409*D5/D$15</f>
        <v>13.943439916787314</v>
      </c>
      <c r="N5" s="23">
        <f t="shared" ref="N5:N15" si="3">5.409*E5/E$15</f>
        <v>14.831614853822407</v>
      </c>
      <c r="O5" s="23">
        <f t="shared" ref="O5:O15" si="4">5.409*F5/F$15</f>
        <v>26.975386100386103</v>
      </c>
      <c r="P5" s="23">
        <f t="shared" ref="P5:P15" si="5">5.409*G5/G$15</f>
        <v>35.541542708718083</v>
      </c>
      <c r="Q5" s="23">
        <f t="shared" ref="Q5:Q15" si="6">5.409*H5/H$15</f>
        <v>117.82918913943855</v>
      </c>
      <c r="R5" s="23">
        <f t="shared" ref="R5:R15" si="7">5.409*I5/I$15</f>
        <v>14.051966912342047</v>
      </c>
      <c r="S5" s="23">
        <f t="shared" ref="S5:S15" si="8">5.409*J5/J$15</f>
        <v>48.742616812334283</v>
      </c>
      <c r="T5" s="23">
        <f t="shared" ref="T5:T15" si="9">5.409*K5/K$15</f>
        <v>61.309822125813447</v>
      </c>
      <c r="U5" s="24">
        <f t="shared" ref="U5:U15" si="10">5.409*L5/L$15</f>
        <v>44.755689814253813</v>
      </c>
      <c r="V5" s="31">
        <f t="shared" ref="V5:V15" si="11">M5/$C5</f>
        <v>4.671169151352534E-2</v>
      </c>
      <c r="W5" s="32">
        <f t="shared" ref="W5:W15" si="12">N5/$C5</f>
        <v>4.9687151939103537E-2</v>
      </c>
      <c r="X5" s="32">
        <f t="shared" ref="X5:X15" si="13">O5/$C5</f>
        <v>9.0369802681360481E-2</v>
      </c>
      <c r="Y5" s="32">
        <f t="shared" ref="Y5:Y15" si="14">P5/$C5</f>
        <v>0.1190671447528244</v>
      </c>
      <c r="Z5" s="32">
        <f t="shared" ref="Z5:Z15" si="15">Q5/$C5</f>
        <v>0.3947376520584206</v>
      </c>
      <c r="AA5" s="32">
        <f t="shared" ref="AA5:AA15" si="16">R5/$C5</f>
        <v>4.7075266037996812E-2</v>
      </c>
      <c r="AB5" s="32">
        <f t="shared" ref="AB5:AB15" si="17">S5/$C5</f>
        <v>0.16329184861753529</v>
      </c>
      <c r="AC5" s="32">
        <f t="shared" ref="AC5:AC15" si="18">T5/$C5</f>
        <v>0.20539303894744873</v>
      </c>
      <c r="AD5" s="33">
        <f t="shared" ref="AD5:AD15" si="19">U5/$C5</f>
        <v>0.14993530926048179</v>
      </c>
      <c r="AE5" s="32"/>
      <c r="AF5" s="32"/>
      <c r="AH5" s="46"/>
      <c r="AI5" s="55" t="s">
        <v>150</v>
      </c>
      <c r="AJ5" s="55" t="s">
        <v>151</v>
      </c>
      <c r="AK5" s="55">
        <v>170630</v>
      </c>
      <c r="AL5" s="55">
        <v>170714</v>
      </c>
      <c r="AM5" s="55">
        <v>170820</v>
      </c>
      <c r="AN5" s="56" t="s">
        <v>46</v>
      </c>
      <c r="AO5" s="57" t="s">
        <v>150</v>
      </c>
      <c r="AP5" s="57" t="s">
        <v>152</v>
      </c>
      <c r="AQ5" s="57" t="s">
        <v>151</v>
      </c>
      <c r="AR5" s="57">
        <v>170714</v>
      </c>
      <c r="AS5" s="57">
        <v>170820</v>
      </c>
      <c r="AT5" s="58" t="s">
        <v>46</v>
      </c>
      <c r="AU5" s="59" t="s">
        <v>151</v>
      </c>
      <c r="AV5" s="59" t="s">
        <v>152</v>
      </c>
      <c r="AW5" s="59">
        <v>170630</v>
      </c>
      <c r="AX5" s="59">
        <v>170714</v>
      </c>
      <c r="AY5" s="59">
        <v>170820</v>
      </c>
      <c r="AZ5" s="60" t="s">
        <v>46</v>
      </c>
      <c r="BB5" s="46"/>
      <c r="BC5" s="55" t="s">
        <v>150</v>
      </c>
      <c r="BD5" s="55" t="s">
        <v>151</v>
      </c>
      <c r="BE5" s="55">
        <v>170630</v>
      </c>
      <c r="BF5" s="55">
        <v>170714</v>
      </c>
      <c r="BG5" s="55">
        <v>170820</v>
      </c>
      <c r="BH5" s="56" t="s">
        <v>46</v>
      </c>
      <c r="BI5" s="57" t="s">
        <v>150</v>
      </c>
      <c r="BJ5" s="57" t="s">
        <v>152</v>
      </c>
      <c r="BK5" s="57" t="s">
        <v>151</v>
      </c>
      <c r="BL5" s="57">
        <v>170714</v>
      </c>
      <c r="BM5" s="57">
        <v>170820</v>
      </c>
      <c r="BN5" s="58" t="s">
        <v>46</v>
      </c>
      <c r="BO5" s="59" t="s">
        <v>151</v>
      </c>
      <c r="BP5" s="59" t="s">
        <v>152</v>
      </c>
      <c r="BQ5" s="59">
        <v>170630</v>
      </c>
      <c r="BR5" s="59">
        <v>170714</v>
      </c>
      <c r="BS5" s="59">
        <v>170820</v>
      </c>
      <c r="BT5" s="60" t="s">
        <v>46</v>
      </c>
      <c r="BW5" s="46"/>
      <c r="BX5" s="55" t="s">
        <v>150</v>
      </c>
      <c r="BY5" s="55" t="s">
        <v>151</v>
      </c>
      <c r="BZ5" s="55">
        <v>170630</v>
      </c>
      <c r="CA5" s="55">
        <v>170714</v>
      </c>
      <c r="CB5" s="55">
        <v>170820</v>
      </c>
      <c r="CC5" s="56" t="s">
        <v>46</v>
      </c>
      <c r="CD5" s="113" t="s">
        <v>86</v>
      </c>
      <c r="CE5" s="57" t="s">
        <v>150</v>
      </c>
      <c r="CF5" s="57" t="s">
        <v>152</v>
      </c>
      <c r="CG5" s="57" t="s">
        <v>151</v>
      </c>
      <c r="CH5" s="57">
        <v>170714</v>
      </c>
      <c r="CI5" s="57">
        <v>170820</v>
      </c>
      <c r="CJ5" s="58" t="s">
        <v>46</v>
      </c>
      <c r="CK5" s="113" t="s">
        <v>86</v>
      </c>
      <c r="CL5" s="59" t="s">
        <v>151</v>
      </c>
      <c r="CM5" s="59" t="s">
        <v>152</v>
      </c>
      <c r="CN5" s="59">
        <v>170630</v>
      </c>
      <c r="CO5" s="59">
        <v>170714</v>
      </c>
      <c r="CP5" s="59">
        <v>170820</v>
      </c>
      <c r="CQ5" s="60" t="s">
        <v>46</v>
      </c>
      <c r="CR5" t="s">
        <v>86</v>
      </c>
      <c r="CV5" s="46"/>
      <c r="CW5" s="55" t="s">
        <v>150</v>
      </c>
      <c r="CX5" s="55" t="s">
        <v>151</v>
      </c>
      <c r="CY5" s="55">
        <v>170630</v>
      </c>
      <c r="CZ5" s="55">
        <v>170714</v>
      </c>
      <c r="DA5" s="55">
        <v>170820</v>
      </c>
      <c r="DB5" s="56" t="s">
        <v>46</v>
      </c>
      <c r="DC5" s="113" t="s">
        <v>86</v>
      </c>
      <c r="DD5" s="57" t="s">
        <v>150</v>
      </c>
      <c r="DE5" s="57" t="s">
        <v>152</v>
      </c>
      <c r="DF5" s="57" t="s">
        <v>151</v>
      </c>
      <c r="DG5" s="57">
        <v>170714</v>
      </c>
      <c r="DH5" s="57">
        <v>170820</v>
      </c>
      <c r="DI5" s="58" t="s">
        <v>46</v>
      </c>
      <c r="DJ5" s="113" t="s">
        <v>86</v>
      </c>
      <c r="DK5" s="59" t="s">
        <v>151</v>
      </c>
      <c r="DL5" s="59" t="s">
        <v>152</v>
      </c>
      <c r="DM5" s="59">
        <v>170630</v>
      </c>
      <c r="DN5" s="59">
        <v>170714</v>
      </c>
      <c r="DO5" s="59">
        <v>170820</v>
      </c>
      <c r="DP5" s="60" t="s">
        <v>46</v>
      </c>
      <c r="DQ5" t="s">
        <v>86</v>
      </c>
      <c r="DU5" s="122"/>
      <c r="DV5" s="122"/>
      <c r="DW5" s="122"/>
      <c r="DX5" s="122"/>
      <c r="DY5" s="12"/>
    </row>
    <row r="6" spans="2:129">
      <c r="B6" s="3" t="s">
        <v>5</v>
      </c>
      <c r="C6" s="2">
        <v>326.56</v>
      </c>
      <c r="D6" s="11">
        <v>0</v>
      </c>
      <c r="E6" s="12">
        <v>0</v>
      </c>
      <c r="F6" s="12">
        <v>3065.4</v>
      </c>
      <c r="G6" s="12">
        <v>3059.5</v>
      </c>
      <c r="H6" s="162">
        <v>1549.1</v>
      </c>
      <c r="I6" s="162">
        <v>2177</v>
      </c>
      <c r="J6" s="12">
        <v>1211</v>
      </c>
      <c r="K6" s="86">
        <v>0</v>
      </c>
      <c r="L6" s="13">
        <v>3883.3</v>
      </c>
      <c r="M6" s="22">
        <f t="shared" si="2"/>
        <v>0</v>
      </c>
      <c r="N6" s="23">
        <f t="shared" si="3"/>
        <v>0</v>
      </c>
      <c r="O6" s="23">
        <f t="shared" si="4"/>
        <v>1.2626890406890408</v>
      </c>
      <c r="P6" s="23">
        <f t="shared" si="5"/>
        <v>0.98588303804406119</v>
      </c>
      <c r="Q6" s="23">
        <f t="shared" si="6"/>
        <v>4.2844413253566493</v>
      </c>
      <c r="R6" s="23">
        <f t="shared" si="7"/>
        <v>0.61639008992975219</v>
      </c>
      <c r="S6" s="23">
        <f t="shared" si="8"/>
        <v>1.6081456839831092</v>
      </c>
      <c r="T6" s="23">
        <f t="shared" si="9"/>
        <v>0</v>
      </c>
      <c r="U6" s="24">
        <f t="shared" si="10"/>
        <v>1.8180595928471275</v>
      </c>
      <c r="V6" s="31">
        <f t="shared" si="11"/>
        <v>0</v>
      </c>
      <c r="W6" s="32">
        <f t="shared" si="12"/>
        <v>0</v>
      </c>
      <c r="X6" s="32">
        <f t="shared" si="13"/>
        <v>3.8666371897631085E-3</v>
      </c>
      <c r="Y6" s="32">
        <f t="shared" si="14"/>
        <v>3.0189950944514367E-3</v>
      </c>
      <c r="Z6" s="32">
        <f t="shared" si="15"/>
        <v>1.3119920766035796E-2</v>
      </c>
      <c r="AA6" s="32">
        <f t="shared" si="16"/>
        <v>1.8875247731802798E-3</v>
      </c>
      <c r="AB6" s="32">
        <f t="shared" si="17"/>
        <v>4.9245029519325977E-3</v>
      </c>
      <c r="AC6" s="32">
        <f t="shared" si="18"/>
        <v>0</v>
      </c>
      <c r="AD6" s="33">
        <f t="shared" si="19"/>
        <v>5.5673064455142316E-3</v>
      </c>
      <c r="AE6" s="32"/>
      <c r="AF6" s="32"/>
      <c r="AH6" s="7" t="s">
        <v>20</v>
      </c>
      <c r="AI6" s="78">
        <v>2.0567564643440392</v>
      </c>
      <c r="AJ6" s="78">
        <v>0.47794669894194353</v>
      </c>
      <c r="AK6" s="78">
        <v>2.1472383509270059</v>
      </c>
      <c r="AL6" s="78">
        <v>4.4404123133650604</v>
      </c>
      <c r="AM6" s="78">
        <v>0</v>
      </c>
      <c r="AN6" s="66">
        <f>AVERAGE(AI6:AM6)</f>
        <v>1.8244707655156098</v>
      </c>
      <c r="AO6" s="79">
        <v>2.9023079131303047</v>
      </c>
      <c r="AP6" s="79">
        <v>0</v>
      </c>
      <c r="AQ6" s="79">
        <v>1.6921308360435299</v>
      </c>
      <c r="AR6" s="79">
        <v>2.2276706738202732</v>
      </c>
      <c r="AS6" s="79">
        <v>1.0246439531276281</v>
      </c>
      <c r="AT6" s="67">
        <f>AVERAGE(AO6:AS6)</f>
        <v>1.5693506752243471</v>
      </c>
      <c r="AU6" s="79">
        <v>1.162195504398976</v>
      </c>
      <c r="AV6" s="79">
        <v>1.1138935219496751</v>
      </c>
      <c r="AW6" s="79">
        <v>6.6508974761857997</v>
      </c>
      <c r="AX6" s="79">
        <v>3.1088172633389162</v>
      </c>
      <c r="AY6" s="79">
        <v>2.9258439024390239</v>
      </c>
      <c r="AZ6" s="68">
        <f>AVERAGE(AU6:AY6)</f>
        <v>2.9923295336624784</v>
      </c>
      <c r="BB6" s="7" t="s">
        <v>20</v>
      </c>
      <c r="BC6" s="64">
        <v>7.6049416318877405E-3</v>
      </c>
      <c r="BD6" s="65">
        <v>1.7672275797446608E-3</v>
      </c>
      <c r="BE6" s="64">
        <v>7.9395021295137948E-3</v>
      </c>
      <c r="BF6" s="64">
        <v>1.6418607185672254E-2</v>
      </c>
      <c r="BG6" s="64">
        <v>0</v>
      </c>
      <c r="BH6" s="66">
        <f>AVERAGE(BC6:BG6)</f>
        <v>6.7460557053636901E-3</v>
      </c>
      <c r="BI6" s="65">
        <v>1.0731402895656517E-2</v>
      </c>
      <c r="BJ6" s="65">
        <v>0</v>
      </c>
      <c r="BK6" s="65">
        <v>6.2567233723184691E-3</v>
      </c>
      <c r="BL6" s="65">
        <v>8.2369039520069267E-3</v>
      </c>
      <c r="BM6" s="65">
        <v>3.7886631655671219E-3</v>
      </c>
      <c r="BN6" s="67">
        <f>AVERAGE(BI6:BM6)</f>
        <v>5.8027386771098057E-3</v>
      </c>
      <c r="BO6" s="65">
        <v>4.2972656845959552E-3</v>
      </c>
      <c r="BP6" s="65">
        <v>4.118667117580607E-3</v>
      </c>
      <c r="BQ6" s="65">
        <v>2.4591967003829915E-2</v>
      </c>
      <c r="BR6" s="65">
        <v>1.1494979712844949E-2</v>
      </c>
      <c r="BS6" s="65">
        <v>1.0818428184281841E-2</v>
      </c>
      <c r="BT6" s="68">
        <f>AVERAGE(BO6:BS6)</f>
        <v>1.1064261540626655E-2</v>
      </c>
      <c r="BW6" s="7" t="s">
        <v>20</v>
      </c>
      <c r="BX6" s="84">
        <f>BC6/0.2774</f>
        <v>2.7415074375947156E-2</v>
      </c>
      <c r="BY6" s="84">
        <f>BD6/0.211</f>
        <v>8.375486159927302E-3</v>
      </c>
      <c r="BZ6" s="84">
        <f>BE6/0.6004</f>
        <v>1.3223687757351422E-2</v>
      </c>
      <c r="CA6" s="84">
        <f>BF6/0.3732</f>
        <v>4.3994124291726298E-2</v>
      </c>
      <c r="CB6" s="84">
        <f>BG6/0.3263</f>
        <v>0</v>
      </c>
      <c r="CC6" s="66">
        <f>AVERAGE(BX6:CB6)</f>
        <v>1.8601674516990435E-2</v>
      </c>
      <c r="CD6" s="100">
        <f>_xlfn.STDEV.P(BX6:CB6)</f>
        <v>1.5504660508204485E-2</v>
      </c>
      <c r="CE6" s="84">
        <f>BI6/0.326</f>
        <v>3.2918413790357412E-2</v>
      </c>
      <c r="CF6" s="84">
        <f>BJ6/0.2152</f>
        <v>0</v>
      </c>
      <c r="CG6" s="84">
        <f>BK6/0.2941</f>
        <v>2.127413591403764E-2</v>
      </c>
      <c r="CH6" s="84">
        <f>BL6/0.4056</f>
        <v>2.0307948599622601E-2</v>
      </c>
      <c r="CI6" s="84">
        <f>BM6/0.3238</f>
        <v>1.17006274415291E-2</v>
      </c>
      <c r="CJ6" s="67">
        <f>AVERAGE(CE6:CI6)</f>
        <v>1.7240225149109348E-2</v>
      </c>
      <c r="CK6" s="100">
        <f>_xlfn.STDEV.P(CE6:CI6)</f>
        <v>1.094898596448643E-2</v>
      </c>
      <c r="CL6" s="84">
        <f>BO6/0.1746</f>
        <v>2.4612060049232273E-2</v>
      </c>
      <c r="CM6" s="84">
        <f>BP6/0.198</f>
        <v>2.0801349078689933E-2</v>
      </c>
      <c r="CN6" s="84">
        <f>BQ6/0.9583</f>
        <v>2.5662075554450499E-2</v>
      </c>
      <c r="CO6" s="84">
        <f>BR6/0.1882</f>
        <v>6.107853194922927E-2</v>
      </c>
      <c r="CP6" s="84">
        <f>BS6/0.3737</f>
        <v>2.8949500091736264E-2</v>
      </c>
      <c r="CQ6" s="100">
        <f>AVERAGE(CL6:CP6)</f>
        <v>3.2220703344667652E-2</v>
      </c>
      <c r="CR6" s="100">
        <f>_xlfn.STDEV.P(CL6:CP6)</f>
        <v>1.4661403381886253E-2</v>
      </c>
      <c r="CV6" s="7" t="s">
        <v>20</v>
      </c>
      <c r="CW6" s="115">
        <f>BX6/BX$19</f>
        <v>0.27441190620505995</v>
      </c>
      <c r="CX6" s="12">
        <f>BY6/BY$19</f>
        <v>0.17890752310963517</v>
      </c>
      <c r="CY6" s="12">
        <f>BZ6/BZ$19</f>
        <v>7.9160884855284885E-2</v>
      </c>
      <c r="CZ6" s="12">
        <f>CA6/CA$19</f>
        <v>0.3425841886538295</v>
      </c>
      <c r="DA6" s="12">
        <f>CB6/CB$19</f>
        <v>0</v>
      </c>
      <c r="DB6" s="12">
        <f>AVERAGE(CW6:DA6)</f>
        <v>0.1750129005647619</v>
      </c>
      <c r="DC6" s="116">
        <f>_xlfn.STDEV.P(CW6:DA6)</f>
        <v>0.12473378955081689</v>
      </c>
      <c r="DD6" s="115">
        <f>CE6/CE$19</f>
        <v>0.25980313008277889</v>
      </c>
      <c r="DE6" s="12">
        <f>CF6/CF$19</f>
        <v>0</v>
      </c>
      <c r="DF6" s="12">
        <f>CG6/CG$19</f>
        <v>0.3072883155085141</v>
      </c>
      <c r="DG6" s="12">
        <f>CH6/CH$19</f>
        <v>0.30921323075904561</v>
      </c>
      <c r="DH6" s="12">
        <f>CI6/CI$19</f>
        <v>0.10873746663908837</v>
      </c>
      <c r="DI6" s="12">
        <f>AVERAGE(DD6:DH6)</f>
        <v>0.19700842859788539</v>
      </c>
      <c r="DJ6" s="116">
        <f t="shared" ref="DJ6:DJ19" si="20">_xlfn.STDEV.P(DD6:DH6)</f>
        <v>0.12271823766935586</v>
      </c>
      <c r="DK6" s="115">
        <f>CL6/CL$19</f>
        <v>0.17154924243189382</v>
      </c>
      <c r="DL6" s="12">
        <f>CM6/CM$19</f>
        <v>0.18414639113337158</v>
      </c>
      <c r="DM6" s="12">
        <f>CN6/CN$19</f>
        <v>0.12360724577418132</v>
      </c>
      <c r="DN6" s="12">
        <f>CO6/CO$19</f>
        <v>0.29315662942589049</v>
      </c>
      <c r="DO6" s="12">
        <f>CP6/CP$19</f>
        <v>1</v>
      </c>
      <c r="DP6" s="12">
        <f>AVERAGE(DK6:DO6)</f>
        <v>0.35449190175306744</v>
      </c>
      <c r="DQ6" s="116">
        <f>_xlfn.STDEV.P(DK6:DO6)</f>
        <v>0.32748619955292679</v>
      </c>
      <c r="DU6" s="122"/>
      <c r="DV6" s="122"/>
      <c r="DW6" s="122"/>
      <c r="DX6" s="122"/>
      <c r="DY6" s="12"/>
    </row>
    <row r="7" spans="2:129">
      <c r="B7" s="3" t="s">
        <v>6</v>
      </c>
      <c r="C7" s="2">
        <v>268.39999999999998</v>
      </c>
      <c r="D7" s="11">
        <v>0</v>
      </c>
      <c r="E7" s="12">
        <v>1017.1</v>
      </c>
      <c r="F7" s="86">
        <v>0</v>
      </c>
      <c r="G7" s="17">
        <v>0</v>
      </c>
      <c r="H7" s="163">
        <v>0</v>
      </c>
      <c r="I7" s="163">
        <v>0</v>
      </c>
      <c r="J7" s="163">
        <v>0</v>
      </c>
      <c r="K7" s="163">
        <v>0</v>
      </c>
      <c r="L7" s="13">
        <v>2660.4</v>
      </c>
      <c r="M7" s="22">
        <f t="shared" si="2"/>
        <v>0</v>
      </c>
      <c r="N7" s="23">
        <f t="shared" si="3"/>
        <v>0.47571436353731605</v>
      </c>
      <c r="O7" s="23">
        <f t="shared" si="4"/>
        <v>0</v>
      </c>
      <c r="P7" s="23">
        <f t="shared" si="5"/>
        <v>0</v>
      </c>
      <c r="Q7" s="23">
        <f t="shared" si="6"/>
        <v>0</v>
      </c>
      <c r="R7" s="23">
        <f t="shared" si="7"/>
        <v>0</v>
      </c>
      <c r="S7" s="23">
        <f t="shared" si="8"/>
        <v>0</v>
      </c>
      <c r="T7" s="23">
        <f t="shared" si="9"/>
        <v>0</v>
      </c>
      <c r="U7" s="24">
        <f t="shared" si="10"/>
        <v>1.2455297661294511</v>
      </c>
      <c r="V7" s="31">
        <f t="shared" si="11"/>
        <v>0</v>
      </c>
      <c r="W7" s="32">
        <f t="shared" si="12"/>
        <v>1.7724082099005816E-3</v>
      </c>
      <c r="X7" s="32">
        <f t="shared" si="13"/>
        <v>0</v>
      </c>
      <c r="Y7" s="32">
        <f t="shared" si="14"/>
        <v>0</v>
      </c>
      <c r="Z7" s="32">
        <f t="shared" si="15"/>
        <v>0</v>
      </c>
      <c r="AA7" s="32">
        <f t="shared" si="16"/>
        <v>0</v>
      </c>
      <c r="AB7" s="32">
        <f t="shared" si="17"/>
        <v>0</v>
      </c>
      <c r="AC7" s="32">
        <f t="shared" si="18"/>
        <v>0</v>
      </c>
      <c r="AD7" s="33">
        <f t="shared" si="19"/>
        <v>4.6405728991410254E-3</v>
      </c>
      <c r="AE7" s="32"/>
      <c r="AF7" s="32"/>
      <c r="AH7" s="7" t="s">
        <v>21</v>
      </c>
      <c r="AI7" s="80">
        <v>6.0024343358737076</v>
      </c>
      <c r="AJ7" s="80">
        <v>2.4210306406902746</v>
      </c>
      <c r="AK7" s="80">
        <v>13.943439916787314</v>
      </c>
      <c r="AL7" s="80">
        <v>9.4048847495186543</v>
      </c>
      <c r="AM7" s="80">
        <v>6.7975772103390293</v>
      </c>
      <c r="AN7" s="66">
        <f t="shared" ref="AN7:AN20" si="21">AVERAGE(AI7:AM7)</f>
        <v>7.7138733706417968</v>
      </c>
      <c r="AO7" s="81">
        <v>9.1264882873058841</v>
      </c>
      <c r="AP7" s="81">
        <v>8.2555233540218111</v>
      </c>
      <c r="AQ7" s="81">
        <v>3.4829804044968409</v>
      </c>
      <c r="AR7" s="81">
        <v>4.3621331946935493</v>
      </c>
      <c r="AS7" s="81">
        <v>9.2695098585231843</v>
      </c>
      <c r="AT7" s="67">
        <f t="shared" ref="AT7:AT20" si="22">AVERAGE(AO7:AS7)</f>
        <v>6.8993270198082541</v>
      </c>
      <c r="AU7" s="81">
        <v>6.1946166533878042</v>
      </c>
      <c r="AV7" s="81">
        <v>5.4469081862466444</v>
      </c>
      <c r="AW7" s="81">
        <v>48.742616812334283</v>
      </c>
      <c r="AX7" s="81">
        <v>7.3145791646887055</v>
      </c>
      <c r="AY7" s="81">
        <v>0</v>
      </c>
      <c r="AZ7" s="68">
        <f t="shared" ref="AZ7:AZ20" si="23">AVERAGE(AU7:AY7)</f>
        <v>13.539744163331488</v>
      </c>
      <c r="BB7" s="7" t="s">
        <v>21</v>
      </c>
      <c r="BC7" s="69">
        <v>2.0108657741620461E-2</v>
      </c>
      <c r="BD7" s="70">
        <v>8.1106554126977367E-3</v>
      </c>
      <c r="BE7" s="69">
        <v>4.671169151352534E-2</v>
      </c>
      <c r="BF7" s="69">
        <v>3.1507151589677235E-2</v>
      </c>
      <c r="BG7" s="69">
        <v>2.2772452965959897E-2</v>
      </c>
      <c r="BH7" s="66">
        <f t="shared" ref="BH7:BH22" si="24">AVERAGE(BC7:BG7)</f>
        <v>2.5842121844696135E-2</v>
      </c>
      <c r="BI7" s="70">
        <v>3.0574500124977835E-2</v>
      </c>
      <c r="BJ7" s="70">
        <v>2.7656694653339402E-2</v>
      </c>
      <c r="BK7" s="70">
        <v>1.1668276061965965E-2</v>
      </c>
      <c r="BL7" s="70">
        <v>1.461351154001189E-2</v>
      </c>
      <c r="BM7" s="70">
        <v>3.1053634366911841E-2</v>
      </c>
      <c r="BN7" s="67">
        <f t="shared" ref="BN7:BN22" si="25">AVERAGE(BI7:BM7)</f>
        <v>2.3113323349441387E-2</v>
      </c>
      <c r="BO7" s="70">
        <v>2.0752484600964169E-2</v>
      </c>
      <c r="BP7" s="70">
        <v>1.8247598613891605E-2</v>
      </c>
      <c r="BQ7" s="70">
        <v>0.16329184861753529</v>
      </c>
      <c r="BR7" s="70">
        <v>2.4504452813027489E-2</v>
      </c>
      <c r="BS7" s="70">
        <v>0</v>
      </c>
      <c r="BT7" s="68">
        <f t="shared" ref="BT7:BT22" si="26">AVERAGE(BO7:BS7)</f>
        <v>4.5359276929083717E-2</v>
      </c>
      <c r="BW7" s="7" t="s">
        <v>21</v>
      </c>
      <c r="BX7" s="84">
        <f t="shared" ref="BX7:BX16" si="27">BC7/0.2774</f>
        <v>7.2489753935185516E-2</v>
      </c>
      <c r="BY7" s="84">
        <f t="shared" ref="BY7:BY16" si="28">BD7/0.211</f>
        <v>3.8439125178662263E-2</v>
      </c>
      <c r="BZ7" s="84">
        <f t="shared" ref="BZ7:BZ16" si="29">BE7/0.6004</f>
        <v>7.7800951887950262E-2</v>
      </c>
      <c r="CA7" s="84">
        <f t="shared" ref="CA7:CA16" si="30">BF7/0.3732</f>
        <v>8.4424307582200528E-2</v>
      </c>
      <c r="CB7" s="84">
        <f t="shared" ref="CB7:CB16" si="31">BG7/0.3263</f>
        <v>6.9789926343732447E-2</v>
      </c>
      <c r="CC7" s="66">
        <f t="shared" ref="CC7:CC37" si="32">AVERAGE(BX7:CB7)</f>
        <v>6.8588812985546199E-2</v>
      </c>
      <c r="CD7" s="100">
        <f t="shared" ref="CD7:CD53" si="33">_xlfn.STDEV.P(BX7:CB7)</f>
        <v>1.5882632531933807E-2</v>
      </c>
      <c r="CE7" s="84">
        <f t="shared" ref="CE7:CE16" si="34">BI7/0.326</f>
        <v>9.3786810199318504E-2</v>
      </c>
      <c r="CF7" s="84">
        <f t="shared" ref="CF7:CF16" si="35">BJ7/0.2152</f>
        <v>0.12851623909544332</v>
      </c>
      <c r="CG7" s="84">
        <f t="shared" ref="CG7:CG16" si="36">BK7/0.2941</f>
        <v>3.9674519081829195E-2</v>
      </c>
      <c r="CH7" s="84">
        <f t="shared" ref="CH7:CH16" si="37">BL7/0.4056</f>
        <v>3.6029367702198938E-2</v>
      </c>
      <c r="CI7" s="84">
        <f t="shared" ref="CI7:CI16" si="38">BM7/0.3238</f>
        <v>9.5903750361061899E-2</v>
      </c>
      <c r="CJ7" s="67">
        <f t="shared" ref="CJ7:CJ37" si="39">AVERAGE(CE7:CI7)</f>
        <v>7.8782137287970372E-2</v>
      </c>
      <c r="CK7" s="100">
        <f t="shared" ref="CK7:CK53" si="40">_xlfn.STDEV.P(CE7:CI7)</f>
        <v>3.5634185370255492E-2</v>
      </c>
      <c r="CL7" s="84">
        <f t="shared" ref="CL7:CL16" si="41">BO7/0.1746</f>
        <v>0.11885730012006969</v>
      </c>
      <c r="CM7" s="84">
        <f t="shared" ref="CM7:CM16" si="42">BP7/0.198</f>
        <v>9.2159588959048508E-2</v>
      </c>
      <c r="CN7" s="84">
        <f t="shared" ref="CN7:CN16" si="43">BQ7/0.9583</f>
        <v>0.17039742107642208</v>
      </c>
      <c r="CO7" s="84">
        <f t="shared" ref="CO7:CO16" si="44">BR7/0.1882</f>
        <v>0.13020431887899833</v>
      </c>
      <c r="CP7" s="84">
        <f t="shared" ref="CP7:CP16" si="45">BS7/0.3737</f>
        <v>0</v>
      </c>
      <c r="CQ7" s="100">
        <f t="shared" ref="CQ7:CQ53" si="46">AVERAGE(CL7:CP7)</f>
        <v>0.10232372580690771</v>
      </c>
      <c r="CR7" s="100">
        <f t="shared" ref="CR7:CR53" si="47">_xlfn.STDEV.P(CL7:CP7)</f>
        <v>5.7023098965482945E-2</v>
      </c>
      <c r="CV7" s="7" t="s">
        <v>21</v>
      </c>
      <c r="CW7" s="115">
        <f t="shared" ref="CW7:CW19" si="48">BX7/BX$19</f>
        <v>0.72558809379494005</v>
      </c>
      <c r="CX7" s="12">
        <f t="shared" ref="CX7:CX19" si="49">BY7/BY$19</f>
        <v>0.8210924768903648</v>
      </c>
      <c r="CY7" s="12">
        <f t="shared" ref="CY7:CY19" si="50">BZ7/BZ$19</f>
        <v>0.46573938428104089</v>
      </c>
      <c r="CZ7" s="12">
        <f t="shared" ref="CZ7:CZ19" si="51">CA7/CA$19</f>
        <v>0.65741581134617055</v>
      </c>
      <c r="DA7" s="12">
        <f t="shared" ref="DA7:DA19" si="52">CB7/CB$19</f>
        <v>1</v>
      </c>
      <c r="DB7" s="12">
        <f t="shared" ref="DB7:DB19" si="53">AVERAGE(CW7:DA7)</f>
        <v>0.73396715326250317</v>
      </c>
      <c r="DC7" s="116">
        <f t="shared" ref="DC7:DC19" si="54">_xlfn.STDEV.P(CW7:DA7)</f>
        <v>0.17677146274217517</v>
      </c>
      <c r="DD7" s="115">
        <f t="shared" ref="DD7:DD19" si="55">CE7/CE$19</f>
        <v>0.740196869917221</v>
      </c>
      <c r="DE7" s="12">
        <f t="shared" ref="DE7:DE19" si="56">CF7/CF$19</f>
        <v>1</v>
      </c>
      <c r="DF7" s="12">
        <f t="shared" ref="DF7:DF19" si="57">CG7/CG$19</f>
        <v>0.5730675119557348</v>
      </c>
      <c r="DG7" s="12">
        <f t="shared" ref="DG7:DG19" si="58">CH7/CH$19</f>
        <v>0.54859096844521182</v>
      </c>
      <c r="DH7" s="12">
        <f t="shared" ref="DH7:DH19" si="59">CI7/CI$19</f>
        <v>0.89126253336091166</v>
      </c>
      <c r="DI7" s="12">
        <f t="shared" ref="DI7:DI19" si="60">AVERAGE(DD7:DH7)</f>
        <v>0.75062357673581581</v>
      </c>
      <c r="DJ7" s="116">
        <f t="shared" si="20"/>
        <v>0.17573842139305054</v>
      </c>
      <c r="DK7" s="115">
        <f t="shared" ref="DK7:DK19" si="61">CL7/CL$19</f>
        <v>0.82845075756810627</v>
      </c>
      <c r="DL7" s="12">
        <f t="shared" ref="DL7:DL19" si="62">CM7/CM$19</f>
        <v>0.8158536088666285</v>
      </c>
      <c r="DM7" s="12">
        <f t="shared" ref="DM7:DM19" si="63">CN7/CN$19</f>
        <v>0.82075808176892329</v>
      </c>
      <c r="DN7" s="12">
        <f t="shared" ref="DN7:DN19" si="64">CO7/CO$19</f>
        <v>0.6249374050278339</v>
      </c>
      <c r="DO7" s="12">
        <f t="shared" ref="DO7:DO19" si="65">CP7/CP$19</f>
        <v>0</v>
      </c>
      <c r="DP7" s="12">
        <f t="shared" ref="DP7:DP19" si="66">AVERAGE(DK7:DO7)</f>
        <v>0.61799997064629841</v>
      </c>
      <c r="DQ7" s="116">
        <f t="shared" ref="DQ7:DQ19" si="67">_xlfn.STDEV.P(DK7:DO7)</f>
        <v>0.31828243407818407</v>
      </c>
      <c r="DU7" s="122"/>
      <c r="DV7" s="165"/>
      <c r="DW7" s="165"/>
      <c r="DX7" s="165"/>
      <c r="DY7" s="12"/>
    </row>
    <row r="8" spans="2:129">
      <c r="B8" s="3" t="s">
        <v>7</v>
      </c>
      <c r="C8" s="2">
        <v>296.49</v>
      </c>
      <c r="D8" s="11">
        <v>14251.8</v>
      </c>
      <c r="E8" s="12">
        <v>3986.7</v>
      </c>
      <c r="F8" s="12">
        <v>31508.400000000001</v>
      </c>
      <c r="G8" s="12">
        <v>25740.1</v>
      </c>
      <c r="H8" s="162">
        <v>2315.9</v>
      </c>
      <c r="I8" s="162">
        <v>9460.2999999999993</v>
      </c>
      <c r="J8" s="12">
        <v>1371.8</v>
      </c>
      <c r="K8" s="12">
        <v>2912.8</v>
      </c>
      <c r="L8" s="13">
        <v>176908.5</v>
      </c>
      <c r="M8" s="22">
        <f t="shared" si="2"/>
        <v>10.835638952532223</v>
      </c>
      <c r="N8" s="23">
        <f t="shared" si="3"/>
        <v>1.8646450232172038</v>
      </c>
      <c r="O8" s="23">
        <f t="shared" si="4"/>
        <v>12.978831920678076</v>
      </c>
      <c r="P8" s="23">
        <f t="shared" si="5"/>
        <v>8.2944036566621797</v>
      </c>
      <c r="Q8" s="23">
        <f t="shared" si="6"/>
        <v>6.4052273354809017</v>
      </c>
      <c r="R8" s="23">
        <f t="shared" si="7"/>
        <v>2.6785646154168279</v>
      </c>
      <c r="S8" s="23">
        <f t="shared" si="8"/>
        <v>1.8216798094863988</v>
      </c>
      <c r="T8" s="23">
        <f t="shared" si="9"/>
        <v>7.5947626898047718</v>
      </c>
      <c r="U8" s="24">
        <f t="shared" si="10"/>
        <v>82.823937239254249</v>
      </c>
      <c r="V8" s="31">
        <f t="shared" si="11"/>
        <v>3.6546389262815684E-2</v>
      </c>
      <c r="W8" s="32">
        <f t="shared" si="12"/>
        <v>6.2890654768026034E-3</v>
      </c>
      <c r="X8" s="32">
        <f t="shared" si="13"/>
        <v>4.3774939865351532E-2</v>
      </c>
      <c r="Y8" s="32">
        <f t="shared" si="14"/>
        <v>2.7975323473514047E-2</v>
      </c>
      <c r="Z8" s="32">
        <f t="shared" si="15"/>
        <v>2.1603518956730079E-2</v>
      </c>
      <c r="AA8" s="32">
        <f t="shared" si="16"/>
        <v>9.0342494364627057E-3</v>
      </c>
      <c r="AB8" s="32">
        <f t="shared" si="17"/>
        <v>6.1441526172430734E-3</v>
      </c>
      <c r="AC8" s="32">
        <f t="shared" si="18"/>
        <v>2.5615577894042875E-2</v>
      </c>
      <c r="AD8" s="33">
        <f t="shared" si="19"/>
        <v>0.27934816432005882</v>
      </c>
      <c r="AE8" s="32"/>
      <c r="AF8" s="32"/>
      <c r="AH8" s="61" t="s">
        <v>30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66">
        <f t="shared" si="21"/>
        <v>0</v>
      </c>
      <c r="AO8" s="81">
        <v>0</v>
      </c>
      <c r="AP8" s="81">
        <v>0</v>
      </c>
      <c r="AQ8" s="81">
        <v>0</v>
      </c>
      <c r="AR8" s="81">
        <v>0</v>
      </c>
      <c r="AS8" s="81">
        <v>0</v>
      </c>
      <c r="AT8" s="67">
        <f t="shared" si="22"/>
        <v>0</v>
      </c>
      <c r="AU8" s="81">
        <v>0</v>
      </c>
      <c r="AV8" s="81">
        <v>0</v>
      </c>
      <c r="AW8" s="81">
        <v>1.6081456839831092</v>
      </c>
      <c r="AX8" s="81">
        <v>0</v>
      </c>
      <c r="AY8" s="81">
        <v>0</v>
      </c>
      <c r="AZ8" s="68">
        <f t="shared" si="23"/>
        <v>0.32162913679662186</v>
      </c>
      <c r="BB8" s="61" t="s">
        <v>30</v>
      </c>
      <c r="BC8" s="69">
        <v>0</v>
      </c>
      <c r="BD8" s="70">
        <v>0</v>
      </c>
      <c r="BE8" s="69">
        <v>0</v>
      </c>
      <c r="BF8" s="69">
        <v>0</v>
      </c>
      <c r="BG8" s="69">
        <v>0</v>
      </c>
      <c r="BH8" s="66">
        <f t="shared" si="24"/>
        <v>0</v>
      </c>
      <c r="BI8" s="70">
        <v>0</v>
      </c>
      <c r="BJ8" s="70">
        <v>0</v>
      </c>
      <c r="BK8" s="70">
        <v>0</v>
      </c>
      <c r="BL8" s="70">
        <v>0</v>
      </c>
      <c r="BM8" s="70">
        <v>0</v>
      </c>
      <c r="BN8" s="67">
        <f t="shared" si="25"/>
        <v>0</v>
      </c>
      <c r="BO8" s="70">
        <v>0</v>
      </c>
      <c r="BP8" s="70">
        <v>0</v>
      </c>
      <c r="BQ8" s="70">
        <v>4.9245029519325977E-3</v>
      </c>
      <c r="BR8" s="70">
        <v>0</v>
      </c>
      <c r="BS8" s="70">
        <v>0</v>
      </c>
      <c r="BT8" s="68">
        <f t="shared" si="26"/>
        <v>9.8490059038651954E-4</v>
      </c>
      <c r="BW8" s="61" t="s">
        <v>30</v>
      </c>
      <c r="BX8" s="84">
        <f t="shared" si="27"/>
        <v>0</v>
      </c>
      <c r="BY8" s="84">
        <f t="shared" si="28"/>
        <v>0</v>
      </c>
      <c r="BZ8" s="84">
        <f t="shared" si="29"/>
        <v>0</v>
      </c>
      <c r="CA8" s="84">
        <f t="shared" si="30"/>
        <v>0</v>
      </c>
      <c r="CB8" s="84">
        <f t="shared" si="31"/>
        <v>0</v>
      </c>
      <c r="CC8" s="66">
        <f t="shared" si="32"/>
        <v>0</v>
      </c>
      <c r="CD8" s="100">
        <f t="shared" si="33"/>
        <v>0</v>
      </c>
      <c r="CE8" s="84">
        <f t="shared" si="34"/>
        <v>0</v>
      </c>
      <c r="CF8" s="84">
        <f t="shared" si="35"/>
        <v>0</v>
      </c>
      <c r="CG8" s="84">
        <f t="shared" si="36"/>
        <v>0</v>
      </c>
      <c r="CH8" s="84">
        <f t="shared" si="37"/>
        <v>0</v>
      </c>
      <c r="CI8" s="84">
        <f t="shared" si="38"/>
        <v>0</v>
      </c>
      <c r="CJ8" s="67">
        <f t="shared" si="39"/>
        <v>0</v>
      </c>
      <c r="CK8" s="100">
        <f t="shared" si="40"/>
        <v>0</v>
      </c>
      <c r="CL8" s="84">
        <f t="shared" si="41"/>
        <v>0</v>
      </c>
      <c r="CM8" s="84">
        <f t="shared" si="42"/>
        <v>0</v>
      </c>
      <c r="CN8" s="84">
        <f t="shared" si="43"/>
        <v>5.1387905164693706E-3</v>
      </c>
      <c r="CO8" s="84">
        <f t="shared" si="44"/>
        <v>0</v>
      </c>
      <c r="CP8" s="84">
        <f t="shared" si="45"/>
        <v>0</v>
      </c>
      <c r="CQ8" s="100">
        <f t="shared" si="46"/>
        <v>1.027758103293874E-3</v>
      </c>
      <c r="CR8" s="100">
        <f t="shared" si="47"/>
        <v>2.0555162065877481E-3</v>
      </c>
      <c r="CV8" s="61" t="s">
        <v>30</v>
      </c>
      <c r="CW8" s="115">
        <f t="shared" si="48"/>
        <v>0</v>
      </c>
      <c r="CX8" s="12">
        <f t="shared" si="49"/>
        <v>0</v>
      </c>
      <c r="CY8" s="12">
        <f t="shared" si="50"/>
        <v>0</v>
      </c>
      <c r="CZ8" s="12">
        <f t="shared" si="51"/>
        <v>0</v>
      </c>
      <c r="DA8" s="12">
        <f t="shared" si="52"/>
        <v>0</v>
      </c>
      <c r="DB8" s="12">
        <f t="shared" si="53"/>
        <v>0</v>
      </c>
      <c r="DC8" s="116">
        <f t="shared" si="54"/>
        <v>0</v>
      </c>
      <c r="DD8" s="115">
        <f t="shared" si="55"/>
        <v>0</v>
      </c>
      <c r="DE8" s="12">
        <f t="shared" si="56"/>
        <v>0</v>
      </c>
      <c r="DF8" s="12">
        <f t="shared" si="57"/>
        <v>0</v>
      </c>
      <c r="DG8" s="12">
        <f t="shared" si="58"/>
        <v>0</v>
      </c>
      <c r="DH8" s="12">
        <f t="shared" si="59"/>
        <v>0</v>
      </c>
      <c r="DI8" s="12">
        <f t="shared" si="60"/>
        <v>0</v>
      </c>
      <c r="DJ8" s="116">
        <f t="shared" si="20"/>
        <v>0</v>
      </c>
      <c r="DK8" s="115">
        <f t="shared" si="61"/>
        <v>0</v>
      </c>
      <c r="DL8" s="12">
        <f t="shared" si="62"/>
        <v>0</v>
      </c>
      <c r="DM8" s="12">
        <f t="shared" si="63"/>
        <v>2.475215775136716E-2</v>
      </c>
      <c r="DN8" s="12">
        <f t="shared" si="64"/>
        <v>0</v>
      </c>
      <c r="DO8" s="12">
        <f t="shared" si="65"/>
        <v>0</v>
      </c>
      <c r="DP8" s="12">
        <f t="shared" si="66"/>
        <v>4.9504315502734318E-3</v>
      </c>
      <c r="DQ8" s="116">
        <f t="shared" si="67"/>
        <v>9.9008631005468636E-3</v>
      </c>
      <c r="DU8" s="122"/>
      <c r="DV8" s="165"/>
      <c r="DW8" s="165"/>
      <c r="DX8" s="165"/>
      <c r="DY8" s="12"/>
    </row>
    <row r="9" spans="2:129">
      <c r="B9" s="1" t="s">
        <v>8</v>
      </c>
      <c r="C9" s="2" t="s">
        <v>9</v>
      </c>
      <c r="D9" s="11">
        <v>0</v>
      </c>
      <c r="E9" s="86">
        <v>0</v>
      </c>
      <c r="F9" s="12">
        <v>3311.2</v>
      </c>
      <c r="G9" s="12">
        <v>1371.2</v>
      </c>
      <c r="H9" s="160" t="s">
        <v>154</v>
      </c>
      <c r="I9" s="162">
        <v>1363.7</v>
      </c>
      <c r="J9" s="163">
        <v>0</v>
      </c>
      <c r="K9" s="163">
        <v>0</v>
      </c>
      <c r="L9" s="13">
        <v>9105.2000000000007</v>
      </c>
      <c r="M9" s="22">
        <f t="shared" si="2"/>
        <v>0</v>
      </c>
      <c r="N9" s="23">
        <f t="shared" si="3"/>
        <v>0</v>
      </c>
      <c r="O9" s="23">
        <f t="shared" si="4"/>
        <v>1.3639381325535169</v>
      </c>
      <c r="P9" s="23">
        <f t="shared" si="5"/>
        <v>0.44185089778264969</v>
      </c>
      <c r="Q9" s="23">
        <f t="shared" si="6"/>
        <v>0</v>
      </c>
      <c r="R9" s="23">
        <f t="shared" si="7"/>
        <v>0.38611445366890362</v>
      </c>
      <c r="S9" s="23">
        <f t="shared" si="8"/>
        <v>0</v>
      </c>
      <c r="T9" s="23">
        <f t="shared" si="9"/>
        <v>0</v>
      </c>
      <c r="U9" s="24">
        <f t="shared" si="10"/>
        <v>4.2628167292744994</v>
      </c>
      <c r="V9" s="31">
        <f t="shared" si="11"/>
        <v>0</v>
      </c>
      <c r="W9" s="32">
        <f t="shared" si="12"/>
        <v>0</v>
      </c>
      <c r="X9" s="32">
        <f t="shared" si="13"/>
        <v>4.6002837618588045E-3</v>
      </c>
      <c r="Y9" s="32">
        <f t="shared" si="14"/>
        <v>1.4902725143601796E-3</v>
      </c>
      <c r="Z9" s="32">
        <f t="shared" si="15"/>
        <v>0</v>
      </c>
      <c r="AA9" s="32">
        <f t="shared" si="16"/>
        <v>1.302284912371087E-3</v>
      </c>
      <c r="AB9" s="32">
        <f t="shared" si="17"/>
        <v>0</v>
      </c>
      <c r="AC9" s="32">
        <f t="shared" si="18"/>
        <v>0</v>
      </c>
      <c r="AD9" s="33">
        <f t="shared" si="19"/>
        <v>1.4377607100659379E-2</v>
      </c>
      <c r="AE9" s="32"/>
      <c r="AF9" s="32"/>
      <c r="AH9" s="61" t="s">
        <v>31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66">
        <f t="shared" si="21"/>
        <v>0</v>
      </c>
      <c r="AO9" s="81">
        <v>0</v>
      </c>
      <c r="AP9" s="81">
        <v>0</v>
      </c>
      <c r="AQ9" s="81">
        <v>0</v>
      </c>
      <c r="AR9" s="81">
        <v>0</v>
      </c>
      <c r="AS9" s="81">
        <v>0</v>
      </c>
      <c r="AT9" s="67">
        <f t="shared" si="22"/>
        <v>0</v>
      </c>
      <c r="AU9" s="81">
        <v>0</v>
      </c>
      <c r="AV9" s="81">
        <v>0</v>
      </c>
      <c r="AW9" s="81">
        <v>0</v>
      </c>
      <c r="AX9" s="81">
        <v>0</v>
      </c>
      <c r="AY9" s="81">
        <v>0</v>
      </c>
      <c r="AZ9" s="68">
        <f t="shared" si="23"/>
        <v>0</v>
      </c>
      <c r="BB9" s="61" t="s">
        <v>31</v>
      </c>
      <c r="BC9" s="69">
        <v>0</v>
      </c>
      <c r="BD9" s="70">
        <v>0</v>
      </c>
      <c r="BE9" s="69">
        <v>0</v>
      </c>
      <c r="BF9" s="69">
        <v>0</v>
      </c>
      <c r="BG9" s="69">
        <v>0</v>
      </c>
      <c r="BH9" s="66">
        <f t="shared" si="24"/>
        <v>0</v>
      </c>
      <c r="BI9" s="70">
        <v>0</v>
      </c>
      <c r="BJ9" s="70">
        <v>0</v>
      </c>
      <c r="BK9" s="70">
        <v>0</v>
      </c>
      <c r="BL9" s="70">
        <v>0</v>
      </c>
      <c r="BM9" s="70">
        <v>0</v>
      </c>
      <c r="BN9" s="67">
        <f t="shared" si="25"/>
        <v>0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68">
        <f t="shared" si="26"/>
        <v>0</v>
      </c>
      <c r="BW9" s="61" t="s">
        <v>31</v>
      </c>
      <c r="BX9" s="84">
        <f t="shared" si="27"/>
        <v>0</v>
      </c>
      <c r="BY9" s="84">
        <f t="shared" si="28"/>
        <v>0</v>
      </c>
      <c r="BZ9" s="84">
        <f t="shared" si="29"/>
        <v>0</v>
      </c>
      <c r="CA9" s="84">
        <f t="shared" si="30"/>
        <v>0</v>
      </c>
      <c r="CB9" s="84">
        <f t="shared" si="31"/>
        <v>0</v>
      </c>
      <c r="CC9" s="66">
        <f t="shared" si="32"/>
        <v>0</v>
      </c>
      <c r="CD9" s="100">
        <f t="shared" si="33"/>
        <v>0</v>
      </c>
      <c r="CE9" s="84">
        <f t="shared" si="34"/>
        <v>0</v>
      </c>
      <c r="CF9" s="84">
        <f t="shared" si="35"/>
        <v>0</v>
      </c>
      <c r="CG9" s="84">
        <f t="shared" si="36"/>
        <v>0</v>
      </c>
      <c r="CH9" s="84">
        <f t="shared" si="37"/>
        <v>0</v>
      </c>
      <c r="CI9" s="84">
        <f t="shared" si="38"/>
        <v>0</v>
      </c>
      <c r="CJ9" s="67">
        <f t="shared" si="39"/>
        <v>0</v>
      </c>
      <c r="CK9" s="100">
        <f t="shared" si="40"/>
        <v>0</v>
      </c>
      <c r="CL9" s="84">
        <f t="shared" si="41"/>
        <v>0</v>
      </c>
      <c r="CM9" s="84">
        <f t="shared" si="42"/>
        <v>0</v>
      </c>
      <c r="CN9" s="84">
        <f t="shared" si="43"/>
        <v>0</v>
      </c>
      <c r="CO9" s="84">
        <f t="shared" si="44"/>
        <v>0</v>
      </c>
      <c r="CP9" s="84">
        <f t="shared" si="45"/>
        <v>0</v>
      </c>
      <c r="CQ9" s="100">
        <f t="shared" si="46"/>
        <v>0</v>
      </c>
      <c r="CR9" s="100">
        <f t="shared" si="47"/>
        <v>0</v>
      </c>
      <c r="CV9" s="61" t="s">
        <v>31</v>
      </c>
      <c r="CW9" s="115">
        <f t="shared" si="48"/>
        <v>0</v>
      </c>
      <c r="CX9" s="12">
        <f t="shared" si="49"/>
        <v>0</v>
      </c>
      <c r="CY9" s="12">
        <f t="shared" si="50"/>
        <v>0</v>
      </c>
      <c r="CZ9" s="12">
        <f t="shared" si="51"/>
        <v>0</v>
      </c>
      <c r="DA9" s="12">
        <f t="shared" si="52"/>
        <v>0</v>
      </c>
      <c r="DB9" s="12">
        <f t="shared" si="53"/>
        <v>0</v>
      </c>
      <c r="DC9" s="116">
        <f t="shared" si="54"/>
        <v>0</v>
      </c>
      <c r="DD9" s="115">
        <f t="shared" si="55"/>
        <v>0</v>
      </c>
      <c r="DE9" s="12">
        <f t="shared" si="56"/>
        <v>0</v>
      </c>
      <c r="DF9" s="12">
        <f t="shared" si="57"/>
        <v>0</v>
      </c>
      <c r="DG9" s="12">
        <f t="shared" si="58"/>
        <v>0</v>
      </c>
      <c r="DH9" s="12">
        <f t="shared" si="59"/>
        <v>0</v>
      </c>
      <c r="DI9" s="12">
        <f t="shared" si="60"/>
        <v>0</v>
      </c>
      <c r="DJ9" s="116">
        <f t="shared" si="20"/>
        <v>0</v>
      </c>
      <c r="DK9" s="115">
        <f t="shared" si="61"/>
        <v>0</v>
      </c>
      <c r="DL9" s="12">
        <f t="shared" si="62"/>
        <v>0</v>
      </c>
      <c r="DM9" s="12">
        <f t="shared" si="63"/>
        <v>0</v>
      </c>
      <c r="DN9" s="12">
        <f t="shared" si="64"/>
        <v>0</v>
      </c>
      <c r="DO9" s="12">
        <f t="shared" si="65"/>
        <v>0</v>
      </c>
      <c r="DP9" s="12">
        <f t="shared" si="66"/>
        <v>0</v>
      </c>
      <c r="DQ9" s="116">
        <f t="shared" si="67"/>
        <v>0</v>
      </c>
      <c r="DU9" s="12"/>
      <c r="DV9" s="12"/>
      <c r="DW9" s="12"/>
      <c r="DX9" s="12"/>
      <c r="DY9" s="12"/>
    </row>
    <row r="10" spans="2:129">
      <c r="B10" s="3" t="s">
        <v>10</v>
      </c>
      <c r="C10" s="2" t="s">
        <v>11</v>
      </c>
      <c r="D10" s="11">
        <v>3523.8</v>
      </c>
      <c r="E10" s="86">
        <v>0</v>
      </c>
      <c r="F10" s="12">
        <v>102136.7</v>
      </c>
      <c r="G10" s="12">
        <v>6314.4</v>
      </c>
      <c r="H10" s="162">
        <v>1237.2</v>
      </c>
      <c r="I10" s="162">
        <v>65748.2</v>
      </c>
      <c r="J10" s="163">
        <v>0</v>
      </c>
      <c r="K10" s="163">
        <v>0</v>
      </c>
      <c r="L10" s="13">
        <v>62140.4</v>
      </c>
      <c r="M10" s="22">
        <f t="shared" si="2"/>
        <v>2.6791440057349281</v>
      </c>
      <c r="N10" s="23">
        <f t="shared" si="3"/>
        <v>0</v>
      </c>
      <c r="O10" s="23">
        <f t="shared" si="4"/>
        <v>42.071798702337162</v>
      </c>
      <c r="P10" s="23">
        <f t="shared" si="5"/>
        <v>2.0347311179687595</v>
      </c>
      <c r="Q10" s="23">
        <f t="shared" si="6"/>
        <v>3.4218002761159685</v>
      </c>
      <c r="R10" s="23">
        <f t="shared" si="7"/>
        <v>18.615773500560095</v>
      </c>
      <c r="S10" s="23">
        <f t="shared" si="8"/>
        <v>0</v>
      </c>
      <c r="T10" s="23">
        <f t="shared" si="9"/>
        <v>0</v>
      </c>
      <c r="U10" s="24">
        <f t="shared" si="10"/>
        <v>29.092511606972838</v>
      </c>
      <c r="V10" s="31">
        <f t="shared" si="11"/>
        <v>9.0981899878932581E-3</v>
      </c>
      <c r="W10" s="32">
        <f t="shared" si="12"/>
        <v>0</v>
      </c>
      <c r="X10" s="32">
        <f t="shared" si="13"/>
        <v>0.14287295378930676</v>
      </c>
      <c r="Y10" s="32">
        <f t="shared" si="14"/>
        <v>6.909807851287939E-3</v>
      </c>
      <c r="Z10" s="32">
        <f t="shared" si="15"/>
        <v>1.1620199939267049E-2</v>
      </c>
      <c r="AA10" s="32">
        <f t="shared" si="16"/>
        <v>6.3217894863857413E-2</v>
      </c>
      <c r="AB10" s="32">
        <f t="shared" si="17"/>
        <v>0</v>
      </c>
      <c r="AC10" s="32">
        <f t="shared" si="18"/>
        <v>0</v>
      </c>
      <c r="AD10" s="33">
        <f t="shared" si="19"/>
        <v>9.879618163810519E-2</v>
      </c>
      <c r="AE10" s="32"/>
      <c r="AF10" s="32"/>
      <c r="AH10" s="62" t="s">
        <v>7</v>
      </c>
      <c r="AI10" s="80">
        <v>0</v>
      </c>
      <c r="AJ10" s="80">
        <v>0</v>
      </c>
      <c r="AK10" s="80">
        <v>10.835638952532223</v>
      </c>
      <c r="AL10" s="80">
        <v>0</v>
      </c>
      <c r="AM10" s="80">
        <v>0</v>
      </c>
      <c r="AN10" s="66">
        <f t="shared" si="21"/>
        <v>2.1671277905064446</v>
      </c>
      <c r="AO10" s="81">
        <v>0</v>
      </c>
      <c r="AP10" s="81">
        <v>0</v>
      </c>
      <c r="AQ10" s="81">
        <v>0.36320205297391955</v>
      </c>
      <c r="AR10" s="81">
        <v>0.63150718968396313</v>
      </c>
      <c r="AS10" s="81">
        <v>0</v>
      </c>
      <c r="AT10" s="67">
        <f t="shared" si="22"/>
        <v>0.19894184853157654</v>
      </c>
      <c r="AU10" s="81">
        <v>0</v>
      </c>
      <c r="AV10" s="81">
        <v>0</v>
      </c>
      <c r="AW10" s="81">
        <v>1.8216798094863988</v>
      </c>
      <c r="AX10" s="81">
        <v>0.70619262944817141</v>
      </c>
      <c r="AY10" s="81">
        <v>0</v>
      </c>
      <c r="AZ10" s="68">
        <f t="shared" si="23"/>
        <v>0.50557448778691405</v>
      </c>
      <c r="BB10" s="62" t="s">
        <v>7</v>
      </c>
      <c r="BC10" s="69">
        <v>0</v>
      </c>
      <c r="BD10" s="70">
        <v>0</v>
      </c>
      <c r="BE10" s="69">
        <v>3.6546389262815684E-2</v>
      </c>
      <c r="BF10" s="69">
        <v>0</v>
      </c>
      <c r="BG10" s="69">
        <v>0</v>
      </c>
      <c r="BH10" s="66">
        <f t="shared" si="24"/>
        <v>7.3092778525631367E-3</v>
      </c>
      <c r="BI10" s="70">
        <v>0</v>
      </c>
      <c r="BJ10" s="70">
        <v>0</v>
      </c>
      <c r="BK10" s="70">
        <v>1.2250060810614844E-3</v>
      </c>
      <c r="BL10" s="70">
        <v>2.1299443140880407E-3</v>
      </c>
      <c r="BM10" s="70">
        <v>0</v>
      </c>
      <c r="BN10" s="67">
        <f t="shared" si="25"/>
        <v>6.7099007902990501E-4</v>
      </c>
      <c r="BO10" s="70">
        <v>0</v>
      </c>
      <c r="BP10" s="70">
        <v>0</v>
      </c>
      <c r="BQ10" s="70">
        <v>6.1441526172430734E-3</v>
      </c>
      <c r="BR10" s="70">
        <v>2.3818429945299045E-3</v>
      </c>
      <c r="BS10" s="70">
        <v>0</v>
      </c>
      <c r="BT10" s="68">
        <f t="shared" si="26"/>
        <v>1.7051991223545955E-3</v>
      </c>
      <c r="BW10" s="62" t="s">
        <v>7</v>
      </c>
      <c r="BX10" s="84">
        <f t="shared" si="27"/>
        <v>0</v>
      </c>
      <c r="BY10" s="84">
        <f t="shared" si="28"/>
        <v>0</v>
      </c>
      <c r="BZ10" s="84">
        <f t="shared" si="29"/>
        <v>6.0870068725542438E-2</v>
      </c>
      <c r="CA10" s="84">
        <f t="shared" si="30"/>
        <v>0</v>
      </c>
      <c r="CB10" s="84">
        <f t="shared" si="31"/>
        <v>0</v>
      </c>
      <c r="CC10" s="66">
        <f t="shared" si="32"/>
        <v>1.2174013745108488E-2</v>
      </c>
      <c r="CD10" s="100">
        <f t="shared" si="33"/>
        <v>2.4348027490216976E-2</v>
      </c>
      <c r="CE10" s="84">
        <f t="shared" si="34"/>
        <v>0</v>
      </c>
      <c r="CF10" s="84">
        <f t="shared" si="35"/>
        <v>0</v>
      </c>
      <c r="CG10" s="84">
        <f t="shared" si="36"/>
        <v>4.1652705918445582E-3</v>
      </c>
      <c r="CH10" s="84">
        <f t="shared" si="37"/>
        <v>5.2513419972584829E-3</v>
      </c>
      <c r="CI10" s="84">
        <f t="shared" si="38"/>
        <v>0</v>
      </c>
      <c r="CJ10" s="67">
        <f t="shared" si="39"/>
        <v>1.8833225178206084E-3</v>
      </c>
      <c r="CK10" s="100">
        <f t="shared" si="40"/>
        <v>2.332018582464773E-3</v>
      </c>
      <c r="CL10" s="84">
        <f t="shared" si="41"/>
        <v>0</v>
      </c>
      <c r="CM10" s="84">
        <f t="shared" si="42"/>
        <v>0</v>
      </c>
      <c r="CN10" s="84">
        <f t="shared" si="43"/>
        <v>6.411512696695266E-3</v>
      </c>
      <c r="CO10" s="84">
        <f t="shared" si="44"/>
        <v>1.2655913892294923E-2</v>
      </c>
      <c r="CP10" s="84">
        <f t="shared" si="45"/>
        <v>0</v>
      </c>
      <c r="CQ10" s="100">
        <f t="shared" si="46"/>
        <v>3.8134853177980376E-3</v>
      </c>
      <c r="CR10" s="100">
        <f t="shared" si="47"/>
        <v>5.0708243937995379E-3</v>
      </c>
      <c r="CV10" s="62" t="s">
        <v>7</v>
      </c>
      <c r="CW10" s="115">
        <f t="shared" si="48"/>
        <v>0</v>
      </c>
      <c r="CX10" s="12">
        <f t="shared" si="49"/>
        <v>0</v>
      </c>
      <c r="CY10" s="12">
        <f t="shared" si="50"/>
        <v>0.3643861372057266</v>
      </c>
      <c r="CZ10" s="12">
        <f t="shared" si="51"/>
        <v>0</v>
      </c>
      <c r="DA10" s="12">
        <f t="shared" si="52"/>
        <v>0</v>
      </c>
      <c r="DB10" s="12">
        <f t="shared" si="53"/>
        <v>7.2877227441145317E-2</v>
      </c>
      <c r="DC10" s="116">
        <f t="shared" si="54"/>
        <v>0.14575445488229063</v>
      </c>
      <c r="DD10" s="115">
        <f t="shared" si="55"/>
        <v>0</v>
      </c>
      <c r="DE10" s="12">
        <f t="shared" si="56"/>
        <v>0</v>
      </c>
      <c r="DF10" s="12">
        <f t="shared" si="57"/>
        <v>6.0164087931792523E-2</v>
      </c>
      <c r="DG10" s="12">
        <f t="shared" si="58"/>
        <v>7.9958072418162954E-2</v>
      </c>
      <c r="DH10" s="12">
        <f t="shared" si="59"/>
        <v>0</v>
      </c>
      <c r="DI10" s="12">
        <f t="shared" si="60"/>
        <v>2.8024432069991095E-2</v>
      </c>
      <c r="DJ10" s="116">
        <f t="shared" si="20"/>
        <v>3.4888871742333336E-2</v>
      </c>
      <c r="DK10" s="115">
        <f t="shared" si="61"/>
        <v>0</v>
      </c>
      <c r="DL10" s="12">
        <f t="shared" si="62"/>
        <v>0</v>
      </c>
      <c r="DM10" s="12">
        <f t="shared" si="63"/>
        <v>3.0882514705528299E-2</v>
      </c>
      <c r="DN10" s="12">
        <f t="shared" si="64"/>
        <v>6.0744175417534726E-2</v>
      </c>
      <c r="DO10" s="12">
        <f t="shared" si="65"/>
        <v>0</v>
      </c>
      <c r="DP10" s="12">
        <f t="shared" si="66"/>
        <v>1.8325338024612607E-2</v>
      </c>
      <c r="DQ10" s="116">
        <f t="shared" si="67"/>
        <v>2.4349515367299773E-2</v>
      </c>
      <c r="DU10" s="12"/>
      <c r="DV10" s="12"/>
      <c r="DW10" s="12"/>
      <c r="DX10" s="12"/>
      <c r="DY10" s="12"/>
    </row>
    <row r="11" spans="2:129">
      <c r="B11" s="3" t="s">
        <v>12</v>
      </c>
      <c r="C11" s="2" t="s">
        <v>13</v>
      </c>
      <c r="D11" s="11">
        <v>0</v>
      </c>
      <c r="E11" s="86">
        <v>0</v>
      </c>
      <c r="F11" s="12">
        <v>26222.3</v>
      </c>
      <c r="G11" s="160">
        <v>0</v>
      </c>
      <c r="H11" s="160" t="s">
        <v>154</v>
      </c>
      <c r="I11" s="162">
        <v>22011.200000000001</v>
      </c>
      <c r="J11" s="163">
        <v>0</v>
      </c>
      <c r="K11" s="163">
        <v>0</v>
      </c>
      <c r="L11" s="13">
        <v>9210</v>
      </c>
      <c r="M11" s="22">
        <f t="shared" si="2"/>
        <v>0</v>
      </c>
      <c r="N11" s="23">
        <f t="shared" si="3"/>
        <v>0</v>
      </c>
      <c r="O11" s="23">
        <f t="shared" si="4"/>
        <v>10.801399762399763</v>
      </c>
      <c r="P11" s="23">
        <f t="shared" si="5"/>
        <v>0</v>
      </c>
      <c r="Q11" s="23">
        <f t="shared" si="6"/>
        <v>0</v>
      </c>
      <c r="R11" s="23">
        <f t="shared" si="7"/>
        <v>6.2321936368680575</v>
      </c>
      <c r="S11" s="23">
        <f t="shared" si="8"/>
        <v>0</v>
      </c>
      <c r="T11" s="23">
        <f t="shared" si="9"/>
        <v>0</v>
      </c>
      <c r="U11" s="24">
        <f t="shared" si="10"/>
        <v>4.3118813509443106</v>
      </c>
      <c r="V11" s="31">
        <f t="shared" si="11"/>
        <v>0</v>
      </c>
      <c r="W11" s="32">
        <f t="shared" si="12"/>
        <v>0</v>
      </c>
      <c r="X11" s="32">
        <f t="shared" si="13"/>
        <v>3.6932913090336333E-2</v>
      </c>
      <c r="Y11" s="32">
        <f t="shared" si="14"/>
        <v>0</v>
      </c>
      <c r="Z11" s="32">
        <f t="shared" si="15"/>
        <v>0</v>
      </c>
      <c r="AA11" s="32">
        <f t="shared" si="16"/>
        <v>2.1309559040101407E-2</v>
      </c>
      <c r="AB11" s="32">
        <f t="shared" si="17"/>
        <v>0</v>
      </c>
      <c r="AC11" s="32">
        <f t="shared" si="18"/>
        <v>0</v>
      </c>
      <c r="AD11" s="33">
        <f t="shared" si="19"/>
        <v>1.4743490907967964E-2</v>
      </c>
      <c r="AE11" s="32"/>
      <c r="AF11" s="32"/>
      <c r="AH11" s="62" t="s">
        <v>8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66">
        <f t="shared" si="21"/>
        <v>0</v>
      </c>
      <c r="AO11" s="81">
        <v>0</v>
      </c>
      <c r="AP11" s="81">
        <v>0</v>
      </c>
      <c r="AQ11" s="81">
        <v>0</v>
      </c>
      <c r="AR11" s="81">
        <v>0</v>
      </c>
      <c r="AS11" s="81">
        <v>0</v>
      </c>
      <c r="AT11" s="67">
        <f t="shared" si="22"/>
        <v>0</v>
      </c>
      <c r="AU11" s="81">
        <v>0</v>
      </c>
      <c r="AV11" s="81">
        <v>0</v>
      </c>
      <c r="AW11" s="81">
        <v>0</v>
      </c>
      <c r="AX11" s="81">
        <v>0</v>
      </c>
      <c r="AY11" s="81">
        <v>0</v>
      </c>
      <c r="AZ11" s="68">
        <f t="shared" si="23"/>
        <v>0</v>
      </c>
      <c r="BB11" s="62" t="s">
        <v>8</v>
      </c>
      <c r="BC11" s="69">
        <v>0</v>
      </c>
      <c r="BD11" s="70">
        <v>0</v>
      </c>
      <c r="BE11" s="69">
        <v>0</v>
      </c>
      <c r="BF11" s="69">
        <v>0</v>
      </c>
      <c r="BG11" s="69">
        <v>0</v>
      </c>
      <c r="BH11" s="66">
        <f t="shared" si="24"/>
        <v>0</v>
      </c>
      <c r="BI11" s="70">
        <v>0</v>
      </c>
      <c r="BJ11" s="70">
        <v>0</v>
      </c>
      <c r="BK11" s="70">
        <v>0</v>
      </c>
      <c r="BL11" s="70">
        <v>0</v>
      </c>
      <c r="BM11" s="70">
        <v>0</v>
      </c>
      <c r="BN11" s="67">
        <f t="shared" si="25"/>
        <v>0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68">
        <f t="shared" si="26"/>
        <v>0</v>
      </c>
      <c r="BW11" s="62" t="s">
        <v>8</v>
      </c>
      <c r="BX11" s="84">
        <f t="shared" si="27"/>
        <v>0</v>
      </c>
      <c r="BY11" s="84">
        <f t="shared" si="28"/>
        <v>0</v>
      </c>
      <c r="BZ11" s="84">
        <f t="shared" si="29"/>
        <v>0</v>
      </c>
      <c r="CA11" s="84">
        <f t="shared" si="30"/>
        <v>0</v>
      </c>
      <c r="CB11" s="84">
        <f t="shared" si="31"/>
        <v>0</v>
      </c>
      <c r="CC11" s="66">
        <f t="shared" si="32"/>
        <v>0</v>
      </c>
      <c r="CD11" s="100">
        <f t="shared" si="33"/>
        <v>0</v>
      </c>
      <c r="CE11" s="84">
        <f t="shared" si="34"/>
        <v>0</v>
      </c>
      <c r="CF11" s="84">
        <f t="shared" si="35"/>
        <v>0</v>
      </c>
      <c r="CG11" s="84">
        <f t="shared" si="36"/>
        <v>0</v>
      </c>
      <c r="CH11" s="84">
        <f t="shared" si="37"/>
        <v>0</v>
      </c>
      <c r="CI11" s="84">
        <f t="shared" si="38"/>
        <v>0</v>
      </c>
      <c r="CJ11" s="67">
        <f t="shared" si="39"/>
        <v>0</v>
      </c>
      <c r="CK11" s="100">
        <f t="shared" si="40"/>
        <v>0</v>
      </c>
      <c r="CL11" s="84">
        <f t="shared" si="41"/>
        <v>0</v>
      </c>
      <c r="CM11" s="84">
        <f t="shared" si="42"/>
        <v>0</v>
      </c>
      <c r="CN11" s="84">
        <f t="shared" si="43"/>
        <v>0</v>
      </c>
      <c r="CO11" s="84">
        <f t="shared" si="44"/>
        <v>0</v>
      </c>
      <c r="CP11" s="84">
        <f t="shared" si="45"/>
        <v>0</v>
      </c>
      <c r="CQ11" s="100">
        <f t="shared" si="46"/>
        <v>0</v>
      </c>
      <c r="CR11" s="100">
        <f t="shared" si="47"/>
        <v>0</v>
      </c>
      <c r="CV11" s="62" t="s">
        <v>8</v>
      </c>
      <c r="CW11" s="115">
        <f t="shared" si="48"/>
        <v>0</v>
      </c>
      <c r="CX11" s="12">
        <f t="shared" si="49"/>
        <v>0</v>
      </c>
      <c r="CY11" s="12">
        <f t="shared" si="50"/>
        <v>0</v>
      </c>
      <c r="CZ11" s="12">
        <f t="shared" si="51"/>
        <v>0</v>
      </c>
      <c r="DA11" s="12">
        <f t="shared" si="52"/>
        <v>0</v>
      </c>
      <c r="DB11" s="12">
        <f t="shared" si="53"/>
        <v>0</v>
      </c>
      <c r="DC11" s="116">
        <f t="shared" si="54"/>
        <v>0</v>
      </c>
      <c r="DD11" s="115">
        <f t="shared" si="55"/>
        <v>0</v>
      </c>
      <c r="DE11" s="12">
        <f t="shared" si="56"/>
        <v>0</v>
      </c>
      <c r="DF11" s="12">
        <f t="shared" si="57"/>
        <v>0</v>
      </c>
      <c r="DG11" s="12">
        <f t="shared" si="58"/>
        <v>0</v>
      </c>
      <c r="DH11" s="12">
        <f t="shared" si="59"/>
        <v>0</v>
      </c>
      <c r="DI11" s="12">
        <f t="shared" si="60"/>
        <v>0</v>
      </c>
      <c r="DJ11" s="116">
        <f t="shared" si="20"/>
        <v>0</v>
      </c>
      <c r="DK11" s="115">
        <f t="shared" si="61"/>
        <v>0</v>
      </c>
      <c r="DL11" s="12">
        <f t="shared" si="62"/>
        <v>0</v>
      </c>
      <c r="DM11" s="12">
        <f t="shared" si="63"/>
        <v>0</v>
      </c>
      <c r="DN11" s="12">
        <f t="shared" si="64"/>
        <v>0</v>
      </c>
      <c r="DO11" s="12">
        <f t="shared" si="65"/>
        <v>0</v>
      </c>
      <c r="DP11" s="12">
        <f t="shared" si="66"/>
        <v>0</v>
      </c>
      <c r="DQ11" s="116">
        <f t="shared" si="67"/>
        <v>0</v>
      </c>
      <c r="DU11" s="12"/>
      <c r="DV11" s="12"/>
      <c r="DW11" s="12"/>
      <c r="DX11" s="12"/>
      <c r="DY11" s="12"/>
    </row>
    <row r="12" spans="2:129">
      <c r="B12" s="3" t="s">
        <v>14</v>
      </c>
      <c r="C12" s="2" t="s">
        <v>13</v>
      </c>
      <c r="D12" s="11">
        <v>0</v>
      </c>
      <c r="E12" s="86">
        <v>0</v>
      </c>
      <c r="F12" s="12">
        <v>27090.5</v>
      </c>
      <c r="G12" s="160">
        <v>0</v>
      </c>
      <c r="H12" s="160" t="s">
        <v>154</v>
      </c>
      <c r="I12" s="162">
        <v>17123.2</v>
      </c>
      <c r="J12" s="163">
        <v>0</v>
      </c>
      <c r="K12" s="163">
        <v>0</v>
      </c>
      <c r="L12" s="13">
        <v>11335.8</v>
      </c>
      <c r="M12" s="22">
        <f t="shared" si="2"/>
        <v>0</v>
      </c>
      <c r="N12" s="23">
        <f t="shared" si="3"/>
        <v>0</v>
      </c>
      <c r="O12" s="23">
        <f t="shared" si="4"/>
        <v>11.159025724794956</v>
      </c>
      <c r="P12" s="23">
        <f t="shared" si="5"/>
        <v>0</v>
      </c>
      <c r="Q12" s="23">
        <f t="shared" si="6"/>
        <v>0</v>
      </c>
      <c r="R12" s="23">
        <f t="shared" si="7"/>
        <v>4.8482180927354772</v>
      </c>
      <c r="S12" s="23">
        <f t="shared" si="8"/>
        <v>0</v>
      </c>
      <c r="T12" s="23">
        <f t="shared" si="9"/>
        <v>0</v>
      </c>
      <c r="U12" s="24">
        <f t="shared" si="10"/>
        <v>5.3071253656932154</v>
      </c>
      <c r="V12" s="31">
        <f t="shared" si="11"/>
        <v>0</v>
      </c>
      <c r="W12" s="32">
        <f t="shared" si="12"/>
        <v>0</v>
      </c>
      <c r="X12" s="32">
        <f t="shared" si="13"/>
        <v>3.8155733176485525E-2</v>
      </c>
      <c r="Y12" s="32">
        <f t="shared" si="14"/>
        <v>0</v>
      </c>
      <c r="Z12" s="32">
        <f t="shared" si="15"/>
        <v>0</v>
      </c>
      <c r="AA12" s="32">
        <f t="shared" si="16"/>
        <v>1.6577371581534151E-2</v>
      </c>
      <c r="AB12" s="32">
        <f t="shared" si="17"/>
        <v>0</v>
      </c>
      <c r="AC12" s="32">
        <f t="shared" si="18"/>
        <v>0</v>
      </c>
      <c r="AD12" s="33">
        <f t="shared" si="19"/>
        <v>1.8146499916888516E-2</v>
      </c>
      <c r="AE12" s="32"/>
      <c r="AF12" s="32"/>
      <c r="AH12" s="62" t="s">
        <v>10</v>
      </c>
      <c r="AI12" s="80">
        <v>0</v>
      </c>
      <c r="AJ12" s="80">
        <v>0</v>
      </c>
      <c r="AK12" s="80">
        <v>2.6791440057349281</v>
      </c>
      <c r="AL12" s="80">
        <v>0</v>
      </c>
      <c r="AM12" s="80">
        <v>0</v>
      </c>
      <c r="AN12" s="66">
        <f t="shared" si="21"/>
        <v>0.53582880114698561</v>
      </c>
      <c r="AO12" s="81">
        <v>0</v>
      </c>
      <c r="AP12" s="81">
        <v>0</v>
      </c>
      <c r="AQ12" s="81">
        <v>0.35662644239789854</v>
      </c>
      <c r="AR12" s="81">
        <v>0.48820331343929735</v>
      </c>
      <c r="AS12" s="81">
        <v>0</v>
      </c>
      <c r="AT12" s="67">
        <f t="shared" si="22"/>
        <v>0.16896595116743918</v>
      </c>
      <c r="AU12" s="81">
        <v>0</v>
      </c>
      <c r="AV12" s="81">
        <v>0</v>
      </c>
      <c r="AW12" s="81">
        <v>0</v>
      </c>
      <c r="AX12" s="81">
        <v>0.24434415165656037</v>
      </c>
      <c r="AY12" s="81">
        <v>0</v>
      </c>
      <c r="AZ12" s="68">
        <f t="shared" si="23"/>
        <v>4.8868830331312077E-2</v>
      </c>
      <c r="BB12" s="62" t="s">
        <v>10</v>
      </c>
      <c r="BC12" s="69">
        <v>0</v>
      </c>
      <c r="BD12" s="70">
        <v>0</v>
      </c>
      <c r="BE12" s="69">
        <v>9.0981899878932581E-3</v>
      </c>
      <c r="BF12" s="69">
        <v>0</v>
      </c>
      <c r="BG12" s="69">
        <v>0</v>
      </c>
      <c r="BH12" s="66">
        <f t="shared" si="24"/>
        <v>1.8196379975786517E-3</v>
      </c>
      <c r="BI12" s="70">
        <v>0</v>
      </c>
      <c r="BJ12" s="70">
        <v>0</v>
      </c>
      <c r="BK12" s="70">
        <v>1.2110790314731501E-3</v>
      </c>
      <c r="BL12" s="70">
        <v>1.6579050953893343E-3</v>
      </c>
      <c r="BM12" s="70">
        <v>0</v>
      </c>
      <c r="BN12" s="67">
        <f t="shared" si="25"/>
        <v>5.7379682537249692E-4</v>
      </c>
      <c r="BO12" s="70">
        <v>0</v>
      </c>
      <c r="BP12" s="70">
        <v>0</v>
      </c>
      <c r="BQ12" s="70">
        <v>0</v>
      </c>
      <c r="BR12" s="70">
        <v>8.2977604393167509E-4</v>
      </c>
      <c r="BS12" s="70">
        <v>0</v>
      </c>
      <c r="BT12" s="68">
        <f t="shared" si="26"/>
        <v>1.6595520878633503E-4</v>
      </c>
      <c r="BW12" s="62" t="s">
        <v>10</v>
      </c>
      <c r="BX12" s="84">
        <f t="shared" si="27"/>
        <v>0</v>
      </c>
      <c r="BY12" s="84">
        <f t="shared" si="28"/>
        <v>0</v>
      </c>
      <c r="BZ12" s="84">
        <f t="shared" si="29"/>
        <v>1.5153547614745598E-2</v>
      </c>
      <c r="CA12" s="84">
        <f t="shared" si="30"/>
        <v>0</v>
      </c>
      <c r="CB12" s="84">
        <f t="shared" si="31"/>
        <v>0</v>
      </c>
      <c r="CC12" s="66">
        <f t="shared" si="32"/>
        <v>3.0307095229491197E-3</v>
      </c>
      <c r="CD12" s="100">
        <f t="shared" si="33"/>
        <v>6.0614190458982385E-3</v>
      </c>
      <c r="CE12" s="84">
        <f t="shared" si="34"/>
        <v>0</v>
      </c>
      <c r="CF12" s="84">
        <f t="shared" si="35"/>
        <v>0</v>
      </c>
      <c r="CG12" s="84">
        <f t="shared" si="36"/>
        <v>4.1179157819556285E-3</v>
      </c>
      <c r="CH12" s="84">
        <f t="shared" si="37"/>
        <v>4.087537217429325E-3</v>
      </c>
      <c r="CI12" s="84">
        <f t="shared" si="38"/>
        <v>0</v>
      </c>
      <c r="CJ12" s="67">
        <f t="shared" si="39"/>
        <v>1.6410905998769907E-3</v>
      </c>
      <c r="CK12" s="100">
        <f t="shared" si="40"/>
        <v>2.0099402531481379E-3</v>
      </c>
      <c r="CL12" s="84">
        <f t="shared" si="41"/>
        <v>0</v>
      </c>
      <c r="CM12" s="84">
        <f t="shared" si="42"/>
        <v>0</v>
      </c>
      <c r="CN12" s="84">
        <f t="shared" si="43"/>
        <v>0</v>
      </c>
      <c r="CO12" s="84">
        <f t="shared" si="44"/>
        <v>4.4090119231226096E-3</v>
      </c>
      <c r="CP12" s="84">
        <f t="shared" si="45"/>
        <v>0</v>
      </c>
      <c r="CQ12" s="100">
        <f t="shared" si="46"/>
        <v>8.818023846245219E-4</v>
      </c>
      <c r="CR12" s="100">
        <f t="shared" si="47"/>
        <v>1.7636047692490438E-3</v>
      </c>
      <c r="CV12" s="62" t="s">
        <v>10</v>
      </c>
      <c r="CW12" s="115">
        <f t="shared" si="48"/>
        <v>0</v>
      </c>
      <c r="CX12" s="12">
        <f t="shared" si="49"/>
        <v>0</v>
      </c>
      <c r="CY12" s="12">
        <f t="shared" si="50"/>
        <v>9.0713593657947594E-2</v>
      </c>
      <c r="CZ12" s="12">
        <f t="shared" si="51"/>
        <v>0</v>
      </c>
      <c r="DA12" s="12">
        <f t="shared" si="52"/>
        <v>0</v>
      </c>
      <c r="DB12" s="12">
        <f t="shared" si="53"/>
        <v>1.814271873158952E-2</v>
      </c>
      <c r="DC12" s="116">
        <f t="shared" si="54"/>
        <v>3.6285437463179034E-2</v>
      </c>
      <c r="DD12" s="115">
        <f t="shared" si="55"/>
        <v>0</v>
      </c>
      <c r="DE12" s="12">
        <f t="shared" si="56"/>
        <v>0</v>
      </c>
      <c r="DF12" s="12">
        <f t="shared" si="57"/>
        <v>5.9480084603958497E-2</v>
      </c>
      <c r="DG12" s="12">
        <f t="shared" si="58"/>
        <v>6.2237728377579682E-2</v>
      </c>
      <c r="DH12" s="12">
        <f t="shared" si="59"/>
        <v>0</v>
      </c>
      <c r="DI12" s="12">
        <f t="shared" si="60"/>
        <v>2.4343562596307634E-2</v>
      </c>
      <c r="DJ12" s="116">
        <f t="shared" si="20"/>
        <v>2.9827403838395678E-2</v>
      </c>
      <c r="DK12" s="115">
        <f t="shared" si="61"/>
        <v>0</v>
      </c>
      <c r="DL12" s="12">
        <f t="shared" si="62"/>
        <v>0</v>
      </c>
      <c r="DM12" s="12">
        <f t="shared" si="63"/>
        <v>0</v>
      </c>
      <c r="DN12" s="12">
        <f t="shared" si="64"/>
        <v>2.1161790128740931E-2</v>
      </c>
      <c r="DO12" s="12">
        <f t="shared" si="65"/>
        <v>0</v>
      </c>
      <c r="DP12" s="12">
        <f t="shared" si="66"/>
        <v>4.232358025748186E-3</v>
      </c>
      <c r="DQ12" s="116">
        <f t="shared" si="67"/>
        <v>8.464716051496372E-3</v>
      </c>
    </row>
    <row r="13" spans="2:129">
      <c r="B13" s="3" t="s">
        <v>15</v>
      </c>
      <c r="C13" s="2">
        <v>290.39999999999998</v>
      </c>
      <c r="D13" s="11">
        <v>0</v>
      </c>
      <c r="E13" s="86">
        <v>0</v>
      </c>
      <c r="F13" s="12">
        <v>7466.6</v>
      </c>
      <c r="G13" s="160">
        <v>0</v>
      </c>
      <c r="H13" s="160" t="s">
        <v>154</v>
      </c>
      <c r="I13" s="162">
        <v>7118.7</v>
      </c>
      <c r="J13" s="163">
        <v>0</v>
      </c>
      <c r="K13" s="163">
        <v>0</v>
      </c>
      <c r="L13" s="13">
        <v>2460.1999999999998</v>
      </c>
      <c r="M13" s="22">
        <f t="shared" si="2"/>
        <v>0</v>
      </c>
      <c r="N13" s="23">
        <f t="shared" si="3"/>
        <v>0</v>
      </c>
      <c r="O13" s="23">
        <f t="shared" si="4"/>
        <v>3.0756162299239223</v>
      </c>
      <c r="P13" s="23">
        <f t="shared" si="5"/>
        <v>0</v>
      </c>
      <c r="Q13" s="23">
        <f t="shared" si="6"/>
        <v>0</v>
      </c>
      <c r="R13" s="23">
        <f t="shared" si="7"/>
        <v>2.0155701117055242</v>
      </c>
      <c r="S13" s="23">
        <f t="shared" si="8"/>
        <v>0</v>
      </c>
      <c r="T13" s="23">
        <f t="shared" si="9"/>
        <v>0</v>
      </c>
      <c r="U13" s="24">
        <f t="shared" si="10"/>
        <v>1.1518013571762424</v>
      </c>
      <c r="V13" s="31">
        <f t="shared" si="11"/>
        <v>0</v>
      </c>
      <c r="W13" s="32">
        <f t="shared" si="12"/>
        <v>0</v>
      </c>
      <c r="X13" s="32">
        <f t="shared" si="13"/>
        <v>1.0590964979076868E-2</v>
      </c>
      <c r="Y13" s="32">
        <f t="shared" si="14"/>
        <v>0</v>
      </c>
      <c r="Z13" s="32">
        <f t="shared" si="15"/>
        <v>0</v>
      </c>
      <c r="AA13" s="32">
        <f t="shared" si="16"/>
        <v>6.9406684287380317E-3</v>
      </c>
      <c r="AB13" s="32">
        <f t="shared" si="17"/>
        <v>0</v>
      </c>
      <c r="AC13" s="32">
        <f t="shared" si="18"/>
        <v>0</v>
      </c>
      <c r="AD13" s="33">
        <f t="shared" si="19"/>
        <v>3.9662581169980799E-3</v>
      </c>
      <c r="AE13" s="32"/>
      <c r="AF13" s="32"/>
      <c r="AH13" s="62" t="s">
        <v>12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66">
        <f t="shared" si="21"/>
        <v>0</v>
      </c>
      <c r="AO13" s="81">
        <v>0</v>
      </c>
      <c r="AP13" s="81">
        <v>0</v>
      </c>
      <c r="AQ13" s="81">
        <v>0</v>
      </c>
      <c r="AR13" s="81">
        <v>0</v>
      </c>
      <c r="AS13" s="81">
        <v>0</v>
      </c>
      <c r="AT13" s="67">
        <f t="shared" si="22"/>
        <v>0</v>
      </c>
      <c r="AU13" s="81">
        <v>0</v>
      </c>
      <c r="AV13" s="81">
        <v>0</v>
      </c>
      <c r="AW13" s="81">
        <v>0</v>
      </c>
      <c r="AX13" s="81">
        <v>0</v>
      </c>
      <c r="AY13" s="81">
        <v>0</v>
      </c>
      <c r="AZ13" s="68">
        <f t="shared" si="23"/>
        <v>0</v>
      </c>
      <c r="BB13" s="62" t="s">
        <v>12</v>
      </c>
      <c r="BC13" s="69">
        <v>0</v>
      </c>
      <c r="BD13" s="70">
        <v>0</v>
      </c>
      <c r="BE13" s="69">
        <v>0</v>
      </c>
      <c r="BF13" s="69">
        <v>0</v>
      </c>
      <c r="BG13" s="69">
        <v>0</v>
      </c>
      <c r="BH13" s="66">
        <f t="shared" si="24"/>
        <v>0</v>
      </c>
      <c r="BI13" s="70">
        <v>0</v>
      </c>
      <c r="BJ13" s="70">
        <v>0</v>
      </c>
      <c r="BK13" s="70">
        <v>0</v>
      </c>
      <c r="BL13" s="70">
        <v>0</v>
      </c>
      <c r="BM13" s="70">
        <v>0</v>
      </c>
      <c r="BN13" s="67">
        <f t="shared" si="25"/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68">
        <f t="shared" si="26"/>
        <v>0</v>
      </c>
      <c r="BW13" s="62" t="s">
        <v>12</v>
      </c>
      <c r="BX13" s="84">
        <f t="shared" si="27"/>
        <v>0</v>
      </c>
      <c r="BY13" s="84">
        <f t="shared" si="28"/>
        <v>0</v>
      </c>
      <c r="BZ13" s="84">
        <f t="shared" si="29"/>
        <v>0</v>
      </c>
      <c r="CA13" s="84">
        <f t="shared" si="30"/>
        <v>0</v>
      </c>
      <c r="CB13" s="84">
        <f t="shared" si="31"/>
        <v>0</v>
      </c>
      <c r="CC13" s="66">
        <f t="shared" si="32"/>
        <v>0</v>
      </c>
      <c r="CD13" s="100">
        <f t="shared" si="33"/>
        <v>0</v>
      </c>
      <c r="CE13" s="84">
        <f t="shared" si="34"/>
        <v>0</v>
      </c>
      <c r="CF13" s="84">
        <f t="shared" si="35"/>
        <v>0</v>
      </c>
      <c r="CG13" s="84">
        <f t="shared" si="36"/>
        <v>0</v>
      </c>
      <c r="CH13" s="84">
        <f t="shared" si="37"/>
        <v>0</v>
      </c>
      <c r="CI13" s="84">
        <f t="shared" si="38"/>
        <v>0</v>
      </c>
      <c r="CJ13" s="67">
        <f t="shared" si="39"/>
        <v>0</v>
      </c>
      <c r="CK13" s="100">
        <f t="shared" si="40"/>
        <v>0</v>
      </c>
      <c r="CL13" s="84">
        <f t="shared" si="41"/>
        <v>0</v>
      </c>
      <c r="CM13" s="84">
        <f t="shared" si="42"/>
        <v>0</v>
      </c>
      <c r="CN13" s="84">
        <f t="shared" si="43"/>
        <v>0</v>
      </c>
      <c r="CO13" s="84">
        <f t="shared" si="44"/>
        <v>0</v>
      </c>
      <c r="CP13" s="84">
        <f t="shared" si="45"/>
        <v>0</v>
      </c>
      <c r="CQ13" s="100">
        <f t="shared" si="46"/>
        <v>0</v>
      </c>
      <c r="CR13" s="100">
        <f t="shared" si="47"/>
        <v>0</v>
      </c>
      <c r="CV13" s="62" t="s">
        <v>12</v>
      </c>
      <c r="CW13" s="115">
        <f t="shared" si="48"/>
        <v>0</v>
      </c>
      <c r="CX13" s="12">
        <f t="shared" si="49"/>
        <v>0</v>
      </c>
      <c r="CY13" s="12">
        <f t="shared" si="50"/>
        <v>0</v>
      </c>
      <c r="CZ13" s="12">
        <f t="shared" si="51"/>
        <v>0</v>
      </c>
      <c r="DA13" s="12">
        <f t="shared" si="52"/>
        <v>0</v>
      </c>
      <c r="DB13" s="12">
        <f t="shared" si="53"/>
        <v>0</v>
      </c>
      <c r="DC13" s="116">
        <f t="shared" si="54"/>
        <v>0</v>
      </c>
      <c r="DD13" s="115">
        <f t="shared" si="55"/>
        <v>0</v>
      </c>
      <c r="DE13" s="12">
        <f t="shared" si="56"/>
        <v>0</v>
      </c>
      <c r="DF13" s="12">
        <f t="shared" si="57"/>
        <v>0</v>
      </c>
      <c r="DG13" s="12">
        <f t="shared" si="58"/>
        <v>0</v>
      </c>
      <c r="DH13" s="12">
        <f t="shared" si="59"/>
        <v>0</v>
      </c>
      <c r="DI13" s="12">
        <f t="shared" si="60"/>
        <v>0</v>
      </c>
      <c r="DJ13" s="116">
        <f t="shared" si="20"/>
        <v>0</v>
      </c>
      <c r="DK13" s="115">
        <f t="shared" si="61"/>
        <v>0</v>
      </c>
      <c r="DL13" s="12">
        <f t="shared" si="62"/>
        <v>0</v>
      </c>
      <c r="DM13" s="12">
        <f t="shared" si="63"/>
        <v>0</v>
      </c>
      <c r="DN13" s="12">
        <f t="shared" si="64"/>
        <v>0</v>
      </c>
      <c r="DO13" s="12">
        <f t="shared" si="65"/>
        <v>0</v>
      </c>
      <c r="DP13" s="12">
        <f t="shared" si="66"/>
        <v>0</v>
      </c>
      <c r="DQ13" s="116">
        <f t="shared" si="67"/>
        <v>0</v>
      </c>
    </row>
    <row r="14" spans="2:129">
      <c r="B14" s="3" t="s">
        <v>16</v>
      </c>
      <c r="C14" s="2">
        <v>324.54000000000002</v>
      </c>
      <c r="D14" s="11">
        <v>0</v>
      </c>
      <c r="E14" s="86">
        <v>0</v>
      </c>
      <c r="F14" s="86">
        <v>0</v>
      </c>
      <c r="G14" s="17">
        <v>0</v>
      </c>
      <c r="H14" s="163">
        <v>0</v>
      </c>
      <c r="I14" s="162">
        <v>1038.8</v>
      </c>
      <c r="J14" s="163">
        <v>0</v>
      </c>
      <c r="K14" s="163">
        <v>0</v>
      </c>
      <c r="L14" s="13">
        <v>1174.9000000000001</v>
      </c>
      <c r="M14" s="22">
        <f t="shared" si="2"/>
        <v>0</v>
      </c>
      <c r="N14" s="23">
        <f t="shared" si="3"/>
        <v>0</v>
      </c>
      <c r="O14" s="23">
        <f t="shared" si="4"/>
        <v>0</v>
      </c>
      <c r="P14" s="23">
        <f t="shared" si="5"/>
        <v>0</v>
      </c>
      <c r="Q14" s="23">
        <f t="shared" si="6"/>
        <v>0</v>
      </c>
      <c r="R14" s="23">
        <f t="shared" si="7"/>
        <v>0.29412311686680132</v>
      </c>
      <c r="S14" s="23">
        <f t="shared" si="8"/>
        <v>0</v>
      </c>
      <c r="T14" s="23">
        <f t="shared" si="9"/>
        <v>0</v>
      </c>
      <c r="U14" s="24">
        <f t="shared" si="10"/>
        <v>0.55005748091470907</v>
      </c>
      <c r="V14" s="31">
        <f t="shared" si="11"/>
        <v>0</v>
      </c>
      <c r="W14" s="32">
        <f t="shared" si="12"/>
        <v>0</v>
      </c>
      <c r="X14" s="32">
        <f t="shared" si="13"/>
        <v>0</v>
      </c>
      <c r="Y14" s="32">
        <f t="shared" si="14"/>
        <v>0</v>
      </c>
      <c r="Z14" s="32">
        <f t="shared" si="15"/>
        <v>0</v>
      </c>
      <c r="AA14" s="32">
        <f t="shared" si="16"/>
        <v>9.062769361767465E-4</v>
      </c>
      <c r="AB14" s="32">
        <f t="shared" si="17"/>
        <v>0</v>
      </c>
      <c r="AC14" s="32">
        <f t="shared" si="18"/>
        <v>0</v>
      </c>
      <c r="AD14" s="33">
        <f t="shared" si="19"/>
        <v>1.694883468647036E-3</v>
      </c>
      <c r="AE14" s="32"/>
      <c r="AF14" s="32"/>
      <c r="AH14" s="62" t="s">
        <v>14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66">
        <f t="shared" si="21"/>
        <v>0</v>
      </c>
      <c r="AO14" s="81">
        <v>0</v>
      </c>
      <c r="AP14" s="81">
        <v>0</v>
      </c>
      <c r="AQ14" s="81">
        <v>0</v>
      </c>
      <c r="AR14" s="81">
        <v>0</v>
      </c>
      <c r="AS14" s="81">
        <v>0</v>
      </c>
      <c r="AT14" s="67">
        <f t="shared" si="22"/>
        <v>0</v>
      </c>
      <c r="AU14" s="81">
        <v>0</v>
      </c>
      <c r="AV14" s="81">
        <v>0</v>
      </c>
      <c r="AW14" s="81">
        <v>0</v>
      </c>
      <c r="AX14" s="81">
        <v>0</v>
      </c>
      <c r="AY14" s="81">
        <v>0</v>
      </c>
      <c r="AZ14" s="68">
        <f t="shared" si="23"/>
        <v>0</v>
      </c>
      <c r="BB14" s="62" t="s">
        <v>14</v>
      </c>
      <c r="BC14" s="69">
        <v>0</v>
      </c>
      <c r="BD14" s="70">
        <v>0</v>
      </c>
      <c r="BE14" s="69">
        <v>0</v>
      </c>
      <c r="BF14" s="69">
        <v>0</v>
      </c>
      <c r="BG14" s="69">
        <v>0</v>
      </c>
      <c r="BH14" s="66">
        <f t="shared" si="24"/>
        <v>0</v>
      </c>
      <c r="BI14" s="70">
        <v>0</v>
      </c>
      <c r="BJ14" s="70">
        <v>0</v>
      </c>
      <c r="BK14" s="70">
        <v>0</v>
      </c>
      <c r="BL14" s="70">
        <v>0</v>
      </c>
      <c r="BM14" s="70">
        <v>0</v>
      </c>
      <c r="BN14" s="67">
        <f t="shared" si="25"/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68">
        <f t="shared" si="26"/>
        <v>0</v>
      </c>
      <c r="BW14" s="62" t="s">
        <v>14</v>
      </c>
      <c r="BX14" s="84">
        <f t="shared" si="27"/>
        <v>0</v>
      </c>
      <c r="BY14" s="84">
        <f t="shared" si="28"/>
        <v>0</v>
      </c>
      <c r="BZ14" s="84">
        <f t="shared" si="29"/>
        <v>0</v>
      </c>
      <c r="CA14" s="84">
        <f t="shared" si="30"/>
        <v>0</v>
      </c>
      <c r="CB14" s="84">
        <f t="shared" si="31"/>
        <v>0</v>
      </c>
      <c r="CC14" s="66">
        <f t="shared" si="32"/>
        <v>0</v>
      </c>
      <c r="CD14" s="100">
        <f t="shared" si="33"/>
        <v>0</v>
      </c>
      <c r="CE14" s="84">
        <f t="shared" si="34"/>
        <v>0</v>
      </c>
      <c r="CF14" s="84">
        <f t="shared" si="35"/>
        <v>0</v>
      </c>
      <c r="CG14" s="84">
        <f t="shared" si="36"/>
        <v>0</v>
      </c>
      <c r="CH14" s="84">
        <f t="shared" si="37"/>
        <v>0</v>
      </c>
      <c r="CI14" s="84">
        <f t="shared" si="38"/>
        <v>0</v>
      </c>
      <c r="CJ14" s="67">
        <f t="shared" si="39"/>
        <v>0</v>
      </c>
      <c r="CK14" s="100">
        <f t="shared" si="40"/>
        <v>0</v>
      </c>
      <c r="CL14" s="84">
        <f t="shared" si="41"/>
        <v>0</v>
      </c>
      <c r="CM14" s="84">
        <f t="shared" si="42"/>
        <v>0</v>
      </c>
      <c r="CN14" s="84">
        <f t="shared" si="43"/>
        <v>0</v>
      </c>
      <c r="CO14" s="84">
        <f t="shared" si="44"/>
        <v>0</v>
      </c>
      <c r="CP14" s="84">
        <f t="shared" si="45"/>
        <v>0</v>
      </c>
      <c r="CQ14" s="100">
        <f t="shared" si="46"/>
        <v>0</v>
      </c>
      <c r="CR14" s="100">
        <f t="shared" si="47"/>
        <v>0</v>
      </c>
      <c r="CV14" s="62" t="s">
        <v>14</v>
      </c>
      <c r="CW14" s="115">
        <f t="shared" si="48"/>
        <v>0</v>
      </c>
      <c r="CX14" s="12">
        <f t="shared" si="49"/>
        <v>0</v>
      </c>
      <c r="CY14" s="12">
        <f t="shared" si="50"/>
        <v>0</v>
      </c>
      <c r="CZ14" s="12">
        <f t="shared" si="51"/>
        <v>0</v>
      </c>
      <c r="DA14" s="12">
        <f t="shared" si="52"/>
        <v>0</v>
      </c>
      <c r="DB14" s="12">
        <f t="shared" si="53"/>
        <v>0</v>
      </c>
      <c r="DC14" s="116">
        <f t="shared" si="54"/>
        <v>0</v>
      </c>
      <c r="DD14" s="115">
        <f t="shared" si="55"/>
        <v>0</v>
      </c>
      <c r="DE14" s="12">
        <f t="shared" si="56"/>
        <v>0</v>
      </c>
      <c r="DF14" s="12">
        <f t="shared" si="57"/>
        <v>0</v>
      </c>
      <c r="DG14" s="12">
        <f t="shared" si="58"/>
        <v>0</v>
      </c>
      <c r="DH14" s="12">
        <f t="shared" si="59"/>
        <v>0</v>
      </c>
      <c r="DI14" s="12">
        <f t="shared" si="60"/>
        <v>0</v>
      </c>
      <c r="DJ14" s="116">
        <f t="shared" si="20"/>
        <v>0</v>
      </c>
      <c r="DK14" s="115">
        <f t="shared" si="61"/>
        <v>0</v>
      </c>
      <c r="DL14" s="12">
        <f t="shared" si="62"/>
        <v>0</v>
      </c>
      <c r="DM14" s="12">
        <f t="shared" si="63"/>
        <v>0</v>
      </c>
      <c r="DN14" s="12">
        <f t="shared" si="64"/>
        <v>0</v>
      </c>
      <c r="DO14" s="12">
        <f t="shared" si="65"/>
        <v>0</v>
      </c>
      <c r="DP14" s="12">
        <f t="shared" si="66"/>
        <v>0</v>
      </c>
      <c r="DQ14" s="116">
        <f t="shared" si="67"/>
        <v>0</v>
      </c>
    </row>
    <row r="15" spans="2:129">
      <c r="B15" s="4" t="s">
        <v>17</v>
      </c>
      <c r="C15" s="2">
        <v>284.45</v>
      </c>
      <c r="D15" s="14">
        <v>7114.3</v>
      </c>
      <c r="E15" s="15">
        <v>11564.7</v>
      </c>
      <c r="F15" s="15">
        <v>13131.3</v>
      </c>
      <c r="G15" s="15">
        <v>16785.8</v>
      </c>
      <c r="H15" s="164">
        <v>1955.7</v>
      </c>
      <c r="I15" s="164">
        <v>19103.8</v>
      </c>
      <c r="J15" s="15">
        <v>4073.2</v>
      </c>
      <c r="K15" s="15">
        <v>2074.5</v>
      </c>
      <c r="L15" s="16">
        <v>11553.4</v>
      </c>
      <c r="M15" s="25">
        <f t="shared" si="2"/>
        <v>5.4089999999999989</v>
      </c>
      <c r="N15" s="26">
        <f t="shared" si="3"/>
        <v>5.4089999999999998</v>
      </c>
      <c r="O15" s="26">
        <f t="shared" si="4"/>
        <v>5.4089999999999998</v>
      </c>
      <c r="P15" s="26">
        <f t="shared" si="5"/>
        <v>5.4089999999999998</v>
      </c>
      <c r="Q15" s="26">
        <f t="shared" si="6"/>
        <v>5.4089999999999998</v>
      </c>
      <c r="R15" s="26">
        <f t="shared" si="7"/>
        <v>5.4089999999999998</v>
      </c>
      <c r="S15" s="26">
        <f t="shared" si="8"/>
        <v>5.4089999999999998</v>
      </c>
      <c r="T15" s="26">
        <f t="shared" si="9"/>
        <v>5.4089999999999998</v>
      </c>
      <c r="U15" s="27">
        <f t="shared" si="10"/>
        <v>5.4089999999999998</v>
      </c>
      <c r="V15" s="34">
        <f t="shared" si="11"/>
        <v>1.9015644225698715E-2</v>
      </c>
      <c r="W15" s="35">
        <f t="shared" si="12"/>
        <v>1.9015644225698718E-2</v>
      </c>
      <c r="X15" s="35">
        <f t="shared" si="13"/>
        <v>1.9015644225698718E-2</v>
      </c>
      <c r="Y15" s="35">
        <f t="shared" si="14"/>
        <v>1.9015644225698718E-2</v>
      </c>
      <c r="Z15" s="35">
        <f t="shared" si="15"/>
        <v>1.9015644225698718E-2</v>
      </c>
      <c r="AA15" s="35">
        <f t="shared" si="16"/>
        <v>1.9015644225698718E-2</v>
      </c>
      <c r="AB15" s="35">
        <f t="shared" si="17"/>
        <v>1.9015644225698718E-2</v>
      </c>
      <c r="AC15" s="35">
        <f t="shared" si="18"/>
        <v>1.9015644225698718E-2</v>
      </c>
      <c r="AD15" s="36">
        <f t="shared" si="19"/>
        <v>1.9015644225698718E-2</v>
      </c>
      <c r="AE15" s="32"/>
      <c r="AF15" s="32"/>
      <c r="AH15" s="62" t="s">
        <v>40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66">
        <f t="shared" si="21"/>
        <v>0</v>
      </c>
      <c r="AO15" s="81">
        <v>0</v>
      </c>
      <c r="AP15" s="81">
        <v>0</v>
      </c>
      <c r="AQ15" s="81">
        <v>0</v>
      </c>
      <c r="AR15" s="81">
        <v>0</v>
      </c>
      <c r="AS15" s="81">
        <v>0</v>
      </c>
      <c r="AT15" s="67">
        <f t="shared" si="22"/>
        <v>0</v>
      </c>
      <c r="AU15" s="81">
        <v>0</v>
      </c>
      <c r="AV15" s="81">
        <v>0</v>
      </c>
      <c r="AW15" s="81">
        <v>0</v>
      </c>
      <c r="AX15" s="81">
        <v>0</v>
      </c>
      <c r="AY15" s="81">
        <v>0</v>
      </c>
      <c r="AZ15" s="68">
        <f t="shared" si="23"/>
        <v>0</v>
      </c>
      <c r="BB15" s="62" t="s">
        <v>40</v>
      </c>
      <c r="BC15" s="69">
        <v>0</v>
      </c>
      <c r="BD15" s="70">
        <v>0</v>
      </c>
      <c r="BE15" s="69">
        <v>0</v>
      </c>
      <c r="BF15" s="69">
        <v>0</v>
      </c>
      <c r="BG15" s="69">
        <v>0</v>
      </c>
      <c r="BH15" s="66">
        <f t="shared" si="24"/>
        <v>0</v>
      </c>
      <c r="BI15" s="70">
        <v>0</v>
      </c>
      <c r="BJ15" s="70">
        <v>0</v>
      </c>
      <c r="BK15" s="70">
        <v>0</v>
      </c>
      <c r="BL15" s="70">
        <v>0</v>
      </c>
      <c r="BM15" s="70">
        <v>0</v>
      </c>
      <c r="BN15" s="67">
        <f t="shared" si="25"/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68">
        <f t="shared" si="26"/>
        <v>0</v>
      </c>
      <c r="BW15" s="62" t="s">
        <v>40</v>
      </c>
      <c r="BX15" s="84">
        <f t="shared" si="27"/>
        <v>0</v>
      </c>
      <c r="BY15" s="84">
        <f t="shared" si="28"/>
        <v>0</v>
      </c>
      <c r="BZ15" s="84">
        <f t="shared" si="29"/>
        <v>0</v>
      </c>
      <c r="CA15" s="84">
        <f t="shared" si="30"/>
        <v>0</v>
      </c>
      <c r="CB15" s="84">
        <f t="shared" si="31"/>
        <v>0</v>
      </c>
      <c r="CC15" s="66">
        <f t="shared" si="32"/>
        <v>0</v>
      </c>
      <c r="CD15" s="100">
        <f t="shared" si="33"/>
        <v>0</v>
      </c>
      <c r="CE15" s="84">
        <f t="shared" si="34"/>
        <v>0</v>
      </c>
      <c r="CF15" s="84">
        <f t="shared" si="35"/>
        <v>0</v>
      </c>
      <c r="CG15" s="84">
        <f t="shared" si="36"/>
        <v>0</v>
      </c>
      <c r="CH15" s="84">
        <f t="shared" si="37"/>
        <v>0</v>
      </c>
      <c r="CI15" s="84">
        <f t="shared" si="38"/>
        <v>0</v>
      </c>
      <c r="CJ15" s="67">
        <f t="shared" si="39"/>
        <v>0</v>
      </c>
      <c r="CK15" s="100">
        <f t="shared" si="40"/>
        <v>0</v>
      </c>
      <c r="CL15" s="84">
        <f t="shared" si="41"/>
        <v>0</v>
      </c>
      <c r="CM15" s="84">
        <f t="shared" si="42"/>
        <v>0</v>
      </c>
      <c r="CN15" s="84">
        <f t="shared" si="43"/>
        <v>0</v>
      </c>
      <c r="CO15" s="84">
        <f t="shared" si="44"/>
        <v>0</v>
      </c>
      <c r="CP15" s="84">
        <f t="shared" si="45"/>
        <v>0</v>
      </c>
      <c r="CQ15" s="100">
        <f t="shared" si="46"/>
        <v>0</v>
      </c>
      <c r="CR15" s="100">
        <f t="shared" si="47"/>
        <v>0</v>
      </c>
      <c r="CV15" s="62" t="s">
        <v>40</v>
      </c>
      <c r="CW15" s="115">
        <f t="shared" si="48"/>
        <v>0</v>
      </c>
      <c r="CX15" s="12">
        <f t="shared" si="49"/>
        <v>0</v>
      </c>
      <c r="CY15" s="12">
        <f t="shared" si="50"/>
        <v>0</v>
      </c>
      <c r="CZ15" s="12">
        <f t="shared" si="51"/>
        <v>0</v>
      </c>
      <c r="DA15" s="12">
        <f t="shared" si="52"/>
        <v>0</v>
      </c>
      <c r="DB15" s="12">
        <f t="shared" si="53"/>
        <v>0</v>
      </c>
      <c r="DC15" s="116">
        <f t="shared" si="54"/>
        <v>0</v>
      </c>
      <c r="DD15" s="115">
        <f t="shared" si="55"/>
        <v>0</v>
      </c>
      <c r="DE15" s="12">
        <f t="shared" si="56"/>
        <v>0</v>
      </c>
      <c r="DF15" s="12">
        <f t="shared" si="57"/>
        <v>0</v>
      </c>
      <c r="DG15" s="12">
        <f t="shared" si="58"/>
        <v>0</v>
      </c>
      <c r="DH15" s="12">
        <f t="shared" si="59"/>
        <v>0</v>
      </c>
      <c r="DI15" s="12">
        <f t="shared" si="60"/>
        <v>0</v>
      </c>
      <c r="DJ15" s="116">
        <f t="shared" si="20"/>
        <v>0</v>
      </c>
      <c r="DK15" s="115">
        <f t="shared" si="61"/>
        <v>0</v>
      </c>
      <c r="DL15" s="12">
        <f t="shared" si="62"/>
        <v>0</v>
      </c>
      <c r="DM15" s="12">
        <f t="shared" si="63"/>
        <v>0</v>
      </c>
      <c r="DN15" s="12">
        <f t="shared" si="64"/>
        <v>0</v>
      </c>
      <c r="DO15" s="12">
        <f t="shared" si="65"/>
        <v>0</v>
      </c>
      <c r="DP15" s="12">
        <f t="shared" si="66"/>
        <v>0</v>
      </c>
      <c r="DQ15" s="116">
        <f t="shared" si="67"/>
        <v>0</v>
      </c>
    </row>
    <row r="16" spans="2:129">
      <c r="B16" s="3" t="s">
        <v>18</v>
      </c>
      <c r="C16" s="2"/>
      <c r="D16">
        <f>SUM(D4:D14)</f>
        <v>38939.200000000004</v>
      </c>
      <c r="E16">
        <f t="shared" ref="E16:AD16" si="68">SUM(E4:E14)</f>
        <v>52244.6</v>
      </c>
      <c r="F16">
        <f t="shared" si="68"/>
        <v>313961.69999999995</v>
      </c>
      <c r="G16">
        <f t="shared" si="68"/>
        <v>194307.5</v>
      </c>
      <c r="H16">
        <f t="shared" si="68"/>
        <v>56480</v>
      </c>
      <c r="I16">
        <f t="shared" si="68"/>
        <v>200462.2</v>
      </c>
      <c r="J16">
        <f t="shared" si="68"/>
        <v>44296.4</v>
      </c>
      <c r="K16">
        <f t="shared" si="68"/>
        <v>32124.1</v>
      </c>
      <c r="L16">
        <f t="shared" si="68"/>
        <v>439463.2</v>
      </c>
      <c r="M16">
        <f t="shared" si="68"/>
        <v>29.605461225981472</v>
      </c>
      <c r="N16">
        <f t="shared" si="68"/>
        <v>24.435656904199849</v>
      </c>
      <c r="O16">
        <f t="shared" si="68"/>
        <v>129.32602524502525</v>
      </c>
      <c r="P16">
        <f t="shared" si="68"/>
        <v>62.612998337880832</v>
      </c>
      <c r="Q16">
        <f t="shared" si="68"/>
        <v>156.21021629084214</v>
      </c>
      <c r="R16">
        <f t="shared" si="68"/>
        <v>56.758343355772148</v>
      </c>
      <c r="S16">
        <f t="shared" si="68"/>
        <v>58.823339781989588</v>
      </c>
      <c r="T16">
        <f t="shared" si="68"/>
        <v>83.759583947939248</v>
      </c>
      <c r="U16">
        <f t="shared" si="68"/>
        <v>205.74518745996849</v>
      </c>
      <c r="V16">
        <f t="shared" si="68"/>
        <v>0.10029577289374808</v>
      </c>
      <c r="W16">
        <f t="shared" si="68"/>
        <v>8.4606391067193018E-2</v>
      </c>
      <c r="X16">
        <f t="shared" si="68"/>
        <v>0.4437740996049489</v>
      </c>
      <c r="Y16">
        <f t="shared" si="68"/>
        <v>0.21508785878610559</v>
      </c>
      <c r="Z16">
        <f t="shared" si="68"/>
        <v>0.53081898155018203</v>
      </c>
      <c r="AA16">
        <f t="shared" si="68"/>
        <v>0.19420572283858897</v>
      </c>
      <c r="AB16">
        <f t="shared" si="68"/>
        <v>0.19895247119054085</v>
      </c>
      <c r="AC16">
        <f t="shared" si="68"/>
        <v>0.28593558719579387</v>
      </c>
      <c r="AD16">
        <f t="shared" si="68"/>
        <v>0.70371683667940965</v>
      </c>
      <c r="AH16" s="61" t="s">
        <v>60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66">
        <f t="shared" si="21"/>
        <v>0</v>
      </c>
      <c r="AO16" s="81">
        <v>0</v>
      </c>
      <c r="AP16" s="81">
        <v>0</v>
      </c>
      <c r="AQ16" s="81">
        <v>0</v>
      </c>
      <c r="AR16" s="81">
        <v>0</v>
      </c>
      <c r="AS16" s="81">
        <v>0</v>
      </c>
      <c r="AT16" s="67">
        <f t="shared" si="22"/>
        <v>0</v>
      </c>
      <c r="AU16" s="81">
        <v>0</v>
      </c>
      <c r="AV16" s="81">
        <v>0</v>
      </c>
      <c r="AW16" s="81">
        <v>0</v>
      </c>
      <c r="AX16" s="81">
        <v>0</v>
      </c>
      <c r="AY16" s="81">
        <v>0</v>
      </c>
      <c r="AZ16" s="68">
        <f t="shared" si="23"/>
        <v>0</v>
      </c>
      <c r="BB16" s="61" t="s">
        <v>60</v>
      </c>
      <c r="BC16" s="69">
        <v>0</v>
      </c>
      <c r="BD16" s="70">
        <v>0</v>
      </c>
      <c r="BE16" s="69">
        <v>0</v>
      </c>
      <c r="BF16" s="69">
        <v>0</v>
      </c>
      <c r="BG16" s="69">
        <v>0</v>
      </c>
      <c r="BH16" s="66">
        <f t="shared" si="24"/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67">
        <f t="shared" si="25"/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68">
        <f t="shared" si="26"/>
        <v>0</v>
      </c>
      <c r="BW16" s="61" t="s">
        <v>60</v>
      </c>
      <c r="BX16" s="84">
        <f t="shared" si="27"/>
        <v>0</v>
      </c>
      <c r="BY16" s="84">
        <f t="shared" si="28"/>
        <v>0</v>
      </c>
      <c r="BZ16" s="84">
        <f t="shared" si="29"/>
        <v>0</v>
      </c>
      <c r="CA16" s="84">
        <f t="shared" si="30"/>
        <v>0</v>
      </c>
      <c r="CB16" s="84">
        <f t="shared" si="31"/>
        <v>0</v>
      </c>
      <c r="CC16" s="66">
        <f t="shared" si="32"/>
        <v>0</v>
      </c>
      <c r="CD16" s="100">
        <f t="shared" si="33"/>
        <v>0</v>
      </c>
      <c r="CE16" s="84">
        <f t="shared" si="34"/>
        <v>0</v>
      </c>
      <c r="CF16" s="84">
        <f t="shared" si="35"/>
        <v>0</v>
      </c>
      <c r="CG16" s="84">
        <f t="shared" si="36"/>
        <v>0</v>
      </c>
      <c r="CH16" s="84">
        <f t="shared" si="37"/>
        <v>0</v>
      </c>
      <c r="CI16" s="84">
        <f t="shared" si="38"/>
        <v>0</v>
      </c>
      <c r="CJ16" s="67">
        <f t="shared" si="39"/>
        <v>0</v>
      </c>
      <c r="CK16" s="100">
        <f t="shared" si="40"/>
        <v>0</v>
      </c>
      <c r="CL16" s="84">
        <f t="shared" si="41"/>
        <v>0</v>
      </c>
      <c r="CM16" s="84">
        <f t="shared" si="42"/>
        <v>0</v>
      </c>
      <c r="CN16" s="84">
        <f t="shared" si="43"/>
        <v>0</v>
      </c>
      <c r="CO16" s="84">
        <f t="shared" si="44"/>
        <v>0</v>
      </c>
      <c r="CP16" s="84">
        <f t="shared" si="45"/>
        <v>0</v>
      </c>
      <c r="CQ16" s="100">
        <f t="shared" si="46"/>
        <v>0</v>
      </c>
      <c r="CR16" s="100">
        <f t="shared" si="47"/>
        <v>0</v>
      </c>
      <c r="CV16" s="61" t="s">
        <v>60</v>
      </c>
      <c r="CW16" s="115">
        <f t="shared" si="48"/>
        <v>0</v>
      </c>
      <c r="CX16" s="12">
        <f t="shared" si="49"/>
        <v>0</v>
      </c>
      <c r="CY16" s="12">
        <f t="shared" si="50"/>
        <v>0</v>
      </c>
      <c r="CZ16" s="12">
        <f t="shared" si="51"/>
        <v>0</v>
      </c>
      <c r="DA16" s="12">
        <f t="shared" si="52"/>
        <v>0</v>
      </c>
      <c r="DB16" s="12">
        <f t="shared" si="53"/>
        <v>0</v>
      </c>
      <c r="DC16" s="116">
        <f t="shared" si="54"/>
        <v>0</v>
      </c>
      <c r="DD16" s="115">
        <f t="shared" si="55"/>
        <v>0</v>
      </c>
      <c r="DE16" s="12">
        <f t="shared" si="56"/>
        <v>0</v>
      </c>
      <c r="DF16" s="12">
        <f t="shared" si="57"/>
        <v>0</v>
      </c>
      <c r="DG16" s="12">
        <f t="shared" si="58"/>
        <v>0</v>
      </c>
      <c r="DH16" s="12">
        <f t="shared" si="59"/>
        <v>0</v>
      </c>
      <c r="DI16" s="12">
        <f t="shared" si="60"/>
        <v>0</v>
      </c>
      <c r="DJ16" s="116">
        <f t="shared" si="20"/>
        <v>0</v>
      </c>
      <c r="DK16" s="115">
        <f t="shared" si="61"/>
        <v>0</v>
      </c>
      <c r="DL16" s="12">
        <f t="shared" si="62"/>
        <v>0</v>
      </c>
      <c r="DM16" s="12">
        <f t="shared" si="63"/>
        <v>0</v>
      </c>
      <c r="DN16" s="12">
        <f t="shared" si="64"/>
        <v>0</v>
      </c>
      <c r="DO16" s="12">
        <f t="shared" si="65"/>
        <v>0</v>
      </c>
      <c r="DP16" s="12">
        <f t="shared" si="66"/>
        <v>0</v>
      </c>
      <c r="DQ16" s="116">
        <f t="shared" si="67"/>
        <v>0</v>
      </c>
    </row>
    <row r="17" spans="2:121">
      <c r="B17" s="1" t="s">
        <v>19</v>
      </c>
      <c r="C17" s="2"/>
      <c r="AH17" s="63" t="s">
        <v>47</v>
      </c>
      <c r="AI17" s="71">
        <f>SUM(AI6:AI8)</f>
        <v>8.0591908002177473</v>
      </c>
      <c r="AJ17" s="71">
        <f>SUM(AJ6:AJ8)</f>
        <v>2.8989773396322183</v>
      </c>
      <c r="AK17" s="71">
        <f>SUM(AK6:AK8)</f>
        <v>16.090678267714321</v>
      </c>
      <c r="AL17" s="71">
        <f>SUM(AL6:AL8)</f>
        <v>13.845297062883715</v>
      </c>
      <c r="AM17" s="71">
        <f>SUM(AM6:AM8)</f>
        <v>6.7975772103390293</v>
      </c>
      <c r="AN17" s="66">
        <f t="shared" si="21"/>
        <v>9.5383441361574057</v>
      </c>
      <c r="AO17" s="71">
        <f>SUM(AO6:AO8)</f>
        <v>12.028796200436188</v>
      </c>
      <c r="AP17" s="71">
        <f>SUM(AP6:AP8)</f>
        <v>8.2555233540218111</v>
      </c>
      <c r="AQ17" s="71">
        <v>5.175111240540371</v>
      </c>
      <c r="AR17" s="71">
        <f>SUM(AR6:AR8)</f>
        <v>6.5898038685138225</v>
      </c>
      <c r="AS17" s="71">
        <f>SUM(AS6:AS8)</f>
        <v>10.294153811650812</v>
      </c>
      <c r="AT17" s="67">
        <f t="shared" si="22"/>
        <v>8.4686776950326017</v>
      </c>
      <c r="AU17" s="71">
        <f>SUM(AU6:AU8)</f>
        <v>7.3568121577867807</v>
      </c>
      <c r="AV17" s="71">
        <f>SUM(AV6:AV8)</f>
        <v>6.560801708196319</v>
      </c>
      <c r="AW17" s="71">
        <f>SUM(AW6:AW8)</f>
        <v>57.001659972503191</v>
      </c>
      <c r="AX17" s="71">
        <f>SUM(AX6:AX8)</f>
        <v>10.423396428027623</v>
      </c>
      <c r="AY17" s="71">
        <f>SUM(AY6:AY8)</f>
        <v>2.9258439024390239</v>
      </c>
      <c r="AZ17" s="68">
        <f t="shared" si="23"/>
        <v>16.853702833790589</v>
      </c>
      <c r="BB17" s="63" t="s">
        <v>47</v>
      </c>
      <c r="BC17" s="71">
        <f>SUM(BC6:BC8)</f>
        <v>2.7713599373508202E-2</v>
      </c>
      <c r="BD17" s="71">
        <f>SUM(BD6:BD8)</f>
        <v>9.8778829924423966E-3</v>
      </c>
      <c r="BE17" s="71">
        <f>SUM(BE6:BE8)</f>
        <v>5.4651193643039137E-2</v>
      </c>
      <c r="BF17" s="71">
        <f>SUM(BF6:BF8)</f>
        <v>4.7925758775349492E-2</v>
      </c>
      <c r="BG17" s="71">
        <f>SUM(BG6:BG8)</f>
        <v>2.2772452965959897E-2</v>
      </c>
      <c r="BH17" s="66">
        <f t="shared" si="24"/>
        <v>3.258817755005982E-2</v>
      </c>
      <c r="BI17" s="71">
        <f>SUM(BI6:BI8)</f>
        <v>4.1305903020634353E-2</v>
      </c>
      <c r="BJ17" s="71">
        <f>SUM(BJ6:BJ8)</f>
        <v>2.7656694653339402E-2</v>
      </c>
      <c r="BK17" s="71">
        <f>SUM(BK6:BK8)</f>
        <v>1.7924999434284435E-2</v>
      </c>
      <c r="BL17" s="71">
        <f>SUM(BL6:BL8)</f>
        <v>2.2850415492018817E-2</v>
      </c>
      <c r="BM17" s="71">
        <f>SUM(BM6:BM8)</f>
        <v>3.4842297532478965E-2</v>
      </c>
      <c r="BN17" s="67">
        <f t="shared" si="25"/>
        <v>2.8916062026551191E-2</v>
      </c>
      <c r="BO17" s="71">
        <f>SUM(BO6:BO8)</f>
        <v>2.5049750285560123E-2</v>
      </c>
      <c r="BP17" s="71">
        <f>SUM(BP6:BP8)</f>
        <v>2.2366265731472212E-2</v>
      </c>
      <c r="BQ17" s="71">
        <f>SUM(BQ6:BQ8)</f>
        <v>0.19280831857329778</v>
      </c>
      <c r="BR17" s="71">
        <f>SUM(BR6:BR8)</f>
        <v>3.5999432525872441E-2</v>
      </c>
      <c r="BS17" s="71">
        <f>SUM(BS6:BS8)</f>
        <v>1.0818428184281841E-2</v>
      </c>
      <c r="BT17" s="68">
        <f t="shared" si="26"/>
        <v>5.7408439060096884E-2</v>
      </c>
      <c r="BW17" s="63" t="s">
        <v>47</v>
      </c>
      <c r="BX17" s="71">
        <f>SUM(BX6:BX8)</f>
        <v>9.9904828311132676E-2</v>
      </c>
      <c r="BY17" s="71">
        <f>SUM(BY6:BY8)</f>
        <v>4.6814611338589565E-2</v>
      </c>
      <c r="BZ17" s="71">
        <f>SUM(BZ6:BZ8)</f>
        <v>9.1024639645301691E-2</v>
      </c>
      <c r="CA17" s="71">
        <f>SUM(CA6:CA8)</f>
        <v>0.12841843187392682</v>
      </c>
      <c r="CB17" s="71">
        <f>SUM(CB6:CB8)</f>
        <v>6.9789926343732447E-2</v>
      </c>
      <c r="CC17" s="66">
        <f t="shared" si="32"/>
        <v>8.7190487502536634E-2</v>
      </c>
      <c r="CD17" s="100">
        <f t="shared" si="33"/>
        <v>2.7601048844524474E-2</v>
      </c>
      <c r="CE17" s="71">
        <f>SUM(CE6:CE8)</f>
        <v>0.12670522398967593</v>
      </c>
      <c r="CF17" s="71">
        <f>SUM(CF6:CF8)</f>
        <v>0.12851623909544332</v>
      </c>
      <c r="CG17" s="71">
        <f>SUM(CG6:CG8)</f>
        <v>6.0948654995866838E-2</v>
      </c>
      <c r="CH17" s="71">
        <f>SUM(CH6:CH8)</f>
        <v>5.6337316301821538E-2</v>
      </c>
      <c r="CI17" s="71">
        <f>SUM(CI6:CI8)</f>
        <v>0.10760437780259099</v>
      </c>
      <c r="CJ17" s="67">
        <f t="shared" si="39"/>
        <v>9.6022362437079734E-2</v>
      </c>
      <c r="CK17" s="100">
        <f t="shared" si="40"/>
        <v>3.1421333306214175E-2</v>
      </c>
      <c r="CL17" s="71">
        <f>SUM(CL6:CL8)</f>
        <v>0.14346936016930195</v>
      </c>
      <c r="CM17" s="71">
        <f>SUM(CM6:CM8)</f>
        <v>0.11296093803773843</v>
      </c>
      <c r="CN17" s="71">
        <f>SUM(CN6:CN8)</f>
        <v>0.20119828714734195</v>
      </c>
      <c r="CO17" s="71">
        <f>SUM(CO6:CO8)</f>
        <v>0.1912828508282276</v>
      </c>
      <c r="CP17" s="71">
        <f>SUM(CP6:CP8)</f>
        <v>2.8949500091736264E-2</v>
      </c>
      <c r="CQ17" s="100">
        <f t="shared" si="46"/>
        <v>0.13557218725486925</v>
      </c>
      <c r="CR17" s="100">
        <f t="shared" si="47"/>
        <v>6.2213333574030076E-2</v>
      </c>
      <c r="CV17" s="63" t="s">
        <v>47</v>
      </c>
      <c r="CW17" s="115">
        <f t="shared" si="48"/>
        <v>1</v>
      </c>
      <c r="CX17" s="12">
        <f t="shared" si="49"/>
        <v>1</v>
      </c>
      <c r="CY17" s="12">
        <f t="shared" si="50"/>
        <v>0.54490026913632583</v>
      </c>
      <c r="CZ17" s="12">
        <f t="shared" si="51"/>
        <v>1</v>
      </c>
      <c r="DA17" s="12">
        <f t="shared" si="52"/>
        <v>1</v>
      </c>
      <c r="DB17" s="12">
        <f t="shared" si="53"/>
        <v>0.90898005382726521</v>
      </c>
      <c r="DC17" s="116">
        <f t="shared" si="54"/>
        <v>0.18203989234546966</v>
      </c>
      <c r="DD17" s="115">
        <f t="shared" si="55"/>
        <v>1</v>
      </c>
      <c r="DE17" s="12">
        <f t="shared" si="56"/>
        <v>1</v>
      </c>
      <c r="DF17" s="12">
        <f t="shared" si="57"/>
        <v>0.88035582746424901</v>
      </c>
      <c r="DG17" s="12">
        <f t="shared" si="58"/>
        <v>0.85780419920425743</v>
      </c>
      <c r="DH17" s="12">
        <f t="shared" si="59"/>
        <v>1</v>
      </c>
      <c r="DI17" s="12">
        <f t="shared" si="60"/>
        <v>0.94763200533370129</v>
      </c>
      <c r="DJ17" s="116">
        <f t="shared" si="20"/>
        <v>6.4532688552174242E-2</v>
      </c>
      <c r="DK17" s="115">
        <f t="shared" si="61"/>
        <v>1</v>
      </c>
      <c r="DL17" s="12">
        <f t="shared" si="62"/>
        <v>1</v>
      </c>
      <c r="DM17" s="12">
        <f t="shared" si="63"/>
        <v>0.96911748529447173</v>
      </c>
      <c r="DN17" s="12">
        <f t="shared" si="64"/>
        <v>0.91809403445372439</v>
      </c>
      <c r="DO17" s="12">
        <f t="shared" si="65"/>
        <v>1</v>
      </c>
      <c r="DP17" s="12">
        <f t="shared" si="66"/>
        <v>0.97744230394963927</v>
      </c>
      <c r="DQ17" s="116">
        <f t="shared" si="67"/>
        <v>3.1993963965418683E-2</v>
      </c>
    </row>
    <row r="18" spans="2:121">
      <c r="B18" s="3" t="s">
        <v>25</v>
      </c>
      <c r="D18">
        <f>SUM(D4:D6)</f>
        <v>21163.600000000002</v>
      </c>
      <c r="E18">
        <f t="shared" ref="E18:AD18" si="69">SUM(E4:E6)</f>
        <v>47240.800000000003</v>
      </c>
      <c r="F18">
        <f t="shared" si="69"/>
        <v>116226</v>
      </c>
      <c r="G18">
        <f t="shared" si="69"/>
        <v>160881.79999999999</v>
      </c>
      <c r="H18">
        <f t="shared" si="69"/>
        <v>52926.9</v>
      </c>
      <c r="I18">
        <f t="shared" si="69"/>
        <v>76598.100000000006</v>
      </c>
      <c r="J18">
        <f t="shared" si="69"/>
        <v>42924.6</v>
      </c>
      <c r="K18">
        <f t="shared" si="69"/>
        <v>29211.3</v>
      </c>
      <c r="L18">
        <f t="shared" si="69"/>
        <v>164467.79999999999</v>
      </c>
      <c r="M18">
        <f t="shared" si="69"/>
        <v>16.090678267714321</v>
      </c>
      <c r="N18">
        <f t="shared" si="69"/>
        <v>22.095297517445328</v>
      </c>
      <c r="O18">
        <f t="shared" si="69"/>
        <v>47.875414772337848</v>
      </c>
      <c r="P18">
        <f t="shared" si="69"/>
        <v>51.842012665467237</v>
      </c>
      <c r="Q18">
        <f t="shared" si="69"/>
        <v>146.38318867924528</v>
      </c>
      <c r="R18">
        <f t="shared" si="69"/>
        <v>21.68778582795046</v>
      </c>
      <c r="S18">
        <f t="shared" si="69"/>
        <v>57.001659972503191</v>
      </c>
      <c r="T18">
        <f t="shared" si="69"/>
        <v>76.164821258134481</v>
      </c>
      <c r="U18">
        <f t="shared" si="69"/>
        <v>76.999526563608967</v>
      </c>
      <c r="V18">
        <f t="shared" si="69"/>
        <v>5.4651193643039137E-2</v>
      </c>
      <c r="W18">
        <f t="shared" si="69"/>
        <v>7.6544917380489824E-2</v>
      </c>
      <c r="X18">
        <f t="shared" si="69"/>
        <v>0.1668463109425331</v>
      </c>
      <c r="Y18">
        <f t="shared" si="69"/>
        <v>0.17871245494694341</v>
      </c>
      <c r="Z18">
        <f t="shared" si="69"/>
        <v>0.49759526265418491</v>
      </c>
      <c r="AA18">
        <f t="shared" si="69"/>
        <v>7.4917417639347408E-2</v>
      </c>
      <c r="AB18">
        <f t="shared" si="69"/>
        <v>0.19280831857329778</v>
      </c>
      <c r="AC18">
        <f t="shared" si="69"/>
        <v>0.26032000930175098</v>
      </c>
      <c r="AD18">
        <f t="shared" si="69"/>
        <v>0.2680031783109435</v>
      </c>
      <c r="AH18" s="63" t="s">
        <v>27</v>
      </c>
      <c r="AI18" s="71">
        <f>SUM(AI9:AI16)</f>
        <v>0</v>
      </c>
      <c r="AJ18" s="71">
        <f>SUM(AJ9:AJ16)</f>
        <v>0</v>
      </c>
      <c r="AK18" s="71">
        <f>SUM(AK9:AK16)</f>
        <v>13.514782958267151</v>
      </c>
      <c r="AL18" s="71">
        <f>SUM(AL9:AL16)</f>
        <v>0</v>
      </c>
      <c r="AM18" s="71">
        <f>SUM(AM9:AM16)</f>
        <v>0</v>
      </c>
      <c r="AN18" s="66">
        <f t="shared" si="21"/>
        <v>2.7029565916534302</v>
      </c>
      <c r="AO18" s="71">
        <f>SUM(AO9:AO16)</f>
        <v>0</v>
      </c>
      <c r="AP18" s="71">
        <f>SUM(AP9:AP16)</f>
        <v>0</v>
      </c>
      <c r="AQ18" s="71">
        <v>0.71982849537181814</v>
      </c>
      <c r="AR18" s="71">
        <f>SUM(AR9:AR16)</f>
        <v>1.1197105031232604</v>
      </c>
      <c r="AS18" s="71">
        <f>SUM(AS9:AS16)</f>
        <v>0</v>
      </c>
      <c r="AT18" s="67">
        <f t="shared" si="22"/>
        <v>0.36790779969901571</v>
      </c>
      <c r="AU18" s="71">
        <f>SUM(AU9:AU16)</f>
        <v>0</v>
      </c>
      <c r="AV18" s="71">
        <f>SUM(AV9:AV16)</f>
        <v>0</v>
      </c>
      <c r="AW18" s="71">
        <f>SUM(AW9:AW16)</f>
        <v>1.8216798094863988</v>
      </c>
      <c r="AX18" s="71">
        <f>SUM(AX9:AX16)</f>
        <v>0.95053678110473183</v>
      </c>
      <c r="AY18" s="71">
        <f>SUM(AY9:AY16)</f>
        <v>0</v>
      </c>
      <c r="AZ18" s="68">
        <f t="shared" si="23"/>
        <v>0.55444331811822622</v>
      </c>
      <c r="BB18" s="63" t="s">
        <v>27</v>
      </c>
      <c r="BC18" s="71">
        <f>SUM(BC9:BC16)</f>
        <v>0</v>
      </c>
      <c r="BD18" s="71">
        <f>SUM(BD9:BD16)</f>
        <v>0</v>
      </c>
      <c r="BE18" s="71">
        <f>SUM(BE9:BE16)</f>
        <v>4.5644579250708944E-2</v>
      </c>
      <c r="BF18" s="71">
        <f>SUM(BF9:BF16)</f>
        <v>0</v>
      </c>
      <c r="BG18" s="71">
        <f>SUM(BG9:BG16)</f>
        <v>0</v>
      </c>
      <c r="BH18" s="66">
        <f t="shared" si="24"/>
        <v>9.1289158501417882E-3</v>
      </c>
      <c r="BI18" s="71">
        <f>SUM(BI9:BI16)</f>
        <v>0</v>
      </c>
      <c r="BJ18" s="71">
        <f>SUM(BJ9:BJ16)</f>
        <v>0</v>
      </c>
      <c r="BK18" s="71">
        <f>SUM(BK9:BK16)</f>
        <v>2.4360851125346345E-3</v>
      </c>
      <c r="BL18" s="71">
        <f>SUM(BL9:BL16)</f>
        <v>3.787849409477375E-3</v>
      </c>
      <c r="BM18" s="71">
        <f>SUM(BM9:BM16)</f>
        <v>0</v>
      </c>
      <c r="BN18" s="67">
        <f t="shared" si="25"/>
        <v>1.2447869044024018E-3</v>
      </c>
      <c r="BO18" s="71">
        <f>SUM(BO9:BO16)</f>
        <v>0</v>
      </c>
      <c r="BP18" s="71">
        <f>SUM(BP9:BP16)</f>
        <v>0</v>
      </c>
      <c r="BQ18" s="71">
        <f>SUM(BQ9:BQ16)</f>
        <v>6.1441526172430734E-3</v>
      </c>
      <c r="BR18" s="71">
        <f>SUM(BR9:BR16)</f>
        <v>3.2116190384615796E-3</v>
      </c>
      <c r="BS18" s="71">
        <f>SUM(BS9:BS16)</f>
        <v>0</v>
      </c>
      <c r="BT18" s="68">
        <f t="shared" si="26"/>
        <v>1.8711543311409305E-3</v>
      </c>
      <c r="BW18" s="63" t="s">
        <v>27</v>
      </c>
      <c r="BX18" s="71">
        <f>SUM(BX9:BX16)</f>
        <v>0</v>
      </c>
      <c r="BY18" s="71">
        <f>SUM(BY9:BY16)</f>
        <v>0</v>
      </c>
      <c r="BZ18" s="71">
        <f>SUM(BZ9:BZ16)</f>
        <v>7.6023616340288036E-2</v>
      </c>
      <c r="CA18" s="71">
        <f>SUM(CA9:CA16)</f>
        <v>0</v>
      </c>
      <c r="CB18" s="71">
        <f>SUM(CB9:CB16)</f>
        <v>0</v>
      </c>
      <c r="CC18" s="66">
        <f t="shared" si="32"/>
        <v>1.5204723268057607E-2</v>
      </c>
      <c r="CD18" s="100">
        <f t="shared" si="33"/>
        <v>3.0409446536115214E-2</v>
      </c>
      <c r="CE18" s="71">
        <f>SUM(CE9:CE16)</f>
        <v>0</v>
      </c>
      <c r="CF18" s="71">
        <f>SUM(CF9:CF16)</f>
        <v>0</v>
      </c>
      <c r="CG18" s="71">
        <f>SUM(CG9:CG16)</f>
        <v>8.2831863738001867E-3</v>
      </c>
      <c r="CH18" s="71">
        <f>SUM(CH9:CH16)</f>
        <v>9.338879214687807E-3</v>
      </c>
      <c r="CI18" s="71">
        <f>SUM(CI9:CI16)</f>
        <v>0</v>
      </c>
      <c r="CJ18" s="67">
        <f t="shared" si="39"/>
        <v>3.5244131176975987E-3</v>
      </c>
      <c r="CK18" s="100">
        <f t="shared" si="40"/>
        <v>4.3293972413868996E-3</v>
      </c>
      <c r="CL18" s="71">
        <f>SUM(CL9:CL16)</f>
        <v>0</v>
      </c>
      <c r="CM18" s="71">
        <f>SUM(CM9:CM16)</f>
        <v>0</v>
      </c>
      <c r="CN18" s="71">
        <f>SUM(CN9:CN16)</f>
        <v>6.411512696695266E-3</v>
      </c>
      <c r="CO18" s="71">
        <f>SUM(CO9:CO16)</f>
        <v>1.7064925815417534E-2</v>
      </c>
      <c r="CP18" s="71">
        <f>SUM(CP9:CP16)</f>
        <v>0</v>
      </c>
      <c r="CQ18" s="100">
        <f t="shared" si="46"/>
        <v>4.6952877024225596E-3</v>
      </c>
      <c r="CR18" s="100">
        <f t="shared" si="47"/>
        <v>6.6646913672425336E-3</v>
      </c>
      <c r="CV18" s="63" t="s">
        <v>27</v>
      </c>
      <c r="CW18" s="115">
        <f t="shared" si="48"/>
        <v>0</v>
      </c>
      <c r="CX18" s="12">
        <f t="shared" si="49"/>
        <v>0</v>
      </c>
      <c r="CY18" s="12">
        <f t="shared" si="50"/>
        <v>0.45509973086367417</v>
      </c>
      <c r="CZ18" s="12">
        <f t="shared" si="51"/>
        <v>0</v>
      </c>
      <c r="DA18" s="12">
        <f t="shared" si="52"/>
        <v>0</v>
      </c>
      <c r="DB18" s="12">
        <f t="shared" si="53"/>
        <v>9.1019946172734831E-2</v>
      </c>
      <c r="DC18" s="116">
        <f t="shared" si="54"/>
        <v>0.18203989234546969</v>
      </c>
      <c r="DD18" s="115">
        <f t="shared" si="55"/>
        <v>0</v>
      </c>
      <c r="DE18" s="12">
        <f t="shared" si="56"/>
        <v>0</v>
      </c>
      <c r="DF18" s="12">
        <f t="shared" si="57"/>
        <v>0.11964417253575102</v>
      </c>
      <c r="DG18" s="12">
        <f t="shared" si="58"/>
        <v>0.14219580079574262</v>
      </c>
      <c r="DH18" s="12">
        <f t="shared" si="59"/>
        <v>0</v>
      </c>
      <c r="DI18" s="12">
        <f t="shared" si="60"/>
        <v>5.2367994666298733E-2</v>
      </c>
      <c r="DJ18" s="116">
        <f t="shared" si="20"/>
        <v>6.4532688552174255E-2</v>
      </c>
      <c r="DK18" s="115">
        <f t="shared" si="61"/>
        <v>0</v>
      </c>
      <c r="DL18" s="12">
        <f t="shared" si="62"/>
        <v>0</v>
      </c>
      <c r="DM18" s="12">
        <f t="shared" si="63"/>
        <v>3.0882514705528299E-2</v>
      </c>
      <c r="DN18" s="12">
        <f t="shared" si="64"/>
        <v>8.1905965546275661E-2</v>
      </c>
      <c r="DO18" s="12">
        <f t="shared" si="65"/>
        <v>0</v>
      </c>
      <c r="DP18" s="12">
        <f t="shared" si="66"/>
        <v>2.2557696050360794E-2</v>
      </c>
      <c r="DQ18" s="116">
        <f t="shared" si="67"/>
        <v>3.1993963965418704E-2</v>
      </c>
    </row>
    <row r="19" spans="2:121">
      <c r="B19" s="3" t="s">
        <v>27</v>
      </c>
      <c r="D19">
        <f>SUM(D7:D14)</f>
        <v>17775.599999999999</v>
      </c>
      <c r="E19">
        <f t="shared" ref="E19:AD19" si="70">SUM(E7:E14)</f>
        <v>5003.8</v>
      </c>
      <c r="F19">
        <f t="shared" si="70"/>
        <v>197735.69999999998</v>
      </c>
      <c r="G19">
        <f t="shared" si="70"/>
        <v>33425.699999999997</v>
      </c>
      <c r="H19">
        <f t="shared" si="70"/>
        <v>3553.1000000000004</v>
      </c>
      <c r="I19">
        <f t="shared" si="70"/>
        <v>123864.09999999999</v>
      </c>
      <c r="J19">
        <f t="shared" si="70"/>
        <v>1371.8</v>
      </c>
      <c r="K19">
        <f t="shared" si="70"/>
        <v>2912.8</v>
      </c>
      <c r="L19">
        <f t="shared" si="70"/>
        <v>274995.40000000002</v>
      </c>
      <c r="M19">
        <f t="shared" si="70"/>
        <v>13.514782958267151</v>
      </c>
      <c r="N19">
        <f t="shared" si="70"/>
        <v>2.3403593867545198</v>
      </c>
      <c r="O19">
        <f t="shared" si="70"/>
        <v>81.450610472687401</v>
      </c>
      <c r="P19">
        <f t="shared" si="70"/>
        <v>10.770985672413589</v>
      </c>
      <c r="Q19">
        <f t="shared" si="70"/>
        <v>9.8270276115968702</v>
      </c>
      <c r="R19">
        <f t="shared" si="70"/>
        <v>35.070557527821684</v>
      </c>
      <c r="S19">
        <f t="shared" si="70"/>
        <v>1.8216798094863988</v>
      </c>
      <c r="T19">
        <f t="shared" si="70"/>
        <v>7.5947626898047718</v>
      </c>
      <c r="U19">
        <f t="shared" si="70"/>
        <v>128.74566089635951</v>
      </c>
      <c r="V19">
        <f t="shared" si="70"/>
        <v>4.5644579250708944E-2</v>
      </c>
      <c r="W19">
        <f t="shared" si="70"/>
        <v>8.0614736867031852E-3</v>
      </c>
      <c r="X19">
        <f t="shared" si="70"/>
        <v>0.2769277886624158</v>
      </c>
      <c r="Y19">
        <f t="shared" si="70"/>
        <v>3.6375403839162164E-2</v>
      </c>
      <c r="Z19">
        <f t="shared" si="70"/>
        <v>3.322371889599713E-2</v>
      </c>
      <c r="AA19">
        <f t="shared" si="70"/>
        <v>0.11928830519924152</v>
      </c>
      <c r="AB19">
        <f t="shared" si="70"/>
        <v>6.1441526172430734E-3</v>
      </c>
      <c r="AC19">
        <f t="shared" si="70"/>
        <v>2.5615577894042875E-2</v>
      </c>
      <c r="AD19">
        <f t="shared" si="70"/>
        <v>0.43571365836846598</v>
      </c>
      <c r="AH19" s="63" t="s">
        <v>49</v>
      </c>
      <c r="AI19" s="71">
        <f>AI17+AI18</f>
        <v>8.0591908002177473</v>
      </c>
      <c r="AJ19" s="71">
        <f>AJ17+AJ18</f>
        <v>2.8989773396322183</v>
      </c>
      <c r="AK19" s="71">
        <f>AK17+AK18</f>
        <v>29.605461225981472</v>
      </c>
      <c r="AL19" s="71">
        <f>AL17+AL18</f>
        <v>13.845297062883715</v>
      </c>
      <c r="AM19" s="71">
        <f>AM17+AM18</f>
        <v>6.7975772103390293</v>
      </c>
      <c r="AN19" s="66">
        <f t="shared" si="21"/>
        <v>12.241300727810836</v>
      </c>
      <c r="AO19" s="71">
        <f>AO17+AO18</f>
        <v>12.028796200436188</v>
      </c>
      <c r="AP19" s="71">
        <f>AP17+AP18</f>
        <v>8.2555233540218111</v>
      </c>
      <c r="AQ19" s="71">
        <v>5.8949397359121889</v>
      </c>
      <c r="AR19" s="71">
        <f>AR17+AR18</f>
        <v>7.7095143716370824</v>
      </c>
      <c r="AS19" s="71">
        <f>AS17+AS18</f>
        <v>10.294153811650812</v>
      </c>
      <c r="AT19" s="67">
        <f t="shared" si="22"/>
        <v>8.8365854947316169</v>
      </c>
      <c r="AU19" s="71">
        <f>AU17+AU18</f>
        <v>7.3568121577867807</v>
      </c>
      <c r="AV19" s="71">
        <f>AV17+AV18</f>
        <v>6.560801708196319</v>
      </c>
      <c r="AW19" s="71">
        <f>AW17+AW18</f>
        <v>58.823339781989588</v>
      </c>
      <c r="AX19" s="71">
        <f>AX17+AX18</f>
        <v>11.373933209132355</v>
      </c>
      <c r="AY19" s="71">
        <f>AY17+AY18</f>
        <v>2.9258439024390239</v>
      </c>
      <c r="AZ19" s="68">
        <f t="shared" si="23"/>
        <v>17.408146151908817</v>
      </c>
      <c r="BB19" s="63" t="s">
        <v>49</v>
      </c>
      <c r="BC19" s="74">
        <f>BC17+BC18</f>
        <v>2.7713599373508202E-2</v>
      </c>
      <c r="BD19" s="74">
        <f>BD17+BD18</f>
        <v>9.8778829924423966E-3</v>
      </c>
      <c r="BE19" s="74">
        <f>BE17+BE18</f>
        <v>0.10029577289374808</v>
      </c>
      <c r="BF19" s="74">
        <f>BF17+BF18</f>
        <v>4.7925758775349492E-2</v>
      </c>
      <c r="BG19" s="74">
        <f>BG17+BG18</f>
        <v>2.2772452965959897E-2</v>
      </c>
      <c r="BH19" s="66">
        <f t="shared" si="24"/>
        <v>4.1717093400201619E-2</v>
      </c>
      <c r="BI19" s="74">
        <f>BI17+BI18</f>
        <v>4.1305903020634353E-2</v>
      </c>
      <c r="BJ19" s="74">
        <f>BJ17+BJ18</f>
        <v>2.7656694653339402E-2</v>
      </c>
      <c r="BK19" s="74">
        <f>BK17+BK18</f>
        <v>2.0361084546819071E-2</v>
      </c>
      <c r="BL19" s="74">
        <f>BL17+BL18</f>
        <v>2.6638264901496192E-2</v>
      </c>
      <c r="BM19" s="74">
        <f>BM17+BM18</f>
        <v>3.4842297532478965E-2</v>
      </c>
      <c r="BN19" s="67">
        <f t="shared" si="25"/>
        <v>3.0160848930953593E-2</v>
      </c>
      <c r="BO19" s="74">
        <f>BO17+BO18</f>
        <v>2.5049750285560123E-2</v>
      </c>
      <c r="BP19" s="74">
        <f>BP17+BP18</f>
        <v>2.2366265731472212E-2</v>
      </c>
      <c r="BQ19" s="74">
        <f>BQ17+BQ18</f>
        <v>0.19895247119054085</v>
      </c>
      <c r="BR19" s="74">
        <f>BR17+BR18</f>
        <v>3.9211051564334021E-2</v>
      </c>
      <c r="BS19" s="74">
        <f>BS17+BS18</f>
        <v>1.0818428184281841E-2</v>
      </c>
      <c r="BT19" s="68">
        <f t="shared" si="26"/>
        <v>5.9279593391237818E-2</v>
      </c>
      <c r="BW19" s="63" t="s">
        <v>49</v>
      </c>
      <c r="BX19" s="74">
        <f>BX17+BX18</f>
        <v>9.9904828311132676E-2</v>
      </c>
      <c r="BY19" s="74">
        <f>BY17+BY18</f>
        <v>4.6814611338589565E-2</v>
      </c>
      <c r="BZ19" s="74">
        <f>BZ17+BZ18</f>
        <v>0.16704825598558973</v>
      </c>
      <c r="CA19" s="74">
        <f>CA17+CA18</f>
        <v>0.12841843187392682</v>
      </c>
      <c r="CB19" s="74">
        <f>CB17+CB18</f>
        <v>6.9789926343732447E-2</v>
      </c>
      <c r="CC19" s="66">
        <f t="shared" si="32"/>
        <v>0.10239521077059424</v>
      </c>
      <c r="CD19" s="100">
        <f t="shared" si="33"/>
        <v>4.246347584156792E-2</v>
      </c>
      <c r="CE19" s="74">
        <f>CE17+CE18</f>
        <v>0.12670522398967593</v>
      </c>
      <c r="CF19" s="74">
        <f>CF17+CF18</f>
        <v>0.12851623909544332</v>
      </c>
      <c r="CG19" s="74">
        <f>CG17+CG18</f>
        <v>6.9231841369667022E-2</v>
      </c>
      <c r="CH19" s="74">
        <f>CH17+CH18</f>
        <v>6.5676195516509342E-2</v>
      </c>
      <c r="CI19" s="74">
        <f>CI17+CI18</f>
        <v>0.10760437780259099</v>
      </c>
      <c r="CJ19" s="67">
        <f t="shared" si="39"/>
        <v>9.9546775554777339E-2</v>
      </c>
      <c r="CK19" s="100">
        <f t="shared" si="40"/>
        <v>2.7232141010156606E-2</v>
      </c>
      <c r="CL19" s="74">
        <f>CL17+CL18</f>
        <v>0.14346936016930195</v>
      </c>
      <c r="CM19" s="74">
        <f>CM17+CM18</f>
        <v>0.11296093803773843</v>
      </c>
      <c r="CN19" s="74">
        <f>CN17+CN18</f>
        <v>0.20760979984403721</v>
      </c>
      <c r="CO19" s="74">
        <f>CO17+CO18</f>
        <v>0.20834777664364512</v>
      </c>
      <c r="CP19" s="74">
        <f>CP17+CP18</f>
        <v>2.8949500091736264E-2</v>
      </c>
      <c r="CQ19" s="100">
        <f t="shared" si="46"/>
        <v>0.1402674749572918</v>
      </c>
      <c r="CR19" s="100">
        <f t="shared" si="47"/>
        <v>6.6809440582114021E-2</v>
      </c>
      <c r="CV19" s="63" t="s">
        <v>49</v>
      </c>
      <c r="CW19" s="115">
        <f t="shared" si="48"/>
        <v>1</v>
      </c>
      <c r="CX19" s="12">
        <f t="shared" si="49"/>
        <v>1</v>
      </c>
      <c r="CY19" s="12">
        <f t="shared" si="50"/>
        <v>1</v>
      </c>
      <c r="CZ19" s="12">
        <f t="shared" si="51"/>
        <v>1</v>
      </c>
      <c r="DA19" s="12">
        <f t="shared" si="52"/>
        <v>1</v>
      </c>
      <c r="DB19" s="12">
        <f t="shared" si="53"/>
        <v>1</v>
      </c>
      <c r="DC19" s="116">
        <f t="shared" si="54"/>
        <v>0</v>
      </c>
      <c r="DD19" s="115">
        <f t="shared" si="55"/>
        <v>1</v>
      </c>
      <c r="DE19" s="12">
        <f t="shared" si="56"/>
        <v>1</v>
      </c>
      <c r="DF19" s="12">
        <f t="shared" si="57"/>
        <v>1</v>
      </c>
      <c r="DG19" s="12">
        <f t="shared" si="58"/>
        <v>1</v>
      </c>
      <c r="DH19" s="12">
        <f t="shared" si="59"/>
        <v>1</v>
      </c>
      <c r="DI19" s="12">
        <f t="shared" si="60"/>
        <v>1</v>
      </c>
      <c r="DJ19" s="116">
        <f t="shared" si="20"/>
        <v>0</v>
      </c>
      <c r="DK19" s="115">
        <f t="shared" si="61"/>
        <v>1</v>
      </c>
      <c r="DL19" s="12">
        <f t="shared" si="62"/>
        <v>1</v>
      </c>
      <c r="DM19" s="12">
        <f t="shared" si="63"/>
        <v>1</v>
      </c>
      <c r="DN19" s="12">
        <f t="shared" si="64"/>
        <v>1</v>
      </c>
      <c r="DO19" s="12">
        <f t="shared" si="65"/>
        <v>1</v>
      </c>
      <c r="DP19" s="12">
        <f t="shared" si="66"/>
        <v>1</v>
      </c>
      <c r="DQ19" s="116">
        <f t="shared" si="67"/>
        <v>0</v>
      </c>
    </row>
    <row r="20" spans="2:121">
      <c r="AH20" s="63" t="s">
        <v>61</v>
      </c>
      <c r="AI20" s="71">
        <f>AI19/0.2774</f>
        <v>29.052598414627784</v>
      </c>
      <c r="AJ20" s="71">
        <f>AJ19/0.211</f>
        <v>13.739229097783026</v>
      </c>
      <c r="AK20" s="71">
        <f>AK19/0.6004</f>
        <v>49.309562335079065</v>
      </c>
      <c r="AL20" s="71">
        <f>AL19/0.3732</f>
        <v>37.09886672798423</v>
      </c>
      <c r="AM20" s="71">
        <f>AM19/0.3263</f>
        <v>20.832293013604136</v>
      </c>
      <c r="AN20" s="66">
        <f t="shared" si="21"/>
        <v>30.006509917815645</v>
      </c>
      <c r="AO20" s="71">
        <f>AO19/0.326</f>
        <v>36.898147854098738</v>
      </c>
      <c r="AP20" s="71">
        <f>AP19/0.2152</f>
        <v>38.362097369989826</v>
      </c>
      <c r="AQ20" s="71">
        <f>AQ19/0.2941</f>
        <v>20.043997741965963</v>
      </c>
      <c r="AR20" s="71">
        <f>AR19/0.4056</f>
        <v>19.007678431057894</v>
      </c>
      <c r="AS20" s="71">
        <f>AS19/0.3238</f>
        <v>31.79170417433852</v>
      </c>
      <c r="AT20" s="67">
        <f t="shared" si="22"/>
        <v>29.22072511429019</v>
      </c>
      <c r="AU20" s="71">
        <f>AU19/0.1746</f>
        <v>42.13523572615567</v>
      </c>
      <c r="AV20" s="71">
        <f>AV19/0.198</f>
        <v>33.13536216260767</v>
      </c>
      <c r="AW20" s="71">
        <f>AW19/0.9583</f>
        <v>61.38301135551454</v>
      </c>
      <c r="AX20" s="71">
        <f>AX19/0.1882</f>
        <v>60.435351801978506</v>
      </c>
      <c r="AY20" s="71">
        <f>AY19/0.3737</f>
        <v>7.8293922998100722</v>
      </c>
      <c r="AZ20" s="68">
        <f t="shared" si="23"/>
        <v>40.983670669213296</v>
      </c>
      <c r="BB20" s="63" t="s">
        <v>61</v>
      </c>
      <c r="BC20" s="71">
        <f>BC19/0.14</f>
        <v>0.19795428123934428</v>
      </c>
      <c r="BD20" s="71">
        <f>BD19/0.149</f>
        <v>6.6294516727801317E-2</v>
      </c>
      <c r="BE20" s="71">
        <f>BE19/0.235</f>
        <v>0.4267905229521195</v>
      </c>
      <c r="BF20" s="71">
        <f>BF19/0.321</f>
        <v>0.14930142920669623</v>
      </c>
      <c r="BG20" s="71">
        <f>BG19/0.255</f>
        <v>8.9303737121411361E-2</v>
      </c>
      <c r="BH20" s="66">
        <f t="shared" si="24"/>
        <v>0.18592889744947455</v>
      </c>
      <c r="BI20" s="71">
        <f>BI19/0.169</f>
        <v>0.24441362734103167</v>
      </c>
      <c r="BJ20" s="71">
        <f>BJ19/0.158</f>
        <v>0.17504237122366711</v>
      </c>
      <c r="BK20" s="71">
        <f>BK19/0.142</f>
        <v>0.14338791934379627</v>
      </c>
      <c r="BL20" s="71">
        <f>BL19/0.2</f>
        <v>0.13319132450748095</v>
      </c>
      <c r="BM20" s="71">
        <f>BM19/0.409</f>
        <v>8.5188991521953458E-2</v>
      </c>
      <c r="BN20" s="67">
        <f t="shared" si="25"/>
        <v>0.15624484678758591</v>
      </c>
      <c r="BO20" s="71">
        <f>BO19/0.169</f>
        <v>0.14822337447076994</v>
      </c>
      <c r="BP20" s="71">
        <f>BP19/0.158</f>
        <v>0.1415586438700773</v>
      </c>
      <c r="BQ20" s="71">
        <f>BQ19/0.34</f>
        <v>0.58515432703100245</v>
      </c>
      <c r="BR20" s="71">
        <f>BR19/0.2</f>
        <v>0.1960552578216701</v>
      </c>
      <c r="BS20" s="71">
        <f>BS19/0.409</f>
        <v>2.6450924655945823E-2</v>
      </c>
      <c r="BT20" s="68">
        <f t="shared" si="26"/>
        <v>0.21948850556989313</v>
      </c>
      <c r="BW20" s="63" t="s">
        <v>68</v>
      </c>
      <c r="BX20" s="71">
        <f>BX17/BX19*100</f>
        <v>100</v>
      </c>
      <c r="BY20" s="71">
        <f>BY17/BY19*100</f>
        <v>100</v>
      </c>
      <c r="BZ20" s="71">
        <f>BZ17/BZ19*100</f>
        <v>54.490026913632583</v>
      </c>
      <c r="CA20" s="71">
        <f>CA17/CA19*100</f>
        <v>100</v>
      </c>
      <c r="CB20" s="71">
        <f>CB17/CB19*100</f>
        <v>100</v>
      </c>
      <c r="CC20" s="66">
        <f t="shared" si="32"/>
        <v>90.898005382726524</v>
      </c>
      <c r="CD20" s="100">
        <f t="shared" si="33"/>
        <v>18.203989234546913</v>
      </c>
      <c r="CE20" s="71">
        <f>CE17/CE19*100</f>
        <v>100</v>
      </c>
      <c r="CF20" s="71">
        <f>CF17/CF19*100</f>
        <v>100</v>
      </c>
      <c r="CG20" s="71">
        <f>CG17/CG19*100</f>
        <v>88.035582746424907</v>
      </c>
      <c r="CH20" s="71">
        <f>CH17/CH19*100</f>
        <v>85.780419920425743</v>
      </c>
      <c r="CI20" s="71">
        <f>CI17/CI19*100</f>
        <v>100</v>
      </c>
      <c r="CJ20" s="67">
        <f t="shared" si="39"/>
        <v>94.763200533370124</v>
      </c>
      <c r="CK20" s="100">
        <f t="shared" si="40"/>
        <v>6.4532688552174227</v>
      </c>
      <c r="CL20" s="71">
        <f>CL17/CL19*100</f>
        <v>100</v>
      </c>
      <c r="CM20" s="71">
        <f>CM17/CM19*100</f>
        <v>100</v>
      </c>
      <c r="CN20" s="71">
        <f>CN17/CN19*100</f>
        <v>96.911748529447166</v>
      </c>
      <c r="CO20" s="71">
        <f>CO17/CO19*100</f>
        <v>91.809403445372439</v>
      </c>
      <c r="CP20" s="71">
        <f>CP17/CP19*100</f>
        <v>100</v>
      </c>
      <c r="CQ20" s="100">
        <f t="shared" si="46"/>
        <v>97.744230394963921</v>
      </c>
      <c r="CR20" s="100">
        <f t="shared" si="47"/>
        <v>3.1993963965418688</v>
      </c>
      <c r="CV20" s="63" t="s">
        <v>68</v>
      </c>
      <c r="CW20" s="115"/>
      <c r="CX20" s="12"/>
      <c r="CY20" s="12"/>
      <c r="CZ20" s="12"/>
      <c r="DA20" s="12"/>
      <c r="DB20" s="12"/>
      <c r="DC20" s="116"/>
      <c r="DD20" s="115"/>
      <c r="DE20" s="12"/>
      <c r="DF20" s="12"/>
      <c r="DG20" s="12"/>
      <c r="DH20" s="12"/>
      <c r="DI20" s="12"/>
      <c r="DJ20" s="116"/>
      <c r="DK20" s="115"/>
      <c r="DL20" s="12"/>
      <c r="DM20" s="12"/>
      <c r="DN20" s="12"/>
      <c r="DO20" s="12"/>
      <c r="DP20" s="12"/>
      <c r="DQ20" s="116"/>
    </row>
    <row r="21" spans="2:121">
      <c r="D21" s="250"/>
      <c r="E21" s="250"/>
      <c r="F21" s="250"/>
      <c r="G21" s="250"/>
      <c r="H21" s="250"/>
      <c r="I21" s="250"/>
      <c r="J21" s="250"/>
      <c r="K21" s="250"/>
      <c r="L21" s="250"/>
      <c r="AH21" s="63"/>
      <c r="AI21" s="71"/>
      <c r="AJ21" s="71"/>
      <c r="AK21" s="71"/>
      <c r="AL21" s="71"/>
      <c r="AM21" s="71"/>
      <c r="AN21" s="66"/>
      <c r="AO21" s="71"/>
      <c r="AP21" s="71"/>
      <c r="AQ21" s="71"/>
      <c r="AR21" s="71"/>
      <c r="AS21" s="71"/>
      <c r="AT21" s="67"/>
      <c r="AU21" s="71"/>
      <c r="AV21" s="71"/>
      <c r="AW21" s="71"/>
      <c r="AX21" s="71"/>
      <c r="AY21" s="71"/>
      <c r="AZ21" s="68"/>
      <c r="BB21" s="63"/>
      <c r="BC21" s="71"/>
      <c r="BD21" s="71"/>
      <c r="BE21" s="71"/>
      <c r="BF21" s="71"/>
      <c r="BG21" s="71"/>
      <c r="BH21" s="66"/>
      <c r="BI21" s="71"/>
      <c r="BJ21" s="71"/>
      <c r="BK21" s="71"/>
      <c r="BL21" s="71"/>
      <c r="BM21" s="71"/>
      <c r="BN21" s="67"/>
      <c r="BO21" s="71"/>
      <c r="BP21" s="71"/>
      <c r="BQ21" s="71"/>
      <c r="BR21" s="71"/>
      <c r="BS21" s="71"/>
      <c r="BT21" s="68"/>
      <c r="BW21" s="63" t="s">
        <v>69</v>
      </c>
      <c r="BX21" s="71">
        <f>BX18/BX19*100</f>
        <v>0</v>
      </c>
      <c r="BY21" s="71">
        <f>BY18/BY19*100</f>
        <v>0</v>
      </c>
      <c r="BZ21" s="71">
        <f>BZ18/BZ19*100</f>
        <v>45.509973086367417</v>
      </c>
      <c r="CA21" s="71">
        <f>CA18/CA19*100</f>
        <v>0</v>
      </c>
      <c r="CB21" s="71">
        <f>CB18/CB19*100</f>
        <v>0</v>
      </c>
      <c r="CC21" s="66">
        <f t="shared" si="32"/>
        <v>9.1019946172734834</v>
      </c>
      <c r="CD21" s="100">
        <f t="shared" si="33"/>
        <v>18.203989234546967</v>
      </c>
      <c r="CE21" s="71">
        <f>CE18/CE19*100</f>
        <v>0</v>
      </c>
      <c r="CF21" s="71">
        <f>CF18/CF19*100</f>
        <v>0</v>
      </c>
      <c r="CG21" s="71">
        <f>CG18/CG19*100</f>
        <v>11.964417253575101</v>
      </c>
      <c r="CH21" s="71">
        <f>CH18/CH19*100</f>
        <v>14.219580079574262</v>
      </c>
      <c r="CI21" s="71">
        <f>CI18/CI19*100</f>
        <v>0</v>
      </c>
      <c r="CJ21" s="67">
        <f t="shared" si="39"/>
        <v>5.2367994666298729</v>
      </c>
      <c r="CK21" s="100">
        <f t="shared" si="40"/>
        <v>6.4532688552174262</v>
      </c>
      <c r="CL21" s="71">
        <f>CL18/CL19*100</f>
        <v>0</v>
      </c>
      <c r="CM21" s="71">
        <f>CM18/CM19*100</f>
        <v>0</v>
      </c>
      <c r="CN21" s="71">
        <f>CN18/CN19*100</f>
        <v>3.0882514705528297</v>
      </c>
      <c r="CO21" s="71">
        <f>CO18/CO19*100</f>
        <v>8.1905965546275663</v>
      </c>
      <c r="CP21" s="71">
        <f>CP18/CP19*100</f>
        <v>0</v>
      </c>
      <c r="CQ21" s="100">
        <f t="shared" si="46"/>
        <v>2.2557696050360794</v>
      </c>
      <c r="CR21" s="100">
        <f t="shared" si="47"/>
        <v>3.1993963965418701</v>
      </c>
      <c r="CV21" s="63" t="s">
        <v>69</v>
      </c>
      <c r="CW21" s="115"/>
      <c r="CX21" s="12"/>
      <c r="CY21" s="12"/>
      <c r="CZ21" s="12"/>
      <c r="DA21" s="12"/>
      <c r="DB21" s="12"/>
      <c r="DC21" s="116"/>
      <c r="DD21" s="115"/>
      <c r="DE21" s="12"/>
      <c r="DF21" s="12"/>
      <c r="DG21" s="12"/>
      <c r="DH21" s="12"/>
      <c r="DI21" s="12"/>
      <c r="DJ21" s="116"/>
      <c r="DK21" s="115"/>
      <c r="DL21" s="12"/>
      <c r="DM21" s="12"/>
      <c r="DN21" s="12"/>
      <c r="DO21" s="12"/>
      <c r="DP21" s="12"/>
      <c r="DQ21" s="116"/>
    </row>
    <row r="22" spans="2:121">
      <c r="B22">
        <v>170714</v>
      </c>
      <c r="D22" s="248" t="s">
        <v>120</v>
      </c>
      <c r="E22" s="248"/>
      <c r="F22" s="248"/>
      <c r="G22" s="248" t="s">
        <v>121</v>
      </c>
      <c r="H22" s="248"/>
      <c r="I22" s="248"/>
      <c r="J22" s="248" t="s">
        <v>123</v>
      </c>
      <c r="K22" s="248"/>
      <c r="L22" s="248"/>
      <c r="M22" s="248" t="s">
        <v>120</v>
      </c>
      <c r="N22" s="248"/>
      <c r="O22" s="248"/>
      <c r="P22" s="248" t="s">
        <v>121</v>
      </c>
      <c r="Q22" s="248"/>
      <c r="R22" s="248"/>
      <c r="S22" s="248" t="s">
        <v>123</v>
      </c>
      <c r="T22" s="248"/>
      <c r="U22" s="248"/>
      <c r="V22" s="248" t="s">
        <v>120</v>
      </c>
      <c r="W22" s="248"/>
      <c r="X22" s="248"/>
      <c r="Y22" s="248" t="s">
        <v>121</v>
      </c>
      <c r="Z22" s="248"/>
      <c r="AA22" s="248"/>
      <c r="AB22" s="248" t="s">
        <v>123</v>
      </c>
      <c r="AC22" s="248"/>
      <c r="AD22" s="248"/>
      <c r="AH22" s="7" t="s">
        <v>20</v>
      </c>
      <c r="AI22" s="79">
        <v>1.7563551579720793</v>
      </c>
      <c r="AJ22" s="79">
        <v>2.0014019649984651</v>
      </c>
      <c r="AK22" s="79">
        <v>7.2636826636229204</v>
      </c>
      <c r="AL22" s="79">
        <v>8.2167100807679105</v>
      </c>
      <c r="AM22" s="79">
        <v>1.4719394364137188</v>
      </c>
      <c r="AN22" s="66">
        <f>AVERAGE(AI22:AM22)</f>
        <v>4.1420178607550193</v>
      </c>
      <c r="AO22" s="79">
        <v>1.5110621558757789</v>
      </c>
      <c r="AP22" s="79">
        <v>1.8828575094887536</v>
      </c>
      <c r="AQ22" s="79">
        <v>3.6498736484470053</v>
      </c>
      <c r="AR22" s="79">
        <v>3.8070393338259527</v>
      </c>
      <c r="AS22" s="79">
        <v>4.8468116155953282</v>
      </c>
      <c r="AT22" s="67">
        <f>AVERAGE(AO22:AS22)</f>
        <v>3.1395288526465639</v>
      </c>
      <c r="AU22" s="79">
        <v>1.8734981126666348</v>
      </c>
      <c r="AV22" s="79">
        <v>1.834216662926391</v>
      </c>
      <c r="AW22" s="79">
        <v>14.854999132321041</v>
      </c>
      <c r="AX22" s="79">
        <v>6.7985824632061762</v>
      </c>
      <c r="AY22" s="79">
        <v>4.4515530661824245</v>
      </c>
      <c r="AZ22" s="68">
        <f>AVERAGE(AU22:AY22)</f>
        <v>5.9625698874605337</v>
      </c>
      <c r="BB22" s="7" t="s">
        <v>20</v>
      </c>
      <c r="BC22" s="65">
        <v>6.4941954445260838E-3</v>
      </c>
      <c r="BD22" s="65">
        <v>7.4002660935421159E-3</v>
      </c>
      <c r="BE22" s="65">
        <v>2.6857765441386284E-2</v>
      </c>
      <c r="BF22" s="65">
        <v>3.0381623519201002E-2</v>
      </c>
      <c r="BG22" s="65">
        <v>5.4425566145820626E-3</v>
      </c>
      <c r="BH22" s="66">
        <f t="shared" si="24"/>
        <v>1.5315281422647511E-2</v>
      </c>
      <c r="BI22" s="65">
        <v>5.5872144791117729E-3</v>
      </c>
      <c r="BJ22" s="65">
        <v>6.9619430929515761E-3</v>
      </c>
      <c r="BK22" s="65">
        <v>1.3495557953215033E-2</v>
      </c>
      <c r="BL22" s="65">
        <v>1.4076684539936967E-2</v>
      </c>
      <c r="BM22" s="65">
        <v>1.7921285322962943E-2</v>
      </c>
      <c r="BN22" s="67">
        <f t="shared" si="25"/>
        <v>1.1608537077635659E-2</v>
      </c>
      <c r="BO22" s="65">
        <v>6.9273363382016447E-3</v>
      </c>
      <c r="BP22" s="65">
        <v>6.7820915619389577E-3</v>
      </c>
      <c r="BQ22" s="65">
        <v>5.4926970354302239E-2</v>
      </c>
      <c r="BR22" s="65">
        <v>2.5138038318381128E-2</v>
      </c>
      <c r="BS22" s="65">
        <v>1.6459800577490941E-2</v>
      </c>
      <c r="BT22" s="68">
        <f t="shared" si="26"/>
        <v>2.2046847430062983E-2</v>
      </c>
      <c r="BW22" s="7" t="s">
        <v>20</v>
      </c>
      <c r="BX22" s="84">
        <f>BC22/0.2774</f>
        <v>2.3410942482069517E-2</v>
      </c>
      <c r="BY22" s="84">
        <f>BD22/0.211</f>
        <v>3.5072351154228042E-2</v>
      </c>
      <c r="BZ22" s="84">
        <f>BE22/0.6004</f>
        <v>4.473312032209574E-2</v>
      </c>
      <c r="CA22" s="84">
        <f>BF22/0.3732</f>
        <v>8.1408423148984471E-2</v>
      </c>
      <c r="CB22" s="84">
        <f>BG22/0.3263</f>
        <v>1.6679609606442117E-2</v>
      </c>
      <c r="CC22" s="66">
        <f t="shared" si="32"/>
        <v>4.0260889342763971E-2</v>
      </c>
      <c r="CD22" s="100">
        <f t="shared" si="33"/>
        <v>2.271580410204024E-2</v>
      </c>
      <c r="CE22" s="84">
        <f>BI22/0.326</f>
        <v>1.7138694721201757E-2</v>
      </c>
      <c r="CF22" s="84">
        <f>BJ22/0.2152</f>
        <v>3.2351036677284277E-2</v>
      </c>
      <c r="CG22" s="84">
        <f>BK22/0.2941</f>
        <v>4.5887650299949116E-2</v>
      </c>
      <c r="CH22" s="84">
        <f>BL22/0.4056</f>
        <v>3.4705829733572405E-2</v>
      </c>
      <c r="CI22" s="84">
        <f>BM22/0.3238</f>
        <v>5.5346773696611937E-2</v>
      </c>
      <c r="CJ22" s="67">
        <f t="shared" si="39"/>
        <v>3.7085997025723905E-2</v>
      </c>
      <c r="CK22" s="100">
        <f t="shared" si="40"/>
        <v>1.2937580763432115E-2</v>
      </c>
      <c r="CL22" s="84">
        <f>BO22/0.1746</f>
        <v>3.9675465854534048E-2</v>
      </c>
      <c r="CM22" s="84">
        <f>BP22/0.198</f>
        <v>3.4252987686560391E-2</v>
      </c>
      <c r="CN22" s="84">
        <f>BQ22/0.9583</f>
        <v>5.7317093138163661E-2</v>
      </c>
      <c r="CO22" s="84">
        <f>BR22/0.1882</f>
        <v>0.13357087310510696</v>
      </c>
      <c r="CP22" s="84">
        <f>BS22/0.3737</f>
        <v>4.4045492580923044E-2</v>
      </c>
      <c r="CQ22" s="100">
        <f t="shared" si="46"/>
        <v>6.1772382473057622E-2</v>
      </c>
      <c r="CR22" s="100">
        <f t="shared" si="47"/>
        <v>3.6700698355227615E-2</v>
      </c>
      <c r="CV22" s="7" t="s">
        <v>20</v>
      </c>
      <c r="CW22" s="115">
        <f>BX22/BX$35</f>
        <v>0.26460585135790771</v>
      </c>
      <c r="CX22" s="12">
        <f>BY22/BY$35</f>
        <v>0.32731077397472397</v>
      </c>
      <c r="CY22" s="12">
        <f>BZ22/BZ$35</f>
        <v>0.31744369547752355</v>
      </c>
      <c r="CZ22" s="12">
        <f>CA22/CA$35</f>
        <v>0.30554704220361673</v>
      </c>
      <c r="DA22" s="12">
        <f>CB22/CB$35</f>
        <v>9.501521112703662E-2</v>
      </c>
      <c r="DB22" s="12">
        <f>AVERAGE(CW22:DA22)</f>
        <v>0.26198451482816176</v>
      </c>
      <c r="DC22" s="116">
        <f>_xlfn.STDEV.P(CW22:DA22)</f>
        <v>8.6170243619662912E-2</v>
      </c>
      <c r="DD22" s="115">
        <f>CE22/CE$35</f>
        <v>0.23092446585630796</v>
      </c>
      <c r="DE22" s="12">
        <f>CF22/CF$35</f>
        <v>0.19451542831318125</v>
      </c>
      <c r="DF22" s="12">
        <f>CG22/CG$35</f>
        <v>0.32140066895615521</v>
      </c>
      <c r="DG22" s="12">
        <f>CH22/CH$35</f>
        <v>0.34629615639752359</v>
      </c>
      <c r="DH22" s="12">
        <f>CI22/CI$35</f>
        <v>0.22042508696178001</v>
      </c>
      <c r="DI22" s="12">
        <f>AVERAGE(DD22:DH22)</f>
        <v>0.2627123612969896</v>
      </c>
      <c r="DJ22" s="116">
        <f t="shared" ref="DJ22:DJ35" si="71">_xlfn.STDEV.P(DD22:DH22)</f>
        <v>5.9799788954396672E-2</v>
      </c>
      <c r="DK22" s="115">
        <f>CL22/CL$35</f>
        <v>0.28215656472938472</v>
      </c>
      <c r="DL22" s="12">
        <f>CM22/CM$35</f>
        <v>0.27370897576502612</v>
      </c>
      <c r="DM22" s="12">
        <f>CN22/CN$35</f>
        <v>0.19209560759112887</v>
      </c>
      <c r="DN22" s="12">
        <f>CO22/CO$35</f>
        <v>0.29863631030907323</v>
      </c>
      <c r="DO22" s="12">
        <f>CP22/CP$35</f>
        <v>0.12911821484988498</v>
      </c>
      <c r="DP22" s="12">
        <f>AVERAGE(DK22:DO22)</f>
        <v>0.2351431346488996</v>
      </c>
      <c r="DQ22" s="116">
        <f t="shared" ref="DQ22:DQ35" si="72">_xlfn.STDEV.P(DK22:DO22)</f>
        <v>6.4534244039141889E-2</v>
      </c>
    </row>
    <row r="23" spans="2:121">
      <c r="B23" s="1" t="s">
        <v>155</v>
      </c>
      <c r="C23" s="2" t="s">
        <v>0</v>
      </c>
      <c r="D23" s="35" t="s">
        <v>51</v>
      </c>
      <c r="E23" s="35" t="s">
        <v>53</v>
      </c>
      <c r="F23" s="35" t="s">
        <v>55</v>
      </c>
      <c r="G23" s="35" t="s">
        <v>51</v>
      </c>
      <c r="H23" s="35" t="s">
        <v>53</v>
      </c>
      <c r="I23" s="35" t="s">
        <v>55</v>
      </c>
      <c r="J23" s="35" t="s">
        <v>51</v>
      </c>
      <c r="K23" s="35" t="s">
        <v>53</v>
      </c>
      <c r="L23" s="35" t="s">
        <v>55</v>
      </c>
      <c r="M23" s="35" t="s">
        <v>51</v>
      </c>
      <c r="N23" s="35" t="s">
        <v>53</v>
      </c>
      <c r="O23" s="35" t="s">
        <v>55</v>
      </c>
      <c r="P23" s="35" t="s">
        <v>51</v>
      </c>
      <c r="Q23" s="35" t="s">
        <v>53</v>
      </c>
      <c r="R23" s="35" t="s">
        <v>55</v>
      </c>
      <c r="S23" s="35" t="s">
        <v>51</v>
      </c>
      <c r="T23" s="35" t="s">
        <v>53</v>
      </c>
      <c r="U23" s="35" t="s">
        <v>55</v>
      </c>
      <c r="V23" s="35" t="s">
        <v>51</v>
      </c>
      <c r="W23" s="35" t="s">
        <v>53</v>
      </c>
      <c r="X23" s="35" t="s">
        <v>55</v>
      </c>
      <c r="Y23" s="35" t="s">
        <v>51</v>
      </c>
      <c r="Z23" s="35" t="s">
        <v>53</v>
      </c>
      <c r="AA23" s="35" t="s">
        <v>55</v>
      </c>
      <c r="AB23" s="35" t="s">
        <v>51</v>
      </c>
      <c r="AC23" s="35" t="s">
        <v>53</v>
      </c>
      <c r="AD23" s="35" t="s">
        <v>55</v>
      </c>
      <c r="AE23" s="122"/>
      <c r="AF23" s="122"/>
      <c r="AH23" s="7" t="s">
        <v>21</v>
      </c>
      <c r="AI23" s="81">
        <v>5.3875388684790595</v>
      </c>
      <c r="AJ23" s="81">
        <v>3.8761639852625112</v>
      </c>
      <c r="AK23" s="81">
        <v>14.831614853822407</v>
      </c>
      <c r="AL23" s="81">
        <v>17.703191433549449</v>
      </c>
      <c r="AM23" s="81">
        <v>13.145203032445213</v>
      </c>
      <c r="AN23" s="66">
        <f t="shared" ref="AN23:AN37" si="73">AVERAGE(AI23:AM23)</f>
        <v>10.988742434711728</v>
      </c>
      <c r="AO23" s="81">
        <v>5.5544201359233876</v>
      </c>
      <c r="AP23" s="81">
        <v>7.737176509921798</v>
      </c>
      <c r="AQ23" s="81">
        <v>6.8405392024976477</v>
      </c>
      <c r="AR23" s="81">
        <v>7.9319155345876196</v>
      </c>
      <c r="AS23" s="81">
        <v>14.894038519948337</v>
      </c>
      <c r="AT23" s="67">
        <f t="shared" ref="AT23:AT37" si="74">AVERAGE(AO23:AS23)</f>
        <v>8.5916179805757587</v>
      </c>
      <c r="AU23" s="81">
        <v>4.2532904104352811</v>
      </c>
      <c r="AV23" s="81">
        <v>4.5471935143626565</v>
      </c>
      <c r="AW23" s="81">
        <v>61.309822125813447</v>
      </c>
      <c r="AX23" s="81">
        <v>16.094722815536496</v>
      </c>
      <c r="AY23" s="81">
        <v>29.85986743883586</v>
      </c>
      <c r="AZ23" s="68">
        <f t="shared" ref="AZ23:AZ37" si="75">AVERAGE(AU23:AY23)</f>
        <v>23.21297926099675</v>
      </c>
      <c r="BB23" s="7" t="s">
        <v>21</v>
      </c>
      <c r="BC23" s="70">
        <v>1.8048706427065526E-2</v>
      </c>
      <c r="BD23" s="70">
        <v>1.2985473987479099E-2</v>
      </c>
      <c r="BE23" s="70">
        <v>4.9687151939103537E-2</v>
      </c>
      <c r="BF23" s="70">
        <v>5.9307173981740201E-2</v>
      </c>
      <c r="BG23" s="70">
        <v>4.4037531096968889E-2</v>
      </c>
      <c r="BH23" s="66">
        <f t="shared" ref="BH23:BH35" si="76">AVERAGE(BC23:BG23)</f>
        <v>3.6813207486471447E-2</v>
      </c>
      <c r="BI23" s="70">
        <v>1.8607772649659588E-2</v>
      </c>
      <c r="BJ23" s="70">
        <v>2.5920189312970847E-2</v>
      </c>
      <c r="BK23" s="70">
        <v>2.2916379237848065E-2</v>
      </c>
      <c r="BL23" s="70">
        <v>2.657258135540241E-2</v>
      </c>
      <c r="BM23" s="70">
        <v>4.9896276448738147E-2</v>
      </c>
      <c r="BN23" s="67">
        <f t="shared" ref="BN23:BN34" si="77">AVERAGE(BI23:BM23)</f>
        <v>2.8782639800923816E-2</v>
      </c>
      <c r="BO23" s="70">
        <v>1.4248879096935615E-2</v>
      </c>
      <c r="BP23" s="70">
        <v>1.5233479110092651E-2</v>
      </c>
      <c r="BQ23" s="70">
        <v>0.20539303894744873</v>
      </c>
      <c r="BR23" s="70">
        <v>5.3918669398782232E-2</v>
      </c>
      <c r="BS23" s="70">
        <v>0.10003305674651879</v>
      </c>
      <c r="BT23" s="68">
        <f t="shared" ref="BT23:BT35" si="78">AVERAGE(BO23:BS23)</f>
        <v>7.7765424659955604E-2</v>
      </c>
      <c r="BW23" s="7" t="s">
        <v>21</v>
      </c>
      <c r="BX23" s="84">
        <f t="shared" ref="BX23:BX32" si="79">BC23/0.2774</f>
        <v>6.506382994616268E-2</v>
      </c>
      <c r="BY23" s="84">
        <f t="shared" ref="BY23:BY32" si="80">BD23/0.211</f>
        <v>6.1542530746346441E-2</v>
      </c>
      <c r="BZ23" s="84">
        <f t="shared" ref="BZ23:BZ32" si="81">BE23/0.6004</f>
        <v>8.2756748732684099E-2</v>
      </c>
      <c r="CA23" s="84">
        <f t="shared" ref="CA23:CA32" si="82">BF23/0.3732</f>
        <v>0.15891525718579905</v>
      </c>
      <c r="CB23" s="84">
        <f t="shared" ref="CB23:CB32" si="83">BG23/0.3263</f>
        <v>0.1349602546643239</v>
      </c>
      <c r="CC23" s="66">
        <f t="shared" si="32"/>
        <v>0.10064772425506323</v>
      </c>
      <c r="CD23" s="100">
        <f t="shared" si="33"/>
        <v>3.921217116050673E-2</v>
      </c>
      <c r="CE23" s="84">
        <f t="shared" ref="CE23:CE32" si="84">BI23/0.326</f>
        <v>5.7079057207544748E-2</v>
      </c>
      <c r="CF23" s="84">
        <f t="shared" ref="CF23:CF32" si="85">BJ23/0.2152</f>
        <v>0.12044697636138869</v>
      </c>
      <c r="CG23" s="84">
        <f t="shared" ref="CG23:CG32" si="86">BK23/0.2941</f>
        <v>7.7920364630561262E-2</v>
      </c>
      <c r="CH23" s="84">
        <f t="shared" ref="CH23:CH32" si="87">BL23/0.4056</f>
        <v>6.551425383481857E-2</v>
      </c>
      <c r="CI23" s="84">
        <f t="shared" ref="CI23:CI32" si="88">BM23/0.3238</f>
        <v>0.15409597420857984</v>
      </c>
      <c r="CJ23" s="67">
        <f t="shared" si="39"/>
        <v>9.501132524857861E-2</v>
      </c>
      <c r="CK23" s="100">
        <f t="shared" si="40"/>
        <v>3.6712404459068315E-2</v>
      </c>
      <c r="CL23" s="84">
        <f t="shared" ref="CL23:CL32" si="89">BO23/0.1746</f>
        <v>8.1608700440639254E-2</v>
      </c>
      <c r="CM23" s="84">
        <f t="shared" ref="CM23:CM32" si="90">BP23/0.198</f>
        <v>7.6936763182286108E-2</v>
      </c>
      <c r="CN23" s="84">
        <f t="shared" ref="CN23:CN32" si="91">BQ23/0.9583</f>
        <v>0.21433062605389619</v>
      </c>
      <c r="CO23" s="84">
        <f t="shared" ref="CO23:CO32" si="92">BR23/0.1882</f>
        <v>0.28649664930277485</v>
      </c>
      <c r="CP23" s="84">
        <f t="shared" ref="CP23:CP32" si="93">BS23/0.3737</f>
        <v>0.26768278497864273</v>
      </c>
      <c r="CQ23" s="100">
        <f t="shared" si="46"/>
        <v>0.18541110479164785</v>
      </c>
      <c r="CR23" s="100">
        <f t="shared" si="47"/>
        <v>8.9849738248449662E-2</v>
      </c>
      <c r="CV23" s="7" t="s">
        <v>21</v>
      </c>
      <c r="CW23" s="115">
        <f t="shared" ref="CW23:CW35" si="94">BX23/BX$35</f>
        <v>0.7353941486420924</v>
      </c>
      <c r="CX23" s="12">
        <f t="shared" ref="CX23:CX35" si="95">BY23/BY$35</f>
        <v>0.57434225844655296</v>
      </c>
      <c r="CY23" s="12">
        <f t="shared" ref="CY23:CY35" si="96">BZ23/BZ$35</f>
        <v>0.58727421548618963</v>
      </c>
      <c r="CZ23" s="12">
        <f t="shared" ref="CZ23:CZ35" si="97">CA23/CA$35</f>
        <v>0.59645040299191276</v>
      </c>
      <c r="DA23" s="12">
        <f t="shared" ref="DA23:DA35" si="98">CB23/CB$35</f>
        <v>0.7687995938308213</v>
      </c>
      <c r="DB23" s="12">
        <f t="shared" ref="DB23:DB35" si="99">AVERAGE(CW23:DA23)</f>
        <v>0.65245212387951379</v>
      </c>
      <c r="DC23" s="116">
        <f t="shared" ref="DC23:DC35" si="100">_xlfn.STDEV.P(CW23:DA23)</f>
        <v>8.234271892358494E-2</v>
      </c>
      <c r="DD23" s="115">
        <f t="shared" ref="DD23:DD35" si="101">CE23/CE$35</f>
        <v>0.76907553414369201</v>
      </c>
      <c r="DE23" s="12">
        <f t="shared" ref="DE23:DE35" si="102">CF23/CF$35</f>
        <v>0.72420539192223132</v>
      </c>
      <c r="DF23" s="12">
        <f t="shared" ref="DF23:DF35" si="103">CG23/CG$35</f>
        <v>0.54576028961756828</v>
      </c>
      <c r="DG23" s="12">
        <f t="shared" ref="DG23:DG35" si="104">CH23/CH$35</f>
        <v>0.65370384360247646</v>
      </c>
      <c r="DH23" s="12">
        <f t="shared" ref="DH23:DH35" si="105">CI23/CI$35</f>
        <v>0.61370548356761212</v>
      </c>
      <c r="DI23" s="12">
        <f t="shared" ref="DI23:DI35" si="106">AVERAGE(DD23:DH23)</f>
        <v>0.66129010857071602</v>
      </c>
      <c r="DJ23" s="116">
        <f t="shared" si="71"/>
        <v>7.9050639295771649E-2</v>
      </c>
      <c r="DK23" s="115">
        <f t="shared" ref="DK23:DK35" si="107">CL23/CL$35</f>
        <v>0.58036950726134384</v>
      </c>
      <c r="DL23" s="12">
        <f t="shared" ref="DL23:DL35" si="108">CM23/CM$35</f>
        <v>0.61478674041512582</v>
      </c>
      <c r="DM23" s="12">
        <f t="shared" ref="DM23:DM35" si="109">CN23/CN$35</f>
        <v>0.71831925840978372</v>
      </c>
      <c r="DN23" s="12">
        <f t="shared" ref="DN23:DN35" si="110">CO23/CO$35</f>
        <v>0.64054610316402849</v>
      </c>
      <c r="DO23" s="12">
        <f t="shared" ref="DO23:DO35" si="111">CP23/CP$35</f>
        <v>0.78470511548910993</v>
      </c>
      <c r="DP23" s="12">
        <f t="shared" ref="DP23:DP35" si="112">AVERAGE(DK23:DO23)</f>
        <v>0.66774534494787841</v>
      </c>
      <c r="DQ23" s="116">
        <f t="shared" si="72"/>
        <v>7.4048981366398064E-2</v>
      </c>
    </row>
    <row r="24" spans="2:121">
      <c r="B24" s="3" t="s">
        <v>1</v>
      </c>
      <c r="C24" s="2" t="s">
        <v>2</v>
      </c>
      <c r="D24" s="19">
        <v>9039.1</v>
      </c>
      <c r="E24" s="20">
        <v>46907.1</v>
      </c>
      <c r="F24" s="20">
        <v>76339.600000000006</v>
      </c>
      <c r="G24" s="20">
        <v>5327.3</v>
      </c>
      <c r="H24" s="20">
        <v>11144.3</v>
      </c>
      <c r="I24" s="20">
        <v>135099.6</v>
      </c>
      <c r="J24" s="20">
        <v>12833.8</v>
      </c>
      <c r="K24" s="20">
        <v>24279.7</v>
      </c>
      <c r="L24" s="21">
        <v>55421.9</v>
      </c>
      <c r="M24" s="8">
        <f>5.409*D24/D$35</f>
        <v>4.4404123133650604</v>
      </c>
      <c r="N24" s="9">
        <f t="shared" ref="N24:U24" si="113">5.409*E24/E$35</f>
        <v>8.2167100807679105</v>
      </c>
      <c r="O24" s="9">
        <f t="shared" si="113"/>
        <v>20.343436206429363</v>
      </c>
      <c r="P24" s="9">
        <f t="shared" si="113"/>
        <v>2.2276706738202732</v>
      </c>
      <c r="Q24" s="9">
        <f t="shared" si="113"/>
        <v>3.8070393338259527</v>
      </c>
      <c r="R24" s="9">
        <f t="shared" si="113"/>
        <v>33.753059418013862</v>
      </c>
      <c r="S24" s="9">
        <f t="shared" si="113"/>
        <v>3.1088172633389162</v>
      </c>
      <c r="T24" s="9">
        <f t="shared" si="113"/>
        <v>6.7985824632061762</v>
      </c>
      <c r="U24" s="9">
        <f t="shared" si="113"/>
        <v>11.782948285485189</v>
      </c>
      <c r="V24" s="28">
        <f>M24/$C24</f>
        <v>1.6418607185672254E-2</v>
      </c>
      <c r="W24" s="29">
        <f t="shared" ref="W24:AD24" si="114">N24/$C24</f>
        <v>3.0381623519201002E-2</v>
      </c>
      <c r="X24" s="29">
        <f t="shared" si="114"/>
        <v>7.5220692203473341E-2</v>
      </c>
      <c r="Y24" s="29">
        <f t="shared" si="114"/>
        <v>8.2369039520069267E-3</v>
      </c>
      <c r="Z24" s="29">
        <f t="shared" si="114"/>
        <v>1.4076684539936967E-2</v>
      </c>
      <c r="AA24" s="29">
        <f t="shared" si="114"/>
        <v>0.12480332563510395</v>
      </c>
      <c r="AB24" s="29">
        <f t="shared" si="114"/>
        <v>1.1494979712844949E-2</v>
      </c>
      <c r="AC24" s="29">
        <f t="shared" si="114"/>
        <v>2.5138038318381128E-2</v>
      </c>
      <c r="AD24" s="30">
        <f t="shared" si="114"/>
        <v>4.3567935978869252E-2</v>
      </c>
      <c r="AE24" s="32"/>
      <c r="AF24" s="32"/>
      <c r="AH24" s="61" t="s">
        <v>30</v>
      </c>
      <c r="AI24" s="81">
        <v>0</v>
      </c>
      <c r="AJ24" s="81">
        <v>0</v>
      </c>
      <c r="AK24" s="81">
        <v>0</v>
      </c>
      <c r="AL24" s="81">
        <v>0.48154194166833991</v>
      </c>
      <c r="AM24" s="81">
        <v>0.67910817102600973</v>
      </c>
      <c r="AN24" s="66">
        <f t="shared" si="73"/>
        <v>0.23213002253886991</v>
      </c>
      <c r="AO24" s="81">
        <v>0</v>
      </c>
      <c r="AP24" s="81">
        <v>0</v>
      </c>
      <c r="AQ24" s="81">
        <v>0</v>
      </c>
      <c r="AR24" s="81">
        <v>0</v>
      </c>
      <c r="AS24" s="81">
        <v>0.5754952240373562</v>
      </c>
      <c r="AT24" s="67">
        <f t="shared" si="74"/>
        <v>0.11509904480747124</v>
      </c>
      <c r="AU24" s="81">
        <v>0</v>
      </c>
      <c r="AV24" s="81">
        <v>0</v>
      </c>
      <c r="AW24" s="81">
        <v>0</v>
      </c>
      <c r="AX24" s="81">
        <v>0</v>
      </c>
      <c r="AY24" s="81">
        <v>1.0717742386689897</v>
      </c>
      <c r="AZ24" s="68">
        <f t="shared" si="75"/>
        <v>0.21435484773379793</v>
      </c>
      <c r="BB24" s="61" t="s">
        <v>30</v>
      </c>
      <c r="BC24" s="70">
        <v>0</v>
      </c>
      <c r="BD24" s="70">
        <v>0</v>
      </c>
      <c r="BE24" s="70">
        <v>0</v>
      </c>
      <c r="BF24" s="70">
        <v>1.4745894833057935E-3</v>
      </c>
      <c r="BG24" s="70">
        <v>2.079581611422127E-3</v>
      </c>
      <c r="BH24" s="66">
        <f t="shared" si="76"/>
        <v>7.1083421894558413E-4</v>
      </c>
      <c r="BI24" s="70">
        <v>0</v>
      </c>
      <c r="BJ24" s="70">
        <v>0</v>
      </c>
      <c r="BK24" s="70">
        <v>0</v>
      </c>
      <c r="BL24" s="70">
        <v>0</v>
      </c>
      <c r="BM24" s="70">
        <v>1.7622955170178718E-3</v>
      </c>
      <c r="BN24" s="67">
        <f t="shared" si="77"/>
        <v>3.5245910340357434E-4</v>
      </c>
      <c r="BO24" s="70">
        <v>0</v>
      </c>
      <c r="BP24" s="70">
        <v>0</v>
      </c>
      <c r="BQ24" s="70">
        <v>0</v>
      </c>
      <c r="BR24" s="70">
        <v>0</v>
      </c>
      <c r="BS24" s="70">
        <v>3.282013224733555E-3</v>
      </c>
      <c r="BT24" s="68">
        <f t="shared" si="78"/>
        <v>6.5640264494671099E-4</v>
      </c>
      <c r="BW24" s="61" t="s">
        <v>30</v>
      </c>
      <c r="BX24" s="84">
        <f t="shared" si="79"/>
        <v>0</v>
      </c>
      <c r="BY24" s="84">
        <f t="shared" si="80"/>
        <v>0</v>
      </c>
      <c r="BZ24" s="84">
        <f t="shared" si="81"/>
        <v>0</v>
      </c>
      <c r="CA24" s="84">
        <f t="shared" si="82"/>
        <v>3.9512044032845488E-3</v>
      </c>
      <c r="CB24" s="84">
        <f t="shared" si="83"/>
        <v>6.3732197714438466E-3</v>
      </c>
      <c r="CC24" s="66">
        <f t="shared" si="32"/>
        <v>2.0648848349456789E-3</v>
      </c>
      <c r="CD24" s="100">
        <f t="shared" si="33"/>
        <v>2.6423928392165594E-3</v>
      </c>
      <c r="CE24" s="84">
        <f t="shared" si="84"/>
        <v>0</v>
      </c>
      <c r="CF24" s="84">
        <f t="shared" si="85"/>
        <v>0</v>
      </c>
      <c r="CG24" s="84">
        <f t="shared" si="86"/>
        <v>0</v>
      </c>
      <c r="CH24" s="84">
        <f t="shared" si="87"/>
        <v>0</v>
      </c>
      <c r="CI24" s="84">
        <f t="shared" si="88"/>
        <v>5.4425432891225195E-3</v>
      </c>
      <c r="CJ24" s="67">
        <f t="shared" si="39"/>
        <v>1.0885086578245038E-3</v>
      </c>
      <c r="CK24" s="100">
        <f t="shared" si="40"/>
        <v>2.1770173156490076E-3</v>
      </c>
      <c r="CL24" s="84">
        <f t="shared" si="89"/>
        <v>0</v>
      </c>
      <c r="CM24" s="84">
        <f t="shared" si="90"/>
        <v>0</v>
      </c>
      <c r="CN24" s="84">
        <f t="shared" si="91"/>
        <v>0</v>
      </c>
      <c r="CO24" s="84">
        <f t="shared" si="92"/>
        <v>0</v>
      </c>
      <c r="CP24" s="84">
        <f t="shared" si="93"/>
        <v>8.7824812007855375E-3</v>
      </c>
      <c r="CQ24" s="100">
        <f t="shared" si="46"/>
        <v>1.7564962401571075E-3</v>
      </c>
      <c r="CR24" s="100">
        <f t="shared" si="47"/>
        <v>3.512992480314215E-3</v>
      </c>
      <c r="CV24" s="61" t="s">
        <v>30</v>
      </c>
      <c r="CW24" s="115">
        <f t="shared" si="94"/>
        <v>0</v>
      </c>
      <c r="CX24" s="12">
        <f t="shared" si="95"/>
        <v>0</v>
      </c>
      <c r="CY24" s="12">
        <f t="shared" si="96"/>
        <v>0</v>
      </c>
      <c r="CZ24" s="12">
        <f t="shared" si="97"/>
        <v>1.4829900541815868E-2</v>
      </c>
      <c r="DA24" s="12">
        <f t="shared" si="98"/>
        <v>3.6304975741690039E-2</v>
      </c>
      <c r="DB24" s="12">
        <f t="shared" si="99"/>
        <v>1.0226975256701182E-2</v>
      </c>
      <c r="DC24" s="116">
        <f t="shared" si="100"/>
        <v>1.4247961953759996E-2</v>
      </c>
      <c r="DD24" s="115">
        <f t="shared" si="101"/>
        <v>0</v>
      </c>
      <c r="DE24" s="12">
        <f t="shared" si="102"/>
        <v>0</v>
      </c>
      <c r="DF24" s="12">
        <f t="shared" si="103"/>
        <v>0</v>
      </c>
      <c r="DG24" s="12">
        <f t="shared" si="104"/>
        <v>0</v>
      </c>
      <c r="DH24" s="12">
        <f t="shared" si="105"/>
        <v>2.1675573799011194E-2</v>
      </c>
      <c r="DI24" s="12">
        <f t="shared" si="106"/>
        <v>4.3351147598022386E-3</v>
      </c>
      <c r="DJ24" s="116">
        <f t="shared" si="71"/>
        <v>8.6702295196044773E-3</v>
      </c>
      <c r="DK24" s="115">
        <f t="shared" si="107"/>
        <v>0</v>
      </c>
      <c r="DL24" s="12">
        <f t="shared" si="108"/>
        <v>0</v>
      </c>
      <c r="DM24" s="12">
        <f t="shared" si="109"/>
        <v>0</v>
      </c>
      <c r="DN24" s="12">
        <f t="shared" si="110"/>
        <v>0</v>
      </c>
      <c r="DO24" s="12">
        <f t="shared" si="111"/>
        <v>2.574561500282212E-2</v>
      </c>
      <c r="DP24" s="12">
        <f t="shared" si="112"/>
        <v>5.1491230005644237E-3</v>
      </c>
      <c r="DQ24" s="116">
        <f t="shared" si="72"/>
        <v>1.0298246001128847E-2</v>
      </c>
    </row>
    <row r="25" spans="2:121">
      <c r="B25" s="3" t="s">
        <v>3</v>
      </c>
      <c r="C25" s="2" t="s">
        <v>4</v>
      </c>
      <c r="D25" s="11">
        <v>19145</v>
      </c>
      <c r="E25" s="12">
        <v>101063</v>
      </c>
      <c r="F25" s="12">
        <v>67198.2</v>
      </c>
      <c r="G25" s="12">
        <v>10431.700000000001</v>
      </c>
      <c r="H25" s="12">
        <v>23219</v>
      </c>
      <c r="I25" s="12">
        <v>129916.1</v>
      </c>
      <c r="J25" s="12">
        <v>30196</v>
      </c>
      <c r="K25" s="12">
        <v>57478.9</v>
      </c>
      <c r="L25" s="13">
        <v>42848</v>
      </c>
      <c r="M25" s="22">
        <f t="shared" ref="M25:M35" si="115">5.409*D25/D$35</f>
        <v>9.4048847495186543</v>
      </c>
      <c r="N25" s="23">
        <f t="shared" ref="N25:N35" si="116">5.409*E25/E$35</f>
        <v>17.703191433549449</v>
      </c>
      <c r="O25" s="23">
        <f t="shared" ref="O25:O35" si="117">5.409*F25/F$35</f>
        <v>17.907380899125506</v>
      </c>
      <c r="P25" s="23">
        <f t="shared" ref="P25:P35" si="118">5.409*G25/G$35</f>
        <v>4.3621331946935493</v>
      </c>
      <c r="Q25" s="23">
        <f t="shared" ref="Q25:Q35" si="119">5.409*H25/H$35</f>
        <v>7.9319155345876196</v>
      </c>
      <c r="R25" s="23">
        <f t="shared" ref="R25:R35" si="120">5.409*I25/I$35</f>
        <v>32.458022397228639</v>
      </c>
      <c r="S25" s="23">
        <f t="shared" ref="S25:S35" si="121">5.409*J25/J$35</f>
        <v>7.3145791646887055</v>
      </c>
      <c r="T25" s="23">
        <f t="shared" ref="T25:T35" si="122">5.409*K25/K$35</f>
        <v>16.094722815536496</v>
      </c>
      <c r="U25" s="23">
        <f t="shared" ref="U25:U35" si="123">5.409*L25/L$35</f>
        <v>9.109679894346268</v>
      </c>
      <c r="V25" s="31">
        <f t="shared" ref="V25:V35" si="124">M25/$C25</f>
        <v>3.1507151589677235E-2</v>
      </c>
      <c r="W25" s="32">
        <f t="shared" ref="W25:W35" si="125">N25/$C25</f>
        <v>5.9307173981740201E-2</v>
      </c>
      <c r="X25" s="32">
        <f t="shared" ref="X25:X35" si="126">O25/$C25</f>
        <v>5.9991225792715264E-2</v>
      </c>
      <c r="Y25" s="32">
        <f t="shared" ref="Y25:Y35" si="127">P25/$C25</f>
        <v>1.461351154001189E-2</v>
      </c>
      <c r="Z25" s="32">
        <f t="shared" ref="Z25:Z35" si="128">Q25/$C25</f>
        <v>2.657258135540241E-2</v>
      </c>
      <c r="AA25" s="32">
        <f t="shared" ref="AA25:AA35" si="129">R25/$C25</f>
        <v>0.10873709345805239</v>
      </c>
      <c r="AB25" s="32">
        <f t="shared" ref="AB25:AB35" si="130">S25/$C25</f>
        <v>2.4504452813027489E-2</v>
      </c>
      <c r="AC25" s="32">
        <f t="shared" ref="AC25:AC35" si="131">T25/$C25</f>
        <v>5.3918669398782232E-2</v>
      </c>
      <c r="AD25" s="33">
        <f t="shared" ref="AD25:AD35" si="132">U25/$C25</f>
        <v>3.0518190600825019E-2</v>
      </c>
      <c r="AE25" s="32"/>
      <c r="AF25" s="32"/>
      <c r="AH25" s="61" t="s">
        <v>31</v>
      </c>
      <c r="AI25" s="81">
        <v>0</v>
      </c>
      <c r="AJ25" s="81">
        <v>0</v>
      </c>
      <c r="AK25" s="81">
        <v>0.47571436353731605</v>
      </c>
      <c r="AL25" s="81">
        <v>0.44330236150602681</v>
      </c>
      <c r="AM25" s="81">
        <v>0</v>
      </c>
      <c r="AN25" s="66">
        <f t="shared" si="73"/>
        <v>0.18380334500866857</v>
      </c>
      <c r="AO25" s="81">
        <v>0</v>
      </c>
      <c r="AP25" s="81">
        <v>0</v>
      </c>
      <c r="AQ25" s="81">
        <v>0</v>
      </c>
      <c r="AR25" s="81">
        <v>0</v>
      </c>
      <c r="AS25" s="81">
        <v>0</v>
      </c>
      <c r="AT25" s="67">
        <f t="shared" si="74"/>
        <v>0</v>
      </c>
      <c r="AU25" s="81">
        <v>0</v>
      </c>
      <c r="AV25" s="81">
        <v>0</v>
      </c>
      <c r="AW25" s="81">
        <v>0</v>
      </c>
      <c r="AX25" s="81">
        <v>0.43326098120318268</v>
      </c>
      <c r="AY25" s="81">
        <v>0</v>
      </c>
      <c r="AZ25" s="68">
        <f t="shared" si="75"/>
        <v>8.6652196240636539E-2</v>
      </c>
      <c r="BB25" s="61" t="s">
        <v>31</v>
      </c>
      <c r="BC25" s="70">
        <v>0</v>
      </c>
      <c r="BD25" s="70">
        <v>0</v>
      </c>
      <c r="BE25" s="70">
        <v>1.7724082099005816E-3</v>
      </c>
      <c r="BF25" s="70">
        <v>1.6516481427199211E-3</v>
      </c>
      <c r="BG25" s="70">
        <v>0</v>
      </c>
      <c r="BH25" s="66">
        <f t="shared" si="76"/>
        <v>6.8481127052410053E-4</v>
      </c>
      <c r="BI25" s="70">
        <v>0</v>
      </c>
      <c r="BJ25" s="70">
        <v>0</v>
      </c>
      <c r="BK25" s="70">
        <v>0</v>
      </c>
      <c r="BL25" s="70">
        <v>0</v>
      </c>
      <c r="BM25" s="70">
        <v>0</v>
      </c>
      <c r="BN25" s="67">
        <f t="shared" si="77"/>
        <v>0</v>
      </c>
      <c r="BO25" s="70">
        <v>0</v>
      </c>
      <c r="BP25" s="70">
        <v>0</v>
      </c>
      <c r="BQ25" s="70">
        <v>0</v>
      </c>
      <c r="BR25" s="70">
        <v>1.6142361445722158E-3</v>
      </c>
      <c r="BS25" s="70">
        <v>0</v>
      </c>
      <c r="BT25" s="68">
        <f t="shared" si="78"/>
        <v>3.2284722891444314E-4</v>
      </c>
      <c r="BW25" s="61" t="s">
        <v>31</v>
      </c>
      <c r="BX25" s="84">
        <f t="shared" si="79"/>
        <v>0</v>
      </c>
      <c r="BY25" s="84">
        <f t="shared" si="80"/>
        <v>0</v>
      </c>
      <c r="BZ25" s="84">
        <f t="shared" si="81"/>
        <v>2.9520456527324808E-3</v>
      </c>
      <c r="CA25" s="84">
        <f t="shared" si="82"/>
        <v>4.4256381101819972E-3</v>
      </c>
      <c r="CB25" s="84">
        <f t="shared" si="83"/>
        <v>0</v>
      </c>
      <c r="CC25" s="66">
        <f t="shared" si="32"/>
        <v>1.4755367525828955E-3</v>
      </c>
      <c r="CD25" s="100">
        <f t="shared" si="33"/>
        <v>1.8662691487027069E-3</v>
      </c>
      <c r="CE25" s="84">
        <f t="shared" si="84"/>
        <v>0</v>
      </c>
      <c r="CF25" s="84">
        <f t="shared" si="85"/>
        <v>0</v>
      </c>
      <c r="CG25" s="84">
        <f t="shared" si="86"/>
        <v>0</v>
      </c>
      <c r="CH25" s="84">
        <f t="shared" si="87"/>
        <v>0</v>
      </c>
      <c r="CI25" s="84">
        <f t="shared" si="88"/>
        <v>0</v>
      </c>
      <c r="CJ25" s="67">
        <f t="shared" si="39"/>
        <v>0</v>
      </c>
      <c r="CK25" s="100">
        <f t="shared" si="40"/>
        <v>0</v>
      </c>
      <c r="CL25" s="84">
        <f t="shared" si="89"/>
        <v>0</v>
      </c>
      <c r="CM25" s="84">
        <f t="shared" si="90"/>
        <v>0</v>
      </c>
      <c r="CN25" s="84">
        <f t="shared" si="91"/>
        <v>0</v>
      </c>
      <c r="CO25" s="84">
        <f t="shared" si="92"/>
        <v>8.5772377501180438E-3</v>
      </c>
      <c r="CP25" s="84">
        <f t="shared" si="93"/>
        <v>0</v>
      </c>
      <c r="CQ25" s="100">
        <f t="shared" si="46"/>
        <v>1.7154475500236088E-3</v>
      </c>
      <c r="CR25" s="100">
        <f t="shared" si="47"/>
        <v>3.4308951000472173E-3</v>
      </c>
      <c r="CV25" s="61" t="s">
        <v>31</v>
      </c>
      <c r="CW25" s="115">
        <f t="shared" si="94"/>
        <v>0</v>
      </c>
      <c r="CX25" s="12">
        <f t="shared" si="95"/>
        <v>0</v>
      </c>
      <c r="CY25" s="12">
        <f t="shared" si="96"/>
        <v>2.0948869081213548E-2</v>
      </c>
      <c r="CZ25" s="12">
        <f t="shared" si="97"/>
        <v>1.6610573969170189E-2</v>
      </c>
      <c r="DA25" s="12">
        <f t="shared" si="98"/>
        <v>0</v>
      </c>
      <c r="DB25" s="12">
        <f t="shared" si="99"/>
        <v>7.5118886100767474E-3</v>
      </c>
      <c r="DC25" s="116">
        <f t="shared" si="100"/>
        <v>9.3018700368914589E-3</v>
      </c>
      <c r="DD25" s="115">
        <f t="shared" si="101"/>
        <v>0</v>
      </c>
      <c r="DE25" s="12">
        <f t="shared" si="102"/>
        <v>0</v>
      </c>
      <c r="DF25" s="12">
        <f t="shared" si="103"/>
        <v>0</v>
      </c>
      <c r="DG25" s="12">
        <f t="shared" si="104"/>
        <v>0</v>
      </c>
      <c r="DH25" s="12">
        <f t="shared" si="105"/>
        <v>0</v>
      </c>
      <c r="DI25" s="12">
        <f t="shared" si="106"/>
        <v>0</v>
      </c>
      <c r="DJ25" s="116">
        <f t="shared" si="71"/>
        <v>0</v>
      </c>
      <c r="DK25" s="115">
        <f t="shared" si="107"/>
        <v>0</v>
      </c>
      <c r="DL25" s="12">
        <f t="shared" si="108"/>
        <v>0</v>
      </c>
      <c r="DM25" s="12">
        <f t="shared" si="109"/>
        <v>0</v>
      </c>
      <c r="DN25" s="12">
        <f t="shared" si="110"/>
        <v>1.9176895192736548E-2</v>
      </c>
      <c r="DO25" s="12">
        <f t="shared" si="111"/>
        <v>0</v>
      </c>
      <c r="DP25" s="12">
        <f t="shared" si="112"/>
        <v>3.8353790385473097E-3</v>
      </c>
      <c r="DQ25" s="116">
        <f t="shared" si="72"/>
        <v>7.6707580770946195E-3</v>
      </c>
    </row>
    <row r="26" spans="2:121">
      <c r="B26" s="3" t="s">
        <v>5</v>
      </c>
      <c r="C26" s="2">
        <v>326.56</v>
      </c>
      <c r="D26" s="11">
        <v>0</v>
      </c>
      <c r="E26" s="12">
        <v>2749</v>
      </c>
      <c r="F26" s="12">
        <v>2590.5</v>
      </c>
      <c r="G26" s="86">
        <v>0</v>
      </c>
      <c r="H26" s="86">
        <v>0</v>
      </c>
      <c r="I26" s="12">
        <v>4021.2</v>
      </c>
      <c r="J26" s="86">
        <v>0</v>
      </c>
      <c r="K26" s="86">
        <v>0</v>
      </c>
      <c r="L26" s="13">
        <v>1750.3</v>
      </c>
      <c r="M26" s="22">
        <f t="shared" si="115"/>
        <v>0</v>
      </c>
      <c r="N26" s="23">
        <f t="shared" si="116"/>
        <v>0.48154194166833991</v>
      </c>
      <c r="O26" s="23">
        <f t="shared" si="117"/>
        <v>0.69033203596502024</v>
      </c>
      <c r="P26" s="23">
        <f t="shared" si="118"/>
        <v>0</v>
      </c>
      <c r="Q26" s="23">
        <f t="shared" si="119"/>
        <v>0</v>
      </c>
      <c r="R26" s="23">
        <f t="shared" si="120"/>
        <v>1.00464992147806</v>
      </c>
      <c r="S26" s="23">
        <f t="shared" si="121"/>
        <v>0</v>
      </c>
      <c r="T26" s="23">
        <f t="shared" si="122"/>
        <v>0</v>
      </c>
      <c r="U26" s="23">
        <f t="shared" si="123"/>
        <v>0.37212174941827558</v>
      </c>
      <c r="V26" s="31">
        <f t="shared" si="124"/>
        <v>0</v>
      </c>
      <c r="W26" s="32">
        <f t="shared" si="125"/>
        <v>1.4745894833057935E-3</v>
      </c>
      <c r="X26" s="32">
        <f t="shared" si="126"/>
        <v>2.1139516044984697E-3</v>
      </c>
      <c r="Y26" s="32">
        <f t="shared" si="127"/>
        <v>0</v>
      </c>
      <c r="Z26" s="32">
        <f t="shared" si="128"/>
        <v>0</v>
      </c>
      <c r="AA26" s="32">
        <f t="shared" si="129"/>
        <v>3.0764635028113058E-3</v>
      </c>
      <c r="AB26" s="32">
        <f t="shared" si="130"/>
        <v>0</v>
      </c>
      <c r="AC26" s="32">
        <f t="shared" si="131"/>
        <v>0</v>
      </c>
      <c r="AD26" s="33">
        <f t="shared" si="132"/>
        <v>1.1395203007664001E-3</v>
      </c>
      <c r="AE26" s="32"/>
      <c r="AF26" s="32"/>
      <c r="AH26" s="62" t="s">
        <v>7</v>
      </c>
      <c r="AI26" s="81">
        <v>0</v>
      </c>
      <c r="AJ26" s="81">
        <v>0.36026785385323917</v>
      </c>
      <c r="AK26" s="81">
        <v>1.8646450232172038</v>
      </c>
      <c r="AL26" s="81">
        <v>1.1836928034302072</v>
      </c>
      <c r="AM26" s="81">
        <v>1.6962870828559589</v>
      </c>
      <c r="AN26" s="66">
        <f t="shared" si="73"/>
        <v>1.020978552671322</v>
      </c>
      <c r="AO26" s="81">
        <v>0</v>
      </c>
      <c r="AP26" s="81">
        <v>0.47566600224163852</v>
      </c>
      <c r="AQ26" s="81">
        <v>0.54448853332108993</v>
      </c>
      <c r="AR26" s="81">
        <v>0</v>
      </c>
      <c r="AS26" s="81">
        <v>2.6485472983521863</v>
      </c>
      <c r="AT26" s="67">
        <f t="shared" si="74"/>
        <v>0.73374036678298293</v>
      </c>
      <c r="AU26" s="81">
        <v>0.58253552486979787</v>
      </c>
      <c r="AV26" s="81">
        <v>0.42798995736086176</v>
      </c>
      <c r="AW26" s="81">
        <v>7.5947626898047718</v>
      </c>
      <c r="AX26" s="81">
        <v>0.66796618022373966</v>
      </c>
      <c r="AY26" s="81">
        <v>1.168492306937253</v>
      </c>
      <c r="AZ26" s="68">
        <f t="shared" si="75"/>
        <v>2.088349331839285</v>
      </c>
      <c r="BB26" s="62" t="s">
        <v>7</v>
      </c>
      <c r="BC26" s="70">
        <v>0</v>
      </c>
      <c r="BD26" s="70">
        <v>1.2151096288348315E-3</v>
      </c>
      <c r="BE26" s="70">
        <v>6.2890654768026034E-3</v>
      </c>
      <c r="BF26" s="70">
        <v>3.992353210665477E-3</v>
      </c>
      <c r="BG26" s="70">
        <v>5.7212286514080031E-3</v>
      </c>
      <c r="BH26" s="66">
        <f t="shared" si="76"/>
        <v>3.4435513935421832E-3</v>
      </c>
      <c r="BI26" s="70">
        <v>0</v>
      </c>
      <c r="BJ26" s="70">
        <v>1.6043239307957722E-3</v>
      </c>
      <c r="BK26" s="70">
        <v>1.8364482219335894E-3</v>
      </c>
      <c r="BL26" s="70">
        <v>0</v>
      </c>
      <c r="BM26" s="70">
        <v>8.9330071784956867E-3</v>
      </c>
      <c r="BN26" s="67">
        <f t="shared" si="77"/>
        <v>2.4747558662450097E-3</v>
      </c>
      <c r="BO26" s="70">
        <v>1.964772926135107E-3</v>
      </c>
      <c r="BP26" s="70">
        <v>1.4435224033217367E-3</v>
      </c>
      <c r="BQ26" s="70">
        <v>2.5615577894042875E-2</v>
      </c>
      <c r="BR26" s="70">
        <v>2.2529130163706688E-3</v>
      </c>
      <c r="BS26" s="70">
        <v>3.9410850515607708E-3</v>
      </c>
      <c r="BT26" s="68">
        <f t="shared" si="78"/>
        <v>7.0435742582862322E-3</v>
      </c>
      <c r="BW26" s="62" t="s">
        <v>7</v>
      </c>
      <c r="BX26" s="84">
        <f t="shared" si="79"/>
        <v>0</v>
      </c>
      <c r="BY26" s="84">
        <f t="shared" si="80"/>
        <v>5.7588134068001489E-3</v>
      </c>
      <c r="BZ26" s="84">
        <f t="shared" si="81"/>
        <v>1.0474792599604602E-2</v>
      </c>
      <c r="CA26" s="84">
        <f t="shared" si="82"/>
        <v>1.0697623822790667E-2</v>
      </c>
      <c r="CB26" s="84">
        <f t="shared" si="83"/>
        <v>1.7533645882341416E-2</v>
      </c>
      <c r="CC26" s="66">
        <f t="shared" si="32"/>
        <v>8.8929751423073664E-3</v>
      </c>
      <c r="CD26" s="100">
        <f t="shared" si="33"/>
        <v>5.8194169954021262E-3</v>
      </c>
      <c r="CE26" s="84">
        <f t="shared" si="84"/>
        <v>0</v>
      </c>
      <c r="CF26" s="84">
        <f t="shared" si="85"/>
        <v>7.4550368531402051E-3</v>
      </c>
      <c r="CG26" s="84">
        <f t="shared" si="86"/>
        <v>6.2442986124909543E-3</v>
      </c>
      <c r="CH26" s="84">
        <f t="shared" si="87"/>
        <v>0</v>
      </c>
      <c r="CI26" s="84">
        <f t="shared" si="88"/>
        <v>2.7588039464162099E-2</v>
      </c>
      <c r="CJ26" s="67">
        <f t="shared" si="39"/>
        <v>8.2574749859586523E-3</v>
      </c>
      <c r="CK26" s="100">
        <f t="shared" si="40"/>
        <v>1.014632244117184E-2</v>
      </c>
      <c r="CL26" s="84">
        <f t="shared" si="89"/>
        <v>1.1252994995046431E-2</v>
      </c>
      <c r="CM26" s="84">
        <f t="shared" si="90"/>
        <v>7.2905171884936198E-3</v>
      </c>
      <c r="CN26" s="84">
        <f t="shared" si="91"/>
        <v>2.6730228419120185E-2</v>
      </c>
      <c r="CO26" s="84">
        <f t="shared" si="92"/>
        <v>1.1970844932894095E-2</v>
      </c>
      <c r="CP26" s="84">
        <f t="shared" si="93"/>
        <v>1.0546120020232195E-2</v>
      </c>
      <c r="CQ26" s="100">
        <f t="shared" si="46"/>
        <v>1.3558141111157305E-2</v>
      </c>
      <c r="CR26" s="100">
        <f t="shared" si="47"/>
        <v>6.777794220996545E-3</v>
      </c>
      <c r="CV26" s="62" t="s">
        <v>7</v>
      </c>
      <c r="CW26" s="115">
        <f t="shared" si="94"/>
        <v>0</v>
      </c>
      <c r="CX26" s="12">
        <f t="shared" si="95"/>
        <v>5.3743807053794924E-2</v>
      </c>
      <c r="CY26" s="12">
        <f t="shared" si="96"/>
        <v>7.4333219955073263E-2</v>
      </c>
      <c r="CZ26" s="12">
        <f t="shared" si="97"/>
        <v>4.0150971990684112E-2</v>
      </c>
      <c r="DA26" s="12">
        <f t="shared" si="98"/>
        <v>9.9880219300452086E-2</v>
      </c>
      <c r="DB26" s="12">
        <f t="shared" si="99"/>
        <v>5.3621643660000884E-2</v>
      </c>
      <c r="DC26" s="116">
        <f t="shared" si="100"/>
        <v>3.3542748250038716E-2</v>
      </c>
      <c r="DD26" s="115">
        <f t="shared" si="101"/>
        <v>0</v>
      </c>
      <c r="DE26" s="12">
        <f t="shared" si="102"/>
        <v>4.4824519876895917E-2</v>
      </c>
      <c r="DF26" s="12">
        <f t="shared" si="103"/>
        <v>4.3735552770694165E-2</v>
      </c>
      <c r="DG26" s="12">
        <f t="shared" si="104"/>
        <v>0</v>
      </c>
      <c r="DH26" s="12">
        <f t="shared" si="105"/>
        <v>0.10987263740659928</v>
      </c>
      <c r="DI26" s="12">
        <f t="shared" si="106"/>
        <v>3.9686542010837871E-2</v>
      </c>
      <c r="DJ26" s="116">
        <f t="shared" si="71"/>
        <v>4.0296214524802337E-2</v>
      </c>
      <c r="DK26" s="115">
        <f t="shared" si="107"/>
        <v>8.0026947191003547E-2</v>
      </c>
      <c r="DL26" s="12">
        <f t="shared" si="108"/>
        <v>5.8257107692911099E-2</v>
      </c>
      <c r="DM26" s="12">
        <f t="shared" si="109"/>
        <v>8.9585133999087185E-2</v>
      </c>
      <c r="DN26" s="12">
        <f t="shared" si="110"/>
        <v>2.6764285348561324E-2</v>
      </c>
      <c r="DO26" s="12">
        <f t="shared" si="111"/>
        <v>3.0915676288628697E-2</v>
      </c>
      <c r="DP26" s="12">
        <f t="shared" si="112"/>
        <v>5.7109830104038375E-2</v>
      </c>
      <c r="DQ26" s="116">
        <f t="shared" si="72"/>
        <v>2.5251303511428378E-2</v>
      </c>
    </row>
    <row r="27" spans="2:121">
      <c r="B27" s="3" t="s">
        <v>6</v>
      </c>
      <c r="C27" s="2">
        <v>268.39999999999998</v>
      </c>
      <c r="D27" s="11">
        <v>0</v>
      </c>
      <c r="E27" s="12">
        <v>2530.6999999999998</v>
      </c>
      <c r="F27" s="12">
        <v>1203</v>
      </c>
      <c r="G27" s="86">
        <v>0</v>
      </c>
      <c r="H27" s="86">
        <v>0</v>
      </c>
      <c r="I27" s="86">
        <v>0</v>
      </c>
      <c r="J27" s="86">
        <v>0</v>
      </c>
      <c r="K27" s="12">
        <v>1547.3</v>
      </c>
      <c r="L27" s="13">
        <v>0</v>
      </c>
      <c r="M27" s="22">
        <f t="shared" si="115"/>
        <v>0</v>
      </c>
      <c r="N27" s="23">
        <f t="shared" si="116"/>
        <v>0.44330236150602681</v>
      </c>
      <c r="O27" s="23">
        <f t="shared" si="117"/>
        <v>0.32058268259637884</v>
      </c>
      <c r="P27" s="23">
        <f t="shared" si="118"/>
        <v>0</v>
      </c>
      <c r="Q27" s="23">
        <f t="shared" si="119"/>
        <v>0</v>
      </c>
      <c r="R27" s="23">
        <f t="shared" si="120"/>
        <v>0</v>
      </c>
      <c r="S27" s="23">
        <f t="shared" si="121"/>
        <v>0</v>
      </c>
      <c r="T27" s="23">
        <f t="shared" si="122"/>
        <v>0.43326098120318268</v>
      </c>
      <c r="U27" s="23">
        <f t="shared" si="123"/>
        <v>0</v>
      </c>
      <c r="V27" s="31">
        <f t="shared" si="124"/>
        <v>0</v>
      </c>
      <c r="W27" s="32">
        <f t="shared" si="125"/>
        <v>1.6516481427199211E-3</v>
      </c>
      <c r="X27" s="32">
        <f t="shared" si="126"/>
        <v>1.1944213211489525E-3</v>
      </c>
      <c r="Y27" s="32">
        <f t="shared" si="127"/>
        <v>0</v>
      </c>
      <c r="Z27" s="32">
        <f t="shared" si="128"/>
        <v>0</v>
      </c>
      <c r="AA27" s="32">
        <f t="shared" si="129"/>
        <v>0</v>
      </c>
      <c r="AB27" s="32">
        <f t="shared" si="130"/>
        <v>0</v>
      </c>
      <c r="AC27" s="32">
        <f t="shared" si="131"/>
        <v>1.6142361445722158E-3</v>
      </c>
      <c r="AD27" s="33">
        <f t="shared" si="132"/>
        <v>0</v>
      </c>
      <c r="AE27" s="32"/>
      <c r="AF27" s="32"/>
      <c r="AH27" s="62" t="s">
        <v>8</v>
      </c>
      <c r="AI27" s="81">
        <v>0</v>
      </c>
      <c r="AJ27" s="81">
        <v>0</v>
      </c>
      <c r="AK27" s="81">
        <v>0</v>
      </c>
      <c r="AL27" s="81">
        <v>0</v>
      </c>
      <c r="AM27" s="81">
        <v>0</v>
      </c>
      <c r="AN27" s="66">
        <f t="shared" si="73"/>
        <v>0</v>
      </c>
      <c r="AO27" s="81">
        <v>0</v>
      </c>
      <c r="AP27" s="81">
        <v>0</v>
      </c>
      <c r="AQ27" s="81">
        <v>0</v>
      </c>
      <c r="AR27" s="81">
        <v>0</v>
      </c>
      <c r="AS27" s="81">
        <v>0</v>
      </c>
      <c r="AT27" s="67">
        <f t="shared" si="74"/>
        <v>0</v>
      </c>
      <c r="AU27" s="81">
        <v>0</v>
      </c>
      <c r="AV27" s="81">
        <v>0</v>
      </c>
      <c r="AW27" s="81">
        <v>0</v>
      </c>
      <c r="AX27" s="81">
        <v>0</v>
      </c>
      <c r="AY27" s="81">
        <v>0</v>
      </c>
      <c r="AZ27" s="68">
        <f t="shared" si="75"/>
        <v>0</v>
      </c>
      <c r="BB27" s="62" t="s">
        <v>8</v>
      </c>
      <c r="BC27" s="70">
        <v>0</v>
      </c>
      <c r="BD27" s="70">
        <v>0</v>
      </c>
      <c r="BE27" s="70">
        <v>0</v>
      </c>
      <c r="BF27" s="70">
        <v>0</v>
      </c>
      <c r="BG27" s="70">
        <v>0</v>
      </c>
      <c r="BH27" s="66">
        <f t="shared" si="76"/>
        <v>0</v>
      </c>
      <c r="BI27" s="70">
        <v>0</v>
      </c>
      <c r="BJ27" s="70">
        <v>0</v>
      </c>
      <c r="BK27" s="70">
        <v>0</v>
      </c>
      <c r="BL27" s="70">
        <v>0</v>
      </c>
      <c r="BM27" s="70">
        <v>0</v>
      </c>
      <c r="BN27" s="67">
        <f t="shared" si="77"/>
        <v>0</v>
      </c>
      <c r="BO27" s="70">
        <v>0</v>
      </c>
      <c r="BP27" s="70">
        <v>0</v>
      </c>
      <c r="BQ27" s="70">
        <v>0</v>
      </c>
      <c r="BR27" s="70">
        <v>0</v>
      </c>
      <c r="BS27" s="70">
        <v>0</v>
      </c>
      <c r="BT27" s="68">
        <f t="shared" si="78"/>
        <v>0</v>
      </c>
      <c r="BW27" s="62" t="s">
        <v>8</v>
      </c>
      <c r="BX27" s="84">
        <f t="shared" si="79"/>
        <v>0</v>
      </c>
      <c r="BY27" s="84">
        <f t="shared" si="80"/>
        <v>0</v>
      </c>
      <c r="BZ27" s="84">
        <f t="shared" si="81"/>
        <v>0</v>
      </c>
      <c r="CA27" s="84">
        <f t="shared" si="82"/>
        <v>0</v>
      </c>
      <c r="CB27" s="84">
        <f t="shared" si="83"/>
        <v>0</v>
      </c>
      <c r="CC27" s="66">
        <f t="shared" si="32"/>
        <v>0</v>
      </c>
      <c r="CD27" s="100">
        <f t="shared" si="33"/>
        <v>0</v>
      </c>
      <c r="CE27" s="84">
        <f t="shared" si="84"/>
        <v>0</v>
      </c>
      <c r="CF27" s="84">
        <f t="shared" si="85"/>
        <v>0</v>
      </c>
      <c r="CG27" s="84">
        <f t="shared" si="86"/>
        <v>0</v>
      </c>
      <c r="CH27" s="84">
        <f t="shared" si="87"/>
        <v>0</v>
      </c>
      <c r="CI27" s="84">
        <f t="shared" si="88"/>
        <v>0</v>
      </c>
      <c r="CJ27" s="67">
        <f t="shared" si="39"/>
        <v>0</v>
      </c>
      <c r="CK27" s="100">
        <f t="shared" si="40"/>
        <v>0</v>
      </c>
      <c r="CL27" s="84">
        <f t="shared" si="89"/>
        <v>0</v>
      </c>
      <c r="CM27" s="84">
        <f t="shared" si="90"/>
        <v>0</v>
      </c>
      <c r="CN27" s="84">
        <f t="shared" si="91"/>
        <v>0</v>
      </c>
      <c r="CO27" s="84">
        <f t="shared" si="92"/>
        <v>0</v>
      </c>
      <c r="CP27" s="84">
        <f t="shared" si="93"/>
        <v>0</v>
      </c>
      <c r="CQ27" s="100">
        <f t="shared" si="46"/>
        <v>0</v>
      </c>
      <c r="CR27" s="100">
        <f t="shared" si="47"/>
        <v>0</v>
      </c>
      <c r="CV27" s="62" t="s">
        <v>8</v>
      </c>
      <c r="CW27" s="115">
        <f t="shared" si="94"/>
        <v>0</v>
      </c>
      <c r="CX27" s="12">
        <f t="shared" si="95"/>
        <v>0</v>
      </c>
      <c r="CY27" s="12">
        <f t="shared" si="96"/>
        <v>0</v>
      </c>
      <c r="CZ27" s="12">
        <f t="shared" si="97"/>
        <v>0</v>
      </c>
      <c r="DA27" s="12">
        <f t="shared" si="98"/>
        <v>0</v>
      </c>
      <c r="DB27" s="12">
        <f t="shared" si="99"/>
        <v>0</v>
      </c>
      <c r="DC27" s="116">
        <f t="shared" si="100"/>
        <v>0</v>
      </c>
      <c r="DD27" s="115">
        <f t="shared" si="101"/>
        <v>0</v>
      </c>
      <c r="DE27" s="12">
        <f t="shared" si="102"/>
        <v>0</v>
      </c>
      <c r="DF27" s="12">
        <f t="shared" si="103"/>
        <v>0</v>
      </c>
      <c r="DG27" s="12">
        <f t="shared" si="104"/>
        <v>0</v>
      </c>
      <c r="DH27" s="12">
        <f t="shared" si="105"/>
        <v>0</v>
      </c>
      <c r="DI27" s="12">
        <f t="shared" si="106"/>
        <v>0</v>
      </c>
      <c r="DJ27" s="116">
        <f t="shared" si="71"/>
        <v>0</v>
      </c>
      <c r="DK27" s="115">
        <f t="shared" si="107"/>
        <v>0</v>
      </c>
      <c r="DL27" s="12">
        <f t="shared" si="108"/>
        <v>0</v>
      </c>
      <c r="DM27" s="12">
        <f t="shared" si="109"/>
        <v>0</v>
      </c>
      <c r="DN27" s="12">
        <f t="shared" si="110"/>
        <v>0</v>
      </c>
      <c r="DO27" s="12">
        <f t="shared" si="111"/>
        <v>0</v>
      </c>
      <c r="DP27" s="12">
        <f t="shared" si="112"/>
        <v>0</v>
      </c>
      <c r="DQ27" s="116">
        <f t="shared" si="72"/>
        <v>0</v>
      </c>
    </row>
    <row r="28" spans="2:121">
      <c r="B28" s="3" t="s">
        <v>7</v>
      </c>
      <c r="C28" s="2">
        <v>296.49</v>
      </c>
      <c r="D28" s="11">
        <v>0</v>
      </c>
      <c r="E28" s="12">
        <v>6757.4</v>
      </c>
      <c r="F28" s="12">
        <v>23525.8</v>
      </c>
      <c r="G28" s="12">
        <v>1510.2</v>
      </c>
      <c r="H28" s="86">
        <v>0</v>
      </c>
      <c r="I28" s="12">
        <v>28220.1</v>
      </c>
      <c r="J28" s="12">
        <v>2915.3</v>
      </c>
      <c r="K28" s="12">
        <v>2385.5</v>
      </c>
      <c r="L28" s="13">
        <v>9153.4</v>
      </c>
      <c r="M28" s="22">
        <f t="shared" si="115"/>
        <v>0</v>
      </c>
      <c r="N28" s="23">
        <f t="shared" si="116"/>
        <v>1.1836928034302072</v>
      </c>
      <c r="O28" s="23">
        <f t="shared" si="117"/>
        <v>6.269296819805394</v>
      </c>
      <c r="P28" s="23">
        <f t="shared" si="118"/>
        <v>0.63150718968396313</v>
      </c>
      <c r="Q28" s="23">
        <f t="shared" si="119"/>
        <v>0</v>
      </c>
      <c r="R28" s="23">
        <f t="shared" si="120"/>
        <v>7.0504628591224003</v>
      </c>
      <c r="S28" s="23">
        <f t="shared" si="121"/>
        <v>0.70619262944817141</v>
      </c>
      <c r="T28" s="23">
        <f t="shared" si="122"/>
        <v>0.66796618022373966</v>
      </c>
      <c r="U28" s="23">
        <f t="shared" si="123"/>
        <v>1.9460545170115087</v>
      </c>
      <c r="V28" s="31">
        <f t="shared" si="124"/>
        <v>0</v>
      </c>
      <c r="W28" s="32">
        <f t="shared" si="125"/>
        <v>3.992353210665477E-3</v>
      </c>
      <c r="X28" s="32">
        <f t="shared" si="126"/>
        <v>2.1145053188321338E-2</v>
      </c>
      <c r="Y28" s="32">
        <f t="shared" si="127"/>
        <v>2.1299443140880407E-3</v>
      </c>
      <c r="Z28" s="32">
        <f t="shared" si="128"/>
        <v>0</v>
      </c>
      <c r="AA28" s="32">
        <f t="shared" si="129"/>
        <v>2.3779766127432291E-2</v>
      </c>
      <c r="AB28" s="32">
        <f t="shared" si="130"/>
        <v>2.3818429945299045E-3</v>
      </c>
      <c r="AC28" s="32">
        <f t="shared" si="131"/>
        <v>2.2529130163706688E-3</v>
      </c>
      <c r="AD28" s="33">
        <f t="shared" si="132"/>
        <v>6.5636430132939008E-3</v>
      </c>
      <c r="AE28" s="32"/>
      <c r="AF28" s="32"/>
      <c r="AH28" s="62" t="s">
        <v>10</v>
      </c>
      <c r="AI28" s="81">
        <v>0</v>
      </c>
      <c r="AJ28" s="81">
        <v>0.29695710776788453</v>
      </c>
      <c r="AK28" s="81">
        <v>0</v>
      </c>
      <c r="AL28" s="81">
        <v>0.77332237536675885</v>
      </c>
      <c r="AM28" s="81">
        <v>0</v>
      </c>
      <c r="AN28" s="66">
        <f t="shared" si="73"/>
        <v>0.21405589662692867</v>
      </c>
      <c r="AO28" s="81">
        <v>0</v>
      </c>
      <c r="AP28" s="81">
        <v>0.38421164378327438</v>
      </c>
      <c r="AQ28" s="81">
        <v>1.1017418149261953</v>
      </c>
      <c r="AR28" s="81">
        <v>0</v>
      </c>
      <c r="AS28" s="81">
        <v>0.82169734731822253</v>
      </c>
      <c r="AT28" s="67">
        <f t="shared" si="74"/>
        <v>0.46153016120553847</v>
      </c>
      <c r="AU28" s="81">
        <v>0.41532146781977164</v>
      </c>
      <c r="AV28" s="81">
        <v>0.38851898563734294</v>
      </c>
      <c r="AW28" s="81">
        <v>0</v>
      </c>
      <c r="AX28" s="81">
        <v>0.36874645262487643</v>
      </c>
      <c r="AY28" s="81">
        <v>1.1079660867217982</v>
      </c>
      <c r="AZ28" s="68">
        <f t="shared" si="75"/>
        <v>0.45611059856075792</v>
      </c>
      <c r="BB28" s="62" t="s">
        <v>10</v>
      </c>
      <c r="BC28" s="70">
        <v>0</v>
      </c>
      <c r="BD28" s="70">
        <v>1.0084460480452491E-3</v>
      </c>
      <c r="BE28" s="70">
        <v>0</v>
      </c>
      <c r="BF28" s="70">
        <v>2.6261499486085467E-3</v>
      </c>
      <c r="BG28" s="70">
        <v>0</v>
      </c>
      <c r="BH28" s="66">
        <f t="shared" si="76"/>
        <v>7.2691919933075917E-4</v>
      </c>
      <c r="BI28" s="70">
        <v>0</v>
      </c>
      <c r="BJ28" s="70">
        <v>1.304756490587409E-3</v>
      </c>
      <c r="BK28" s="70">
        <v>3.7414399257180535E-3</v>
      </c>
      <c r="BL28" s="70">
        <v>0</v>
      </c>
      <c r="BM28" s="70">
        <v>2.7904280480803558E-3</v>
      </c>
      <c r="BN28" s="67">
        <f t="shared" si="77"/>
        <v>1.5673248928771636E-3</v>
      </c>
      <c r="BO28" s="70">
        <v>1.4104033274009971E-3</v>
      </c>
      <c r="BP28" s="70">
        <v>1.3193839292197605E-3</v>
      </c>
      <c r="BQ28" s="70">
        <v>0</v>
      </c>
      <c r="BR28" s="70">
        <v>1.2522377580903876E-3</v>
      </c>
      <c r="BS28" s="70">
        <v>3.7625771274554221E-3</v>
      </c>
      <c r="BT28" s="68">
        <f t="shared" si="78"/>
        <v>1.5489204284333136E-3</v>
      </c>
      <c r="BW28" s="62" t="s">
        <v>10</v>
      </c>
      <c r="BX28" s="84">
        <f t="shared" si="79"/>
        <v>0</v>
      </c>
      <c r="BY28" s="84">
        <f t="shared" si="80"/>
        <v>4.7793651566125552E-3</v>
      </c>
      <c r="BZ28" s="84">
        <f t="shared" si="81"/>
        <v>0</v>
      </c>
      <c r="CA28" s="84">
        <f t="shared" si="82"/>
        <v>7.0368433778364064E-3</v>
      </c>
      <c r="CB28" s="84">
        <f t="shared" si="83"/>
        <v>0</v>
      </c>
      <c r="CC28" s="66">
        <f t="shared" si="32"/>
        <v>2.3632417068897927E-3</v>
      </c>
      <c r="CD28" s="100">
        <f t="shared" si="33"/>
        <v>2.9811051373115085E-3</v>
      </c>
      <c r="CE28" s="84">
        <f t="shared" si="84"/>
        <v>0</v>
      </c>
      <c r="CF28" s="84">
        <f t="shared" si="85"/>
        <v>6.0629948447370307E-3</v>
      </c>
      <c r="CG28" s="84">
        <f t="shared" si="86"/>
        <v>1.2721659046984203E-2</v>
      </c>
      <c r="CH28" s="84">
        <f t="shared" si="87"/>
        <v>0</v>
      </c>
      <c r="CI28" s="84">
        <f t="shared" si="88"/>
        <v>8.6177518470671906E-3</v>
      </c>
      <c r="CJ28" s="67">
        <f t="shared" si="39"/>
        <v>5.4804811477576851E-3</v>
      </c>
      <c r="CK28" s="100">
        <f t="shared" si="40"/>
        <v>4.9535400318967016E-3</v>
      </c>
      <c r="CL28" s="84">
        <f t="shared" si="89"/>
        <v>8.0779113825944857E-3</v>
      </c>
      <c r="CM28" s="84">
        <f t="shared" si="90"/>
        <v>6.6635551980795986E-3</v>
      </c>
      <c r="CN28" s="84">
        <f t="shared" si="91"/>
        <v>0</v>
      </c>
      <c r="CO28" s="84">
        <f t="shared" si="92"/>
        <v>6.6537606699808051E-3</v>
      </c>
      <c r="CP28" s="84">
        <f t="shared" si="93"/>
        <v>1.0068442942080338E-2</v>
      </c>
      <c r="CQ28" s="100">
        <f t="shared" si="46"/>
        <v>6.2927340385470461E-3</v>
      </c>
      <c r="CR28" s="100">
        <f t="shared" si="47"/>
        <v>3.385533521168293E-3</v>
      </c>
      <c r="CV28" s="62" t="s">
        <v>10</v>
      </c>
      <c r="CW28" s="115">
        <f t="shared" si="94"/>
        <v>0</v>
      </c>
      <c r="CX28" s="12">
        <f t="shared" si="95"/>
        <v>4.4603160524928173E-2</v>
      </c>
      <c r="CY28" s="12">
        <f t="shared" si="96"/>
        <v>0</v>
      </c>
      <c r="CZ28" s="12">
        <f t="shared" si="97"/>
        <v>2.6411108302800267E-2</v>
      </c>
      <c r="DA28" s="12">
        <f t="shared" si="98"/>
        <v>0</v>
      </c>
      <c r="DB28" s="12">
        <f t="shared" si="99"/>
        <v>1.4202853765545687E-2</v>
      </c>
      <c r="DC28" s="116">
        <f t="shared" si="100"/>
        <v>1.8321480808970548E-2</v>
      </c>
      <c r="DD28" s="115">
        <f t="shared" si="101"/>
        <v>0</v>
      </c>
      <c r="DE28" s="12">
        <f t="shared" si="102"/>
        <v>3.6454659887691553E-2</v>
      </c>
      <c r="DF28" s="12">
        <f t="shared" si="103"/>
        <v>8.9103488655582361E-2</v>
      </c>
      <c r="DG28" s="12">
        <f t="shared" si="104"/>
        <v>0</v>
      </c>
      <c r="DH28" s="12">
        <f t="shared" si="105"/>
        <v>3.4321218264997233E-2</v>
      </c>
      <c r="DI28" s="12">
        <f t="shared" si="106"/>
        <v>3.1975873361654229E-2</v>
      </c>
      <c r="DJ28" s="116">
        <f t="shared" si="71"/>
        <v>3.2662019395969993E-2</v>
      </c>
      <c r="DK28" s="115">
        <f t="shared" si="107"/>
        <v>5.7446980818267761E-2</v>
      </c>
      <c r="DL28" s="12">
        <f t="shared" si="108"/>
        <v>5.324717612693692E-2</v>
      </c>
      <c r="DM28" s="12">
        <f t="shared" si="109"/>
        <v>0</v>
      </c>
      <c r="DN28" s="12">
        <f t="shared" si="110"/>
        <v>1.4876405985600475E-2</v>
      </c>
      <c r="DO28" s="12">
        <f t="shared" si="111"/>
        <v>2.9515378369554222E-2</v>
      </c>
      <c r="DP28" s="12">
        <f t="shared" si="112"/>
        <v>3.1017188260071875E-2</v>
      </c>
      <c r="DQ28" s="116">
        <f t="shared" si="72"/>
        <v>2.1988872404787481E-2</v>
      </c>
    </row>
    <row r="29" spans="2:121">
      <c r="B29" s="1" t="s">
        <v>8</v>
      </c>
      <c r="C29" s="2" t="s">
        <v>9</v>
      </c>
      <c r="D29" s="11">
        <v>0</v>
      </c>
      <c r="E29" s="86">
        <v>0</v>
      </c>
      <c r="F29" s="12">
        <v>3406.5</v>
      </c>
      <c r="G29" s="86">
        <v>0</v>
      </c>
      <c r="H29" s="86">
        <v>0</v>
      </c>
      <c r="I29" s="12">
        <v>4789.5</v>
      </c>
      <c r="J29" s="39">
        <v>0</v>
      </c>
      <c r="K29" s="86">
        <v>0</v>
      </c>
      <c r="L29" s="13">
        <v>1632.6</v>
      </c>
      <c r="M29" s="22">
        <f t="shared" si="115"/>
        <v>0</v>
      </c>
      <c r="N29" s="23">
        <f t="shared" si="116"/>
        <v>0</v>
      </c>
      <c r="O29" s="23">
        <f t="shared" si="117"/>
        <v>0.90778462864884835</v>
      </c>
      <c r="P29" s="23">
        <f t="shared" si="118"/>
        <v>0</v>
      </c>
      <c r="Q29" s="23">
        <f t="shared" si="119"/>
        <v>0</v>
      </c>
      <c r="R29" s="23">
        <f t="shared" si="120"/>
        <v>1.1966007159353349</v>
      </c>
      <c r="S29" s="23">
        <f t="shared" si="121"/>
        <v>0</v>
      </c>
      <c r="T29" s="23">
        <f t="shared" si="122"/>
        <v>0</v>
      </c>
      <c r="U29" s="23">
        <f t="shared" si="123"/>
        <v>0.34709819350984211</v>
      </c>
      <c r="V29" s="31">
        <f t="shared" si="124"/>
        <v>0</v>
      </c>
      <c r="W29" s="32">
        <f t="shared" si="125"/>
        <v>0</v>
      </c>
      <c r="X29" s="32">
        <f t="shared" si="126"/>
        <v>3.0617714885792045E-3</v>
      </c>
      <c r="Y29" s="32">
        <f t="shared" si="127"/>
        <v>0</v>
      </c>
      <c r="Z29" s="32">
        <f t="shared" si="128"/>
        <v>0</v>
      </c>
      <c r="AA29" s="32">
        <f t="shared" si="129"/>
        <v>4.0358889538781575E-3</v>
      </c>
      <c r="AB29" s="32">
        <f t="shared" si="130"/>
        <v>0</v>
      </c>
      <c r="AC29" s="32">
        <f t="shared" si="131"/>
        <v>0</v>
      </c>
      <c r="AD29" s="33">
        <f t="shared" si="132"/>
        <v>1.1706910638127495E-3</v>
      </c>
      <c r="AE29" s="32"/>
      <c r="AF29" s="32"/>
      <c r="AH29" s="62" t="s">
        <v>12</v>
      </c>
      <c r="AI29" s="81">
        <v>0</v>
      </c>
      <c r="AJ29" s="81">
        <v>0</v>
      </c>
      <c r="AK29" s="81">
        <v>0</v>
      </c>
      <c r="AL29" s="81">
        <v>0</v>
      </c>
      <c r="AM29" s="81">
        <v>0</v>
      </c>
      <c r="AN29" s="66">
        <f t="shared" si="73"/>
        <v>0</v>
      </c>
      <c r="AO29" s="81">
        <v>0</v>
      </c>
      <c r="AP29" s="81">
        <v>0</v>
      </c>
      <c r="AQ29" s="81">
        <v>0</v>
      </c>
      <c r="AR29" s="81">
        <v>0</v>
      </c>
      <c r="AS29" s="81">
        <v>0</v>
      </c>
      <c r="AT29" s="67">
        <f t="shared" si="74"/>
        <v>0</v>
      </c>
      <c r="AU29" s="81">
        <v>0</v>
      </c>
      <c r="AV29" s="81">
        <v>0</v>
      </c>
      <c r="AW29" s="81">
        <v>0</v>
      </c>
      <c r="AX29" s="81">
        <v>0</v>
      </c>
      <c r="AY29" s="81">
        <v>0</v>
      </c>
      <c r="AZ29" s="68">
        <f t="shared" si="75"/>
        <v>0</v>
      </c>
      <c r="BB29" s="62" t="s">
        <v>12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66">
        <f t="shared" si="76"/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67">
        <f t="shared" si="77"/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68">
        <f t="shared" si="78"/>
        <v>0</v>
      </c>
      <c r="BW29" s="62" t="s">
        <v>12</v>
      </c>
      <c r="BX29" s="84">
        <f t="shared" si="79"/>
        <v>0</v>
      </c>
      <c r="BY29" s="84">
        <f t="shared" si="80"/>
        <v>0</v>
      </c>
      <c r="BZ29" s="84">
        <f t="shared" si="81"/>
        <v>0</v>
      </c>
      <c r="CA29" s="84">
        <f t="shared" si="82"/>
        <v>0</v>
      </c>
      <c r="CB29" s="84">
        <f t="shared" si="83"/>
        <v>0</v>
      </c>
      <c r="CC29" s="66">
        <f t="shared" si="32"/>
        <v>0</v>
      </c>
      <c r="CD29" s="100">
        <f t="shared" si="33"/>
        <v>0</v>
      </c>
      <c r="CE29" s="84">
        <f t="shared" si="84"/>
        <v>0</v>
      </c>
      <c r="CF29" s="84">
        <f t="shared" si="85"/>
        <v>0</v>
      </c>
      <c r="CG29" s="84">
        <f t="shared" si="86"/>
        <v>0</v>
      </c>
      <c r="CH29" s="84">
        <f t="shared" si="87"/>
        <v>0</v>
      </c>
      <c r="CI29" s="84">
        <f t="shared" si="88"/>
        <v>0</v>
      </c>
      <c r="CJ29" s="67">
        <f t="shared" si="39"/>
        <v>0</v>
      </c>
      <c r="CK29" s="100">
        <f t="shared" si="40"/>
        <v>0</v>
      </c>
      <c r="CL29" s="84">
        <f t="shared" si="89"/>
        <v>0</v>
      </c>
      <c r="CM29" s="84">
        <f t="shared" si="90"/>
        <v>0</v>
      </c>
      <c r="CN29" s="84">
        <f t="shared" si="91"/>
        <v>0</v>
      </c>
      <c r="CO29" s="84">
        <f t="shared" si="92"/>
        <v>0</v>
      </c>
      <c r="CP29" s="84">
        <f t="shared" si="93"/>
        <v>0</v>
      </c>
      <c r="CQ29" s="100">
        <f t="shared" si="46"/>
        <v>0</v>
      </c>
      <c r="CR29" s="100">
        <f t="shared" si="47"/>
        <v>0</v>
      </c>
      <c r="CV29" s="62" t="s">
        <v>12</v>
      </c>
      <c r="CW29" s="115">
        <f t="shared" si="94"/>
        <v>0</v>
      </c>
      <c r="CX29" s="12">
        <f t="shared" si="95"/>
        <v>0</v>
      </c>
      <c r="CY29" s="12">
        <f t="shared" si="96"/>
        <v>0</v>
      </c>
      <c r="CZ29" s="12">
        <f t="shared" si="97"/>
        <v>0</v>
      </c>
      <c r="DA29" s="12">
        <f t="shared" si="98"/>
        <v>0</v>
      </c>
      <c r="DB29" s="12">
        <f t="shared" si="99"/>
        <v>0</v>
      </c>
      <c r="DC29" s="116">
        <f t="shared" si="100"/>
        <v>0</v>
      </c>
      <c r="DD29" s="115">
        <f t="shared" si="101"/>
        <v>0</v>
      </c>
      <c r="DE29" s="12">
        <f t="shared" si="102"/>
        <v>0</v>
      </c>
      <c r="DF29" s="12">
        <f t="shared" si="103"/>
        <v>0</v>
      </c>
      <c r="DG29" s="12">
        <f t="shared" si="104"/>
        <v>0</v>
      </c>
      <c r="DH29" s="12">
        <f t="shared" si="105"/>
        <v>0</v>
      </c>
      <c r="DI29" s="12">
        <f t="shared" si="106"/>
        <v>0</v>
      </c>
      <c r="DJ29" s="116">
        <f t="shared" si="71"/>
        <v>0</v>
      </c>
      <c r="DK29" s="115">
        <f t="shared" si="107"/>
        <v>0</v>
      </c>
      <c r="DL29" s="12">
        <f t="shared" si="108"/>
        <v>0</v>
      </c>
      <c r="DM29" s="12">
        <f t="shared" si="109"/>
        <v>0</v>
      </c>
      <c r="DN29" s="12">
        <f t="shared" si="110"/>
        <v>0</v>
      </c>
      <c r="DO29" s="12">
        <f t="shared" si="111"/>
        <v>0</v>
      </c>
      <c r="DP29" s="12">
        <f t="shared" si="112"/>
        <v>0</v>
      </c>
      <c r="DQ29" s="116">
        <f t="shared" si="72"/>
        <v>0</v>
      </c>
    </row>
    <row r="30" spans="2:121">
      <c r="B30" s="3" t="s">
        <v>10</v>
      </c>
      <c r="C30" s="2" t="s">
        <v>11</v>
      </c>
      <c r="D30" s="11">
        <v>0</v>
      </c>
      <c r="E30" s="12">
        <v>4414.7</v>
      </c>
      <c r="F30" s="12">
        <v>98121.5</v>
      </c>
      <c r="G30" s="12">
        <v>1167.5</v>
      </c>
      <c r="H30" s="86">
        <v>0</v>
      </c>
      <c r="I30" s="12">
        <v>230427</v>
      </c>
      <c r="J30" s="12">
        <v>1008.7</v>
      </c>
      <c r="K30" s="12">
        <v>1316.9</v>
      </c>
      <c r="L30" s="13">
        <v>62314.400000000001</v>
      </c>
      <c r="M30" s="22">
        <f t="shared" si="115"/>
        <v>0</v>
      </c>
      <c r="N30" s="23">
        <f t="shared" si="116"/>
        <v>0.77332237536675885</v>
      </c>
      <c r="O30" s="23">
        <f t="shared" si="117"/>
        <v>26.148008055179208</v>
      </c>
      <c r="P30" s="23">
        <f t="shared" si="118"/>
        <v>0.48820331343929735</v>
      </c>
      <c r="Q30" s="23">
        <f t="shared" si="119"/>
        <v>0</v>
      </c>
      <c r="R30" s="23">
        <f t="shared" si="120"/>
        <v>57.569498521939948</v>
      </c>
      <c r="S30" s="23">
        <f t="shared" si="121"/>
        <v>0.24434415165656037</v>
      </c>
      <c r="T30" s="23">
        <f t="shared" si="122"/>
        <v>0.36874645262487643</v>
      </c>
      <c r="U30" s="23">
        <f t="shared" si="123"/>
        <v>13.248325168228414</v>
      </c>
      <c r="V30" s="31">
        <f t="shared" si="124"/>
        <v>0</v>
      </c>
      <c r="W30" s="32">
        <f t="shared" si="125"/>
        <v>2.6261499486085467E-3</v>
      </c>
      <c r="X30" s="32">
        <f t="shared" si="126"/>
        <v>8.879684876279148E-2</v>
      </c>
      <c r="Y30" s="32">
        <f t="shared" si="127"/>
        <v>1.6579050953893343E-3</v>
      </c>
      <c r="Z30" s="32">
        <f t="shared" si="128"/>
        <v>0</v>
      </c>
      <c r="AA30" s="32">
        <f t="shared" si="129"/>
        <v>0.19550208347858847</v>
      </c>
      <c r="AB30" s="32">
        <f t="shared" si="130"/>
        <v>8.2977604393167509E-4</v>
      </c>
      <c r="AC30" s="32">
        <f t="shared" si="131"/>
        <v>1.2522377580903876E-3</v>
      </c>
      <c r="AD30" s="33">
        <f t="shared" si="132"/>
        <v>4.4990407064313558E-2</v>
      </c>
      <c r="AE30" s="32"/>
      <c r="AF30" s="32"/>
      <c r="AH30" s="62" t="s">
        <v>14</v>
      </c>
      <c r="AI30" s="81">
        <v>0</v>
      </c>
      <c r="AJ30" s="81">
        <v>0</v>
      </c>
      <c r="AK30" s="81">
        <v>0</v>
      </c>
      <c r="AL30" s="81">
        <v>0</v>
      </c>
      <c r="AM30" s="81">
        <v>0</v>
      </c>
      <c r="AN30" s="66">
        <f t="shared" si="73"/>
        <v>0</v>
      </c>
      <c r="AO30" s="81">
        <v>0</v>
      </c>
      <c r="AP30" s="81">
        <v>0</v>
      </c>
      <c r="AQ30" s="81">
        <v>0</v>
      </c>
      <c r="AR30" s="81">
        <v>0</v>
      </c>
      <c r="AS30" s="81">
        <v>0</v>
      </c>
      <c r="AT30" s="67">
        <f t="shared" si="74"/>
        <v>0</v>
      </c>
      <c r="AU30" s="81">
        <v>0</v>
      </c>
      <c r="AV30" s="81">
        <v>0</v>
      </c>
      <c r="AW30" s="81">
        <v>0</v>
      </c>
      <c r="AX30" s="81">
        <v>0</v>
      </c>
      <c r="AY30" s="81">
        <v>0</v>
      </c>
      <c r="AZ30" s="68">
        <f t="shared" si="75"/>
        <v>0</v>
      </c>
      <c r="BB30" s="62" t="s">
        <v>14</v>
      </c>
      <c r="BC30" s="70">
        <v>0</v>
      </c>
      <c r="BD30" s="70">
        <v>0</v>
      </c>
      <c r="BE30" s="70">
        <v>0</v>
      </c>
      <c r="BF30" s="70">
        <v>0</v>
      </c>
      <c r="BG30" s="70">
        <v>0</v>
      </c>
      <c r="BH30" s="66">
        <f t="shared" si="76"/>
        <v>0</v>
      </c>
      <c r="BI30" s="70">
        <v>0</v>
      </c>
      <c r="BJ30" s="70">
        <v>0</v>
      </c>
      <c r="BK30" s="70">
        <v>0</v>
      </c>
      <c r="BL30" s="70">
        <v>0</v>
      </c>
      <c r="BM30" s="70">
        <v>0</v>
      </c>
      <c r="BN30" s="67">
        <f t="shared" si="77"/>
        <v>0</v>
      </c>
      <c r="BO30" s="70">
        <v>0</v>
      </c>
      <c r="BP30" s="70">
        <v>0</v>
      </c>
      <c r="BQ30" s="70">
        <v>0</v>
      </c>
      <c r="BR30" s="70">
        <v>0</v>
      </c>
      <c r="BS30" s="70">
        <v>0</v>
      </c>
      <c r="BT30" s="68">
        <f t="shared" si="78"/>
        <v>0</v>
      </c>
      <c r="BW30" s="62" t="s">
        <v>14</v>
      </c>
      <c r="BX30" s="84">
        <f t="shared" si="79"/>
        <v>0</v>
      </c>
      <c r="BY30" s="84">
        <f t="shared" si="80"/>
        <v>0</v>
      </c>
      <c r="BZ30" s="84">
        <f t="shared" si="81"/>
        <v>0</v>
      </c>
      <c r="CA30" s="84">
        <f t="shared" si="82"/>
        <v>0</v>
      </c>
      <c r="CB30" s="84">
        <f t="shared" si="83"/>
        <v>0</v>
      </c>
      <c r="CC30" s="66">
        <f t="shared" si="32"/>
        <v>0</v>
      </c>
      <c r="CD30" s="100">
        <f t="shared" si="33"/>
        <v>0</v>
      </c>
      <c r="CE30" s="84">
        <f t="shared" si="84"/>
        <v>0</v>
      </c>
      <c r="CF30" s="84">
        <f t="shared" si="85"/>
        <v>0</v>
      </c>
      <c r="CG30" s="84">
        <f t="shared" si="86"/>
        <v>0</v>
      </c>
      <c r="CH30" s="84">
        <f t="shared" si="87"/>
        <v>0</v>
      </c>
      <c r="CI30" s="84">
        <f t="shared" si="88"/>
        <v>0</v>
      </c>
      <c r="CJ30" s="67">
        <f t="shared" si="39"/>
        <v>0</v>
      </c>
      <c r="CK30" s="100">
        <f t="shared" si="40"/>
        <v>0</v>
      </c>
      <c r="CL30" s="84">
        <f t="shared" si="89"/>
        <v>0</v>
      </c>
      <c r="CM30" s="84">
        <f t="shared" si="90"/>
        <v>0</v>
      </c>
      <c r="CN30" s="84">
        <f t="shared" si="91"/>
        <v>0</v>
      </c>
      <c r="CO30" s="84">
        <f t="shared" si="92"/>
        <v>0</v>
      </c>
      <c r="CP30" s="84">
        <f t="shared" si="93"/>
        <v>0</v>
      </c>
      <c r="CQ30" s="100">
        <f t="shared" si="46"/>
        <v>0</v>
      </c>
      <c r="CR30" s="100">
        <f t="shared" si="47"/>
        <v>0</v>
      </c>
      <c r="CV30" s="62" t="s">
        <v>14</v>
      </c>
      <c r="CW30" s="115">
        <f t="shared" si="94"/>
        <v>0</v>
      </c>
      <c r="CX30" s="12">
        <f t="shared" si="95"/>
        <v>0</v>
      </c>
      <c r="CY30" s="12">
        <f t="shared" si="96"/>
        <v>0</v>
      </c>
      <c r="CZ30" s="12">
        <f t="shared" si="97"/>
        <v>0</v>
      </c>
      <c r="DA30" s="12">
        <f t="shared" si="98"/>
        <v>0</v>
      </c>
      <c r="DB30" s="12">
        <f t="shared" si="99"/>
        <v>0</v>
      </c>
      <c r="DC30" s="116">
        <f t="shared" si="100"/>
        <v>0</v>
      </c>
      <c r="DD30" s="115">
        <f t="shared" si="101"/>
        <v>0</v>
      </c>
      <c r="DE30" s="12">
        <f t="shared" si="102"/>
        <v>0</v>
      </c>
      <c r="DF30" s="12">
        <f t="shared" si="103"/>
        <v>0</v>
      </c>
      <c r="DG30" s="12">
        <f t="shared" si="104"/>
        <v>0</v>
      </c>
      <c r="DH30" s="12">
        <f t="shared" si="105"/>
        <v>0</v>
      </c>
      <c r="DI30" s="12">
        <f t="shared" si="106"/>
        <v>0</v>
      </c>
      <c r="DJ30" s="116">
        <f t="shared" si="71"/>
        <v>0</v>
      </c>
      <c r="DK30" s="115">
        <f t="shared" si="107"/>
        <v>0</v>
      </c>
      <c r="DL30" s="12">
        <f t="shared" si="108"/>
        <v>0</v>
      </c>
      <c r="DM30" s="12">
        <f t="shared" si="109"/>
        <v>0</v>
      </c>
      <c r="DN30" s="12">
        <f t="shared" si="110"/>
        <v>0</v>
      </c>
      <c r="DO30" s="12">
        <f t="shared" si="111"/>
        <v>0</v>
      </c>
      <c r="DP30" s="12">
        <f t="shared" si="112"/>
        <v>0</v>
      </c>
      <c r="DQ30" s="116">
        <f t="shared" si="72"/>
        <v>0</v>
      </c>
    </row>
    <row r="31" spans="2:121">
      <c r="B31" s="3" t="s">
        <v>12</v>
      </c>
      <c r="C31" s="2" t="s">
        <v>13</v>
      </c>
      <c r="D31" s="11">
        <v>0</v>
      </c>
      <c r="E31" s="86">
        <v>0</v>
      </c>
      <c r="F31" s="12">
        <v>21341.7</v>
      </c>
      <c r="G31" s="86">
        <v>0</v>
      </c>
      <c r="H31" s="86">
        <v>0</v>
      </c>
      <c r="I31" s="12">
        <v>50302.7</v>
      </c>
      <c r="J31" s="18" t="s">
        <v>154</v>
      </c>
      <c r="K31" s="86">
        <v>0</v>
      </c>
      <c r="L31" s="13">
        <v>11261</v>
      </c>
      <c r="M31" s="22">
        <f t="shared" si="115"/>
        <v>0</v>
      </c>
      <c r="N31" s="23">
        <f t="shared" si="116"/>
        <v>0</v>
      </c>
      <c r="O31" s="23">
        <f t="shared" si="117"/>
        <v>5.6872647025495757</v>
      </c>
      <c r="P31" s="23">
        <f t="shared" si="118"/>
        <v>0</v>
      </c>
      <c r="Q31" s="23">
        <f t="shared" si="119"/>
        <v>0</v>
      </c>
      <c r="R31" s="23">
        <f t="shared" si="120"/>
        <v>12.567542923787528</v>
      </c>
      <c r="S31" s="23">
        <f t="shared" si="121"/>
        <v>0</v>
      </c>
      <c r="T31" s="23">
        <f t="shared" si="122"/>
        <v>0</v>
      </c>
      <c r="U31" s="23">
        <f t="shared" si="123"/>
        <v>2.39413987327841</v>
      </c>
      <c r="V31" s="31">
        <f t="shared" si="124"/>
        <v>0</v>
      </c>
      <c r="W31" s="32">
        <f t="shared" si="125"/>
        <v>0</v>
      </c>
      <c r="X31" s="32">
        <f t="shared" si="126"/>
        <v>1.9446299331702031E-2</v>
      </c>
      <c r="Y31" s="32">
        <f t="shared" si="127"/>
        <v>0</v>
      </c>
      <c r="Z31" s="32">
        <f t="shared" si="128"/>
        <v>0</v>
      </c>
      <c r="AA31" s="32">
        <f t="shared" si="129"/>
        <v>4.2971835204087837E-2</v>
      </c>
      <c r="AB31" s="32">
        <f t="shared" si="130"/>
        <v>0</v>
      </c>
      <c r="AC31" s="32">
        <f t="shared" si="131"/>
        <v>0</v>
      </c>
      <c r="AD31" s="33">
        <f t="shared" si="132"/>
        <v>8.1862130659864953E-3</v>
      </c>
      <c r="AE31" s="32"/>
      <c r="AF31" s="32"/>
      <c r="AH31" s="62" t="s">
        <v>40</v>
      </c>
      <c r="AI31" s="81">
        <v>0</v>
      </c>
      <c r="AJ31" s="81">
        <v>0</v>
      </c>
      <c r="AK31" s="81">
        <v>0</v>
      </c>
      <c r="AL31" s="81">
        <v>0</v>
      </c>
      <c r="AM31" s="81">
        <v>0</v>
      </c>
      <c r="AN31" s="66">
        <f t="shared" si="73"/>
        <v>0</v>
      </c>
      <c r="AO31" s="81">
        <v>0</v>
      </c>
      <c r="AP31" s="81">
        <v>0</v>
      </c>
      <c r="AQ31" s="81">
        <v>0</v>
      </c>
      <c r="AR31" s="81">
        <v>0</v>
      </c>
      <c r="AS31" s="81">
        <v>0</v>
      </c>
      <c r="AT31" s="67">
        <f t="shared" si="74"/>
        <v>0</v>
      </c>
      <c r="AU31" s="81">
        <v>0</v>
      </c>
      <c r="AV31" s="81">
        <v>0</v>
      </c>
      <c r="AW31" s="81">
        <v>0</v>
      </c>
      <c r="AX31" s="81">
        <v>0</v>
      </c>
      <c r="AY31" s="81">
        <v>0</v>
      </c>
      <c r="AZ31" s="68">
        <f t="shared" si="75"/>
        <v>0</v>
      </c>
      <c r="BB31" s="62" t="s">
        <v>40</v>
      </c>
      <c r="BC31" s="70">
        <v>0</v>
      </c>
      <c r="BD31" s="70">
        <v>0</v>
      </c>
      <c r="BE31" s="70">
        <v>0</v>
      </c>
      <c r="BF31" s="70">
        <v>0</v>
      </c>
      <c r="BG31" s="70">
        <v>0</v>
      </c>
      <c r="BH31" s="66">
        <f t="shared" si="76"/>
        <v>0</v>
      </c>
      <c r="BI31" s="70">
        <v>0</v>
      </c>
      <c r="BJ31" s="70">
        <v>0</v>
      </c>
      <c r="BK31" s="70">
        <v>0</v>
      </c>
      <c r="BL31" s="70">
        <v>0</v>
      </c>
      <c r="BM31" s="70">
        <v>0</v>
      </c>
      <c r="BN31" s="67">
        <f t="shared" si="77"/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68">
        <f t="shared" si="78"/>
        <v>0</v>
      </c>
      <c r="BW31" s="62" t="s">
        <v>40</v>
      </c>
      <c r="BX31" s="84">
        <f t="shared" si="79"/>
        <v>0</v>
      </c>
      <c r="BY31" s="84">
        <f t="shared" si="80"/>
        <v>0</v>
      </c>
      <c r="BZ31" s="84">
        <f t="shared" si="81"/>
        <v>0</v>
      </c>
      <c r="CA31" s="84">
        <f t="shared" si="82"/>
        <v>0</v>
      </c>
      <c r="CB31" s="84">
        <f t="shared" si="83"/>
        <v>0</v>
      </c>
      <c r="CC31" s="66">
        <f t="shared" si="32"/>
        <v>0</v>
      </c>
      <c r="CD31" s="100">
        <f t="shared" si="33"/>
        <v>0</v>
      </c>
      <c r="CE31" s="84">
        <f t="shared" si="84"/>
        <v>0</v>
      </c>
      <c r="CF31" s="84">
        <f t="shared" si="85"/>
        <v>0</v>
      </c>
      <c r="CG31" s="84">
        <f t="shared" si="86"/>
        <v>0</v>
      </c>
      <c r="CH31" s="84">
        <f t="shared" si="87"/>
        <v>0</v>
      </c>
      <c r="CI31" s="84">
        <f t="shared" si="88"/>
        <v>0</v>
      </c>
      <c r="CJ31" s="67">
        <f t="shared" si="39"/>
        <v>0</v>
      </c>
      <c r="CK31" s="100">
        <f t="shared" si="40"/>
        <v>0</v>
      </c>
      <c r="CL31" s="84">
        <f t="shared" si="89"/>
        <v>0</v>
      </c>
      <c r="CM31" s="84">
        <f t="shared" si="90"/>
        <v>0</v>
      </c>
      <c r="CN31" s="84">
        <f t="shared" si="91"/>
        <v>0</v>
      </c>
      <c r="CO31" s="84">
        <f t="shared" si="92"/>
        <v>0</v>
      </c>
      <c r="CP31" s="84">
        <f t="shared" si="93"/>
        <v>0</v>
      </c>
      <c r="CQ31" s="100">
        <f t="shared" si="46"/>
        <v>0</v>
      </c>
      <c r="CR31" s="100">
        <f t="shared" si="47"/>
        <v>0</v>
      </c>
      <c r="CV31" s="62" t="s">
        <v>40</v>
      </c>
      <c r="CW31" s="115">
        <f t="shared" si="94"/>
        <v>0</v>
      </c>
      <c r="CX31" s="12">
        <f t="shared" si="95"/>
        <v>0</v>
      </c>
      <c r="CY31" s="12">
        <f t="shared" si="96"/>
        <v>0</v>
      </c>
      <c r="CZ31" s="12">
        <f t="shared" si="97"/>
        <v>0</v>
      </c>
      <c r="DA31" s="12">
        <f t="shared" si="98"/>
        <v>0</v>
      </c>
      <c r="DB31" s="12">
        <f t="shared" si="99"/>
        <v>0</v>
      </c>
      <c r="DC31" s="116">
        <f t="shared" si="100"/>
        <v>0</v>
      </c>
      <c r="DD31" s="115">
        <f t="shared" si="101"/>
        <v>0</v>
      </c>
      <c r="DE31" s="12">
        <f t="shared" si="102"/>
        <v>0</v>
      </c>
      <c r="DF31" s="12">
        <f t="shared" si="103"/>
        <v>0</v>
      </c>
      <c r="DG31" s="12">
        <f t="shared" si="104"/>
        <v>0</v>
      </c>
      <c r="DH31" s="12">
        <f t="shared" si="105"/>
        <v>0</v>
      </c>
      <c r="DI31" s="12">
        <f t="shared" si="106"/>
        <v>0</v>
      </c>
      <c r="DJ31" s="116">
        <f t="shared" si="71"/>
        <v>0</v>
      </c>
      <c r="DK31" s="115">
        <f t="shared" si="107"/>
        <v>0</v>
      </c>
      <c r="DL31" s="12">
        <f t="shared" si="108"/>
        <v>0</v>
      </c>
      <c r="DM31" s="12">
        <f t="shared" si="109"/>
        <v>0</v>
      </c>
      <c r="DN31" s="12">
        <f t="shared" si="110"/>
        <v>0</v>
      </c>
      <c r="DO31" s="12">
        <f t="shared" si="111"/>
        <v>0</v>
      </c>
      <c r="DP31" s="12">
        <f t="shared" si="112"/>
        <v>0</v>
      </c>
      <c r="DQ31" s="116">
        <f t="shared" si="72"/>
        <v>0</v>
      </c>
    </row>
    <row r="32" spans="2:121">
      <c r="B32" s="3" t="s">
        <v>14</v>
      </c>
      <c r="C32" s="2" t="s">
        <v>13</v>
      </c>
      <c r="D32" s="11">
        <v>0</v>
      </c>
      <c r="E32" s="86">
        <v>0</v>
      </c>
      <c r="F32" s="12">
        <v>18360.3</v>
      </c>
      <c r="G32" s="86">
        <v>0</v>
      </c>
      <c r="H32" s="86">
        <v>0</v>
      </c>
      <c r="I32" s="12">
        <v>73793</v>
      </c>
      <c r="J32" s="18" t="s">
        <v>154</v>
      </c>
      <c r="K32" s="86">
        <v>0</v>
      </c>
      <c r="L32" s="13">
        <v>13278.3</v>
      </c>
      <c r="M32" s="22">
        <f t="shared" si="115"/>
        <v>0</v>
      </c>
      <c r="N32" s="23">
        <f t="shared" si="116"/>
        <v>0</v>
      </c>
      <c r="O32" s="23">
        <f t="shared" si="117"/>
        <v>4.8927632811922646</v>
      </c>
      <c r="P32" s="23">
        <f t="shared" si="118"/>
        <v>0</v>
      </c>
      <c r="Q32" s="23">
        <f t="shared" si="119"/>
        <v>0</v>
      </c>
      <c r="R32" s="23">
        <f t="shared" si="120"/>
        <v>18.436320415704387</v>
      </c>
      <c r="S32" s="23">
        <f t="shared" si="121"/>
        <v>0</v>
      </c>
      <c r="T32" s="23">
        <f t="shared" si="122"/>
        <v>0</v>
      </c>
      <c r="U32" s="23">
        <f t="shared" si="123"/>
        <v>2.8230270383938119</v>
      </c>
      <c r="V32" s="31">
        <f t="shared" si="124"/>
        <v>0</v>
      </c>
      <c r="W32" s="32">
        <f t="shared" si="125"/>
        <v>0</v>
      </c>
      <c r="X32" s="32">
        <f t="shared" si="126"/>
        <v>1.67296836531227E-2</v>
      </c>
      <c r="Y32" s="32">
        <f t="shared" si="127"/>
        <v>0</v>
      </c>
      <c r="Z32" s="32">
        <f t="shared" si="128"/>
        <v>0</v>
      </c>
      <c r="AA32" s="32">
        <f t="shared" si="129"/>
        <v>6.3038775954675469E-2</v>
      </c>
      <c r="AB32" s="32">
        <f t="shared" si="130"/>
        <v>0</v>
      </c>
      <c r="AC32" s="32">
        <f t="shared" si="131"/>
        <v>0</v>
      </c>
      <c r="AD32" s="33">
        <f t="shared" si="132"/>
        <v>9.6526945168358483E-3</v>
      </c>
      <c r="AE32" s="32"/>
      <c r="AF32" s="32"/>
      <c r="AH32" s="61" t="s">
        <v>60</v>
      </c>
      <c r="AI32" s="81">
        <v>0</v>
      </c>
      <c r="AJ32" s="81">
        <v>0</v>
      </c>
      <c r="AK32" s="81">
        <v>0</v>
      </c>
      <c r="AL32" s="81">
        <v>0</v>
      </c>
      <c r="AM32" s="81">
        <v>0</v>
      </c>
      <c r="AN32" s="66">
        <f t="shared" si="73"/>
        <v>0</v>
      </c>
      <c r="AO32" s="81">
        <v>0</v>
      </c>
      <c r="AP32" s="81">
        <v>0</v>
      </c>
      <c r="AQ32" s="81">
        <v>0</v>
      </c>
      <c r="AR32" s="81">
        <v>0</v>
      </c>
      <c r="AS32" s="81">
        <v>0</v>
      </c>
      <c r="AT32" s="67">
        <f t="shared" si="74"/>
        <v>0</v>
      </c>
      <c r="AU32" s="81">
        <v>0</v>
      </c>
      <c r="AV32" s="81">
        <v>0</v>
      </c>
      <c r="AW32" s="81">
        <v>0</v>
      </c>
      <c r="AX32" s="81">
        <v>0</v>
      </c>
      <c r="AY32" s="81">
        <v>0</v>
      </c>
      <c r="AZ32" s="68">
        <f t="shared" si="75"/>
        <v>0</v>
      </c>
      <c r="BB32" s="61" t="s">
        <v>60</v>
      </c>
      <c r="BC32" s="70">
        <v>0</v>
      </c>
      <c r="BD32" s="70">
        <v>0</v>
      </c>
      <c r="BE32" s="70">
        <v>0</v>
      </c>
      <c r="BF32" s="70">
        <v>0</v>
      </c>
      <c r="BG32" s="70">
        <v>0</v>
      </c>
      <c r="BH32" s="66">
        <f t="shared" si="76"/>
        <v>0</v>
      </c>
      <c r="BI32" s="70">
        <v>0</v>
      </c>
      <c r="BJ32" s="70">
        <v>0</v>
      </c>
      <c r="BK32" s="70">
        <v>0</v>
      </c>
      <c r="BL32" s="70">
        <v>0</v>
      </c>
      <c r="BM32" s="70">
        <v>0</v>
      </c>
      <c r="BN32" s="67">
        <f t="shared" si="77"/>
        <v>0</v>
      </c>
      <c r="BO32" s="70">
        <v>0</v>
      </c>
      <c r="BP32" s="70">
        <v>0</v>
      </c>
      <c r="BQ32" s="70">
        <v>0</v>
      </c>
      <c r="BR32" s="70">
        <v>0</v>
      </c>
      <c r="BS32" s="70">
        <v>0</v>
      </c>
      <c r="BT32" s="68">
        <f t="shared" si="78"/>
        <v>0</v>
      </c>
      <c r="BW32" s="61" t="s">
        <v>60</v>
      </c>
      <c r="BX32" s="84">
        <f t="shared" si="79"/>
        <v>0</v>
      </c>
      <c r="BY32" s="84">
        <f t="shared" si="80"/>
        <v>0</v>
      </c>
      <c r="BZ32" s="84">
        <f t="shared" si="81"/>
        <v>0</v>
      </c>
      <c r="CA32" s="84">
        <f t="shared" si="82"/>
        <v>0</v>
      </c>
      <c r="CB32" s="84">
        <f t="shared" si="83"/>
        <v>0</v>
      </c>
      <c r="CC32" s="66">
        <f t="shared" si="32"/>
        <v>0</v>
      </c>
      <c r="CD32" s="100">
        <f t="shared" si="33"/>
        <v>0</v>
      </c>
      <c r="CE32" s="84">
        <f t="shared" si="84"/>
        <v>0</v>
      </c>
      <c r="CF32" s="84">
        <f t="shared" si="85"/>
        <v>0</v>
      </c>
      <c r="CG32" s="84">
        <f t="shared" si="86"/>
        <v>0</v>
      </c>
      <c r="CH32" s="84">
        <f t="shared" si="87"/>
        <v>0</v>
      </c>
      <c r="CI32" s="84">
        <f t="shared" si="88"/>
        <v>0</v>
      </c>
      <c r="CJ32" s="67">
        <f t="shared" si="39"/>
        <v>0</v>
      </c>
      <c r="CK32" s="100">
        <f t="shared" si="40"/>
        <v>0</v>
      </c>
      <c r="CL32" s="84">
        <f t="shared" si="89"/>
        <v>0</v>
      </c>
      <c r="CM32" s="84">
        <f t="shared" si="90"/>
        <v>0</v>
      </c>
      <c r="CN32" s="84">
        <f t="shared" si="91"/>
        <v>0</v>
      </c>
      <c r="CO32" s="84">
        <f t="shared" si="92"/>
        <v>0</v>
      </c>
      <c r="CP32" s="84">
        <f t="shared" si="93"/>
        <v>0</v>
      </c>
      <c r="CQ32" s="100">
        <f t="shared" si="46"/>
        <v>0</v>
      </c>
      <c r="CR32" s="100">
        <f t="shared" si="47"/>
        <v>0</v>
      </c>
      <c r="CV32" s="61" t="s">
        <v>60</v>
      </c>
      <c r="CW32" s="115">
        <f t="shared" si="94"/>
        <v>0</v>
      </c>
      <c r="CX32" s="12">
        <f t="shared" si="95"/>
        <v>0</v>
      </c>
      <c r="CY32" s="12">
        <f t="shared" si="96"/>
        <v>0</v>
      </c>
      <c r="CZ32" s="12">
        <f t="shared" si="97"/>
        <v>0</v>
      </c>
      <c r="DA32" s="12">
        <f t="shared" si="98"/>
        <v>0</v>
      </c>
      <c r="DB32" s="12">
        <f t="shared" si="99"/>
        <v>0</v>
      </c>
      <c r="DC32" s="116">
        <f t="shared" si="100"/>
        <v>0</v>
      </c>
      <c r="DD32" s="115">
        <f t="shared" si="101"/>
        <v>0</v>
      </c>
      <c r="DE32" s="12">
        <f t="shared" si="102"/>
        <v>0</v>
      </c>
      <c r="DF32" s="12">
        <f t="shared" si="103"/>
        <v>0</v>
      </c>
      <c r="DG32" s="12">
        <f t="shared" si="104"/>
        <v>0</v>
      </c>
      <c r="DH32" s="12">
        <f t="shared" si="105"/>
        <v>0</v>
      </c>
      <c r="DI32" s="12">
        <f t="shared" si="106"/>
        <v>0</v>
      </c>
      <c r="DJ32" s="116">
        <f t="shared" si="71"/>
        <v>0</v>
      </c>
      <c r="DK32" s="115">
        <f t="shared" si="107"/>
        <v>0</v>
      </c>
      <c r="DL32" s="12">
        <f t="shared" si="108"/>
        <v>0</v>
      </c>
      <c r="DM32" s="12">
        <f t="shared" si="109"/>
        <v>0</v>
      </c>
      <c r="DN32" s="12">
        <f t="shared" si="110"/>
        <v>0</v>
      </c>
      <c r="DO32" s="12">
        <f t="shared" si="111"/>
        <v>0</v>
      </c>
      <c r="DP32" s="12">
        <f t="shared" si="112"/>
        <v>0</v>
      </c>
      <c r="DQ32" s="116">
        <f t="shared" si="72"/>
        <v>0</v>
      </c>
    </row>
    <row r="33" spans="2:121">
      <c r="B33" s="3" t="s">
        <v>15</v>
      </c>
      <c r="C33" s="2">
        <v>290.39999999999998</v>
      </c>
      <c r="D33" s="11">
        <v>0</v>
      </c>
      <c r="E33" s="86">
        <v>0</v>
      </c>
      <c r="F33" s="12">
        <v>3625.1</v>
      </c>
      <c r="G33" s="86">
        <v>0</v>
      </c>
      <c r="H33" s="86">
        <v>0</v>
      </c>
      <c r="I33" s="12">
        <v>20146.2</v>
      </c>
      <c r="J33" s="86">
        <v>0</v>
      </c>
      <c r="K33" s="86">
        <v>0</v>
      </c>
      <c r="L33" s="13">
        <v>2179.1</v>
      </c>
      <c r="M33" s="22">
        <f t="shared" si="115"/>
        <v>0</v>
      </c>
      <c r="N33" s="23">
        <f t="shared" si="116"/>
        <v>0</v>
      </c>
      <c r="O33" s="23">
        <f t="shared" si="117"/>
        <v>0.96603847271831511</v>
      </c>
      <c r="P33" s="23">
        <f t="shared" si="118"/>
        <v>0</v>
      </c>
      <c r="Q33" s="23">
        <f t="shared" si="119"/>
        <v>0</v>
      </c>
      <c r="R33" s="23">
        <f t="shared" si="120"/>
        <v>5.0332931085450348</v>
      </c>
      <c r="S33" s="23">
        <f t="shared" si="121"/>
        <v>0</v>
      </c>
      <c r="T33" s="23">
        <f t="shared" si="122"/>
        <v>0</v>
      </c>
      <c r="U33" s="23">
        <f t="shared" si="123"/>
        <v>0.46328658181875354</v>
      </c>
      <c r="V33" s="31">
        <f t="shared" si="124"/>
        <v>0</v>
      </c>
      <c r="W33" s="32">
        <f t="shared" si="125"/>
        <v>0</v>
      </c>
      <c r="X33" s="32">
        <f t="shared" si="126"/>
        <v>3.3265787628041156E-3</v>
      </c>
      <c r="Y33" s="32">
        <f t="shared" si="127"/>
        <v>0</v>
      </c>
      <c r="Z33" s="32">
        <f t="shared" si="128"/>
        <v>0</v>
      </c>
      <c r="AA33" s="32">
        <f t="shared" si="129"/>
        <v>1.7332276544576568E-2</v>
      </c>
      <c r="AB33" s="32">
        <f t="shared" si="130"/>
        <v>0</v>
      </c>
      <c r="AC33" s="32">
        <f t="shared" si="131"/>
        <v>0</v>
      </c>
      <c r="AD33" s="33">
        <f t="shared" si="132"/>
        <v>1.5953394690728429E-3</v>
      </c>
      <c r="AE33" s="32"/>
      <c r="AF33" s="32"/>
      <c r="AH33" s="63" t="s">
        <v>47</v>
      </c>
      <c r="AI33" s="71">
        <f>SUM(AI22:AI24)</f>
        <v>7.1438940264511386</v>
      </c>
      <c r="AJ33" s="71">
        <f>SUM(AJ22:AJ24)</f>
        <v>5.8775659502609763</v>
      </c>
      <c r="AK33" s="71">
        <f>SUM(AK22:AK24)</f>
        <v>22.095297517445328</v>
      </c>
      <c r="AL33" s="71">
        <f>SUM(AL22:AL24)</f>
        <v>26.401443455985699</v>
      </c>
      <c r="AM33" s="71">
        <f>SUM(AM22:AM24)</f>
        <v>15.296250639884942</v>
      </c>
      <c r="AN33" s="66">
        <f t="shared" si="73"/>
        <v>15.362890318005617</v>
      </c>
      <c r="AO33" s="71">
        <f>SUM(AO22:AO24)</f>
        <v>7.0654822917991664</v>
      </c>
      <c r="AP33" s="71">
        <f>SUM(AP22:AP24)</f>
        <v>9.6200340194105518</v>
      </c>
      <c r="AQ33" s="71">
        <v>10.490412850944653</v>
      </c>
      <c r="AR33" s="71">
        <f>SUM(AR22:AR24)</f>
        <v>11.738954868413572</v>
      </c>
      <c r="AS33" s="71">
        <f>SUM(AS22:AS24)</f>
        <v>20.316345359581025</v>
      </c>
      <c r="AT33" s="67">
        <f t="shared" si="74"/>
        <v>11.846245878029794</v>
      </c>
      <c r="AU33" s="71">
        <f>SUM(AU22:AU24)</f>
        <v>6.1267885231019159</v>
      </c>
      <c r="AV33" s="71">
        <f>SUM(AV22:AV24)</f>
        <v>6.3814101772890472</v>
      </c>
      <c r="AW33" s="71">
        <f>SUM(AW22:AW24)</f>
        <v>76.164821258134481</v>
      </c>
      <c r="AX33" s="71">
        <f>SUM(AX22:AX24)</f>
        <v>22.893305278742673</v>
      </c>
      <c r="AY33" s="71">
        <f>SUM(AY22:AY24)</f>
        <v>35.38319474368727</v>
      </c>
      <c r="AZ33" s="68">
        <f t="shared" si="75"/>
        <v>29.389903996191077</v>
      </c>
      <c r="BB33" s="63" t="s">
        <v>47</v>
      </c>
      <c r="BC33" s="71">
        <f>SUM(BC22:BC24)</f>
        <v>2.454290187159161E-2</v>
      </c>
      <c r="BD33" s="71">
        <f>SUM(BD22:BD24)</f>
        <v>2.0385740081021217E-2</v>
      </c>
      <c r="BE33" s="71">
        <f>SUM(BE22:BE24)</f>
        <v>7.6544917380489824E-2</v>
      </c>
      <c r="BF33" s="71">
        <f>SUM(BF22:BF24)</f>
        <v>9.1163386984247002E-2</v>
      </c>
      <c r="BG33" s="71">
        <f>SUM(BG22:BG24)</f>
        <v>5.1559669322973074E-2</v>
      </c>
      <c r="BH33" s="66">
        <f t="shared" si="76"/>
        <v>5.2839323128064539E-2</v>
      </c>
      <c r="BI33" s="71">
        <f>SUM(BI22:BI24)</f>
        <v>2.4194987128771363E-2</v>
      </c>
      <c r="BJ33" s="71">
        <f>SUM(BJ22:BJ24)</f>
        <v>3.2882132405922422E-2</v>
      </c>
      <c r="BK33" s="71">
        <f>SUM(BK22:BK24)</f>
        <v>3.6411937191063101E-2</v>
      </c>
      <c r="BL33" s="71">
        <f>SUM(BL22:BL24)</f>
        <v>4.0649265895339376E-2</v>
      </c>
      <c r="BM33" s="71">
        <f>SUM(BM22:BM24)</f>
        <v>6.957985728871896E-2</v>
      </c>
      <c r="BN33" s="67">
        <f t="shared" si="77"/>
        <v>4.0743635981963046E-2</v>
      </c>
      <c r="BO33" s="71">
        <f>SUM(BO22:BO24)</f>
        <v>2.1176215435137258E-2</v>
      </c>
      <c r="BP33" s="71">
        <f>SUM(BP22:BP24)</f>
        <v>2.2015570672031609E-2</v>
      </c>
      <c r="BQ33" s="71">
        <f>SUM(BQ22:BQ24)</f>
        <v>0.26032000930175098</v>
      </c>
      <c r="BR33" s="71">
        <f>SUM(BR22:BR24)</f>
        <v>7.905670771716336E-2</v>
      </c>
      <c r="BS33" s="71">
        <f>SUM(BS22:BS24)</f>
        <v>0.11977487054874328</v>
      </c>
      <c r="BT33" s="68">
        <f t="shared" si="78"/>
        <v>0.10046867473496528</v>
      </c>
      <c r="BW33" s="63" t="s">
        <v>47</v>
      </c>
      <c r="BX33" s="71">
        <f>SUM(BX22:BX24)</f>
        <v>8.8474772428232193E-2</v>
      </c>
      <c r="BY33" s="71">
        <f>SUM(BY22:BY24)</f>
        <v>9.661488190057449E-2</v>
      </c>
      <c r="BZ33" s="71">
        <f>SUM(BZ22:BZ24)</f>
        <v>0.12748986905477983</v>
      </c>
      <c r="CA33" s="71">
        <f>SUM(CA22:CA24)</f>
        <v>0.24427488473806808</v>
      </c>
      <c r="CB33" s="71">
        <f>SUM(CB22:CB24)</f>
        <v>0.15801308404220987</v>
      </c>
      <c r="CC33" s="66">
        <f t="shared" si="32"/>
        <v>0.14297349843277291</v>
      </c>
      <c r="CD33" s="100">
        <f t="shared" si="33"/>
        <v>5.6297664683876029E-2</v>
      </c>
      <c r="CE33" s="71">
        <f>SUM(CE22:CE24)</f>
        <v>7.4217751928746509E-2</v>
      </c>
      <c r="CF33" s="71">
        <f>SUM(CF22:CF24)</f>
        <v>0.15279801303867296</v>
      </c>
      <c r="CG33" s="71">
        <f>SUM(CG22:CG24)</f>
        <v>0.12380801493051038</v>
      </c>
      <c r="CH33" s="71">
        <f>SUM(CH22:CH24)</f>
        <v>0.10022008356839097</v>
      </c>
      <c r="CI33" s="71">
        <f>SUM(CI22:CI24)</f>
        <v>0.21488529119431432</v>
      </c>
      <c r="CJ33" s="67">
        <f t="shared" si="39"/>
        <v>0.13318583093212705</v>
      </c>
      <c r="CK33" s="100">
        <f t="shared" si="40"/>
        <v>4.8397020089405926E-2</v>
      </c>
      <c r="CL33" s="71">
        <f>SUM(CL22:CL24)</f>
        <v>0.1212841662951733</v>
      </c>
      <c r="CM33" s="71">
        <f>SUM(CM22:CM24)</f>
        <v>0.1111897508688465</v>
      </c>
      <c r="CN33" s="71">
        <f>SUM(CN22:CN24)</f>
        <v>0.27164771919205988</v>
      </c>
      <c r="CO33" s="71">
        <f>SUM(CO22:CO24)</f>
        <v>0.42006752240788181</v>
      </c>
      <c r="CP33" s="71">
        <f>SUM(CP22:CP24)</f>
        <v>0.32051075876035134</v>
      </c>
      <c r="CQ33" s="100">
        <f t="shared" si="46"/>
        <v>0.24893998350486254</v>
      </c>
      <c r="CR33" s="100">
        <f t="shared" si="47"/>
        <v>0.11848526149734055</v>
      </c>
      <c r="CV33" s="63" t="s">
        <v>47</v>
      </c>
      <c r="CW33" s="115">
        <f t="shared" si="94"/>
        <v>1</v>
      </c>
      <c r="CX33" s="12">
        <f t="shared" si="95"/>
        <v>0.90165303242127692</v>
      </c>
      <c r="CY33" s="12">
        <f t="shared" si="96"/>
        <v>0.90471791096371312</v>
      </c>
      <c r="CZ33" s="12">
        <f t="shared" si="97"/>
        <v>0.91682734573734537</v>
      </c>
      <c r="DA33" s="12">
        <f t="shared" si="98"/>
        <v>0.90011978069954801</v>
      </c>
      <c r="DB33" s="12">
        <f t="shared" si="99"/>
        <v>0.92466361396437668</v>
      </c>
      <c r="DC33" s="116">
        <f t="shared" si="100"/>
        <v>3.8122685747749914E-2</v>
      </c>
      <c r="DD33" s="115">
        <f t="shared" si="101"/>
        <v>1</v>
      </c>
      <c r="DE33" s="12">
        <f t="shared" si="102"/>
        <v>0.91872082023541246</v>
      </c>
      <c r="DF33" s="12">
        <f t="shared" si="103"/>
        <v>0.86716095857372355</v>
      </c>
      <c r="DG33" s="12">
        <f t="shared" si="104"/>
        <v>1</v>
      </c>
      <c r="DH33" s="12">
        <f t="shared" si="105"/>
        <v>0.85580614432840341</v>
      </c>
      <c r="DI33" s="12">
        <f t="shared" si="106"/>
        <v>0.92833758462750793</v>
      </c>
      <c r="DJ33" s="116">
        <f t="shared" si="71"/>
        <v>6.2236444497736833E-2</v>
      </c>
      <c r="DK33" s="115">
        <f t="shared" si="107"/>
        <v>0.86252607199072862</v>
      </c>
      <c r="DL33" s="12">
        <f t="shared" si="108"/>
        <v>0.88849571618015188</v>
      </c>
      <c r="DM33" s="12">
        <f t="shared" si="109"/>
        <v>0.9104148660009127</v>
      </c>
      <c r="DN33" s="12">
        <f t="shared" si="110"/>
        <v>0.93918241347310172</v>
      </c>
      <c r="DO33" s="12">
        <f t="shared" si="111"/>
        <v>0.93956894534181712</v>
      </c>
      <c r="DP33" s="12">
        <f t="shared" si="112"/>
        <v>0.90803760259734234</v>
      </c>
      <c r="DQ33" s="116">
        <f t="shared" si="72"/>
        <v>2.9742430781445648E-2</v>
      </c>
    </row>
    <row r="34" spans="2:121">
      <c r="B34" s="3" t="s">
        <v>16</v>
      </c>
      <c r="C34" s="2">
        <v>324.54000000000002</v>
      </c>
      <c r="D34" s="11">
        <v>0</v>
      </c>
      <c r="E34" s="86">
        <v>0</v>
      </c>
      <c r="F34" s="12">
        <v>1015.5</v>
      </c>
      <c r="G34" s="86">
        <v>0</v>
      </c>
      <c r="H34" s="86">
        <v>0</v>
      </c>
      <c r="I34" s="12">
        <v>2028.8</v>
      </c>
      <c r="J34" s="86">
        <v>0</v>
      </c>
      <c r="K34" s="86">
        <v>0</v>
      </c>
      <c r="L34" s="13">
        <v>1452.4</v>
      </c>
      <c r="M34" s="22">
        <f t="shared" si="115"/>
        <v>0</v>
      </c>
      <c r="N34" s="23">
        <f t="shared" si="116"/>
        <v>0</v>
      </c>
      <c r="O34" s="23">
        <f t="shared" si="117"/>
        <v>0.27061655376277866</v>
      </c>
      <c r="P34" s="23">
        <f t="shared" si="118"/>
        <v>0</v>
      </c>
      <c r="Q34" s="23">
        <f t="shared" si="119"/>
        <v>0</v>
      </c>
      <c r="R34" s="23">
        <f t="shared" si="120"/>
        <v>0.50687201847575059</v>
      </c>
      <c r="S34" s="23">
        <f t="shared" si="121"/>
        <v>0</v>
      </c>
      <c r="T34" s="23">
        <f t="shared" si="122"/>
        <v>0</v>
      </c>
      <c r="U34" s="23">
        <f t="shared" si="123"/>
        <v>0.30878685302811149</v>
      </c>
      <c r="V34" s="31">
        <f t="shared" si="124"/>
        <v>0</v>
      </c>
      <c r="W34" s="32">
        <f t="shared" si="125"/>
        <v>0</v>
      </c>
      <c r="X34" s="32">
        <f t="shared" si="126"/>
        <v>8.3384653282423933E-4</v>
      </c>
      <c r="Y34" s="32">
        <f t="shared" si="127"/>
        <v>0</v>
      </c>
      <c r="Z34" s="32">
        <f t="shared" si="128"/>
        <v>0</v>
      </c>
      <c r="AA34" s="32">
        <f t="shared" si="129"/>
        <v>1.5618167821401076E-3</v>
      </c>
      <c r="AB34" s="32">
        <f t="shared" si="130"/>
        <v>0</v>
      </c>
      <c r="AC34" s="32">
        <f t="shared" si="131"/>
        <v>0</v>
      </c>
      <c r="AD34" s="33">
        <f t="shared" si="132"/>
        <v>9.5146007588621268E-4</v>
      </c>
      <c r="AE34" s="32"/>
      <c r="AF34" s="32"/>
      <c r="AH34" s="63" t="s">
        <v>27</v>
      </c>
      <c r="AI34" s="71">
        <f>SUM(AI25:AI32)</f>
        <v>0</v>
      </c>
      <c r="AJ34" s="71">
        <f>SUM(AJ25:AJ32)</f>
        <v>0.65722496162112365</v>
      </c>
      <c r="AK34" s="71">
        <f>SUM(AK25:AK32)</f>
        <v>2.3403593867545198</v>
      </c>
      <c r="AL34" s="71">
        <f>SUM(AL25:AL32)</f>
        <v>2.4003175403029928</v>
      </c>
      <c r="AM34" s="71">
        <f>SUM(AM25:AM32)</f>
        <v>1.6962870828559589</v>
      </c>
      <c r="AN34" s="66">
        <f t="shared" si="73"/>
        <v>1.4188377943069193</v>
      </c>
      <c r="AO34" s="71">
        <f>SUM(AO25:AO32)</f>
        <v>0</v>
      </c>
      <c r="AP34" s="71">
        <f>SUM(AP25:AP32)</f>
        <v>0.8598776460249129</v>
      </c>
      <c r="AQ34" s="71">
        <v>1.6462303482472853</v>
      </c>
      <c r="AR34" s="71">
        <f>SUM(AR25:AR32)</f>
        <v>0</v>
      </c>
      <c r="AS34" s="71">
        <f>SUM(AS25:AS32)</f>
        <v>3.4702446456704088</v>
      </c>
      <c r="AT34" s="67">
        <f t="shared" si="74"/>
        <v>1.1952705279885214</v>
      </c>
      <c r="AU34" s="71">
        <f>SUM(AU25:AU32)</f>
        <v>0.99785699268956951</v>
      </c>
      <c r="AV34" s="71">
        <f>SUM(AV25:AV32)</f>
        <v>0.81650894299820465</v>
      </c>
      <c r="AW34" s="71">
        <f>SUM(AW25:AW32)</f>
        <v>7.5947626898047718</v>
      </c>
      <c r="AX34" s="71">
        <f>SUM(AX25:AX32)</f>
        <v>1.4699736140517987</v>
      </c>
      <c r="AY34" s="71">
        <f>SUM(AY25:AY32)</f>
        <v>2.276458393659051</v>
      </c>
      <c r="AZ34" s="68">
        <f t="shared" si="75"/>
        <v>2.6311121266406792</v>
      </c>
      <c r="BB34" s="63" t="s">
        <v>27</v>
      </c>
      <c r="BC34" s="71">
        <f>SUM(BC25:BC32)</f>
        <v>0</v>
      </c>
      <c r="BD34" s="71">
        <f>SUM(BD25:BD32)</f>
        <v>2.2235556768800805E-3</v>
      </c>
      <c r="BE34" s="71">
        <f>SUM(BE25:BE32)</f>
        <v>8.0614736867031852E-3</v>
      </c>
      <c r="BF34" s="71">
        <f>SUM(BF25:BF32)</f>
        <v>8.2701513019939454E-3</v>
      </c>
      <c r="BG34" s="71">
        <f>SUM(BG25:BG32)</f>
        <v>5.7212286514080031E-3</v>
      </c>
      <c r="BH34" s="66">
        <f t="shared" si="76"/>
        <v>4.8552818633970426E-3</v>
      </c>
      <c r="BI34" s="71">
        <f>SUM(BI25:BI32)</f>
        <v>0</v>
      </c>
      <c r="BJ34" s="71">
        <f>SUM(BJ25:BJ32)</f>
        <v>2.9090804213831815E-3</v>
      </c>
      <c r="BK34" s="71">
        <f>SUM(BK25:BK32)</f>
        <v>5.5778881476516431E-3</v>
      </c>
      <c r="BL34" s="71">
        <f>SUM(BL25:BL32)</f>
        <v>0</v>
      </c>
      <c r="BM34" s="71">
        <f>SUM(BM25:BM32)</f>
        <v>1.1723435226576043E-2</v>
      </c>
      <c r="BN34" s="67">
        <f t="shared" si="77"/>
        <v>4.0420807591221731E-3</v>
      </c>
      <c r="BO34" s="71">
        <f>SUM(BO25:BO32)</f>
        <v>3.3751762535361041E-3</v>
      </c>
      <c r="BP34" s="71">
        <f>SUM(BP25:BP32)</f>
        <v>2.7629063325414972E-3</v>
      </c>
      <c r="BQ34" s="71">
        <f>SUM(BQ25:BQ32)</f>
        <v>2.5615577894042875E-2</v>
      </c>
      <c r="BR34" s="71">
        <f>SUM(BR25:BR32)</f>
        <v>5.1193869190332714E-3</v>
      </c>
      <c r="BS34" s="71">
        <f>SUM(BS25:BS32)</f>
        <v>7.7036621790161925E-3</v>
      </c>
      <c r="BT34" s="68">
        <f t="shared" si="78"/>
        <v>8.9153419156339873E-3</v>
      </c>
      <c r="BW34" s="63" t="s">
        <v>27</v>
      </c>
      <c r="BX34" s="71">
        <f>SUM(BX25:BX32)</f>
        <v>0</v>
      </c>
      <c r="BY34" s="71">
        <f>SUM(BY25:BY32)</f>
        <v>1.0538178563412704E-2</v>
      </c>
      <c r="BZ34" s="71">
        <f>SUM(BZ25:BZ32)</f>
        <v>1.3426838252337083E-2</v>
      </c>
      <c r="CA34" s="71">
        <f>SUM(CA25:CA32)</f>
        <v>2.2160105310809069E-2</v>
      </c>
      <c r="CB34" s="71">
        <f>SUM(CB25:CB32)</f>
        <v>1.7533645882341416E-2</v>
      </c>
      <c r="CC34" s="66">
        <f t="shared" si="32"/>
        <v>1.2731753601780055E-2</v>
      </c>
      <c r="CD34" s="100">
        <f t="shared" si="33"/>
        <v>7.4745494756552769E-3</v>
      </c>
      <c r="CE34" s="71">
        <f>SUM(CE25:CE32)</f>
        <v>0</v>
      </c>
      <c r="CF34" s="71">
        <f>SUM(CF25:CF32)</f>
        <v>1.3518031697877235E-2</v>
      </c>
      <c r="CG34" s="71">
        <f>SUM(CG25:CG32)</f>
        <v>1.8965957659475157E-2</v>
      </c>
      <c r="CH34" s="71">
        <f>SUM(CH25:CH32)</f>
        <v>0</v>
      </c>
      <c r="CI34" s="71">
        <f>SUM(CI25:CI32)</f>
        <v>3.6205791311229293E-2</v>
      </c>
      <c r="CJ34" s="67">
        <f t="shared" si="39"/>
        <v>1.3737956133716336E-2</v>
      </c>
      <c r="CK34" s="100">
        <f t="shared" si="40"/>
        <v>1.3488119674280274E-2</v>
      </c>
      <c r="CL34" s="71">
        <f>SUM(CL25:CL32)</f>
        <v>1.9330906377640917E-2</v>
      </c>
      <c r="CM34" s="71">
        <f>SUM(CM25:CM32)</f>
        <v>1.3954072386573219E-2</v>
      </c>
      <c r="CN34" s="71">
        <f>SUM(CN25:CN32)</f>
        <v>2.6730228419120185E-2</v>
      </c>
      <c r="CO34" s="71">
        <f>SUM(CO25:CO32)</f>
        <v>2.7201843352992944E-2</v>
      </c>
      <c r="CP34" s="71">
        <f>SUM(CP25:CP32)</f>
        <v>2.0614562962312531E-2</v>
      </c>
      <c r="CQ34" s="100">
        <f t="shared" si="46"/>
        <v>2.1566322699727958E-2</v>
      </c>
      <c r="CR34" s="100">
        <f t="shared" si="47"/>
        <v>4.9451855955685055E-3</v>
      </c>
      <c r="CV34" s="63" t="s">
        <v>27</v>
      </c>
      <c r="CW34" s="115">
        <f t="shared" si="94"/>
        <v>0</v>
      </c>
      <c r="CX34" s="12">
        <f t="shared" si="95"/>
        <v>9.8346967578723105E-2</v>
      </c>
      <c r="CY34" s="12">
        <f t="shared" si="96"/>
        <v>9.5282089036286821E-2</v>
      </c>
      <c r="CZ34" s="12">
        <f t="shared" si="97"/>
        <v>8.3172654262654563E-2</v>
      </c>
      <c r="DA34" s="12">
        <f t="shared" si="98"/>
        <v>9.9880219300452086E-2</v>
      </c>
      <c r="DB34" s="12">
        <f t="shared" si="99"/>
        <v>7.5336386035623315E-2</v>
      </c>
      <c r="DC34" s="116">
        <f t="shared" si="100"/>
        <v>3.8122685747749928E-2</v>
      </c>
      <c r="DD34" s="115">
        <f t="shared" si="101"/>
        <v>0</v>
      </c>
      <c r="DE34" s="12">
        <f t="shared" si="102"/>
        <v>8.127917976458747E-2</v>
      </c>
      <c r="DF34" s="12">
        <f t="shared" si="103"/>
        <v>0.13283904142627653</v>
      </c>
      <c r="DG34" s="12">
        <f t="shared" si="104"/>
        <v>0</v>
      </c>
      <c r="DH34" s="12">
        <f t="shared" si="105"/>
        <v>0.14419385567159654</v>
      </c>
      <c r="DI34" s="12">
        <f t="shared" si="106"/>
        <v>7.16624153724921E-2</v>
      </c>
      <c r="DJ34" s="116">
        <f t="shared" si="71"/>
        <v>6.223644449773684E-2</v>
      </c>
      <c r="DK34" s="115">
        <f t="shared" si="107"/>
        <v>0.1374739280092713</v>
      </c>
      <c r="DL34" s="12">
        <f t="shared" si="108"/>
        <v>0.11150428381984803</v>
      </c>
      <c r="DM34" s="12">
        <f t="shared" si="109"/>
        <v>8.9585133999087185E-2</v>
      </c>
      <c r="DN34" s="12">
        <f t="shared" si="110"/>
        <v>6.0817586526898344E-2</v>
      </c>
      <c r="DO34" s="12">
        <f t="shared" si="111"/>
        <v>6.0431054658182916E-2</v>
      </c>
      <c r="DP34" s="12">
        <f t="shared" si="112"/>
        <v>9.1962397402657561E-2</v>
      </c>
      <c r="DQ34" s="116">
        <f t="shared" si="72"/>
        <v>2.9742430781445593E-2</v>
      </c>
    </row>
    <row r="35" spans="2:121">
      <c r="B35" s="4" t="s">
        <v>17</v>
      </c>
      <c r="C35" s="2">
        <v>284.45</v>
      </c>
      <c r="D35" s="14">
        <v>11010.8</v>
      </c>
      <c r="E35" s="15">
        <v>30878.6</v>
      </c>
      <c r="F35" s="15">
        <v>20297.5</v>
      </c>
      <c r="G35" s="15">
        <v>12935.2</v>
      </c>
      <c r="H35" s="15">
        <v>15833.7</v>
      </c>
      <c r="I35" s="15">
        <v>21650</v>
      </c>
      <c r="J35" s="15">
        <v>22329.4</v>
      </c>
      <c r="K35" s="15">
        <v>19317.099999999999</v>
      </c>
      <c r="L35" s="16">
        <v>25441.599999999999</v>
      </c>
      <c r="M35" s="25">
        <f t="shared" si="115"/>
        <v>5.4089999999999998</v>
      </c>
      <c r="N35" s="26">
        <f t="shared" si="116"/>
        <v>5.4089999999999998</v>
      </c>
      <c r="O35" s="26">
        <f t="shared" si="117"/>
        <v>5.4089999999999998</v>
      </c>
      <c r="P35" s="26">
        <f t="shared" si="118"/>
        <v>5.4090000000000007</v>
      </c>
      <c r="Q35" s="26">
        <f t="shared" si="119"/>
        <v>5.4089999999999998</v>
      </c>
      <c r="R35" s="26">
        <f t="shared" si="120"/>
        <v>5.4089999999999998</v>
      </c>
      <c r="S35" s="26">
        <f t="shared" si="121"/>
        <v>5.4089999999999998</v>
      </c>
      <c r="T35" s="26">
        <f t="shared" si="122"/>
        <v>5.4089999999999998</v>
      </c>
      <c r="U35" s="26">
        <f t="shared" si="123"/>
        <v>5.4089999999999998</v>
      </c>
      <c r="V35" s="34">
        <f t="shared" si="124"/>
        <v>1.9015644225698718E-2</v>
      </c>
      <c r="W35" s="35">
        <f t="shared" si="125"/>
        <v>1.9015644225698718E-2</v>
      </c>
      <c r="X35" s="35">
        <f t="shared" si="126"/>
        <v>1.9015644225698718E-2</v>
      </c>
      <c r="Y35" s="35">
        <f t="shared" si="127"/>
        <v>1.9015644225698718E-2</v>
      </c>
      <c r="Z35" s="35">
        <f t="shared" si="128"/>
        <v>1.9015644225698718E-2</v>
      </c>
      <c r="AA35" s="35">
        <f t="shared" si="129"/>
        <v>1.9015644225698718E-2</v>
      </c>
      <c r="AB35" s="35">
        <f t="shared" si="130"/>
        <v>1.9015644225698718E-2</v>
      </c>
      <c r="AC35" s="35">
        <f t="shared" si="131"/>
        <v>1.9015644225698718E-2</v>
      </c>
      <c r="AD35" s="36">
        <f t="shared" si="132"/>
        <v>1.9015644225698718E-2</v>
      </c>
      <c r="AE35" s="32"/>
      <c r="AF35" s="32"/>
      <c r="AH35" s="63" t="s">
        <v>49</v>
      </c>
      <c r="AI35" s="71">
        <f>AI33+AI34</f>
        <v>7.1438940264511386</v>
      </c>
      <c r="AJ35" s="71">
        <f>AJ33+AJ34</f>
        <v>6.5347909118820997</v>
      </c>
      <c r="AK35" s="71">
        <f>AK33+AK34</f>
        <v>24.435656904199849</v>
      </c>
      <c r="AL35" s="71">
        <f>AL33+AL34</f>
        <v>28.801760996288692</v>
      </c>
      <c r="AM35" s="71">
        <f>AM33+AM34</f>
        <v>16.992537722740902</v>
      </c>
      <c r="AN35" s="66">
        <f t="shared" si="73"/>
        <v>16.781728112312539</v>
      </c>
      <c r="AO35" s="71">
        <f>AO33+AO34</f>
        <v>7.0654822917991664</v>
      </c>
      <c r="AP35" s="71">
        <f>AP33+AP34</f>
        <v>10.479911665435464</v>
      </c>
      <c r="AQ35" s="71">
        <v>12.136643199191937</v>
      </c>
      <c r="AR35" s="71">
        <f>AR33+AR34</f>
        <v>11.738954868413572</v>
      </c>
      <c r="AS35" s="71">
        <f>AS33+AS34</f>
        <v>23.786590005251433</v>
      </c>
      <c r="AT35" s="67">
        <f t="shared" si="74"/>
        <v>13.041516406018314</v>
      </c>
      <c r="AU35" s="71">
        <f>AU33+AU34</f>
        <v>7.1246455157914852</v>
      </c>
      <c r="AV35" s="71">
        <f>AV33+AV34</f>
        <v>7.1979191202872519</v>
      </c>
      <c r="AW35" s="71">
        <f>AW33+AW34</f>
        <v>83.759583947939248</v>
      </c>
      <c r="AX35" s="71">
        <f>AX33+AX34</f>
        <v>24.363278892794472</v>
      </c>
      <c r="AY35" s="71">
        <f>AY33+AY34</f>
        <v>37.659653137346318</v>
      </c>
      <c r="AZ35" s="68">
        <f t="shared" si="75"/>
        <v>32.021016122831753</v>
      </c>
      <c r="BB35" s="63" t="s">
        <v>49</v>
      </c>
      <c r="BC35" s="74">
        <f>BC33+BC34</f>
        <v>2.454290187159161E-2</v>
      </c>
      <c r="BD35" s="74">
        <f>BD33+BD34</f>
        <v>2.2609295757901299E-2</v>
      </c>
      <c r="BE35" s="74">
        <f>BE33+BE34</f>
        <v>8.4606391067193004E-2</v>
      </c>
      <c r="BF35" s="74">
        <f>BF33+BF34</f>
        <v>9.9433538286240949E-2</v>
      </c>
      <c r="BG35" s="74">
        <f>BG33+BG34</f>
        <v>5.728089797438108E-2</v>
      </c>
      <c r="BH35" s="66">
        <f t="shared" si="76"/>
        <v>5.7694604991461583E-2</v>
      </c>
      <c r="BI35" s="74">
        <f>BI33+BI34</f>
        <v>2.4194987128771363E-2</v>
      </c>
      <c r="BJ35" s="74">
        <f>BJ33+BJ34</f>
        <v>3.5791212827305602E-2</v>
      </c>
      <c r="BK35" s="74">
        <f>BK33+BK34</f>
        <v>4.1989825338714745E-2</v>
      </c>
      <c r="BL35" s="74">
        <f>BL33+BL34</f>
        <v>4.0649265895339376E-2</v>
      </c>
      <c r="BM35" s="74">
        <f>BM33+BM34</f>
        <v>8.1303292515295E-2</v>
      </c>
      <c r="BN35" s="67"/>
      <c r="BO35" s="74">
        <f>BO33+BO34</f>
        <v>2.455139168867336E-2</v>
      </c>
      <c r="BP35" s="74">
        <f>BP33+BP34</f>
        <v>2.4778477004573106E-2</v>
      </c>
      <c r="BQ35" s="74">
        <f>BQ33+BQ34</f>
        <v>0.28593558719579387</v>
      </c>
      <c r="BR35" s="74">
        <f>BR33+BR34</f>
        <v>8.417609463619663E-2</v>
      </c>
      <c r="BS35" s="74">
        <f>BS33+BS34</f>
        <v>0.12747853272775947</v>
      </c>
      <c r="BT35" s="68">
        <f t="shared" si="78"/>
        <v>0.1093840166505993</v>
      </c>
      <c r="BW35" s="63" t="s">
        <v>49</v>
      </c>
      <c r="BX35" s="74">
        <f>BX33+BX34</f>
        <v>8.8474772428232193E-2</v>
      </c>
      <c r="BY35" s="74">
        <f>BY33+BY34</f>
        <v>0.10715306046398719</v>
      </c>
      <c r="BZ35" s="74">
        <f>BZ33+BZ34</f>
        <v>0.14091670730711692</v>
      </c>
      <c r="CA35" s="74">
        <f>CA33+CA34</f>
        <v>0.26643499004887716</v>
      </c>
      <c r="CB35" s="74">
        <f>CB33+CB34</f>
        <v>0.17554672992455128</v>
      </c>
      <c r="CC35" s="66">
        <f t="shared" si="32"/>
        <v>0.15570525203455293</v>
      </c>
      <c r="CD35" s="100">
        <f t="shared" si="33"/>
        <v>6.2850159705662392E-2</v>
      </c>
      <c r="CE35" s="74">
        <f>CE33+CE34</f>
        <v>7.4217751928746509E-2</v>
      </c>
      <c r="CF35" s="74">
        <f>CF33+CF34</f>
        <v>0.16631604473655021</v>
      </c>
      <c r="CG35" s="74">
        <f>CG33+CG34</f>
        <v>0.14277397258998553</v>
      </c>
      <c r="CH35" s="74">
        <f>CH33+CH34</f>
        <v>0.10022008356839097</v>
      </c>
      <c r="CI35" s="74">
        <f>CI33+CI34</f>
        <v>0.25109108250554363</v>
      </c>
      <c r="CJ35" s="67">
        <f t="shared" si="39"/>
        <v>0.14692378706584336</v>
      </c>
      <c r="CK35" s="100">
        <f t="shared" si="40"/>
        <v>6.1174356592787534E-2</v>
      </c>
      <c r="CL35" s="74">
        <f>CL33+CL34</f>
        <v>0.14061507267281423</v>
      </c>
      <c r="CM35" s="74">
        <f>CM33+CM34</f>
        <v>0.12514382325541973</v>
      </c>
      <c r="CN35" s="74">
        <f>CN33+CN34</f>
        <v>0.29837794761118008</v>
      </c>
      <c r="CO35" s="74">
        <f>CO33+CO34</f>
        <v>0.44726936576087473</v>
      </c>
      <c r="CP35" s="74">
        <f>CP33+CP34</f>
        <v>0.34112532172266385</v>
      </c>
      <c r="CQ35" s="100">
        <f t="shared" si="46"/>
        <v>0.27050630620459054</v>
      </c>
      <c r="CR35" s="100">
        <f t="shared" si="47"/>
        <v>0.12248349845484678</v>
      </c>
      <c r="CV35" s="63" t="s">
        <v>49</v>
      </c>
      <c r="CW35" s="115">
        <f t="shared" si="94"/>
        <v>1</v>
      </c>
      <c r="CX35" s="12">
        <f t="shared" si="95"/>
        <v>1</v>
      </c>
      <c r="CY35" s="12">
        <f t="shared" si="96"/>
        <v>1</v>
      </c>
      <c r="CZ35" s="12">
        <f t="shared" si="97"/>
        <v>1</v>
      </c>
      <c r="DA35" s="12">
        <f t="shared" si="98"/>
        <v>1</v>
      </c>
      <c r="DB35" s="12">
        <f t="shared" si="99"/>
        <v>1</v>
      </c>
      <c r="DC35" s="116">
        <f t="shared" si="100"/>
        <v>0</v>
      </c>
      <c r="DD35" s="115">
        <f t="shared" si="101"/>
        <v>1</v>
      </c>
      <c r="DE35" s="12">
        <f t="shared" si="102"/>
        <v>1</v>
      </c>
      <c r="DF35" s="12">
        <f t="shared" si="103"/>
        <v>1</v>
      </c>
      <c r="DG35" s="12">
        <f t="shared" si="104"/>
        <v>1</v>
      </c>
      <c r="DH35" s="12">
        <f t="shared" si="105"/>
        <v>1</v>
      </c>
      <c r="DI35" s="12">
        <f t="shared" si="106"/>
        <v>1</v>
      </c>
      <c r="DJ35" s="116">
        <f t="shared" si="71"/>
        <v>0</v>
      </c>
      <c r="DK35" s="115">
        <f t="shared" si="107"/>
        <v>1</v>
      </c>
      <c r="DL35" s="12">
        <f t="shared" si="108"/>
        <v>1</v>
      </c>
      <c r="DM35" s="12">
        <f t="shared" si="109"/>
        <v>1</v>
      </c>
      <c r="DN35" s="12">
        <f t="shared" si="110"/>
        <v>1</v>
      </c>
      <c r="DO35" s="12">
        <f t="shared" si="111"/>
        <v>1</v>
      </c>
      <c r="DP35" s="12">
        <f t="shared" si="112"/>
        <v>1</v>
      </c>
      <c r="DQ35" s="116">
        <f t="shared" si="72"/>
        <v>0</v>
      </c>
    </row>
    <row r="36" spans="2:121">
      <c r="B36" s="3" t="s">
        <v>18</v>
      </c>
      <c r="C36" s="2"/>
      <c r="D36">
        <f t="shared" ref="D36:AD36" si="133">SUM(D24:D34)</f>
        <v>28184.1</v>
      </c>
      <c r="E36">
        <f t="shared" si="133"/>
        <v>164421.90000000002</v>
      </c>
      <c r="F36">
        <f t="shared" si="133"/>
        <v>316727.69999999995</v>
      </c>
      <c r="G36">
        <f t="shared" si="133"/>
        <v>18436.7</v>
      </c>
      <c r="H36">
        <f t="shared" si="133"/>
        <v>34363.300000000003</v>
      </c>
      <c r="I36">
        <f t="shared" si="133"/>
        <v>678744.2</v>
      </c>
      <c r="J36">
        <f t="shared" si="133"/>
        <v>46953.8</v>
      </c>
      <c r="K36">
        <f t="shared" si="133"/>
        <v>87008.3</v>
      </c>
      <c r="L36">
        <f t="shared" si="133"/>
        <v>201291.4</v>
      </c>
      <c r="M36">
        <f t="shared" si="133"/>
        <v>13.845297062883715</v>
      </c>
      <c r="N36">
        <f t="shared" si="133"/>
        <v>28.801760996288696</v>
      </c>
      <c r="O36">
        <f t="shared" si="133"/>
        <v>84.403504337972649</v>
      </c>
      <c r="P36">
        <f t="shared" si="133"/>
        <v>7.7095143716370824</v>
      </c>
      <c r="Q36">
        <f t="shared" si="133"/>
        <v>11.738954868413572</v>
      </c>
      <c r="R36">
        <f t="shared" si="133"/>
        <v>169.57632230023094</v>
      </c>
      <c r="S36">
        <f t="shared" si="133"/>
        <v>11.373933209132355</v>
      </c>
      <c r="T36">
        <f t="shared" si="133"/>
        <v>24.363278892794472</v>
      </c>
      <c r="U36">
        <f t="shared" si="133"/>
        <v>42.795468154518588</v>
      </c>
      <c r="V36">
        <f t="shared" si="133"/>
        <v>4.7925758775349492E-2</v>
      </c>
      <c r="W36">
        <f t="shared" si="133"/>
        <v>9.9433538286240949E-2</v>
      </c>
      <c r="X36">
        <f t="shared" si="133"/>
        <v>0.29186037264198117</v>
      </c>
      <c r="Y36">
        <f t="shared" si="133"/>
        <v>2.6638264901496192E-2</v>
      </c>
      <c r="Z36">
        <f t="shared" si="133"/>
        <v>4.0649265895339376E-2</v>
      </c>
      <c r="AA36">
        <f t="shared" si="133"/>
        <v>0.58483932564134644</v>
      </c>
      <c r="AB36">
        <f t="shared" si="133"/>
        <v>3.9211051564334021E-2</v>
      </c>
      <c r="AC36">
        <f t="shared" si="133"/>
        <v>8.417609463619663E-2</v>
      </c>
      <c r="AD36">
        <f t="shared" si="133"/>
        <v>0.14833609514966226</v>
      </c>
      <c r="AE36" s="32"/>
      <c r="AF36" s="32"/>
      <c r="AH36" s="63"/>
      <c r="AI36" s="71"/>
      <c r="AJ36" s="71"/>
      <c r="AK36" s="71"/>
      <c r="AL36" s="71"/>
      <c r="AM36" s="71"/>
      <c r="AN36" s="66"/>
      <c r="AO36" s="71"/>
      <c r="AP36" s="71"/>
      <c r="AQ36" s="71"/>
      <c r="AR36" s="71"/>
      <c r="AS36" s="71"/>
      <c r="AT36" s="67"/>
      <c r="AU36" s="71"/>
      <c r="AV36" s="71"/>
      <c r="AW36" s="71"/>
      <c r="AX36" s="71"/>
      <c r="AY36" s="71"/>
      <c r="AZ36" s="68"/>
      <c r="BB36" s="63"/>
      <c r="BC36" s="74"/>
      <c r="BD36" s="74"/>
      <c r="BE36" s="74"/>
      <c r="BF36" s="74"/>
      <c r="BG36" s="74"/>
      <c r="BH36" s="66"/>
      <c r="BI36" s="74"/>
      <c r="BJ36" s="74"/>
      <c r="BK36" s="74"/>
      <c r="BL36" s="74"/>
      <c r="BM36" s="74"/>
      <c r="BN36" s="67"/>
      <c r="BO36" s="74"/>
      <c r="BP36" s="74"/>
      <c r="BQ36" s="74"/>
      <c r="BR36" s="74"/>
      <c r="BS36" s="74"/>
      <c r="BT36" s="68"/>
      <c r="BW36" s="63" t="s">
        <v>68</v>
      </c>
      <c r="BX36" s="71">
        <f>BX33/BX35*100</f>
        <v>100</v>
      </c>
      <c r="BY36" s="71">
        <f>BY33/BY35*100</f>
        <v>90.165303242127692</v>
      </c>
      <c r="BZ36" s="71">
        <f>BZ33/BZ35*100</f>
        <v>90.471791096371305</v>
      </c>
      <c r="CA36" s="71">
        <f>CA33/CA35*100</f>
        <v>91.682734573734535</v>
      </c>
      <c r="CB36" s="71">
        <f>CB33/CB35*100</f>
        <v>90.011978069954807</v>
      </c>
      <c r="CC36" s="66">
        <f t="shared" si="32"/>
        <v>92.466361396437662</v>
      </c>
      <c r="CD36" s="100">
        <f t="shared" si="33"/>
        <v>3.812268574774992</v>
      </c>
      <c r="CE36" s="71">
        <f>CE33/CE35*100</f>
        <v>100</v>
      </c>
      <c r="CF36" s="71">
        <f>CF33/CF35*100</f>
        <v>91.872082023541253</v>
      </c>
      <c r="CG36" s="71">
        <f>CG33/CG35*100</f>
        <v>86.716095857372352</v>
      </c>
      <c r="CH36" s="71">
        <f>CH33/CH35*100</f>
        <v>100</v>
      </c>
      <c r="CI36" s="71">
        <f>CI33/CI35*100</f>
        <v>85.580614432840335</v>
      </c>
      <c r="CJ36" s="67">
        <f t="shared" si="39"/>
        <v>92.833758462750779</v>
      </c>
      <c r="CK36" s="100">
        <f t="shared" si="40"/>
        <v>6.2236444497736843</v>
      </c>
      <c r="CL36" s="71">
        <f>CL33/CL35*100</f>
        <v>86.252607199072855</v>
      </c>
      <c r="CM36" s="71">
        <f>CM33/CM35*100</f>
        <v>88.84957161801519</v>
      </c>
      <c r="CN36" s="71">
        <f>CN33/CN35*100</f>
        <v>91.041486600091275</v>
      </c>
      <c r="CO36" s="71">
        <f>CO33/CO35*100</f>
        <v>93.918241347310172</v>
      </c>
      <c r="CP36" s="71">
        <f>CP33/CP35*100</f>
        <v>93.956894534181714</v>
      </c>
      <c r="CQ36" s="100">
        <f t="shared" si="46"/>
        <v>90.803760259734233</v>
      </c>
      <c r="CR36" s="100">
        <f t="shared" si="47"/>
        <v>2.9742430781445668</v>
      </c>
      <c r="CV36" s="63" t="s">
        <v>68</v>
      </c>
      <c r="CW36" s="115"/>
      <c r="CX36" s="12"/>
      <c r="CY36" s="12"/>
      <c r="CZ36" s="12"/>
      <c r="DA36" s="12"/>
      <c r="DB36" s="12"/>
      <c r="DC36" s="116"/>
      <c r="DD36" s="115"/>
      <c r="DE36" s="12"/>
      <c r="DF36" s="12"/>
      <c r="DG36" s="12"/>
      <c r="DH36" s="12"/>
      <c r="DI36" s="12"/>
      <c r="DJ36" s="116"/>
      <c r="DK36" s="115"/>
      <c r="DL36" s="12"/>
      <c r="DM36" s="12"/>
      <c r="DN36" s="12"/>
      <c r="DO36" s="12"/>
      <c r="DP36" s="12"/>
      <c r="DQ36" s="116"/>
    </row>
    <row r="37" spans="2:121">
      <c r="B37" s="1" t="s">
        <v>19</v>
      </c>
      <c r="C37" s="2"/>
      <c r="D37" s="12"/>
      <c r="E37" s="12"/>
      <c r="F37" s="12"/>
      <c r="G37" s="12"/>
      <c r="H37" s="12"/>
      <c r="I37" s="12"/>
      <c r="J37" s="12"/>
      <c r="K37" s="12"/>
      <c r="L37" s="12"/>
      <c r="M37" s="23"/>
      <c r="N37" s="23"/>
      <c r="O37" s="23"/>
      <c r="P37" s="23"/>
      <c r="Q37" s="23"/>
      <c r="R37" s="23"/>
      <c r="S37" s="23"/>
      <c r="T37" s="23"/>
      <c r="U37" s="23"/>
      <c r="AH37" s="63" t="s">
        <v>61</v>
      </c>
      <c r="AI37" s="71">
        <f>AI35/0.2774</f>
        <v>25.753042633205261</v>
      </c>
      <c r="AJ37" s="71">
        <f>AJ35/0.211</f>
        <v>30.970573042095261</v>
      </c>
      <c r="AK37" s="71">
        <f>AK35/0.6004</f>
        <v>40.698962198867164</v>
      </c>
      <c r="AL37" s="71">
        <f>AL35/0.3732</f>
        <v>77.175136646004006</v>
      </c>
      <c r="AM37" s="71">
        <f>AM35/0.3263</f>
        <v>52.07642575158107</v>
      </c>
      <c r="AN37" s="66">
        <f t="shared" si="73"/>
        <v>45.334828054350552</v>
      </c>
      <c r="AO37" s="71">
        <f>AO35/0.326</f>
        <v>21.673258563801124</v>
      </c>
      <c r="AP37" s="71">
        <f>AP35/0.2152</f>
        <v>48.698474281763311</v>
      </c>
      <c r="AQ37" s="71">
        <f>AQ35/0.2941</f>
        <v>41.267062901026648</v>
      </c>
      <c r="AR37" s="71">
        <f>AR35/0.4056</f>
        <v>28.942196421137997</v>
      </c>
      <c r="AS37" s="71">
        <f>AS35/0.3238</f>
        <v>73.460747391140941</v>
      </c>
      <c r="AT37" s="67">
        <f t="shared" si="74"/>
        <v>42.808347911774</v>
      </c>
      <c r="AU37" s="71">
        <f>AU35/0.1746</f>
        <v>40.805529872803461</v>
      </c>
      <c r="AV37" s="71">
        <f>AV35/0.198</f>
        <v>36.353126870137636</v>
      </c>
      <c r="AW37" s="71">
        <f>AW35/0.9583</f>
        <v>87.404345140289308</v>
      </c>
      <c r="AX37" s="71">
        <f>AX35/0.1882</f>
        <v>129.45419177892919</v>
      </c>
      <c r="AY37" s="71">
        <f>AY35/0.3737</f>
        <v>100.77509536351705</v>
      </c>
      <c r="AZ37" s="68">
        <f t="shared" si="75"/>
        <v>78.958457805135325</v>
      </c>
      <c r="BB37" s="63" t="s">
        <v>61</v>
      </c>
      <c r="BC37" s="71">
        <f>BC35/0.14</f>
        <v>0.17530644193994005</v>
      </c>
      <c r="BD37" s="71">
        <f>BD35/0.149</f>
        <v>0.15174023998591477</v>
      </c>
      <c r="BE37" s="71">
        <f>BE35/0.235</f>
        <v>0.36002719603060857</v>
      </c>
      <c r="BF37" s="71">
        <f>BF35/0.321</f>
        <v>0.30976180151476929</v>
      </c>
      <c r="BG37" s="71">
        <f>BG35/0.255</f>
        <v>0.22463097244855326</v>
      </c>
      <c r="BH37" s="66">
        <f>AVERAGE(BC37:BG37)</f>
        <v>0.24429333038395717</v>
      </c>
      <c r="BI37" s="71">
        <f>BI35/0.169</f>
        <v>0.14316560431225658</v>
      </c>
      <c r="BJ37" s="71">
        <f>BJ35/0.158</f>
        <v>0.2265266634639595</v>
      </c>
      <c r="BK37" s="71">
        <f>BK35/0.142</f>
        <v>0.2957029953430616</v>
      </c>
      <c r="BL37" s="71">
        <f>BL35/0.2</f>
        <v>0.20324632947669688</v>
      </c>
      <c r="BM37" s="71">
        <f>BM35/0.409</f>
        <v>0.19878555627211492</v>
      </c>
      <c r="BN37" s="67">
        <f>AVERAGE(BI37:BM37)</f>
        <v>0.21348542977361787</v>
      </c>
      <c r="BO37" s="71">
        <f>BO35/0.169</f>
        <v>0.14527450703357017</v>
      </c>
      <c r="BP37" s="71">
        <f>BP35/0.158</f>
        <v>0.15682580382641206</v>
      </c>
      <c r="BQ37" s="71">
        <f>BQ35/0.34</f>
        <v>0.84098702116409951</v>
      </c>
      <c r="BR37" s="71">
        <f>BR35/0.2</f>
        <v>0.42088047318098315</v>
      </c>
      <c r="BS37" s="71">
        <f>BS35/0.409</f>
        <v>0.31168345410210141</v>
      </c>
      <c r="BT37" s="68">
        <f>AVERAGE(BO37:BS37)</f>
        <v>0.37513025186143328</v>
      </c>
      <c r="BW37" s="63" t="s">
        <v>69</v>
      </c>
      <c r="BX37" s="71">
        <f>BX34/BX35*100</f>
        <v>0</v>
      </c>
      <c r="BY37" s="71">
        <f>BY34/BY35*100</f>
        <v>9.8346967578723099</v>
      </c>
      <c r="BZ37" s="71">
        <f>BZ34/BZ35*100</f>
        <v>9.5282089036286823</v>
      </c>
      <c r="CA37" s="71">
        <f>CA34/CA35*100</f>
        <v>8.3172654262654557</v>
      </c>
      <c r="CB37" s="71">
        <f>CB34/CB35*100</f>
        <v>9.9880219300452087</v>
      </c>
      <c r="CC37" s="66">
        <f t="shared" si="32"/>
        <v>7.5336386035623306</v>
      </c>
      <c r="CD37" s="100">
        <f t="shared" si="33"/>
        <v>3.8122685747749938</v>
      </c>
      <c r="CE37" s="71">
        <f>CE34/CE35*100</f>
        <v>0</v>
      </c>
      <c r="CF37" s="71">
        <f>CF34/CF35*100</f>
        <v>8.1279179764587468</v>
      </c>
      <c r="CG37" s="71">
        <f>CG34/CG35*100</f>
        <v>13.283904142627653</v>
      </c>
      <c r="CH37" s="71">
        <f>CH34/CH35*100</f>
        <v>0</v>
      </c>
      <c r="CI37" s="71">
        <f>CI34/CI35*100</f>
        <v>14.419385567159654</v>
      </c>
      <c r="CJ37" s="67">
        <f t="shared" si="39"/>
        <v>7.1662415372492116</v>
      </c>
      <c r="CK37" s="100">
        <f t="shared" si="40"/>
        <v>6.2236444497736816</v>
      </c>
      <c r="CL37" s="71">
        <f>CL34/CL35*100</f>
        <v>13.74739280092713</v>
      </c>
      <c r="CM37" s="71">
        <f>CM34/CM35*100</f>
        <v>11.150428381984803</v>
      </c>
      <c r="CN37" s="71">
        <f>CN34/CN35*100</f>
        <v>8.9585133999087176</v>
      </c>
      <c r="CO37" s="71">
        <f>CO34/CO35*100</f>
        <v>6.0817586526898344</v>
      </c>
      <c r="CP37" s="71">
        <f>CP34/CP35*100</f>
        <v>6.0431054658182912</v>
      </c>
      <c r="CQ37" s="100">
        <f t="shared" si="46"/>
        <v>9.1962397402657565</v>
      </c>
      <c r="CR37" s="100">
        <f t="shared" si="47"/>
        <v>2.9742430781445592</v>
      </c>
      <c r="CV37" s="63" t="s">
        <v>69</v>
      </c>
      <c r="CW37" s="115"/>
      <c r="CX37" s="12"/>
      <c r="CY37" s="12"/>
      <c r="CZ37" s="12"/>
      <c r="DA37" s="12"/>
      <c r="DB37" s="12"/>
      <c r="DC37" s="116"/>
      <c r="DD37" s="115"/>
      <c r="DE37" s="12"/>
      <c r="DF37" s="12"/>
      <c r="DG37" s="12"/>
      <c r="DH37" s="12"/>
      <c r="DI37" s="12"/>
      <c r="DJ37" s="116"/>
      <c r="DK37" s="115"/>
      <c r="DL37" s="12"/>
      <c r="DM37" s="12"/>
      <c r="DN37" s="12"/>
      <c r="DO37" s="12"/>
      <c r="DP37" s="12"/>
      <c r="DQ37" s="116"/>
    </row>
    <row r="38" spans="2:121">
      <c r="B38" s="3" t="s">
        <v>25</v>
      </c>
      <c r="D38">
        <f t="shared" ref="D38:AD38" si="134">SUM(D24:D26)</f>
        <v>28184.1</v>
      </c>
      <c r="E38">
        <f t="shared" si="134"/>
        <v>150719.1</v>
      </c>
      <c r="F38">
        <f t="shared" si="134"/>
        <v>146128.29999999999</v>
      </c>
      <c r="G38">
        <f t="shared" si="134"/>
        <v>15759</v>
      </c>
      <c r="H38">
        <f t="shared" si="134"/>
        <v>34363.300000000003</v>
      </c>
      <c r="I38">
        <f t="shared" si="134"/>
        <v>269036.90000000002</v>
      </c>
      <c r="J38">
        <f t="shared" si="134"/>
        <v>43029.8</v>
      </c>
      <c r="K38">
        <f t="shared" si="134"/>
        <v>81758.600000000006</v>
      </c>
      <c r="L38">
        <f t="shared" si="134"/>
        <v>100020.2</v>
      </c>
      <c r="M38">
        <f t="shared" si="134"/>
        <v>13.845297062883715</v>
      </c>
      <c r="N38">
        <f t="shared" si="134"/>
        <v>26.401443455985699</v>
      </c>
      <c r="O38">
        <f t="shared" si="134"/>
        <v>38.941149141519894</v>
      </c>
      <c r="P38">
        <f t="shared" si="134"/>
        <v>6.5898038685138225</v>
      </c>
      <c r="Q38">
        <f t="shared" si="134"/>
        <v>11.738954868413572</v>
      </c>
      <c r="R38">
        <f t="shared" si="134"/>
        <v>67.215731736720556</v>
      </c>
      <c r="S38">
        <f t="shared" si="134"/>
        <v>10.423396428027623</v>
      </c>
      <c r="T38">
        <f t="shared" si="134"/>
        <v>22.893305278742673</v>
      </c>
      <c r="U38">
        <f t="shared" si="134"/>
        <v>21.264749929249732</v>
      </c>
      <c r="V38">
        <f t="shared" si="134"/>
        <v>4.7925758775349492E-2</v>
      </c>
      <c r="W38">
        <f t="shared" si="134"/>
        <v>9.1163386984247002E-2</v>
      </c>
      <c r="X38">
        <f t="shared" si="134"/>
        <v>0.13732586960068707</v>
      </c>
      <c r="Y38">
        <f t="shared" si="134"/>
        <v>2.2850415492018817E-2</v>
      </c>
      <c r="Z38">
        <f t="shared" si="134"/>
        <v>4.0649265895339376E-2</v>
      </c>
      <c r="AA38">
        <f t="shared" si="134"/>
        <v>0.23661688259596764</v>
      </c>
      <c r="AB38">
        <f t="shared" si="134"/>
        <v>3.5999432525872441E-2</v>
      </c>
      <c r="AC38">
        <f t="shared" si="134"/>
        <v>7.905670771716336E-2</v>
      </c>
      <c r="AD38">
        <f t="shared" si="134"/>
        <v>7.522564688046067E-2</v>
      </c>
      <c r="AH38" s="7" t="s">
        <v>20</v>
      </c>
      <c r="AI38" s="79">
        <v>9.7604285379843159</v>
      </c>
      <c r="AJ38" s="79">
        <v>6.9879499443516009</v>
      </c>
      <c r="AK38" s="79">
        <v>19.637339631262709</v>
      </c>
      <c r="AL38" s="79">
        <v>20.343436206429363</v>
      </c>
      <c r="AM38" s="79">
        <v>15.300625983921119</v>
      </c>
      <c r="AN38" s="66">
        <f>AVERAGE(AI38:AM38)</f>
        <v>14.405956060789823</v>
      </c>
      <c r="AO38" s="79">
        <v>5.6579964893833514</v>
      </c>
      <c r="AP38" s="79">
        <v>2.4412235248746628</v>
      </c>
      <c r="AQ38" s="79">
        <v>3.616231601347756</v>
      </c>
      <c r="AR38" s="79">
        <v>33.753059418013862</v>
      </c>
      <c r="AS38" s="79">
        <v>15.974236040825145</v>
      </c>
      <c r="AT38" s="67">
        <f>AVERAGE(AO38:AS38)</f>
        <v>12.288549414888957</v>
      </c>
      <c r="AU38" s="82">
        <v>7.5768750922715569</v>
      </c>
      <c r="AV38" s="79">
        <v>4.9110139251482057</v>
      </c>
      <c r="AW38" s="82">
        <v>30.42577715650804</v>
      </c>
      <c r="AX38" s="79">
        <v>11.782948285485189</v>
      </c>
      <c r="AY38" s="79">
        <v>3.1431064690768951</v>
      </c>
      <c r="AZ38" s="68">
        <f>AVERAGE(AU38:AY38)</f>
        <v>11.567944185697979</v>
      </c>
      <c r="BB38" s="7" t="s">
        <v>20</v>
      </c>
      <c r="BC38" s="65">
        <v>3.6089586015841432E-2</v>
      </c>
      <c r="BD38" s="65">
        <v>2.5838232369575158E-2</v>
      </c>
      <c r="BE38" s="65">
        <v>7.2609871071409537E-2</v>
      </c>
      <c r="BF38" s="65">
        <v>7.5220692203473341E-2</v>
      </c>
      <c r="BG38" s="65">
        <v>5.6574693969018743E-2</v>
      </c>
      <c r="BH38" s="66">
        <f>AVERAGE(BC38:BG38)</f>
        <v>5.3266615125863649E-2</v>
      </c>
      <c r="BI38" s="65">
        <v>2.092067476200167E-2</v>
      </c>
      <c r="BJ38" s="65">
        <v>9.0265244033080529E-3</v>
      </c>
      <c r="BK38" s="65">
        <v>1.3371165100195068E-2</v>
      </c>
      <c r="BL38" s="65">
        <v>0.12480332563510395</v>
      </c>
      <c r="BM38" s="65">
        <v>5.9065394863468831E-2</v>
      </c>
      <c r="BN38" s="67">
        <f>AVERAGE(BI38:BM38)</f>
        <v>4.5437416952815515E-2</v>
      </c>
      <c r="BO38" s="72">
        <v>2.8015807329530625E-2</v>
      </c>
      <c r="BP38" s="72">
        <v>1.8158676003506031E-2</v>
      </c>
      <c r="BQ38" s="72">
        <v>0.11250056260494747</v>
      </c>
      <c r="BR38" s="72">
        <v>4.3567935978869252E-2</v>
      </c>
      <c r="BS38" s="72">
        <v>1.162176546155258E-2</v>
      </c>
      <c r="BT38" s="68">
        <f>AVERAGE(BO38:BS38)</f>
        <v>4.2772949475681186E-2</v>
      </c>
      <c r="BW38" s="7" t="s">
        <v>20</v>
      </c>
      <c r="BX38" s="84">
        <f>BC38/0.2774</f>
        <v>0.13009944490209602</v>
      </c>
      <c r="BY38" s="84">
        <f>BD38/0.211</f>
        <v>0.12245607758092492</v>
      </c>
      <c r="BZ38" s="84">
        <f>BE38/0.6004</f>
        <v>0.12093582790041561</v>
      </c>
      <c r="CA38" s="84">
        <f>BF38/0.3732</f>
        <v>0.2015559812526081</v>
      </c>
      <c r="CB38" s="84">
        <f>BG38/0.3263</f>
        <v>0.17338245163658825</v>
      </c>
      <c r="CC38" s="66">
        <f>AVERAGE(BX38:CB38)</f>
        <v>0.14968595665452661</v>
      </c>
      <c r="CD38" s="100">
        <f t="shared" si="33"/>
        <v>3.2260474226549873E-2</v>
      </c>
      <c r="CE38" s="84">
        <f>BI38/0.326</f>
        <v>6.4173848963195307E-2</v>
      </c>
      <c r="CF38" s="84">
        <f>BJ38/0.2152</f>
        <v>4.1944816000502101E-2</v>
      </c>
      <c r="CG38" s="84">
        <f>BK38/0.2941</f>
        <v>4.546468922201656E-2</v>
      </c>
      <c r="CH38" s="84">
        <f>BL38/0.4056</f>
        <v>0.30770050698990126</v>
      </c>
      <c r="CI38" s="84">
        <f>BM38/0.3238</f>
        <v>0.18241320217254117</v>
      </c>
      <c r="CJ38" s="67">
        <f>AVERAGE(CE38:CI38)</f>
        <v>0.12833941266963128</v>
      </c>
      <c r="CK38" s="100">
        <f t="shared" si="40"/>
        <v>0.10348317984375495</v>
      </c>
      <c r="CL38" s="84">
        <f>BO38/0.1746</f>
        <v>0.16045708665252362</v>
      </c>
      <c r="CM38" s="84">
        <f>BP38/0.198</f>
        <v>9.1710484866192071E-2</v>
      </c>
      <c r="CN38" s="84">
        <f>BQ38/0.9583</f>
        <v>0.11739597475211047</v>
      </c>
      <c r="CO38" s="84">
        <f>BR38/0.1882</f>
        <v>0.23149806577507573</v>
      </c>
      <c r="CP38" s="84">
        <f>BS38/0.3737</f>
        <v>3.1099185072391171E-2</v>
      </c>
      <c r="CQ38" s="100">
        <f t="shared" si="46"/>
        <v>0.12643215942365862</v>
      </c>
      <c r="CR38" s="100">
        <f t="shared" si="47"/>
        <v>6.7189528449791439E-2</v>
      </c>
      <c r="CV38" s="7" t="s">
        <v>20</v>
      </c>
      <c r="CW38" s="115">
        <f>BX38/BX$51</f>
        <v>0.17365983549316036</v>
      </c>
      <c r="CX38" s="12">
        <f>BY38/BY$51</f>
        <v>0.18391255526507788</v>
      </c>
      <c r="CY38" s="12">
        <f>BZ38/BZ$51</f>
        <v>0.16361899249200751</v>
      </c>
      <c r="CZ38" s="12">
        <f>CA38/CA$51</f>
        <v>0.25772834976725312</v>
      </c>
      <c r="DA38" s="12">
        <f>CB38/CB$51</f>
        <v>0.1566263850082974</v>
      </c>
      <c r="DB38" s="12">
        <f>AVERAGE(CW38:DA38)</f>
        <v>0.18710922360515925</v>
      </c>
      <c r="DC38" s="116">
        <f>_xlfn.STDEV.P(CW38:DA38)</f>
        <v>3.6494273840242362E-2</v>
      </c>
      <c r="DD38" s="115">
        <f>CE38/CE$51</f>
        <v>0.22019090175958361</v>
      </c>
      <c r="DE38" s="12">
        <f>CF38/CF$51</f>
        <v>0.16061021766062639</v>
      </c>
      <c r="DF38" s="12">
        <f>CG38/CG$51</f>
        <v>0.26442652230754643</v>
      </c>
      <c r="DG38" s="12">
        <f>CH38/CH$51</f>
        <v>0.21339762933732628</v>
      </c>
      <c r="DH38" s="12">
        <f>CI38/CI$51</f>
        <v>0.15998351864671759</v>
      </c>
      <c r="DI38" s="12">
        <f>AVERAGE(DD38:DH38)</f>
        <v>0.20372175794236008</v>
      </c>
      <c r="DJ38" s="116">
        <f t="shared" ref="DJ38:DJ51" si="135">_xlfn.STDEV.P(DD38:DH38)</f>
        <v>3.9551389568771203E-2</v>
      </c>
      <c r="DK38" s="115">
        <f>CL38/CL$51</f>
        <v>0.16772561048992485</v>
      </c>
      <c r="DL38" s="12">
        <f>CM38/CM$51</f>
        <v>0.17499395194563111</v>
      </c>
      <c r="DM38" s="12">
        <f>CN38/CN$51</f>
        <v>0.15986623701629446</v>
      </c>
      <c r="DN38" s="12">
        <f>CO38/CO$51</f>
        <v>0.29371095372917699</v>
      </c>
      <c r="DO38" s="12">
        <f>CP38/CP$51</f>
        <v>8.7052521011749734E-2</v>
      </c>
      <c r="DP38" s="12">
        <f>AVERAGE(DK38:DO38)</f>
        <v>0.17666985483855543</v>
      </c>
      <c r="DQ38" s="116">
        <f t="shared" ref="DQ38:DQ51" si="136">_xlfn.STDEV.P(DK38:DO38)</f>
        <v>6.6475642277665184E-2</v>
      </c>
    </row>
    <row r="39" spans="2:121">
      <c r="B39" s="3" t="s">
        <v>27</v>
      </c>
      <c r="D39">
        <f t="shared" ref="D39:AD39" si="137">SUM(D27:D34)</f>
        <v>0</v>
      </c>
      <c r="E39">
        <f t="shared" si="137"/>
        <v>13702.8</v>
      </c>
      <c r="F39">
        <f t="shared" si="137"/>
        <v>170599.4</v>
      </c>
      <c r="G39">
        <f t="shared" si="137"/>
        <v>2677.7</v>
      </c>
      <c r="H39">
        <f t="shared" si="137"/>
        <v>0</v>
      </c>
      <c r="I39">
        <f t="shared" si="137"/>
        <v>409707.3</v>
      </c>
      <c r="J39">
        <f t="shared" si="137"/>
        <v>3924</v>
      </c>
      <c r="K39">
        <f t="shared" si="137"/>
        <v>5249.7000000000007</v>
      </c>
      <c r="L39">
        <f t="shared" si="137"/>
        <v>101271.2</v>
      </c>
      <c r="M39">
        <f t="shared" si="137"/>
        <v>0</v>
      </c>
      <c r="N39">
        <f t="shared" si="137"/>
        <v>2.4003175403029928</v>
      </c>
      <c r="O39">
        <f t="shared" si="137"/>
        <v>45.462355196452769</v>
      </c>
      <c r="P39">
        <f t="shared" si="137"/>
        <v>1.1197105031232604</v>
      </c>
      <c r="Q39">
        <f t="shared" si="137"/>
        <v>0</v>
      </c>
      <c r="R39">
        <f t="shared" si="137"/>
        <v>102.36059056351039</v>
      </c>
      <c r="S39">
        <f t="shared" si="137"/>
        <v>0.95053678110473183</v>
      </c>
      <c r="T39">
        <f t="shared" si="137"/>
        <v>1.4699736140517987</v>
      </c>
      <c r="U39">
        <f t="shared" si="137"/>
        <v>21.530718225268849</v>
      </c>
      <c r="V39">
        <f t="shared" si="137"/>
        <v>0</v>
      </c>
      <c r="W39">
        <f t="shared" si="137"/>
        <v>8.2701513019939454E-3</v>
      </c>
      <c r="X39">
        <f t="shared" si="137"/>
        <v>0.15453450304129404</v>
      </c>
      <c r="Y39">
        <f t="shared" si="137"/>
        <v>3.787849409477375E-3</v>
      </c>
      <c r="Z39">
        <f t="shared" si="137"/>
        <v>0</v>
      </c>
      <c r="AA39">
        <f t="shared" si="137"/>
        <v>0.34822244304537892</v>
      </c>
      <c r="AB39">
        <f t="shared" si="137"/>
        <v>3.2116190384615796E-3</v>
      </c>
      <c r="AC39">
        <f t="shared" si="137"/>
        <v>5.1193869190332714E-3</v>
      </c>
      <c r="AD39">
        <f t="shared" si="137"/>
        <v>7.3110448269201614E-2</v>
      </c>
      <c r="AH39" s="7" t="s">
        <v>21</v>
      </c>
      <c r="AI39" s="81">
        <v>12.425296366281501</v>
      </c>
      <c r="AJ39" s="81">
        <v>3.8227467422135848</v>
      </c>
      <c r="AK39" s="81">
        <v>26.975386100386103</v>
      </c>
      <c r="AL39" s="81">
        <v>17.907380899125506</v>
      </c>
      <c r="AM39" s="81">
        <v>28.7269452525681</v>
      </c>
      <c r="AN39" s="66">
        <f t="shared" ref="AN39:AN52" si="138">AVERAGE(AI39:AM39)</f>
        <v>17.971551072114959</v>
      </c>
      <c r="AO39" s="81">
        <v>11.727572586663047</v>
      </c>
      <c r="AP39" s="81">
        <v>4.3816677979174701</v>
      </c>
      <c r="AQ39" s="81">
        <v>8.1520283738251447</v>
      </c>
      <c r="AR39" s="81">
        <v>32.458022397228639</v>
      </c>
      <c r="AS39" s="81">
        <v>13.151852709346707</v>
      </c>
      <c r="AT39" s="67">
        <f t="shared" ref="AT39:AT52" si="139">AVERAGE(AO39:AS39)</f>
        <v>13.974228772996202</v>
      </c>
      <c r="AU39" s="83">
        <v>3.9697189352421427</v>
      </c>
      <c r="AV39" s="81">
        <v>5.2261264219673338</v>
      </c>
      <c r="AW39" s="83">
        <v>44.755689814253813</v>
      </c>
      <c r="AX39" s="81">
        <v>9.109679894346268</v>
      </c>
      <c r="AY39" s="81">
        <v>18.312576986603048</v>
      </c>
      <c r="AZ39" s="68">
        <f t="shared" ref="AZ39:AZ52" si="140">AVERAGE(AU39:AY39)</f>
        <v>16.274758410482523</v>
      </c>
      <c r="BB39" s="7" t="s">
        <v>21</v>
      </c>
      <c r="BC39" s="70">
        <v>4.1625783471629818E-2</v>
      </c>
      <c r="BD39" s="70">
        <v>1.2806521749459246E-2</v>
      </c>
      <c r="BE39" s="70">
        <v>9.0369802681360481E-2</v>
      </c>
      <c r="BF39" s="70">
        <v>5.9991225792715264E-2</v>
      </c>
      <c r="BG39" s="70">
        <v>9.6237672537916583E-2</v>
      </c>
      <c r="BH39" s="66">
        <f t="shared" ref="BH39:BH52" si="141">AVERAGE(BC39:BG39)</f>
        <v>6.0206201246616277E-2</v>
      </c>
      <c r="BI39" s="70">
        <v>3.9288350374080558E-2</v>
      </c>
      <c r="BJ39" s="70">
        <v>1.4678954096875948E-2</v>
      </c>
      <c r="BK39" s="70">
        <v>2.730997780175928E-2</v>
      </c>
      <c r="BL39" s="70">
        <v>0.10873709345805239</v>
      </c>
      <c r="BM39" s="70">
        <v>4.405980807151326E-2</v>
      </c>
      <c r="BN39" s="67">
        <f t="shared" ref="BN39:BN52" si="142">AVERAGE(BI39:BM39)</f>
        <v>4.6814836760456294E-2</v>
      </c>
      <c r="BO39" s="73">
        <v>1.3298890905333812E-2</v>
      </c>
      <c r="BP39" s="73">
        <v>1.7507961212620885E-2</v>
      </c>
      <c r="BQ39" s="73">
        <v>0.14993530926048179</v>
      </c>
      <c r="BR39" s="73">
        <v>3.0518190600825019E-2</v>
      </c>
      <c r="BS39" s="73">
        <v>6.1348666621785758E-2</v>
      </c>
      <c r="BT39" s="68">
        <f t="shared" ref="BT39:BT52" si="143">AVERAGE(BO39:BS39)</f>
        <v>5.4521803720209448E-2</v>
      </c>
      <c r="BW39" s="7" t="s">
        <v>21</v>
      </c>
      <c r="BX39" s="84">
        <f t="shared" ref="BX39:BX48" si="144">BC39/0.2774</f>
        <v>0.15005689787898277</v>
      </c>
      <c r="BY39" s="84">
        <f t="shared" ref="BY39:BY48" si="145">BD39/0.211</f>
        <v>6.0694415874214439E-2</v>
      </c>
      <c r="BZ39" s="84">
        <f t="shared" ref="BZ39:BZ48" si="146">BE39/0.6004</f>
        <v>0.15051599380639652</v>
      </c>
      <c r="CA39" s="84">
        <f t="shared" ref="CA39:CA48" si="147">BF39/0.3732</f>
        <v>0.16074819344243105</v>
      </c>
      <c r="CB39" s="84">
        <f t="shared" ref="CB39:CB48" si="148">BG39/0.3263</f>
        <v>0.29493617081800977</v>
      </c>
      <c r="CC39" s="66">
        <f t="shared" ref="CC39:CC53" si="149">AVERAGE(BX39:CB39)</f>
        <v>0.16339033436400691</v>
      </c>
      <c r="CD39" s="100">
        <f t="shared" si="33"/>
        <v>7.5101622944898278E-2</v>
      </c>
      <c r="CE39" s="84">
        <f t="shared" ref="CE39:CE48" si="150">BI39/0.326</f>
        <v>0.12051641219043116</v>
      </c>
      <c r="CF39" s="84">
        <f t="shared" ref="CF39:CF48" si="151">BJ39/0.2152</f>
        <v>6.8210753238271124E-2</v>
      </c>
      <c r="CG39" s="84">
        <f t="shared" ref="CG39:CG48" si="152">BK39/0.2941</f>
        <v>9.2859496095747299E-2</v>
      </c>
      <c r="CH39" s="84">
        <f t="shared" ref="CH39:CH48" si="153">BL39/0.4056</f>
        <v>0.26808948091235796</v>
      </c>
      <c r="CI39" s="84">
        <f t="shared" ref="CI39:CI48" si="154">BM39/0.3238</f>
        <v>0.13607105642839179</v>
      </c>
      <c r="CJ39" s="67">
        <f t="shared" ref="CJ39:CJ53" si="155">AVERAGE(CE39:CI39)</f>
        <v>0.13714943977303987</v>
      </c>
      <c r="CK39" s="100">
        <f t="shared" si="40"/>
        <v>6.9479862554332972E-2</v>
      </c>
      <c r="CL39" s="84">
        <f t="shared" ref="CL39:CL48" si="156">BO39/0.1746</f>
        <v>7.6167760053458253E-2</v>
      </c>
      <c r="CM39" s="84">
        <f t="shared" ref="CM39:CM48" si="157">BP39/0.198</f>
        <v>8.8424046528388311E-2</v>
      </c>
      <c r="CN39" s="84">
        <f t="shared" ref="CN39:CN48" si="158">BQ39/0.9583</f>
        <v>0.15645967782581841</v>
      </c>
      <c r="CO39" s="84">
        <f t="shared" ref="CO39:CO48" si="159">BR39/0.1882</f>
        <v>0.16215829224667916</v>
      </c>
      <c r="CP39" s="84">
        <f t="shared" ref="CP39:CP48" si="160">BS39/0.3737</f>
        <v>0.1641655515702054</v>
      </c>
      <c r="CQ39" s="100">
        <f t="shared" si="46"/>
        <v>0.1294750656449099</v>
      </c>
      <c r="CR39" s="100">
        <f t="shared" si="47"/>
        <v>3.8798575771064506E-2</v>
      </c>
      <c r="CV39" s="7" t="s">
        <v>21</v>
      </c>
      <c r="CW39" s="115">
        <f t="shared" ref="CW39:CW51" si="161">BX39/BX$51</f>
        <v>0.20029951872498944</v>
      </c>
      <c r="CX39" s="12">
        <f t="shared" ref="CX39:CX51" si="162">BY39/BY$51</f>
        <v>9.1154847797336847E-2</v>
      </c>
      <c r="CY39" s="12">
        <f t="shared" ref="CY39:CY51" si="163">BZ39/BZ$51</f>
        <v>0.20363920012864284</v>
      </c>
      <c r="CZ39" s="12">
        <f t="shared" ref="CZ39:CZ51" si="164">CA39/CA$51</f>
        <v>0.20554769134864778</v>
      </c>
      <c r="DA39" s="12">
        <f t="shared" ref="DA39:DA51" si="165">CB39/CB$51</f>
        <v>0.26643288180189889</v>
      </c>
      <c r="DB39" s="12">
        <f t="shared" ref="DB39:DB51" si="166">AVERAGE(CW39:DA39)</f>
        <v>0.19341482796030313</v>
      </c>
      <c r="DC39" s="116">
        <f t="shared" ref="DC39:DC51" si="167">_xlfn.STDEV.P(CW39:DA39)</f>
        <v>5.6723686158265153E-2</v>
      </c>
      <c r="DD39" s="115">
        <f t="shared" ref="DD39:DD51" si="168">CE39/CE$51</f>
        <v>0.41351138985383085</v>
      </c>
      <c r="DE39" s="12">
        <f t="shared" ref="DE39:DE51" si="169">CF39/CF$51</f>
        <v>0.26118469381920428</v>
      </c>
      <c r="DF39" s="12">
        <f t="shared" ref="DF39:DF51" si="170">CG39/CG$51</f>
        <v>0.54007877401125992</v>
      </c>
      <c r="DG39" s="12">
        <f t="shared" ref="DG39:DG51" si="171">CH39/CH$51</f>
        <v>0.18592643943498344</v>
      </c>
      <c r="DH39" s="12">
        <f t="shared" ref="DH39:DH51" si="172">CI39/CI$51</f>
        <v>0.1193396428225583</v>
      </c>
      <c r="DI39" s="12">
        <f t="shared" ref="DI39:DI51" si="173">AVERAGE(DD39:DH39)</f>
        <v>0.30400818798836732</v>
      </c>
      <c r="DJ39" s="116">
        <f t="shared" si="135"/>
        <v>0.15336224787862085</v>
      </c>
      <c r="DK39" s="115">
        <f t="shared" ref="DK39:DK51" si="174">CL39/CL$51</f>
        <v>7.9618073100640271E-2</v>
      </c>
      <c r="DL39" s="12">
        <f t="shared" ref="DL39:DL51" si="175">CM39/CM$51</f>
        <v>0.16872305681955033</v>
      </c>
      <c r="DM39" s="12">
        <f t="shared" ref="DM39:DM51" si="176">CN39/CN$51</f>
        <v>0.21306198948993943</v>
      </c>
      <c r="DN39" s="12">
        <f t="shared" ref="DN39:DN51" si="177">CO39/CO$51</f>
        <v>0.20573678018174862</v>
      </c>
      <c r="DO39" s="12">
        <f t="shared" ref="DO39:DO51" si="178">CP39/CP$51</f>
        <v>0.45953053413473172</v>
      </c>
      <c r="DP39" s="12">
        <f t="shared" ref="DP39:DP51" si="179">AVERAGE(DK39:DO39)</f>
        <v>0.2253340867453221</v>
      </c>
      <c r="DQ39" s="116">
        <f t="shared" si="136"/>
        <v>0.12634919873680756</v>
      </c>
    </row>
    <row r="40" spans="2:121">
      <c r="AH40" s="61" t="s">
        <v>30</v>
      </c>
      <c r="AI40" s="81">
        <v>0.46506371130917545</v>
      </c>
      <c r="AJ40" s="81">
        <v>0.22011847003534285</v>
      </c>
      <c r="AK40" s="81">
        <v>1.2626890406890408</v>
      </c>
      <c r="AL40" s="81">
        <v>0.69033203596502024</v>
      </c>
      <c r="AM40" s="81">
        <v>1.1840392407950604</v>
      </c>
      <c r="AN40" s="66">
        <f t="shared" si="138"/>
        <v>0.76444849975872786</v>
      </c>
      <c r="AO40" s="81">
        <v>0.33791725459602467</v>
      </c>
      <c r="AP40" s="81">
        <v>0</v>
      </c>
      <c r="AQ40" s="81">
        <v>0</v>
      </c>
      <c r="AR40" s="81">
        <v>1.00464992147806</v>
      </c>
      <c r="AS40" s="81">
        <v>0.75591933826080682</v>
      </c>
      <c r="AT40" s="67">
        <f t="shared" si="139"/>
        <v>0.41969730286697826</v>
      </c>
      <c r="AU40" s="83">
        <v>0.14118559445252207</v>
      </c>
      <c r="AV40" s="81">
        <v>0</v>
      </c>
      <c r="AW40" s="83">
        <v>1.8180595928471275</v>
      </c>
      <c r="AX40" s="81">
        <v>0.37212174941827558</v>
      </c>
      <c r="AY40" s="81">
        <v>0</v>
      </c>
      <c r="AZ40" s="68">
        <f t="shared" si="140"/>
        <v>0.46627338734358503</v>
      </c>
      <c r="BB40" s="61" t="s">
        <v>30</v>
      </c>
      <c r="BC40" s="70">
        <v>1.4241294442343688E-3</v>
      </c>
      <c r="BD40" s="70">
        <v>6.7405214978975641E-4</v>
      </c>
      <c r="BE40" s="70">
        <v>3.8666371897631085E-3</v>
      </c>
      <c r="BF40" s="70">
        <v>2.1139516044984697E-3</v>
      </c>
      <c r="BG40" s="70">
        <v>3.6257938534880584E-3</v>
      </c>
      <c r="BH40" s="66">
        <f t="shared" si="141"/>
        <v>2.3409128483547524E-3</v>
      </c>
      <c r="BI40" s="70">
        <v>1.034778462138733E-3</v>
      </c>
      <c r="BJ40" s="70">
        <v>0</v>
      </c>
      <c r="BK40" s="70">
        <v>0</v>
      </c>
      <c r="BL40" s="70">
        <v>3.0764635028113058E-3</v>
      </c>
      <c r="BM40" s="70">
        <v>2.3147946419059492E-3</v>
      </c>
      <c r="BN40" s="67">
        <f t="shared" si="142"/>
        <v>1.2852073213711977E-3</v>
      </c>
      <c r="BO40" s="73">
        <v>4.3234197223334785E-4</v>
      </c>
      <c r="BP40" s="73">
        <v>0</v>
      </c>
      <c r="BQ40" s="73">
        <v>5.5673064455142316E-3</v>
      </c>
      <c r="BR40" s="73">
        <v>1.1395203007664001E-3</v>
      </c>
      <c r="BS40" s="73">
        <v>0</v>
      </c>
      <c r="BT40" s="68">
        <f t="shared" si="143"/>
        <v>1.4278337437027958E-3</v>
      </c>
      <c r="BW40" s="61" t="s">
        <v>30</v>
      </c>
      <c r="BX40" s="84">
        <f t="shared" si="144"/>
        <v>5.1338480325680202E-3</v>
      </c>
      <c r="BY40" s="84">
        <f t="shared" si="145"/>
        <v>3.1945599516102199E-3</v>
      </c>
      <c r="BZ40" s="84">
        <f t="shared" si="146"/>
        <v>6.4401019149951831E-3</v>
      </c>
      <c r="CA40" s="84">
        <f t="shared" si="147"/>
        <v>5.6643933668233384E-3</v>
      </c>
      <c r="CB40" s="84">
        <f t="shared" si="148"/>
        <v>1.1111841414306033E-2</v>
      </c>
      <c r="CC40" s="66">
        <f t="shared" si="149"/>
        <v>6.3089489360605589E-3</v>
      </c>
      <c r="CD40" s="100">
        <f t="shared" si="33"/>
        <v>2.6298558904685135E-3</v>
      </c>
      <c r="CE40" s="84">
        <f t="shared" si="150"/>
        <v>3.1741670617752545E-3</v>
      </c>
      <c r="CF40" s="84">
        <f t="shared" si="151"/>
        <v>0</v>
      </c>
      <c r="CG40" s="84">
        <f t="shared" si="152"/>
        <v>0</v>
      </c>
      <c r="CH40" s="84">
        <f t="shared" si="153"/>
        <v>7.584969188390793E-3</v>
      </c>
      <c r="CI40" s="84">
        <f t="shared" si="154"/>
        <v>7.1488407717910729E-3</v>
      </c>
      <c r="CJ40" s="67">
        <f t="shared" si="155"/>
        <v>3.5815954043914239E-3</v>
      </c>
      <c r="CK40" s="100">
        <f t="shared" si="40"/>
        <v>3.3037521184716688E-3</v>
      </c>
      <c r="CL40" s="84">
        <f t="shared" si="156"/>
        <v>2.4761854079802283E-3</v>
      </c>
      <c r="CM40" s="84">
        <f t="shared" si="157"/>
        <v>0</v>
      </c>
      <c r="CN40" s="84">
        <f t="shared" si="158"/>
        <v>5.8095653193303053E-3</v>
      </c>
      <c r="CO40" s="84">
        <f t="shared" si="159"/>
        <v>6.0548368797364504E-3</v>
      </c>
      <c r="CP40" s="84">
        <f t="shared" si="160"/>
        <v>0</v>
      </c>
      <c r="CQ40" s="100">
        <f t="shared" si="46"/>
        <v>2.8681175214093969E-3</v>
      </c>
      <c r="CR40" s="100">
        <f t="shared" si="47"/>
        <v>2.6613193131001158E-3</v>
      </c>
      <c r="CV40" s="61" t="s">
        <v>30</v>
      </c>
      <c r="CW40" s="115">
        <f t="shared" si="161"/>
        <v>6.8527825422588246E-3</v>
      </c>
      <c r="CX40" s="12">
        <f t="shared" si="162"/>
        <v>4.7977993028549982E-3</v>
      </c>
      <c r="CY40" s="12">
        <f t="shared" si="163"/>
        <v>8.7130753985084249E-3</v>
      </c>
      <c r="CZ40" s="12">
        <f t="shared" si="164"/>
        <v>7.2430237286498942E-3</v>
      </c>
      <c r="DA40" s="12">
        <f t="shared" si="165"/>
        <v>1.0037968289640733E-2</v>
      </c>
      <c r="DB40" s="12">
        <f t="shared" si="166"/>
        <v>7.5289298523825753E-3</v>
      </c>
      <c r="DC40" s="116">
        <f t="shared" si="167"/>
        <v>1.7717486350601081E-3</v>
      </c>
      <c r="DD40" s="115">
        <f t="shared" si="168"/>
        <v>1.0891082878147206E-2</v>
      </c>
      <c r="DE40" s="12">
        <f t="shared" si="169"/>
        <v>0</v>
      </c>
      <c r="DF40" s="12">
        <f t="shared" si="170"/>
        <v>0</v>
      </c>
      <c r="DG40" s="12">
        <f t="shared" si="171"/>
        <v>5.2603567645482692E-3</v>
      </c>
      <c r="DH40" s="12">
        <f t="shared" si="172"/>
        <v>6.2698131894776514E-3</v>
      </c>
      <c r="DI40" s="12">
        <f t="shared" si="173"/>
        <v>4.4842505664346253E-3</v>
      </c>
      <c r="DJ40" s="116">
        <f t="shared" si="135"/>
        <v>4.1244413262186575E-3</v>
      </c>
      <c r="DK40" s="115">
        <f t="shared" si="174"/>
        <v>2.5883537954239392E-3</v>
      </c>
      <c r="DL40" s="12">
        <f t="shared" si="175"/>
        <v>0</v>
      </c>
      <c r="DM40" s="12">
        <f t="shared" si="176"/>
        <v>7.9112878296110946E-3</v>
      </c>
      <c r="DN40" s="12">
        <f t="shared" si="177"/>
        <v>7.6820162996517598E-3</v>
      </c>
      <c r="DO40" s="12">
        <f t="shared" si="178"/>
        <v>0</v>
      </c>
      <c r="DP40" s="12">
        <f t="shared" si="179"/>
        <v>3.6363315849373594E-3</v>
      </c>
      <c r="DQ40" s="116">
        <f t="shared" si="136"/>
        <v>3.5266666398537936E-3</v>
      </c>
    </row>
    <row r="41" spans="2:121">
      <c r="B41">
        <v>170817</v>
      </c>
      <c r="D41" s="248" t="s">
        <v>120</v>
      </c>
      <c r="E41" s="248"/>
      <c r="F41" s="248"/>
      <c r="G41" s="248" t="s">
        <v>121</v>
      </c>
      <c r="H41" s="248"/>
      <c r="I41" s="248"/>
      <c r="J41" s="248" t="s">
        <v>123</v>
      </c>
      <c r="K41" s="248"/>
      <c r="L41" s="248"/>
      <c r="M41" s="248" t="s">
        <v>120</v>
      </c>
      <c r="N41" s="248"/>
      <c r="O41" s="248"/>
      <c r="P41" s="248" t="s">
        <v>121</v>
      </c>
      <c r="Q41" s="248"/>
      <c r="R41" s="248"/>
      <c r="S41" s="248" t="s">
        <v>123</v>
      </c>
      <c r="T41" s="248"/>
      <c r="U41" s="248"/>
      <c r="V41" s="248" t="s">
        <v>120</v>
      </c>
      <c r="W41" s="248"/>
      <c r="X41" s="248"/>
      <c r="Y41" s="248" t="s">
        <v>121</v>
      </c>
      <c r="Z41" s="248"/>
      <c r="AA41" s="248"/>
      <c r="AB41" s="248" t="s">
        <v>123</v>
      </c>
      <c r="AC41" s="248"/>
      <c r="AD41" s="248"/>
      <c r="AH41" s="61" t="s">
        <v>31</v>
      </c>
      <c r="AI41" s="81">
        <v>0</v>
      </c>
      <c r="AJ41" s="81">
        <v>0.29886970249911904</v>
      </c>
      <c r="AK41" s="81">
        <v>0</v>
      </c>
      <c r="AL41" s="81">
        <v>0.32058268259637884</v>
      </c>
      <c r="AM41" s="81">
        <v>0.42673638317199758</v>
      </c>
      <c r="AN41" s="66">
        <f t="shared" si="138"/>
        <v>0.20923775365349906</v>
      </c>
      <c r="AO41" s="81">
        <v>0</v>
      </c>
      <c r="AP41" s="81">
        <v>0</v>
      </c>
      <c r="AQ41" s="81">
        <v>0</v>
      </c>
      <c r="AR41" s="81">
        <v>0</v>
      </c>
      <c r="AS41" s="81">
        <v>0.38822886892876546</v>
      </c>
      <c r="AT41" s="67">
        <f t="shared" si="139"/>
        <v>7.7645773785753089E-2</v>
      </c>
      <c r="AU41" s="83">
        <v>0.20748985572083659</v>
      </c>
      <c r="AV41" s="81">
        <v>0.16101643214612218</v>
      </c>
      <c r="AW41" s="83">
        <v>1.2455297661294511</v>
      </c>
      <c r="AX41" s="81">
        <v>0</v>
      </c>
      <c r="AY41" s="81">
        <v>0</v>
      </c>
      <c r="AZ41" s="68">
        <f t="shared" si="140"/>
        <v>0.32280721079928199</v>
      </c>
      <c r="BB41" s="61" t="s">
        <v>31</v>
      </c>
      <c r="BC41" s="70">
        <v>0</v>
      </c>
      <c r="BD41" s="70">
        <v>1.1135234817403841E-3</v>
      </c>
      <c r="BE41" s="70">
        <v>0</v>
      </c>
      <c r="BF41" s="70">
        <v>1.1944213211489525E-3</v>
      </c>
      <c r="BG41" s="70">
        <v>1.5899269119672042E-3</v>
      </c>
      <c r="BH41" s="66">
        <f t="shared" si="141"/>
        <v>7.7957434297130815E-4</v>
      </c>
      <c r="BI41" s="70">
        <v>0</v>
      </c>
      <c r="BJ41" s="70">
        <v>0</v>
      </c>
      <c r="BK41" s="70">
        <v>0</v>
      </c>
      <c r="BL41" s="70">
        <v>0</v>
      </c>
      <c r="BM41" s="70">
        <v>1.4464562925810935E-3</v>
      </c>
      <c r="BN41" s="67">
        <f t="shared" si="142"/>
        <v>2.8929125851621869E-4</v>
      </c>
      <c r="BO41" s="73">
        <v>7.7306205559179064E-4</v>
      </c>
      <c r="BP41" s="73">
        <v>5.9991219130447917E-4</v>
      </c>
      <c r="BQ41" s="73">
        <v>4.6405728991410254E-3</v>
      </c>
      <c r="BR41" s="73">
        <v>0</v>
      </c>
      <c r="BS41" s="73">
        <v>0</v>
      </c>
      <c r="BT41" s="68">
        <f t="shared" si="143"/>
        <v>1.202709429207459E-3</v>
      </c>
      <c r="BW41" s="61" t="s">
        <v>31</v>
      </c>
      <c r="BX41" s="84">
        <f t="shared" si="144"/>
        <v>0</v>
      </c>
      <c r="BY41" s="84">
        <f t="shared" si="145"/>
        <v>5.2773624727032419E-3</v>
      </c>
      <c r="BZ41" s="84">
        <f t="shared" si="146"/>
        <v>0</v>
      </c>
      <c r="CA41" s="84">
        <f t="shared" si="147"/>
        <v>3.2004858551686831E-3</v>
      </c>
      <c r="CB41" s="84">
        <f t="shared" si="148"/>
        <v>4.8725924363077055E-3</v>
      </c>
      <c r="CC41" s="66">
        <f t="shared" si="149"/>
        <v>2.6700881528359264E-3</v>
      </c>
      <c r="CD41" s="100">
        <f t="shared" si="33"/>
        <v>2.2886226298024981E-3</v>
      </c>
      <c r="CE41" s="84">
        <f t="shared" si="150"/>
        <v>0</v>
      </c>
      <c r="CF41" s="84">
        <f t="shared" si="151"/>
        <v>0</v>
      </c>
      <c r="CG41" s="84">
        <f t="shared" si="152"/>
        <v>0</v>
      </c>
      <c r="CH41" s="84">
        <f t="shared" si="153"/>
        <v>0</v>
      </c>
      <c r="CI41" s="84">
        <f t="shared" si="154"/>
        <v>4.4671287602875039E-3</v>
      </c>
      <c r="CJ41" s="67">
        <f t="shared" si="155"/>
        <v>8.9342575205750079E-4</v>
      </c>
      <c r="CK41" s="100">
        <f t="shared" si="40"/>
        <v>1.7868515041150016E-3</v>
      </c>
      <c r="CL41" s="84">
        <f t="shared" si="156"/>
        <v>4.4276177296207943E-3</v>
      </c>
      <c r="CM41" s="84">
        <f t="shared" si="157"/>
        <v>3.029859552042824E-3</v>
      </c>
      <c r="CN41" s="84">
        <f t="shared" si="158"/>
        <v>4.842505373203616E-3</v>
      </c>
      <c r="CO41" s="84">
        <f t="shared" si="159"/>
        <v>0</v>
      </c>
      <c r="CP41" s="84">
        <f t="shared" si="160"/>
        <v>0</v>
      </c>
      <c r="CQ41" s="100">
        <f t="shared" si="46"/>
        <v>2.459996530973447E-3</v>
      </c>
      <c r="CR41" s="100">
        <f t="shared" si="47"/>
        <v>2.0964632738140901E-3</v>
      </c>
      <c r="CV41" s="61" t="s">
        <v>31</v>
      </c>
      <c r="CW41" s="115">
        <f t="shared" si="161"/>
        <v>0</v>
      </c>
      <c r="CX41" s="12">
        <f t="shared" si="162"/>
        <v>7.9258885029489957E-3</v>
      </c>
      <c r="CY41" s="12">
        <f t="shared" si="163"/>
        <v>0</v>
      </c>
      <c r="CZ41" s="12">
        <f t="shared" si="164"/>
        <v>4.0924408830729604E-3</v>
      </c>
      <c r="DA41" s="12">
        <f t="shared" si="165"/>
        <v>4.4016942413369255E-3</v>
      </c>
      <c r="DB41" s="12">
        <f t="shared" si="166"/>
        <v>3.2840047254717756E-3</v>
      </c>
      <c r="DC41" s="116">
        <f t="shared" si="167"/>
        <v>3.0006418630766298E-3</v>
      </c>
      <c r="DD41" s="115">
        <f t="shared" si="168"/>
        <v>0</v>
      </c>
      <c r="DE41" s="12">
        <f t="shared" si="169"/>
        <v>0</v>
      </c>
      <c r="DF41" s="12">
        <f t="shared" si="170"/>
        <v>0</v>
      </c>
      <c r="DG41" s="12">
        <f t="shared" si="171"/>
        <v>0</v>
      </c>
      <c r="DH41" s="12">
        <f t="shared" si="172"/>
        <v>3.9178467830566039E-3</v>
      </c>
      <c r="DI41" s="12">
        <f t="shared" si="173"/>
        <v>7.8356935661132079E-4</v>
      </c>
      <c r="DJ41" s="116">
        <f t="shared" si="135"/>
        <v>1.5671387132226416E-3</v>
      </c>
      <c r="DK41" s="115">
        <f t="shared" si="174"/>
        <v>4.6281837855179763E-3</v>
      </c>
      <c r="DL41" s="12">
        <f t="shared" si="175"/>
        <v>5.7813138555071319E-3</v>
      </c>
      <c r="DM41" s="12">
        <f t="shared" si="176"/>
        <v>6.5943752618428811E-3</v>
      </c>
      <c r="DN41" s="12">
        <f t="shared" si="177"/>
        <v>0</v>
      </c>
      <c r="DO41" s="12">
        <f t="shared" si="178"/>
        <v>0</v>
      </c>
      <c r="DP41" s="12">
        <f t="shared" si="179"/>
        <v>3.4007745805735975E-3</v>
      </c>
      <c r="DQ41" s="116">
        <f t="shared" si="136"/>
        <v>2.8461595669616959E-3</v>
      </c>
    </row>
    <row r="42" spans="2:121">
      <c r="B42" s="1" t="s">
        <v>155</v>
      </c>
      <c r="C42" s="2" t="s">
        <v>0</v>
      </c>
      <c r="D42" s="35" t="s">
        <v>51</v>
      </c>
      <c r="E42" s="35" t="s">
        <v>53</v>
      </c>
      <c r="F42" s="35" t="s">
        <v>55</v>
      </c>
      <c r="G42" s="35" t="s">
        <v>51</v>
      </c>
      <c r="H42" s="35" t="s">
        <v>53</v>
      </c>
      <c r="I42" s="35" t="s">
        <v>55</v>
      </c>
      <c r="J42" s="35" t="s">
        <v>51</v>
      </c>
      <c r="K42" s="35" t="s">
        <v>53</v>
      </c>
      <c r="L42" s="35" t="s">
        <v>55</v>
      </c>
      <c r="M42" s="35" t="s">
        <v>51</v>
      </c>
      <c r="N42" s="35" t="s">
        <v>53</v>
      </c>
      <c r="O42" s="35" t="s">
        <v>55</v>
      </c>
      <c r="P42" s="35" t="s">
        <v>51</v>
      </c>
      <c r="Q42" s="35" t="s">
        <v>53</v>
      </c>
      <c r="R42" s="35" t="s">
        <v>55</v>
      </c>
      <c r="S42" s="35" t="s">
        <v>51</v>
      </c>
      <c r="T42" s="35" t="s">
        <v>53</v>
      </c>
      <c r="U42" s="35" t="s">
        <v>55</v>
      </c>
      <c r="V42" s="35" t="s">
        <v>51</v>
      </c>
      <c r="W42" s="35" t="s">
        <v>53</v>
      </c>
      <c r="X42" s="35" t="s">
        <v>55</v>
      </c>
      <c r="Y42" s="35" t="s">
        <v>51</v>
      </c>
      <c r="Z42" s="35" t="s">
        <v>53</v>
      </c>
      <c r="AA42" s="35" t="s">
        <v>55</v>
      </c>
      <c r="AB42" s="35" t="s">
        <v>51</v>
      </c>
      <c r="AC42" s="35" t="s">
        <v>53</v>
      </c>
      <c r="AD42" s="35" t="s">
        <v>55</v>
      </c>
      <c r="AH42" s="62" t="s">
        <v>7</v>
      </c>
      <c r="AI42" s="81">
        <v>2.6426774301433089</v>
      </c>
      <c r="AJ42" s="81">
        <v>1.9875580644823652</v>
      </c>
      <c r="AK42" s="81">
        <v>12.978831920678076</v>
      </c>
      <c r="AL42" s="81">
        <v>6.269296819805394</v>
      </c>
      <c r="AM42" s="81">
        <v>4.4920416738364022</v>
      </c>
      <c r="AN42" s="66">
        <f t="shared" si="138"/>
        <v>5.6740811817891084</v>
      </c>
      <c r="AO42" s="81">
        <v>1.4602514245980598</v>
      </c>
      <c r="AP42" s="81">
        <v>1.782673081372927</v>
      </c>
      <c r="AQ42" s="81">
        <v>1.5046558061551853</v>
      </c>
      <c r="AR42" s="81">
        <v>7.0504628591224003</v>
      </c>
      <c r="AS42" s="81">
        <v>11.048950762361782</v>
      </c>
      <c r="AT42" s="67">
        <f t="shared" si="139"/>
        <v>4.5693987867220711</v>
      </c>
      <c r="AU42" s="83">
        <v>2.6724569734928982</v>
      </c>
      <c r="AV42" s="81">
        <v>1.5385136659660896</v>
      </c>
      <c r="AW42" s="83">
        <v>82.823937239254249</v>
      </c>
      <c r="AX42" s="81">
        <v>1.9460545170115087</v>
      </c>
      <c r="AY42" s="81">
        <v>2.1898062029730223</v>
      </c>
      <c r="AZ42" s="68">
        <f t="shared" si="140"/>
        <v>18.234153719739552</v>
      </c>
      <c r="BB42" s="62" t="s">
        <v>7</v>
      </c>
      <c r="BC42" s="70">
        <v>8.9132093161432384E-3</v>
      </c>
      <c r="BD42" s="70">
        <v>6.7036259721486901E-3</v>
      </c>
      <c r="BE42" s="70">
        <v>4.3774939865351532E-2</v>
      </c>
      <c r="BF42" s="70">
        <v>2.1145053188321338E-2</v>
      </c>
      <c r="BG42" s="70">
        <v>1.5150735855632237E-2</v>
      </c>
      <c r="BH42" s="66">
        <f t="shared" si="141"/>
        <v>1.9137512839519404E-2</v>
      </c>
      <c r="BI42" s="70">
        <v>4.9251287550948087E-3</v>
      </c>
      <c r="BJ42" s="70">
        <v>6.0125909183207761E-3</v>
      </c>
      <c r="BK42" s="70">
        <v>5.0748956327538374E-3</v>
      </c>
      <c r="BL42" s="70">
        <v>2.3779766127432291E-2</v>
      </c>
      <c r="BM42" s="70">
        <v>3.7265846275968101E-2</v>
      </c>
      <c r="BN42" s="67">
        <f t="shared" si="142"/>
        <v>1.5411645541913963E-2</v>
      </c>
      <c r="BO42" s="73">
        <v>9.0136496121046173E-3</v>
      </c>
      <c r="BP42" s="73">
        <v>5.1890912542281011E-3</v>
      </c>
      <c r="BQ42" s="73">
        <v>0.27934816432005882</v>
      </c>
      <c r="BR42" s="73">
        <v>6.5636430132939008E-3</v>
      </c>
      <c r="BS42" s="73">
        <v>7.3857674895376644E-3</v>
      </c>
      <c r="BT42" s="68">
        <f t="shared" si="143"/>
        <v>6.1500063137844618E-2</v>
      </c>
      <c r="BW42" s="62" t="s">
        <v>7</v>
      </c>
      <c r="BX42" s="84">
        <f t="shared" si="144"/>
        <v>3.2131252040891276E-2</v>
      </c>
      <c r="BY42" s="84">
        <f t="shared" si="145"/>
        <v>3.1770739204496162E-2</v>
      </c>
      <c r="BZ42" s="84">
        <f t="shared" si="146"/>
        <v>7.2909626691125135E-2</v>
      </c>
      <c r="CA42" s="84">
        <f t="shared" si="147"/>
        <v>5.6658770601075402E-2</v>
      </c>
      <c r="CB42" s="84">
        <f t="shared" si="148"/>
        <v>4.6431921102152121E-2</v>
      </c>
      <c r="CC42" s="66">
        <f t="shared" si="149"/>
        <v>4.7980461927948026E-2</v>
      </c>
      <c r="CD42" s="100">
        <f t="shared" si="33"/>
        <v>1.5576436310787083E-2</v>
      </c>
      <c r="CE42" s="84">
        <f t="shared" si="150"/>
        <v>1.5107756917468738E-2</v>
      </c>
      <c r="CF42" s="84">
        <f t="shared" si="151"/>
        <v>2.7939548876955281E-2</v>
      </c>
      <c r="CG42" s="84">
        <f t="shared" si="152"/>
        <v>1.7255680492192581E-2</v>
      </c>
      <c r="CH42" s="84">
        <f t="shared" si="153"/>
        <v>5.8628614712604263E-2</v>
      </c>
      <c r="CI42" s="84">
        <f t="shared" si="154"/>
        <v>0.11508908670774584</v>
      </c>
      <c r="CJ42" s="67">
        <f t="shared" si="155"/>
        <v>4.6804137541393342E-2</v>
      </c>
      <c r="CK42" s="100">
        <f t="shared" si="40"/>
        <v>3.7513456538014307E-2</v>
      </c>
      <c r="CL42" s="84">
        <f t="shared" si="156"/>
        <v>5.1624568225112355E-2</v>
      </c>
      <c r="CM42" s="84">
        <f t="shared" si="157"/>
        <v>2.6207531587010609E-2</v>
      </c>
      <c r="CN42" s="84">
        <f t="shared" si="158"/>
        <v>0.29150387594705085</v>
      </c>
      <c r="CO42" s="84">
        <f t="shared" si="159"/>
        <v>3.4875892738012226E-2</v>
      </c>
      <c r="CP42" s="84">
        <f t="shared" si="160"/>
        <v>1.9763894807432875E-2</v>
      </c>
      <c r="CQ42" s="100">
        <f t="shared" si="46"/>
        <v>8.4795152660923787E-2</v>
      </c>
      <c r="CR42" s="100">
        <f>_xlfn.STDEV.P(CL42:CP42)</f>
        <v>0.10390600589643778</v>
      </c>
      <c r="CV42" s="62" t="s">
        <v>7</v>
      </c>
      <c r="CW42" s="115">
        <f t="shared" si="161"/>
        <v>4.2889559965528762E-2</v>
      </c>
      <c r="CX42" s="12">
        <f t="shared" si="162"/>
        <v>4.7715376363397843E-2</v>
      </c>
      <c r="CY42" s="12">
        <f t="shared" si="163"/>
        <v>9.8642394642500131E-2</v>
      </c>
      <c r="CZ42" s="12">
        <f t="shared" si="164"/>
        <v>7.2449209178045981E-2</v>
      </c>
      <c r="DA42" s="12">
        <f t="shared" si="165"/>
        <v>4.1944636741345319E-2</v>
      </c>
      <c r="DB42" s="12">
        <f t="shared" si="166"/>
        <v>6.072823537816361E-2</v>
      </c>
      <c r="DC42" s="116">
        <f t="shared" si="167"/>
        <v>2.1978358071082549E-2</v>
      </c>
      <c r="DD42" s="115">
        <f t="shared" si="168"/>
        <v>5.1837168456731954E-2</v>
      </c>
      <c r="DE42" s="12">
        <f t="shared" si="169"/>
        <v>0.10698287546222116</v>
      </c>
      <c r="DF42" s="12">
        <f t="shared" si="170"/>
        <v>0.10036051407541707</v>
      </c>
      <c r="DG42" s="12">
        <f t="shared" si="171"/>
        <v>4.0660340515499563E-2</v>
      </c>
      <c r="DH42" s="12">
        <f t="shared" si="172"/>
        <v>0.10093763406404355</v>
      </c>
      <c r="DI42" s="12">
        <f t="shared" si="173"/>
        <v>8.0155706514782654E-2</v>
      </c>
      <c r="DJ42" s="116">
        <f t="shared" si="135"/>
        <v>2.8005868271210592E-2</v>
      </c>
      <c r="DK42" s="115">
        <f t="shared" si="174"/>
        <v>5.3963102549572331E-2</v>
      </c>
      <c r="DL42" s="12">
        <f t="shared" si="175"/>
        <v>5.0006927014313224E-2</v>
      </c>
      <c r="DM42" s="12">
        <f t="shared" si="176"/>
        <v>0.39696103568901925</v>
      </c>
      <c r="DN42" s="12">
        <f t="shared" si="177"/>
        <v>4.4248454879923703E-2</v>
      </c>
      <c r="DO42" s="12">
        <f t="shared" si="178"/>
        <v>5.5322892352104171E-2</v>
      </c>
      <c r="DP42" s="12">
        <f t="shared" si="179"/>
        <v>0.12010048249698653</v>
      </c>
      <c r="DQ42" s="116">
        <f t="shared" si="136"/>
        <v>0.13848371148904673</v>
      </c>
    </row>
    <row r="43" spans="2:121">
      <c r="B43" s="3" t="s">
        <v>1</v>
      </c>
      <c r="C43" s="2" t="s">
        <v>2</v>
      </c>
      <c r="D43" s="19">
        <v>0</v>
      </c>
      <c r="E43" s="20">
        <v>2232.6999999999998</v>
      </c>
      <c r="F43" s="20">
        <v>70688.100000000006</v>
      </c>
      <c r="G43" s="20">
        <v>1013.6</v>
      </c>
      <c r="H43" s="20">
        <v>18940.2</v>
      </c>
      <c r="I43" s="20">
        <v>90221.8</v>
      </c>
      <c r="J43" s="20">
        <v>3692.6</v>
      </c>
      <c r="K43" s="20">
        <v>10061.299999999999</v>
      </c>
      <c r="L43" s="20">
        <v>6332.7</v>
      </c>
      <c r="M43" s="8">
        <f t="shared" ref="M43:M54" si="180">5.409*D43/D$54</f>
        <v>0</v>
      </c>
      <c r="N43" s="9">
        <f t="shared" ref="N43:N54" si="181">5.409*E43/E$54</f>
        <v>1.4719394364137188</v>
      </c>
      <c r="O43" s="9">
        <f t="shared" ref="O43:O54" si="182">5.409*F43/F$54</f>
        <v>15.300625983921119</v>
      </c>
      <c r="P43" s="9">
        <f t="shared" ref="P43:P54" si="183">5.409*G43/G$54</f>
        <v>1.0246439531276281</v>
      </c>
      <c r="Q43" s="9">
        <f t="shared" ref="Q43:Q54" si="184">5.409*H43/H$54</f>
        <v>4.8468116155953282</v>
      </c>
      <c r="R43" s="9">
        <f t="shared" ref="R43:R54" si="185">5.409*I43/I$54</f>
        <v>15.974236040825145</v>
      </c>
      <c r="S43" s="9">
        <f t="shared" ref="S43:S54" si="186">5.409*J43/J$54</f>
        <v>2.9258439024390239</v>
      </c>
      <c r="T43" s="9">
        <f t="shared" ref="T43:T54" si="187">5.409*K43/K$54</f>
        <v>4.4515530661824245</v>
      </c>
      <c r="U43" s="9">
        <f t="shared" ref="U43:U54" si="188">5.409*L43/L$54</f>
        <v>3.1431064690768951</v>
      </c>
      <c r="V43" s="28">
        <f>M43/$C43</f>
        <v>0</v>
      </c>
      <c r="W43" s="29">
        <f t="shared" ref="W43:AD43" si="189">N43/$C43</f>
        <v>5.4425566145820626E-3</v>
      </c>
      <c r="X43" s="29">
        <f t="shared" si="189"/>
        <v>5.6574693969018743E-2</v>
      </c>
      <c r="Y43" s="29">
        <f t="shared" si="189"/>
        <v>3.7886631655671219E-3</v>
      </c>
      <c r="Z43" s="29">
        <f t="shared" si="189"/>
        <v>1.7921285322962943E-2</v>
      </c>
      <c r="AA43" s="29">
        <f t="shared" si="189"/>
        <v>5.9065394863468831E-2</v>
      </c>
      <c r="AB43" s="29">
        <f t="shared" si="189"/>
        <v>1.0818428184281841E-2</v>
      </c>
      <c r="AC43" s="29">
        <f t="shared" si="189"/>
        <v>1.6459800577490941E-2</v>
      </c>
      <c r="AD43" s="30">
        <f t="shared" si="189"/>
        <v>1.162176546155258E-2</v>
      </c>
      <c r="AE43" s="122"/>
      <c r="AF43" s="122"/>
      <c r="AH43" s="62" t="s">
        <v>8</v>
      </c>
      <c r="AI43" s="81">
        <v>0.58810585107272451</v>
      </c>
      <c r="AJ43" s="81">
        <v>0.4639396834146835</v>
      </c>
      <c r="AK43" s="81">
        <v>1.3639381325535169</v>
      </c>
      <c r="AL43" s="81">
        <v>0.90778462864884835</v>
      </c>
      <c r="AM43" s="81">
        <v>1.0614837550471603</v>
      </c>
      <c r="AN43" s="66">
        <f t="shared" si="138"/>
        <v>0.87705041014738683</v>
      </c>
      <c r="AO43" s="81">
        <v>0</v>
      </c>
      <c r="AP43" s="81">
        <v>0.27875923640570766</v>
      </c>
      <c r="AQ43" s="81">
        <v>0</v>
      </c>
      <c r="AR43" s="81">
        <v>1.1966007159353349</v>
      </c>
      <c r="AS43" s="81">
        <v>1.6579268964117604</v>
      </c>
      <c r="AT43" s="67">
        <f t="shared" si="139"/>
        <v>0.62665736975056063</v>
      </c>
      <c r="AU43" s="83">
        <v>0.51052399060507769</v>
      </c>
      <c r="AV43" s="81">
        <v>0.29079562547713067</v>
      </c>
      <c r="AW43" s="83">
        <v>4.2628167292744994</v>
      </c>
      <c r="AX43" s="81">
        <v>0.34709819350984211</v>
      </c>
      <c r="AY43" s="81">
        <v>0</v>
      </c>
      <c r="AZ43" s="68">
        <f t="shared" si="140"/>
        <v>1.0822469077733099</v>
      </c>
      <c r="BB43" s="62" t="s">
        <v>8</v>
      </c>
      <c r="BC43" s="70">
        <v>1.9835604946970369E-3</v>
      </c>
      <c r="BD43" s="70">
        <v>1.56477346087451E-3</v>
      </c>
      <c r="BE43" s="70">
        <v>4.6002837618588045E-3</v>
      </c>
      <c r="BF43" s="70">
        <v>3.0617714885792045E-3</v>
      </c>
      <c r="BG43" s="70">
        <v>3.5801671390170335E-3</v>
      </c>
      <c r="BH43" s="66">
        <f t="shared" si="141"/>
        <v>2.9581112690053183E-3</v>
      </c>
      <c r="BI43" s="70">
        <v>0</v>
      </c>
      <c r="BJ43" s="70">
        <v>9.401977685780554E-4</v>
      </c>
      <c r="BK43" s="70">
        <v>0</v>
      </c>
      <c r="BL43" s="70">
        <v>4.0358889538781575E-3</v>
      </c>
      <c r="BM43" s="70">
        <v>5.5918476050179104E-3</v>
      </c>
      <c r="BN43" s="67">
        <f t="shared" si="142"/>
        <v>2.1135868654948249E-3</v>
      </c>
      <c r="BO43" s="73">
        <v>1.7218927808866325E-3</v>
      </c>
      <c r="BP43" s="73">
        <v>9.8079404188043673E-4</v>
      </c>
      <c r="BQ43" s="73">
        <v>1.4377607100659379E-2</v>
      </c>
      <c r="BR43" s="73">
        <v>1.1706910638127495E-3</v>
      </c>
      <c r="BS43" s="73">
        <v>0</v>
      </c>
      <c r="BT43" s="68">
        <f t="shared" si="143"/>
        <v>3.6501969974478397E-3</v>
      </c>
      <c r="BW43" s="62" t="s">
        <v>8</v>
      </c>
      <c r="BX43" s="84">
        <f t="shared" si="144"/>
        <v>7.1505425187348131E-3</v>
      </c>
      <c r="BY43" s="84">
        <f t="shared" si="145"/>
        <v>7.4159879662299057E-3</v>
      </c>
      <c r="BZ43" s="84">
        <f t="shared" si="146"/>
        <v>7.6620315820433117E-3</v>
      </c>
      <c r="CA43" s="84">
        <f t="shared" si="147"/>
        <v>8.2041036671468507E-3</v>
      </c>
      <c r="CB43" s="84">
        <f t="shared" si="148"/>
        <v>1.0972010845899582E-2</v>
      </c>
      <c r="CC43" s="66">
        <f t="shared" si="149"/>
        <v>8.2809353160108925E-3</v>
      </c>
      <c r="CD43" s="100">
        <f t="shared" si="33"/>
        <v>1.3897304944325475E-3</v>
      </c>
      <c r="CE43" s="84">
        <f t="shared" si="150"/>
        <v>0</v>
      </c>
      <c r="CF43" s="84">
        <f t="shared" si="151"/>
        <v>4.3689487387456108E-3</v>
      </c>
      <c r="CG43" s="84">
        <f t="shared" si="152"/>
        <v>0</v>
      </c>
      <c r="CH43" s="84">
        <f t="shared" si="153"/>
        <v>9.9504165529540368E-3</v>
      </c>
      <c r="CI43" s="84">
        <f t="shared" si="154"/>
        <v>1.7269449058115845E-2</v>
      </c>
      <c r="CJ43" s="67">
        <f t="shared" si="155"/>
        <v>6.3177628699630974E-3</v>
      </c>
      <c r="CK43" s="100">
        <f t="shared" si="40"/>
        <v>6.5842499196875114E-3</v>
      </c>
      <c r="CL43" s="84">
        <f t="shared" si="156"/>
        <v>9.8619288710574595E-3</v>
      </c>
      <c r="CM43" s="84">
        <f t="shared" si="157"/>
        <v>4.9535052620224077E-3</v>
      </c>
      <c r="CN43" s="84">
        <f t="shared" si="158"/>
        <v>1.5003242304768212E-2</v>
      </c>
      <c r="CO43" s="84">
        <f t="shared" si="159"/>
        <v>6.2204626132452154E-3</v>
      </c>
      <c r="CP43" s="84">
        <f t="shared" si="160"/>
        <v>0</v>
      </c>
      <c r="CQ43" s="100">
        <f t="shared" si="46"/>
        <v>7.2078278102186586E-3</v>
      </c>
      <c r="CR43" s="100">
        <f t="shared" si="47"/>
        <v>5.0164206663365256E-3</v>
      </c>
      <c r="CV43" s="62" t="s">
        <v>8</v>
      </c>
      <c r="CW43" s="115">
        <f t="shared" si="161"/>
        <v>9.5447143408244495E-3</v>
      </c>
      <c r="CX43" s="12">
        <f t="shared" si="162"/>
        <v>1.1137816298117855E-2</v>
      </c>
      <c r="CY43" s="12">
        <f t="shared" si="163"/>
        <v>1.0366273664808317E-2</v>
      </c>
      <c r="CZ43" s="12">
        <f t="shared" si="164"/>
        <v>1.0490535117403601E-2</v>
      </c>
      <c r="DA43" s="12">
        <f t="shared" si="165"/>
        <v>9.9116512590737456E-3</v>
      </c>
      <c r="DB43" s="12">
        <f t="shared" si="166"/>
        <v>1.0290198136045595E-2</v>
      </c>
      <c r="DC43" s="116">
        <f t="shared" si="167"/>
        <v>5.4100328425128535E-4</v>
      </c>
      <c r="DD43" s="115">
        <f t="shared" si="168"/>
        <v>0</v>
      </c>
      <c r="DE43" s="12">
        <f t="shared" si="169"/>
        <v>1.6729071069703869E-2</v>
      </c>
      <c r="DF43" s="12">
        <f t="shared" si="170"/>
        <v>0</v>
      </c>
      <c r="DG43" s="12">
        <f t="shared" si="171"/>
        <v>6.9008508438660821E-3</v>
      </c>
      <c r="DH43" s="12">
        <f t="shared" si="172"/>
        <v>1.5145982815401212E-2</v>
      </c>
      <c r="DI43" s="12">
        <f t="shared" si="173"/>
        <v>7.7551809457942324E-3</v>
      </c>
      <c r="DJ43" s="116">
        <f t="shared" si="135"/>
        <v>7.1577957383382965E-3</v>
      </c>
      <c r="DK43" s="115">
        <f t="shared" si="174"/>
        <v>1.0308663051376126E-2</v>
      </c>
      <c r="DL43" s="12">
        <f t="shared" si="175"/>
        <v>9.4518468967808005E-3</v>
      </c>
      <c r="DM43" s="12">
        <f t="shared" si="176"/>
        <v>2.0430955110442166E-2</v>
      </c>
      <c r="DN43" s="12">
        <f t="shared" si="177"/>
        <v>7.8921523627246085E-3</v>
      </c>
      <c r="DO43" s="12">
        <f t="shared" si="178"/>
        <v>0</v>
      </c>
      <c r="DP43" s="12">
        <f t="shared" si="179"/>
        <v>9.6167234842647401E-3</v>
      </c>
      <c r="DQ43" s="116">
        <f t="shared" si="136"/>
        <v>6.5254744876416422E-3</v>
      </c>
    </row>
    <row r="44" spans="2:121">
      <c r="B44" s="3" t="s">
        <v>3</v>
      </c>
      <c r="C44" s="2" t="s">
        <v>4</v>
      </c>
      <c r="D44" s="11">
        <v>6427.6</v>
      </c>
      <c r="E44" s="12">
        <v>19939.2</v>
      </c>
      <c r="F44" s="12">
        <v>132717</v>
      </c>
      <c r="G44" s="12">
        <v>9169.6</v>
      </c>
      <c r="H44" s="12">
        <v>58202.400000000001</v>
      </c>
      <c r="I44" s="12">
        <v>74281.100000000006</v>
      </c>
      <c r="J44" s="86">
        <v>0</v>
      </c>
      <c r="K44" s="12">
        <v>67488.600000000006</v>
      </c>
      <c r="L44" s="12">
        <v>36896</v>
      </c>
      <c r="M44" s="22">
        <f t="shared" si="180"/>
        <v>6.7975772103390293</v>
      </c>
      <c r="N44" s="23">
        <f t="shared" si="181"/>
        <v>13.145203032445213</v>
      </c>
      <c r="O44" s="23">
        <f t="shared" si="182"/>
        <v>28.7269452525681</v>
      </c>
      <c r="P44" s="23">
        <f t="shared" si="183"/>
        <v>9.2695098585231843</v>
      </c>
      <c r="Q44" s="23">
        <f t="shared" si="184"/>
        <v>14.894038519948337</v>
      </c>
      <c r="R44" s="23">
        <f t="shared" si="185"/>
        <v>13.151852709346707</v>
      </c>
      <c r="S44" s="23">
        <f t="shared" si="186"/>
        <v>0</v>
      </c>
      <c r="T44" s="23">
        <f t="shared" si="187"/>
        <v>29.85986743883586</v>
      </c>
      <c r="U44" s="23">
        <f t="shared" si="188"/>
        <v>18.312576986603048</v>
      </c>
      <c r="V44" s="31">
        <f t="shared" ref="V44:V54" si="190">M44/$C44</f>
        <v>2.2772452965959897E-2</v>
      </c>
      <c r="W44" s="32">
        <f t="shared" ref="W44:W54" si="191">N44/$C44</f>
        <v>4.4037531096968889E-2</v>
      </c>
      <c r="X44" s="32">
        <f t="shared" ref="X44:X54" si="192">O44/$C44</f>
        <v>9.6237672537916583E-2</v>
      </c>
      <c r="Y44" s="32">
        <f t="shared" ref="Y44:Y54" si="193">P44/$C44</f>
        <v>3.1053634366911841E-2</v>
      </c>
      <c r="Z44" s="32">
        <f t="shared" ref="Z44:Z54" si="194">Q44/$C44</f>
        <v>4.9896276448738147E-2</v>
      </c>
      <c r="AA44" s="32">
        <f t="shared" ref="AA44:AA54" si="195">R44/$C44</f>
        <v>4.405980807151326E-2</v>
      </c>
      <c r="AB44" s="32">
        <f t="shared" ref="AB44:AB54" si="196">S44/$C44</f>
        <v>0</v>
      </c>
      <c r="AC44" s="32">
        <f t="shared" ref="AC44:AC54" si="197">T44/$C44</f>
        <v>0.10003305674651879</v>
      </c>
      <c r="AD44" s="33">
        <f t="shared" ref="AD44:AD54" si="198">U44/$C44</f>
        <v>6.1348666621785758E-2</v>
      </c>
      <c r="AE44" s="32"/>
      <c r="AF44" s="32"/>
      <c r="AH44" s="62" t="s">
        <v>10</v>
      </c>
      <c r="AI44" s="81">
        <v>21.136987391515195</v>
      </c>
      <c r="AJ44" s="81">
        <v>16.453383844868309</v>
      </c>
      <c r="AK44" s="81">
        <v>42.071798702337162</v>
      </c>
      <c r="AL44" s="81">
        <v>26.148008055179208</v>
      </c>
      <c r="AM44" s="81">
        <v>30.436553152749372</v>
      </c>
      <c r="AN44" s="66">
        <f t="shared" si="138"/>
        <v>27.249346229329849</v>
      </c>
      <c r="AO44" s="81">
        <v>5.3844458822332264</v>
      </c>
      <c r="AP44" s="81">
        <v>5.3153617431546465</v>
      </c>
      <c r="AQ44" s="81">
        <v>1.4165826468264844</v>
      </c>
      <c r="AR44" s="81">
        <v>57.569498521939948</v>
      </c>
      <c r="AS44" s="81">
        <v>38.378620062979131</v>
      </c>
      <c r="AT44" s="67">
        <f t="shared" si="139"/>
        <v>21.612901771426685</v>
      </c>
      <c r="AU44" s="83">
        <v>20.269610602840846</v>
      </c>
      <c r="AV44" s="81">
        <v>11.148189466838827</v>
      </c>
      <c r="AW44" s="83">
        <v>29.092511606972838</v>
      </c>
      <c r="AX44" s="81">
        <v>13.248325168228414</v>
      </c>
      <c r="AY44" s="81">
        <v>9.6911332721600285</v>
      </c>
      <c r="AZ44" s="68">
        <f t="shared" si="140"/>
        <v>16.689954023408191</v>
      </c>
      <c r="BB44" s="62" t="s">
        <v>10</v>
      </c>
      <c r="BC44" s="70">
        <v>7.1779764972714349E-2</v>
      </c>
      <c r="BD44" s="70">
        <v>5.5874567340877875E-2</v>
      </c>
      <c r="BE44" s="70">
        <v>0.14287295378930676</v>
      </c>
      <c r="BF44" s="70">
        <v>8.879684876279148E-2</v>
      </c>
      <c r="BG44" s="70">
        <v>0.10336045489438439</v>
      </c>
      <c r="BH44" s="66">
        <f t="shared" si="141"/>
        <v>9.2536917952014977E-2</v>
      </c>
      <c r="BI44" s="70">
        <v>1.8285210317632444E-2</v>
      </c>
      <c r="BJ44" s="70">
        <v>1.8050605301574509E-2</v>
      </c>
      <c r="BK44" s="70">
        <v>4.8106178789910151E-3</v>
      </c>
      <c r="BL44" s="70">
        <v>0.19550208347858847</v>
      </c>
      <c r="BM44" s="70">
        <v>0.13033117147070714</v>
      </c>
      <c r="BN44" s="67">
        <f t="shared" si="142"/>
        <v>7.3395937689498716E-2</v>
      </c>
      <c r="BO44" s="73">
        <v>6.8834212662888722E-2</v>
      </c>
      <c r="BP44" s="73">
        <v>3.7858489716571554E-2</v>
      </c>
      <c r="BQ44" s="73">
        <v>9.879618163810519E-2</v>
      </c>
      <c r="BR44" s="73">
        <v>4.4990407064313558E-2</v>
      </c>
      <c r="BS44" s="73">
        <v>3.2910426434475594E-2</v>
      </c>
      <c r="BT44" s="68">
        <f t="shared" si="143"/>
        <v>5.6677943503270919E-2</v>
      </c>
      <c r="BW44" s="62" t="s">
        <v>10</v>
      </c>
      <c r="BX44" s="84">
        <f t="shared" si="144"/>
        <v>0.25875906623184697</v>
      </c>
      <c r="BY44" s="84">
        <f t="shared" si="145"/>
        <v>0.26480837602311791</v>
      </c>
      <c r="BZ44" s="84">
        <f t="shared" si="146"/>
        <v>0.23796294768372209</v>
      </c>
      <c r="CA44" s="84">
        <f t="shared" si="147"/>
        <v>0.23793367835689036</v>
      </c>
      <c r="CB44" s="84">
        <f t="shared" si="148"/>
        <v>0.31676510847191053</v>
      </c>
      <c r="CC44" s="66">
        <f t="shared" si="149"/>
        <v>0.26324583535349755</v>
      </c>
      <c r="CD44" s="100">
        <f t="shared" si="33"/>
        <v>2.8868027041562071E-2</v>
      </c>
      <c r="CE44" s="84">
        <f t="shared" si="150"/>
        <v>5.6089602201326513E-2</v>
      </c>
      <c r="CF44" s="84">
        <f t="shared" si="151"/>
        <v>8.3878277423673375E-2</v>
      </c>
      <c r="CG44" s="84">
        <f t="shared" si="152"/>
        <v>1.6357082213502263E-2</v>
      </c>
      <c r="CH44" s="84">
        <f t="shared" si="153"/>
        <v>0.48200710916811751</v>
      </c>
      <c r="CI44" s="84">
        <f t="shared" si="154"/>
        <v>0.40250516204665582</v>
      </c>
      <c r="CJ44" s="67">
        <f t="shared" si="155"/>
        <v>0.20816744661065512</v>
      </c>
      <c r="CK44" s="100">
        <f t="shared" si="40"/>
        <v>0.19397009700364407</v>
      </c>
      <c r="CL44" s="84">
        <f t="shared" si="156"/>
        <v>0.39423947687794225</v>
      </c>
      <c r="CM44" s="84">
        <f t="shared" si="157"/>
        <v>0.19120449351803814</v>
      </c>
      <c r="CN44" s="84">
        <f t="shared" si="158"/>
        <v>0.10309525371815213</v>
      </c>
      <c r="CO44" s="84">
        <f t="shared" si="159"/>
        <v>0.23905636059677765</v>
      </c>
      <c r="CP44" s="84">
        <f t="shared" si="160"/>
        <v>8.8066434130253127E-2</v>
      </c>
      <c r="CQ44" s="100">
        <f t="shared" si="46"/>
        <v>0.20313240376823263</v>
      </c>
      <c r="CR44" s="100">
        <f t="shared" si="47"/>
        <v>0.11063663757416579</v>
      </c>
      <c r="CV44" s="62" t="s">
        <v>10</v>
      </c>
      <c r="CW44" s="115">
        <f t="shared" si="161"/>
        <v>0.34539776021336716</v>
      </c>
      <c r="CX44" s="12">
        <f t="shared" si="162"/>
        <v>0.39770655774780006</v>
      </c>
      <c r="CY44" s="12">
        <f t="shared" si="163"/>
        <v>0.32194973504874064</v>
      </c>
      <c r="CZ44" s="12">
        <f t="shared" si="164"/>
        <v>0.30424427940999266</v>
      </c>
      <c r="DA44" s="12">
        <f t="shared" si="165"/>
        <v>0.2861522222601145</v>
      </c>
      <c r="DB44" s="12">
        <f t="shared" si="166"/>
        <v>0.33109011093600299</v>
      </c>
      <c r="DC44" s="116">
        <f t="shared" si="167"/>
        <v>3.86422535419534E-2</v>
      </c>
      <c r="DD44" s="115">
        <f t="shared" si="168"/>
        <v>0.19245253771718707</v>
      </c>
      <c r="DE44" s="12">
        <f t="shared" si="169"/>
        <v>0.32117695769253873</v>
      </c>
      <c r="DF44" s="12">
        <f t="shared" si="170"/>
        <v>9.513418960577652E-2</v>
      </c>
      <c r="DG44" s="12">
        <f t="shared" si="171"/>
        <v>0.33428340897595576</v>
      </c>
      <c r="DH44" s="12">
        <f t="shared" si="172"/>
        <v>0.35301278268654046</v>
      </c>
      <c r="DI44" s="12">
        <f t="shared" si="173"/>
        <v>0.2592119753355997</v>
      </c>
      <c r="DJ44" s="116">
        <f t="shared" si="135"/>
        <v>9.9651706385922911E-2</v>
      </c>
      <c r="DK44" s="115">
        <f t="shared" si="174"/>
        <v>0.41209807754877059</v>
      </c>
      <c r="DL44" s="12">
        <f t="shared" si="175"/>
        <v>0.36483974541518077</v>
      </c>
      <c r="DM44" s="12">
        <f t="shared" si="176"/>
        <v>0.14039195382092798</v>
      </c>
      <c r="DN44" s="12">
        <f t="shared" si="177"/>
        <v>0.3033004678930028</v>
      </c>
      <c r="DO44" s="12">
        <f t="shared" si="178"/>
        <v>0.2465146623523494</v>
      </c>
      <c r="DP44" s="12">
        <f t="shared" si="179"/>
        <v>0.29342898140604634</v>
      </c>
      <c r="DQ44" s="116">
        <f t="shared" si="136"/>
        <v>9.4763477126498366E-2</v>
      </c>
    </row>
    <row r="45" spans="2:121">
      <c r="B45" s="3" t="s">
        <v>5</v>
      </c>
      <c r="C45" s="2">
        <v>326.56</v>
      </c>
      <c r="D45" s="11">
        <v>0</v>
      </c>
      <c r="E45" s="12">
        <v>1030.0999999999999</v>
      </c>
      <c r="F45" s="12">
        <v>5470.2</v>
      </c>
      <c r="G45" s="86">
        <v>0</v>
      </c>
      <c r="H45" s="12">
        <v>2248.9</v>
      </c>
      <c r="I45" s="12">
        <v>4269.3999999999996</v>
      </c>
      <c r="J45" s="86">
        <v>0</v>
      </c>
      <c r="K45" s="12">
        <v>2422.4</v>
      </c>
      <c r="L45" s="86">
        <v>0</v>
      </c>
      <c r="M45" s="22">
        <f t="shared" si="180"/>
        <v>0</v>
      </c>
      <c r="N45" s="23">
        <f t="shared" si="181"/>
        <v>0.67910817102600973</v>
      </c>
      <c r="O45" s="23">
        <f t="shared" si="182"/>
        <v>1.1840392407950604</v>
      </c>
      <c r="P45" s="23">
        <f t="shared" si="183"/>
        <v>0</v>
      </c>
      <c r="Q45" s="23">
        <f t="shared" si="184"/>
        <v>0.5754952240373562</v>
      </c>
      <c r="R45" s="23">
        <f t="shared" si="185"/>
        <v>0.75591933826080682</v>
      </c>
      <c r="S45" s="23">
        <f t="shared" si="186"/>
        <v>0</v>
      </c>
      <c r="T45" s="23">
        <f t="shared" si="187"/>
        <v>1.0717742386689897</v>
      </c>
      <c r="U45" s="23">
        <f t="shared" si="188"/>
        <v>0</v>
      </c>
      <c r="V45" s="31">
        <f t="shared" si="190"/>
        <v>0</v>
      </c>
      <c r="W45" s="32">
        <f t="shared" si="191"/>
        <v>2.079581611422127E-3</v>
      </c>
      <c r="X45" s="32">
        <f t="shared" si="192"/>
        <v>3.6257938534880584E-3</v>
      </c>
      <c r="Y45" s="32">
        <f t="shared" si="193"/>
        <v>0</v>
      </c>
      <c r="Z45" s="32">
        <f t="shared" si="194"/>
        <v>1.7622955170178718E-3</v>
      </c>
      <c r="AA45" s="32">
        <f t="shared" si="195"/>
        <v>2.3147946419059492E-3</v>
      </c>
      <c r="AB45" s="32">
        <f t="shared" si="196"/>
        <v>0</v>
      </c>
      <c r="AC45" s="32">
        <f t="shared" si="197"/>
        <v>3.282013224733555E-3</v>
      </c>
      <c r="AD45" s="33">
        <f t="shared" si="198"/>
        <v>0</v>
      </c>
      <c r="AE45" s="32"/>
      <c r="AF45" s="32"/>
      <c r="AH45" s="62" t="s">
        <v>12</v>
      </c>
      <c r="AI45" s="81">
        <v>4.2000152505810942</v>
      </c>
      <c r="AJ45" s="81">
        <v>3.2932470823840538</v>
      </c>
      <c r="AK45" s="81">
        <v>10.801399762399763</v>
      </c>
      <c r="AL45" s="81">
        <v>5.6872647025495757</v>
      </c>
      <c r="AM45" s="81">
        <v>8.253404164982614</v>
      </c>
      <c r="AN45" s="66">
        <f t="shared" si="138"/>
        <v>6.4470661925794204</v>
      </c>
      <c r="AO45" s="81">
        <v>1.1501907095855097</v>
      </c>
      <c r="AP45" s="81">
        <v>0.72465349016583103</v>
      </c>
      <c r="AQ45" s="81">
        <v>0</v>
      </c>
      <c r="AR45" s="81">
        <v>12.567542923787528</v>
      </c>
      <c r="AS45" s="81">
        <v>9.01092182927548</v>
      </c>
      <c r="AT45" s="67">
        <f t="shared" si="139"/>
        <v>4.6906617905628689</v>
      </c>
      <c r="AU45" s="83">
        <v>3.550450687842523</v>
      </c>
      <c r="AV45" s="81">
        <v>2.0039370540889516</v>
      </c>
      <c r="AW45" s="83">
        <v>4.3118813509443106</v>
      </c>
      <c r="AX45" s="81">
        <v>2.39413987327841</v>
      </c>
      <c r="AY45" s="81">
        <v>1.7722937419710039</v>
      </c>
      <c r="AZ45" s="68">
        <f t="shared" si="140"/>
        <v>2.80654054162504</v>
      </c>
      <c r="BB45" s="62" t="s">
        <v>12</v>
      </c>
      <c r="BC45" s="70">
        <v>1.4360990393835378E-2</v>
      </c>
      <c r="BD45" s="70">
        <v>1.1260504282240491E-2</v>
      </c>
      <c r="BE45" s="70">
        <v>3.6932913090336333E-2</v>
      </c>
      <c r="BF45" s="70">
        <v>1.9446299331702031E-2</v>
      </c>
      <c r="BG45" s="70">
        <v>2.8220625606861158E-2</v>
      </c>
      <c r="BH45" s="66">
        <f t="shared" si="141"/>
        <v>2.2044266540995078E-2</v>
      </c>
      <c r="BI45" s="70">
        <v>3.9328137508907535E-3</v>
      </c>
      <c r="BJ45" s="70">
        <v>2.4777866722486188E-3</v>
      </c>
      <c r="BK45" s="70">
        <v>0</v>
      </c>
      <c r="BL45" s="70">
        <v>4.2971835204087837E-2</v>
      </c>
      <c r="BM45" s="70">
        <v>3.0810783797016621E-2</v>
      </c>
      <c r="BN45" s="67">
        <f t="shared" si="142"/>
        <v>1.6038643884848765E-2</v>
      </c>
      <c r="BO45" s="73">
        <v>1.2139953114417436E-2</v>
      </c>
      <c r="BP45" s="73">
        <v>6.8520038777574776E-3</v>
      </c>
      <c r="BQ45" s="73">
        <v>1.4743490907967964E-2</v>
      </c>
      <c r="BR45" s="73">
        <v>8.1862130659864953E-3</v>
      </c>
      <c r="BS45" s="73">
        <v>6.0599526156431783E-3</v>
      </c>
      <c r="BT45" s="68">
        <f t="shared" si="143"/>
        <v>9.5963227163545096E-3</v>
      </c>
      <c r="BW45" s="62" t="s">
        <v>12</v>
      </c>
      <c r="BX45" s="84">
        <f t="shared" si="144"/>
        <v>5.1769972580516868E-2</v>
      </c>
      <c r="BY45" s="84">
        <f t="shared" si="145"/>
        <v>5.336731887317768E-2</v>
      </c>
      <c r="BZ45" s="84">
        <f t="shared" si="146"/>
        <v>6.1513845919947255E-2</v>
      </c>
      <c r="CA45" s="84">
        <f t="shared" si="147"/>
        <v>5.2106911392556354E-2</v>
      </c>
      <c r="CB45" s="84">
        <f t="shared" si="148"/>
        <v>8.6486747186212562E-2</v>
      </c>
      <c r="CC45" s="66">
        <f t="shared" si="149"/>
        <v>6.1048959190482144E-2</v>
      </c>
      <c r="CD45" s="100">
        <f t="shared" si="33"/>
        <v>1.3208819682921705E-2</v>
      </c>
      <c r="CE45" s="84">
        <f t="shared" si="150"/>
        <v>1.2063845861628078E-2</v>
      </c>
      <c r="CF45" s="84">
        <f t="shared" si="151"/>
        <v>1.1513878588515887E-2</v>
      </c>
      <c r="CG45" s="84">
        <f t="shared" si="152"/>
        <v>0</v>
      </c>
      <c r="CH45" s="84">
        <f t="shared" si="153"/>
        <v>0.10594633926057158</v>
      </c>
      <c r="CI45" s="84">
        <f t="shared" si="154"/>
        <v>9.5153748601039603E-2</v>
      </c>
      <c r="CJ45" s="67">
        <f t="shared" si="155"/>
        <v>4.4935562462351031E-2</v>
      </c>
      <c r="CK45" s="100">
        <f t="shared" si="40"/>
        <v>4.5740451645411039E-2</v>
      </c>
      <c r="CL45" s="84">
        <f t="shared" si="156"/>
        <v>6.9530086565964697E-2</v>
      </c>
      <c r="CM45" s="84">
        <f t="shared" si="157"/>
        <v>3.4606080190694333E-2</v>
      </c>
      <c r="CN45" s="84">
        <f t="shared" si="158"/>
        <v>1.5385047383875576E-2</v>
      </c>
      <c r="CO45" s="84">
        <f t="shared" si="159"/>
        <v>4.3497412677930364E-2</v>
      </c>
      <c r="CP45" s="84">
        <f t="shared" si="160"/>
        <v>1.6216089418365477E-2</v>
      </c>
      <c r="CQ45" s="100">
        <f t="shared" si="46"/>
        <v>3.5846943247366085E-2</v>
      </c>
      <c r="CR45" s="100">
        <f t="shared" si="47"/>
        <v>1.9993414775063251E-2</v>
      </c>
      <c r="CV45" s="62" t="s">
        <v>12</v>
      </c>
      <c r="CW45" s="115">
        <f t="shared" si="161"/>
        <v>6.9103791554095559E-2</v>
      </c>
      <c r="CX45" s="12">
        <f t="shared" si="162"/>
        <v>8.0150533770985341E-2</v>
      </c>
      <c r="CY45" s="12">
        <f t="shared" si="163"/>
        <v>8.3224580080753452E-2</v>
      </c>
      <c r="CZ45" s="12">
        <f t="shared" si="164"/>
        <v>6.6628775793267384E-2</v>
      </c>
      <c r="DA45" s="12">
        <f t="shared" si="165"/>
        <v>7.8128475142892881E-2</v>
      </c>
      <c r="DB45" s="12">
        <f t="shared" si="166"/>
        <v>7.5447231268398932E-2</v>
      </c>
      <c r="DC45" s="116">
        <f t="shared" si="167"/>
        <v>6.446730366166371E-3</v>
      </c>
      <c r="DD45" s="115">
        <f t="shared" si="168"/>
        <v>4.1393015096912213E-2</v>
      </c>
      <c r="DE45" s="12">
        <f t="shared" si="169"/>
        <v>4.4087606587603724E-2</v>
      </c>
      <c r="DF45" s="12">
        <f t="shared" si="170"/>
        <v>0</v>
      </c>
      <c r="DG45" s="12">
        <f t="shared" si="171"/>
        <v>7.3476309338405127E-2</v>
      </c>
      <c r="DH45" s="12">
        <f t="shared" si="172"/>
        <v>8.3453562200066653E-2</v>
      </c>
      <c r="DI45" s="12">
        <f t="shared" si="173"/>
        <v>4.848209864459755E-2</v>
      </c>
      <c r="DJ45" s="116">
        <f t="shared" si="135"/>
        <v>2.9215729963112266E-2</v>
      </c>
      <c r="DK45" s="115">
        <f t="shared" si="174"/>
        <v>7.2679720540783824E-2</v>
      </c>
      <c r="DL45" s="12">
        <f t="shared" si="175"/>
        <v>6.6032305278427725E-2</v>
      </c>
      <c r="DM45" s="12">
        <f t="shared" si="176"/>
        <v>2.0950885554390421E-2</v>
      </c>
      <c r="DN45" s="12">
        <f t="shared" si="177"/>
        <v>5.5186925729217108E-2</v>
      </c>
      <c r="DO45" s="12">
        <f t="shared" si="178"/>
        <v>4.5391911766649175E-2</v>
      </c>
      <c r="DP45" s="12">
        <f t="shared" si="179"/>
        <v>5.2048349773893651E-2</v>
      </c>
      <c r="DQ45" s="116">
        <f t="shared" si="136"/>
        <v>1.8124103167487124E-2</v>
      </c>
    </row>
    <row r="46" spans="2:121">
      <c r="B46" s="3" t="s">
        <v>6</v>
      </c>
      <c r="C46" s="2">
        <v>268.39999999999998</v>
      </c>
      <c r="D46" s="11">
        <v>0</v>
      </c>
      <c r="E46" s="86">
        <v>0</v>
      </c>
      <c r="F46" s="12">
        <v>1971.5</v>
      </c>
      <c r="G46" s="86">
        <v>0</v>
      </c>
      <c r="H46" s="86">
        <v>0</v>
      </c>
      <c r="I46" s="12">
        <v>2192.6999999999998</v>
      </c>
      <c r="J46" s="86">
        <v>0</v>
      </c>
      <c r="K46" s="86">
        <v>0</v>
      </c>
      <c r="L46" s="86">
        <v>0</v>
      </c>
      <c r="M46" s="22">
        <f t="shared" si="180"/>
        <v>0</v>
      </c>
      <c r="N46" s="23">
        <f t="shared" si="181"/>
        <v>0</v>
      </c>
      <c r="O46" s="23">
        <f t="shared" si="182"/>
        <v>0.42673638317199758</v>
      </c>
      <c r="P46" s="23">
        <f t="shared" si="183"/>
        <v>0</v>
      </c>
      <c r="Q46" s="23">
        <f t="shared" si="184"/>
        <v>0</v>
      </c>
      <c r="R46" s="23">
        <f t="shared" si="185"/>
        <v>0.38822886892876546</v>
      </c>
      <c r="S46" s="23">
        <f t="shared" si="186"/>
        <v>0</v>
      </c>
      <c r="T46" s="23">
        <f t="shared" si="187"/>
        <v>0</v>
      </c>
      <c r="U46" s="23">
        <f t="shared" si="188"/>
        <v>0</v>
      </c>
      <c r="V46" s="31">
        <f t="shared" si="190"/>
        <v>0</v>
      </c>
      <c r="W46" s="32">
        <f t="shared" si="191"/>
        <v>0</v>
      </c>
      <c r="X46" s="32">
        <f t="shared" si="192"/>
        <v>1.5899269119672042E-3</v>
      </c>
      <c r="Y46" s="32">
        <f t="shared" si="193"/>
        <v>0</v>
      </c>
      <c r="Z46" s="32">
        <f t="shared" si="194"/>
        <v>0</v>
      </c>
      <c r="AA46" s="32">
        <f t="shared" si="195"/>
        <v>1.4464562925810935E-3</v>
      </c>
      <c r="AB46" s="32">
        <f t="shared" si="196"/>
        <v>0</v>
      </c>
      <c r="AC46" s="32">
        <f t="shared" si="197"/>
        <v>0</v>
      </c>
      <c r="AD46" s="33">
        <f t="shared" si="198"/>
        <v>0</v>
      </c>
      <c r="AE46" s="32"/>
      <c r="AF46" s="32"/>
      <c r="AH46" s="62" t="s">
        <v>14</v>
      </c>
      <c r="AI46" s="81">
        <v>7.5725336700055186</v>
      </c>
      <c r="AJ46" s="81">
        <v>5.9197412785525136</v>
      </c>
      <c r="AK46" s="81">
        <v>11.159025724794956</v>
      </c>
      <c r="AL46" s="81">
        <v>4.8927632811922646</v>
      </c>
      <c r="AM46" s="81">
        <v>11.950718319440719</v>
      </c>
      <c r="AN46" s="66">
        <f t="shared" si="138"/>
        <v>8.2989564547971941</v>
      </c>
      <c r="AO46" s="81">
        <v>1.494284716097958</v>
      </c>
      <c r="AP46" s="81">
        <v>1.466620786733513</v>
      </c>
      <c r="AQ46" s="81">
        <v>0</v>
      </c>
      <c r="AR46" s="81">
        <v>18.436320415704387</v>
      </c>
      <c r="AS46" s="81">
        <v>13.190149742387838</v>
      </c>
      <c r="AT46" s="67">
        <f t="shared" si="139"/>
        <v>6.9174751321847392</v>
      </c>
      <c r="AU46" s="83">
        <v>7.8842112068001331</v>
      </c>
      <c r="AV46" s="81">
        <v>4.0014635283639484</v>
      </c>
      <c r="AW46" s="83">
        <v>5.3071253656932154</v>
      </c>
      <c r="AX46" s="81">
        <v>2.8230270383938119</v>
      </c>
      <c r="AY46" s="81">
        <v>2.741327656450725</v>
      </c>
      <c r="AZ46" s="68">
        <f t="shared" si="140"/>
        <v>4.551430959140367</v>
      </c>
      <c r="BB46" s="62" t="s">
        <v>14</v>
      </c>
      <c r="BC46" s="70">
        <v>2.589254486085454E-2</v>
      </c>
      <c r="BD46" s="70">
        <v>2.024119974886314E-2</v>
      </c>
      <c r="BE46" s="70">
        <v>3.8155733176485525E-2</v>
      </c>
      <c r="BF46" s="70">
        <v>1.67296836531227E-2</v>
      </c>
      <c r="BG46" s="70">
        <v>4.086274471531396E-2</v>
      </c>
      <c r="BH46" s="66">
        <f t="shared" si="141"/>
        <v>2.8376381230927977E-2</v>
      </c>
      <c r="BI46" s="70">
        <v>5.1093644125622586E-3</v>
      </c>
      <c r="BJ46" s="70">
        <v>5.0147739408244315E-3</v>
      </c>
      <c r="BK46" s="70">
        <v>0</v>
      </c>
      <c r="BL46" s="70">
        <v>6.3038775954675469E-2</v>
      </c>
      <c r="BM46" s="70">
        <v>4.5100696650440537E-2</v>
      </c>
      <c r="BN46" s="67">
        <f t="shared" si="142"/>
        <v>2.3652722191700538E-2</v>
      </c>
      <c r="BO46" s="73">
        <v>2.695825482732727E-2</v>
      </c>
      <c r="BP46" s="73">
        <v>1.3682088245790702E-2</v>
      </c>
      <c r="BQ46" s="73">
        <v>1.8146499916888516E-2</v>
      </c>
      <c r="BR46" s="73">
        <v>9.6526945168358483E-3</v>
      </c>
      <c r="BS46" s="73">
        <v>9.3733421885068904E-3</v>
      </c>
      <c r="BT46" s="68">
        <f t="shared" si="143"/>
        <v>1.5562575939069845E-2</v>
      </c>
      <c r="BW46" s="62" t="s">
        <v>14</v>
      </c>
      <c r="BX46" s="84">
        <f t="shared" si="144"/>
        <v>9.3340104040571525E-2</v>
      </c>
      <c r="BY46" s="84">
        <f t="shared" si="145"/>
        <v>9.5929856629683133E-2</v>
      </c>
      <c r="BZ46" s="84">
        <f t="shared" si="146"/>
        <v>6.3550521613067165E-2</v>
      </c>
      <c r="CA46" s="84">
        <f t="shared" si="147"/>
        <v>4.482766252176501E-2</v>
      </c>
      <c r="CB46" s="84">
        <f t="shared" si="148"/>
        <v>0.12523059980175899</v>
      </c>
      <c r="CC46" s="66">
        <f t="shared" si="149"/>
        <v>8.4575748921369168E-2</v>
      </c>
      <c r="CD46" s="100">
        <f t="shared" si="33"/>
        <v>2.7858632911219379E-2</v>
      </c>
      <c r="CE46" s="84">
        <f t="shared" si="150"/>
        <v>1.5672896971049871E-2</v>
      </c>
      <c r="CF46" s="84">
        <f t="shared" si="151"/>
        <v>2.3302852884871893E-2</v>
      </c>
      <c r="CG46" s="84">
        <f t="shared" si="152"/>
        <v>0</v>
      </c>
      <c r="CH46" s="84">
        <f t="shared" si="153"/>
        <v>0.15542104525314465</v>
      </c>
      <c r="CI46" s="84">
        <f t="shared" si="154"/>
        <v>0.13928565982223762</v>
      </c>
      <c r="CJ46" s="67">
        <f t="shared" si="155"/>
        <v>6.6736490986260805E-2</v>
      </c>
      <c r="CK46" s="100">
        <f t="shared" si="40"/>
        <v>6.6447065918577491E-2</v>
      </c>
      <c r="CL46" s="84">
        <f t="shared" si="156"/>
        <v>0.15440008492169111</v>
      </c>
      <c r="CM46" s="84">
        <f t="shared" si="157"/>
        <v>6.9101455786821725E-2</v>
      </c>
      <c r="CN46" s="84">
        <f t="shared" si="158"/>
        <v>1.8936136822381839E-2</v>
      </c>
      <c r="CO46" s="84">
        <f t="shared" si="159"/>
        <v>5.1289556412517791E-2</v>
      </c>
      <c r="CP46" s="84">
        <f t="shared" si="160"/>
        <v>2.508253194676717E-2</v>
      </c>
      <c r="CQ46" s="100">
        <f t="shared" si="46"/>
        <v>6.3761953178035929E-2</v>
      </c>
      <c r="CR46" s="100">
        <f t="shared" si="47"/>
        <v>4.8795068057955748E-2</v>
      </c>
      <c r="CV46" s="62" t="s">
        <v>14</v>
      </c>
      <c r="CW46" s="115">
        <f t="shared" si="161"/>
        <v>0.12459259241880882</v>
      </c>
      <c r="CX46" s="12">
        <f t="shared" si="162"/>
        <v>0.1440737398053473</v>
      </c>
      <c r="CY46" s="12">
        <f t="shared" si="163"/>
        <v>8.5980081330686159E-2</v>
      </c>
      <c r="CZ46" s="12">
        <f t="shared" si="164"/>
        <v>5.7320846614708619E-2</v>
      </c>
      <c r="DA46" s="12">
        <f t="shared" si="165"/>
        <v>0.11312803547433031</v>
      </c>
      <c r="DB46" s="12">
        <f t="shared" si="166"/>
        <v>0.10501905912877625</v>
      </c>
      <c r="DC46" s="116">
        <f t="shared" si="167"/>
        <v>3.0370212176443593E-2</v>
      </c>
      <c r="DD46" s="115">
        <f t="shared" si="168"/>
        <v>5.3776255795717293E-2</v>
      </c>
      <c r="DE46" s="12">
        <f t="shared" si="169"/>
        <v>8.9228577708101733E-2</v>
      </c>
      <c r="DF46" s="12">
        <f t="shared" si="170"/>
        <v>0</v>
      </c>
      <c r="DG46" s="12">
        <f t="shared" si="171"/>
        <v>0.1077881961606222</v>
      </c>
      <c r="DH46" s="12">
        <f t="shared" si="172"/>
        <v>0.12215897583067405</v>
      </c>
      <c r="DI46" s="12">
        <f t="shared" si="173"/>
        <v>7.4590401099023054E-2</v>
      </c>
      <c r="DJ46" s="116">
        <f t="shared" si="135"/>
        <v>4.3763216733259995E-2</v>
      </c>
      <c r="DK46" s="115">
        <f t="shared" si="174"/>
        <v>0.16139423345799345</v>
      </c>
      <c r="DL46" s="12">
        <f t="shared" si="175"/>
        <v>0.13185337370067621</v>
      </c>
      <c r="DM46" s="12">
        <f t="shared" si="176"/>
        <v>2.5786650213622031E-2</v>
      </c>
      <c r="DN46" s="12">
        <f t="shared" si="177"/>
        <v>6.5073133461527724E-2</v>
      </c>
      <c r="DO46" s="12">
        <f t="shared" si="178"/>
        <v>7.0210767074480998E-2</v>
      </c>
      <c r="DP46" s="12">
        <f t="shared" si="179"/>
        <v>9.0863631581660081E-2</v>
      </c>
      <c r="DQ46" s="116">
        <f t="shared" si="136"/>
        <v>4.895187201657096E-2</v>
      </c>
    </row>
    <row r="47" spans="2:121">
      <c r="B47" s="3" t="s">
        <v>7</v>
      </c>
      <c r="C47" s="2">
        <v>296.49</v>
      </c>
      <c r="D47" s="11">
        <v>0</v>
      </c>
      <c r="E47" s="12">
        <v>2573</v>
      </c>
      <c r="F47" s="12">
        <v>20753</v>
      </c>
      <c r="G47" s="40" t="s">
        <v>154</v>
      </c>
      <c r="H47" s="12">
        <v>10349.9</v>
      </c>
      <c r="I47" s="12">
        <v>62404</v>
      </c>
      <c r="J47" s="86">
        <v>0</v>
      </c>
      <c r="K47" s="12">
        <v>2641</v>
      </c>
      <c r="L47" s="12">
        <v>4412</v>
      </c>
      <c r="M47" s="22">
        <f t="shared" si="180"/>
        <v>0</v>
      </c>
      <c r="N47" s="23">
        <f t="shared" si="181"/>
        <v>1.6962870828559589</v>
      </c>
      <c r="O47" s="23">
        <f t="shared" si="182"/>
        <v>4.4920416738364022</v>
      </c>
      <c r="P47" s="23">
        <f t="shared" si="183"/>
        <v>0</v>
      </c>
      <c r="Q47" s="23">
        <f t="shared" si="184"/>
        <v>2.6485472983521863</v>
      </c>
      <c r="R47" s="23">
        <f t="shared" si="185"/>
        <v>11.048950762361782</v>
      </c>
      <c r="S47" s="23">
        <f t="shared" si="186"/>
        <v>0</v>
      </c>
      <c r="T47" s="23">
        <f t="shared" si="187"/>
        <v>1.168492306937253</v>
      </c>
      <c r="U47" s="23">
        <f t="shared" si="188"/>
        <v>2.1898062029730223</v>
      </c>
      <c r="V47" s="31">
        <f t="shared" si="190"/>
        <v>0</v>
      </c>
      <c r="W47" s="32">
        <f t="shared" si="191"/>
        <v>5.7212286514080031E-3</v>
      </c>
      <c r="X47" s="32">
        <f t="shared" si="192"/>
        <v>1.5150735855632237E-2</v>
      </c>
      <c r="Y47" s="32">
        <f t="shared" si="193"/>
        <v>0</v>
      </c>
      <c r="Z47" s="32">
        <f t="shared" si="194"/>
        <v>8.9330071784956867E-3</v>
      </c>
      <c r="AA47" s="32">
        <f t="shared" si="195"/>
        <v>3.7265846275968101E-2</v>
      </c>
      <c r="AB47" s="32">
        <f t="shared" si="196"/>
        <v>0</v>
      </c>
      <c r="AC47" s="32">
        <f t="shared" si="197"/>
        <v>3.9410850515607708E-3</v>
      </c>
      <c r="AD47" s="33">
        <f t="shared" si="198"/>
        <v>7.3857674895376644E-3</v>
      </c>
      <c r="AE47" s="32"/>
      <c r="AF47" s="32"/>
      <c r="AH47" s="62" t="s">
        <v>40</v>
      </c>
      <c r="AI47" s="81">
        <v>1.6692546111269042</v>
      </c>
      <c r="AJ47" s="81">
        <v>1.2820995042233472</v>
      </c>
      <c r="AK47" s="81">
        <v>3.0756162299239223</v>
      </c>
      <c r="AL47" s="81">
        <v>0.96603847271831511</v>
      </c>
      <c r="AM47" s="81">
        <v>3.2078497957125651</v>
      </c>
      <c r="AN47" s="66">
        <f t="shared" si="138"/>
        <v>2.040171722741011</v>
      </c>
      <c r="AO47" s="81">
        <v>0.44001712909571938</v>
      </c>
      <c r="AP47" s="81">
        <v>0</v>
      </c>
      <c r="AQ47" s="81">
        <v>0</v>
      </c>
      <c r="AR47" s="81">
        <v>5.0332931085450348</v>
      </c>
      <c r="AS47" s="81">
        <v>2.960875884621176</v>
      </c>
      <c r="AT47" s="67">
        <f t="shared" si="139"/>
        <v>1.6868372244523862</v>
      </c>
      <c r="AU47" s="83">
        <v>1.6975342802818476</v>
      </c>
      <c r="AV47" s="81">
        <v>0.85332081797875647</v>
      </c>
      <c r="AW47" s="83">
        <v>1.1518013571762424</v>
      </c>
      <c r="AX47" s="81">
        <v>0.46328658181875354</v>
      </c>
      <c r="AY47" s="81">
        <v>0.61420788218021649</v>
      </c>
      <c r="AZ47" s="68">
        <f t="shared" si="140"/>
        <v>0.95603018388716321</v>
      </c>
      <c r="BB47" s="62" t="s">
        <v>59</v>
      </c>
      <c r="BC47" s="70">
        <v>5.7481219391422329E-3</v>
      </c>
      <c r="BD47" s="70">
        <v>4.4149431963613891E-3</v>
      </c>
      <c r="BE47" s="70">
        <v>1.0590964979076868E-2</v>
      </c>
      <c r="BF47" s="70">
        <v>3.3265787628041156E-3</v>
      </c>
      <c r="BG47" s="70">
        <v>1.1046314723528117E-2</v>
      </c>
      <c r="BH47" s="66">
        <f t="shared" si="141"/>
        <v>7.0253847201825455E-3</v>
      </c>
      <c r="BI47" s="70">
        <v>1.5152104996409071E-3</v>
      </c>
      <c r="BJ47" s="70">
        <v>0</v>
      </c>
      <c r="BK47" s="70">
        <v>0</v>
      </c>
      <c r="BL47" s="70">
        <v>1.7332276544576568E-2</v>
      </c>
      <c r="BM47" s="70">
        <v>1.0195853597180358E-2</v>
      </c>
      <c r="BN47" s="67">
        <f t="shared" si="142"/>
        <v>5.808668128279567E-3</v>
      </c>
      <c r="BO47" s="73">
        <v>5.8455037199788146E-3</v>
      </c>
      <c r="BP47" s="73">
        <v>2.9384325687973711E-3</v>
      </c>
      <c r="BQ47" s="73">
        <v>3.9662581169980799E-3</v>
      </c>
      <c r="BR47" s="73">
        <v>1.5953394690728429E-3</v>
      </c>
      <c r="BS47" s="73">
        <v>2.1150409165985417E-3</v>
      </c>
      <c r="BT47" s="68">
        <f t="shared" si="143"/>
        <v>3.29211495828913E-3</v>
      </c>
      <c r="BW47" s="62" t="s">
        <v>59</v>
      </c>
      <c r="BX47" s="84">
        <f t="shared" si="144"/>
        <v>2.0721420112264719E-2</v>
      </c>
      <c r="BY47" s="84">
        <f t="shared" si="145"/>
        <v>2.0923901404556348E-2</v>
      </c>
      <c r="BZ47" s="84">
        <f t="shared" si="146"/>
        <v>1.7639848399528427E-2</v>
      </c>
      <c r="CA47" s="84">
        <f t="shared" si="147"/>
        <v>8.9136622797537941E-3</v>
      </c>
      <c r="CB47" s="84">
        <f t="shared" si="148"/>
        <v>3.3853247696990864E-2</v>
      </c>
      <c r="CC47" s="66">
        <f t="shared" si="149"/>
        <v>2.041041597861883E-2</v>
      </c>
      <c r="CD47" s="100">
        <f t="shared" si="33"/>
        <v>8.0115105415263441E-3</v>
      </c>
      <c r="CE47" s="84">
        <f t="shared" si="150"/>
        <v>4.6478849682236416E-3</v>
      </c>
      <c r="CF47" s="84">
        <f t="shared" si="151"/>
        <v>0</v>
      </c>
      <c r="CG47" s="84">
        <f t="shared" si="152"/>
        <v>0</v>
      </c>
      <c r="CH47" s="84">
        <f t="shared" si="153"/>
        <v>4.2732437240080294E-2</v>
      </c>
      <c r="CI47" s="84">
        <f t="shared" si="154"/>
        <v>3.1488121053676217E-2</v>
      </c>
      <c r="CJ47" s="67">
        <f t="shared" si="155"/>
        <v>1.5773688652396027E-2</v>
      </c>
      <c r="CK47" s="100">
        <f t="shared" si="40"/>
        <v>1.786124030481966E-2</v>
      </c>
      <c r="CL47" s="84">
        <f t="shared" si="156"/>
        <v>3.3479402749019553E-2</v>
      </c>
      <c r="CM47" s="84">
        <f t="shared" si="157"/>
        <v>1.4840568529279652E-2</v>
      </c>
      <c r="CN47" s="84">
        <f t="shared" si="158"/>
        <v>4.1388480820182399E-3</v>
      </c>
      <c r="CO47" s="84">
        <f t="shared" si="159"/>
        <v>8.4768303351373166E-3</v>
      </c>
      <c r="CP47" s="84">
        <f t="shared" si="160"/>
        <v>5.6597295065521592E-3</v>
      </c>
      <c r="CQ47" s="100">
        <f t="shared" si="46"/>
        <v>1.3319075840401384E-2</v>
      </c>
      <c r="CR47" s="100">
        <f t="shared" si="47"/>
        <v>1.0725140843416015E-2</v>
      </c>
      <c r="CV47" s="62" t="s">
        <v>59</v>
      </c>
      <c r="CW47" s="115">
        <f t="shared" si="161"/>
        <v>2.7659444746966643E-2</v>
      </c>
      <c r="CX47" s="12">
        <f t="shared" si="162"/>
        <v>3.1424885146132939E-2</v>
      </c>
      <c r="CY47" s="12">
        <f t="shared" si="163"/>
        <v>2.3865667213352527E-2</v>
      </c>
      <c r="CZ47" s="12">
        <f t="shared" si="164"/>
        <v>1.1397843197043947E-2</v>
      </c>
      <c r="DA47" s="12">
        <f t="shared" si="165"/>
        <v>3.0581594374290307E-2</v>
      </c>
      <c r="DB47" s="12">
        <f t="shared" si="166"/>
        <v>2.4985886935557273E-2</v>
      </c>
      <c r="DC47" s="116">
        <f t="shared" si="167"/>
        <v>7.2912327617818467E-3</v>
      </c>
      <c r="DD47" s="115">
        <f t="shared" si="168"/>
        <v>1.5947648441889867E-2</v>
      </c>
      <c r="DE47" s="12">
        <f t="shared" si="169"/>
        <v>0</v>
      </c>
      <c r="DF47" s="12">
        <f t="shared" si="170"/>
        <v>0</v>
      </c>
      <c r="DG47" s="12">
        <f t="shared" si="171"/>
        <v>2.9635962878470326E-2</v>
      </c>
      <c r="DH47" s="12">
        <f t="shared" si="172"/>
        <v>2.7616314728009426E-2</v>
      </c>
      <c r="DI47" s="12">
        <f t="shared" si="173"/>
        <v>1.4639985209673922E-2</v>
      </c>
      <c r="DJ47" s="116">
        <f t="shared" si="135"/>
        <v>1.2834584457778894E-2</v>
      </c>
      <c r="DK47" s="115">
        <f t="shared" si="174"/>
        <v>3.4995981679996783E-2</v>
      </c>
      <c r="DL47" s="12">
        <f t="shared" si="175"/>
        <v>2.8317479073932627E-2</v>
      </c>
      <c r="DM47" s="12">
        <f t="shared" si="176"/>
        <v>5.6361563490699559E-3</v>
      </c>
      <c r="DN47" s="12">
        <f t="shared" si="177"/>
        <v>1.0754897299023819E-2</v>
      </c>
      <c r="DO47" s="12">
        <f t="shared" si="178"/>
        <v>1.5842656990627996E-2</v>
      </c>
      <c r="DP47" s="12">
        <f t="shared" si="179"/>
        <v>1.9109434278530235E-2</v>
      </c>
      <c r="DQ47" s="116">
        <f t="shared" si="136"/>
        <v>1.0946870031642443E-2</v>
      </c>
    </row>
    <row r="48" spans="2:121">
      <c r="B48" s="1" t="s">
        <v>8</v>
      </c>
      <c r="C48" s="2" t="s">
        <v>9</v>
      </c>
      <c r="D48" s="11">
        <v>0</v>
      </c>
      <c r="E48" s="86">
        <v>0</v>
      </c>
      <c r="F48" s="12">
        <v>4904</v>
      </c>
      <c r="G48" s="41">
        <v>0</v>
      </c>
      <c r="H48" s="86">
        <v>0</v>
      </c>
      <c r="I48" s="12">
        <v>9363.9</v>
      </c>
      <c r="J48" s="86">
        <v>0</v>
      </c>
      <c r="K48" s="86">
        <v>0</v>
      </c>
      <c r="L48" s="86">
        <v>0</v>
      </c>
      <c r="M48" s="22">
        <f t="shared" si="180"/>
        <v>0</v>
      </c>
      <c r="N48" s="23">
        <f t="shared" si="181"/>
        <v>0</v>
      </c>
      <c r="O48" s="23">
        <f t="shared" si="182"/>
        <v>1.0614837550471603</v>
      </c>
      <c r="P48" s="23">
        <f t="shared" si="183"/>
        <v>0</v>
      </c>
      <c r="Q48" s="23">
        <f t="shared" si="184"/>
        <v>0</v>
      </c>
      <c r="R48" s="23">
        <f t="shared" si="185"/>
        <v>1.6579268964117604</v>
      </c>
      <c r="S48" s="23">
        <f t="shared" si="186"/>
        <v>0</v>
      </c>
      <c r="T48" s="23">
        <f t="shared" si="187"/>
        <v>0</v>
      </c>
      <c r="U48" s="23">
        <f t="shared" si="188"/>
        <v>0</v>
      </c>
      <c r="V48" s="31">
        <f t="shared" si="190"/>
        <v>0</v>
      </c>
      <c r="W48" s="32">
        <f t="shared" si="191"/>
        <v>0</v>
      </c>
      <c r="X48" s="32">
        <f t="shared" si="192"/>
        <v>3.5801671390170335E-3</v>
      </c>
      <c r="Y48" s="32">
        <f t="shared" si="193"/>
        <v>0</v>
      </c>
      <c r="Z48" s="32">
        <f t="shared" si="194"/>
        <v>0</v>
      </c>
      <c r="AA48" s="32">
        <f t="shared" si="195"/>
        <v>5.5918476050179104E-3</v>
      </c>
      <c r="AB48" s="32">
        <f t="shared" si="196"/>
        <v>0</v>
      </c>
      <c r="AC48" s="32">
        <f t="shared" si="197"/>
        <v>0</v>
      </c>
      <c r="AD48" s="33">
        <f t="shared" si="198"/>
        <v>0</v>
      </c>
      <c r="AE48" s="32"/>
      <c r="AF48" s="32"/>
      <c r="AH48" s="61" t="s">
        <v>60</v>
      </c>
      <c r="AI48" s="81">
        <v>0</v>
      </c>
      <c r="AJ48" s="81">
        <v>0</v>
      </c>
      <c r="AK48" s="81">
        <v>0</v>
      </c>
      <c r="AL48" s="81">
        <v>0.27061655376277866</v>
      </c>
      <c r="AM48" s="81">
        <v>0.31117231775199783</v>
      </c>
      <c r="AN48" s="66">
        <f t="shared" si="138"/>
        <v>0.11635777430295531</v>
      </c>
      <c r="AO48" s="81">
        <v>0</v>
      </c>
      <c r="AP48" s="81">
        <v>0</v>
      </c>
      <c r="AQ48" s="81">
        <v>0</v>
      </c>
      <c r="AR48" s="81">
        <v>0.50687201847575059</v>
      </c>
      <c r="AS48" s="81">
        <v>0.9781943973446634</v>
      </c>
      <c r="AT48" s="67">
        <f t="shared" si="139"/>
        <v>0.29701328316408276</v>
      </c>
      <c r="AU48" s="83">
        <v>0</v>
      </c>
      <c r="AV48" s="81">
        <v>0</v>
      </c>
      <c r="AW48" s="83">
        <v>0.55005748091470907</v>
      </c>
      <c r="AX48" s="81">
        <v>0.30878685302811149</v>
      </c>
      <c r="AY48" s="81">
        <v>0.8723489080565241</v>
      </c>
      <c r="AZ48" s="68">
        <f t="shared" si="140"/>
        <v>0.34623864839986895</v>
      </c>
      <c r="BB48" s="61" t="s">
        <v>60</v>
      </c>
      <c r="BC48" s="70">
        <v>0</v>
      </c>
      <c r="BD48" s="70">
        <v>0</v>
      </c>
      <c r="BE48" s="70">
        <v>0</v>
      </c>
      <c r="BF48" s="70">
        <v>8.3384653282423933E-4</v>
      </c>
      <c r="BG48" s="70">
        <v>9.5881037083871883E-4</v>
      </c>
      <c r="BH48" s="66">
        <f t="shared" si="141"/>
        <v>3.5853138073259165E-4</v>
      </c>
      <c r="BI48" s="70">
        <v>0</v>
      </c>
      <c r="BJ48" s="70">
        <v>0</v>
      </c>
      <c r="BK48" s="70">
        <v>0</v>
      </c>
      <c r="BL48" s="70">
        <v>1.5618167821401076E-3</v>
      </c>
      <c r="BM48" s="70">
        <v>3.0140950186253262E-3</v>
      </c>
      <c r="BN48" s="67">
        <f t="shared" si="142"/>
        <v>9.1518236015308667E-4</v>
      </c>
      <c r="BO48" s="73">
        <v>0</v>
      </c>
      <c r="BP48" s="73">
        <v>0</v>
      </c>
      <c r="BQ48" s="73">
        <v>1.694883468647036E-3</v>
      </c>
      <c r="BR48" s="73">
        <v>9.5146007588621268E-4</v>
      </c>
      <c r="BS48" s="73">
        <v>2.6879549764482775E-3</v>
      </c>
      <c r="BT48" s="68">
        <f t="shared" si="143"/>
        <v>1.0668597041963053E-3</v>
      </c>
      <c r="BW48" s="61" t="s">
        <v>60</v>
      </c>
      <c r="BX48" s="84">
        <f t="shared" si="144"/>
        <v>0</v>
      </c>
      <c r="BY48" s="84">
        <f t="shared" si="145"/>
        <v>0</v>
      </c>
      <c r="BZ48" s="84">
        <f t="shared" si="146"/>
        <v>0</v>
      </c>
      <c r="CA48" s="84">
        <f t="shared" si="147"/>
        <v>2.2343154684465148E-3</v>
      </c>
      <c r="CB48" s="84">
        <f t="shared" si="148"/>
        <v>2.9384320283135732E-3</v>
      </c>
      <c r="CC48" s="66">
        <f t="shared" si="149"/>
        <v>1.0345494993520177E-3</v>
      </c>
      <c r="CD48" s="100">
        <f t="shared" si="33"/>
        <v>1.2864746452620694E-3</v>
      </c>
      <c r="CE48" s="84">
        <f t="shared" si="150"/>
        <v>0</v>
      </c>
      <c r="CF48" s="84">
        <f t="shared" si="151"/>
        <v>0</v>
      </c>
      <c r="CG48" s="84">
        <f t="shared" si="152"/>
        <v>0</v>
      </c>
      <c r="CH48" s="84">
        <f t="shared" si="153"/>
        <v>3.8506330920614093E-3</v>
      </c>
      <c r="CI48" s="84">
        <f t="shared" si="154"/>
        <v>9.3085083960016256E-3</v>
      </c>
      <c r="CJ48" s="67">
        <f t="shared" si="155"/>
        <v>2.631828297612607E-3</v>
      </c>
      <c r="CK48" s="100">
        <f t="shared" si="40"/>
        <v>3.6563124272287998E-3</v>
      </c>
      <c r="CL48" s="84">
        <f t="shared" si="156"/>
        <v>0</v>
      </c>
      <c r="CM48" s="84">
        <f t="shared" si="157"/>
        <v>0</v>
      </c>
      <c r="CN48" s="84">
        <f t="shared" si="158"/>
        <v>1.7686355719994113E-3</v>
      </c>
      <c r="CO48" s="84">
        <f t="shared" si="159"/>
        <v>5.0555795743156889E-3</v>
      </c>
      <c r="CP48" s="84">
        <f t="shared" si="160"/>
        <v>7.1928150292969702E-3</v>
      </c>
      <c r="CQ48" s="100">
        <f t="shared" si="46"/>
        <v>2.8034060351224141E-3</v>
      </c>
      <c r="CR48" s="100">
        <f t="shared" si="47"/>
        <v>2.868034786248458E-3</v>
      </c>
      <c r="CV48" s="61" t="s">
        <v>60</v>
      </c>
      <c r="CW48" s="115">
        <f t="shared" si="161"/>
        <v>0</v>
      </c>
      <c r="CX48" s="12">
        <f t="shared" si="162"/>
        <v>0</v>
      </c>
      <c r="CY48" s="12">
        <f t="shared" si="163"/>
        <v>0</v>
      </c>
      <c r="CZ48" s="12">
        <f t="shared" si="164"/>
        <v>2.8570049619141033E-3</v>
      </c>
      <c r="DA48" s="12">
        <f t="shared" si="165"/>
        <v>2.6544554067790796E-3</v>
      </c>
      <c r="DB48" s="12">
        <f t="shared" si="166"/>
        <v>1.1022920737386367E-3</v>
      </c>
      <c r="DC48" s="116">
        <f t="shared" si="167"/>
        <v>1.3515451734844365E-3</v>
      </c>
      <c r="DD48" s="115">
        <f t="shared" si="168"/>
        <v>0</v>
      </c>
      <c r="DE48" s="12">
        <f t="shared" si="169"/>
        <v>0</v>
      </c>
      <c r="DF48" s="12">
        <f t="shared" si="170"/>
        <v>0</v>
      </c>
      <c r="DG48" s="12">
        <f t="shared" si="171"/>
        <v>2.6705057503227706E-3</v>
      </c>
      <c r="DH48" s="12">
        <f t="shared" si="172"/>
        <v>8.1639262334545284E-3</v>
      </c>
      <c r="DI48" s="12">
        <f t="shared" si="173"/>
        <v>2.1668863967554599E-3</v>
      </c>
      <c r="DJ48" s="116">
        <f t="shared" si="135"/>
        <v>3.1718861652201428E-3</v>
      </c>
      <c r="DK48" s="115">
        <f t="shared" si="174"/>
        <v>0</v>
      </c>
      <c r="DL48" s="12">
        <f t="shared" si="175"/>
        <v>0</v>
      </c>
      <c r="DM48" s="12">
        <f t="shared" si="176"/>
        <v>2.4084736648402366E-3</v>
      </c>
      <c r="DN48" s="12">
        <f t="shared" si="177"/>
        <v>6.414218164002808E-3</v>
      </c>
      <c r="DO48" s="12">
        <f t="shared" si="178"/>
        <v>2.0134054317306901E-2</v>
      </c>
      <c r="DP48" s="12">
        <f t="shared" si="179"/>
        <v>5.7913492292299886E-3</v>
      </c>
      <c r="DQ48" s="116">
        <f t="shared" si="136"/>
        <v>7.5448585649752677E-3</v>
      </c>
    </row>
    <row r="49" spans="2:121">
      <c r="B49" s="3" t="s">
        <v>10</v>
      </c>
      <c r="C49" s="2" t="s">
        <v>11</v>
      </c>
      <c r="D49" s="11">
        <v>0</v>
      </c>
      <c r="E49" s="86">
        <v>0</v>
      </c>
      <c r="F49" s="12">
        <v>140615.29999999999</v>
      </c>
      <c r="G49" s="40" t="s">
        <v>154</v>
      </c>
      <c r="H49" s="12">
        <v>3211</v>
      </c>
      <c r="I49" s="12">
        <v>216760.8</v>
      </c>
      <c r="J49" s="86">
        <v>0</v>
      </c>
      <c r="K49" s="12">
        <v>2504.1999999999998</v>
      </c>
      <c r="L49" s="12">
        <v>19525.599999999999</v>
      </c>
      <c r="M49" s="22">
        <f t="shared" si="180"/>
        <v>0</v>
      </c>
      <c r="N49" s="23">
        <f t="shared" si="181"/>
        <v>0</v>
      </c>
      <c r="O49" s="23">
        <f t="shared" si="182"/>
        <v>30.436553152749372</v>
      </c>
      <c r="P49" s="23">
        <f t="shared" si="183"/>
        <v>0</v>
      </c>
      <c r="Q49" s="23">
        <f t="shared" si="184"/>
        <v>0.82169734731822253</v>
      </c>
      <c r="R49" s="23">
        <f t="shared" si="185"/>
        <v>38.378620062979131</v>
      </c>
      <c r="S49" s="23">
        <f t="shared" si="186"/>
        <v>0</v>
      </c>
      <c r="T49" s="23">
        <f t="shared" si="187"/>
        <v>1.1079660867217982</v>
      </c>
      <c r="U49" s="23">
        <f t="shared" si="188"/>
        <v>9.6911332721600285</v>
      </c>
      <c r="V49" s="31">
        <f t="shared" si="190"/>
        <v>0</v>
      </c>
      <c r="W49" s="32">
        <f t="shared" si="191"/>
        <v>0</v>
      </c>
      <c r="X49" s="32">
        <f t="shared" si="192"/>
        <v>0.10336045489438439</v>
      </c>
      <c r="Y49" s="32">
        <f t="shared" si="193"/>
        <v>0</v>
      </c>
      <c r="Z49" s="32">
        <f t="shared" si="194"/>
        <v>2.7904280480803558E-3</v>
      </c>
      <c r="AA49" s="32">
        <f t="shared" si="195"/>
        <v>0.13033117147070714</v>
      </c>
      <c r="AB49" s="32">
        <f t="shared" si="196"/>
        <v>0</v>
      </c>
      <c r="AC49" s="32">
        <f t="shared" si="197"/>
        <v>3.7625771274554221E-3</v>
      </c>
      <c r="AD49" s="33">
        <f t="shared" si="198"/>
        <v>3.2910426434475594E-2</v>
      </c>
      <c r="AE49" s="32"/>
      <c r="AF49" s="32"/>
      <c r="AH49" s="63" t="s">
        <v>47</v>
      </c>
      <c r="AI49" s="71">
        <f>SUM(AI38:AI40)</f>
        <v>22.650788615574992</v>
      </c>
      <c r="AJ49" s="71">
        <f>SUM(AJ38:AJ40)</f>
        <v>11.030815156600529</v>
      </c>
      <c r="AK49" s="71">
        <f>SUM(AK38:AK40)</f>
        <v>47.875414772337848</v>
      </c>
      <c r="AL49" s="71">
        <f>SUM(AL38:AL40)</f>
        <v>38.941149141519894</v>
      </c>
      <c r="AM49" s="71">
        <f>SUM(AM38:AM40)</f>
        <v>45.211610477284282</v>
      </c>
      <c r="AN49" s="66">
        <f t="shared" si="138"/>
        <v>33.14195563266351</v>
      </c>
      <c r="AO49" s="71">
        <f>SUM(AO38:AO40)</f>
        <v>17.723486330642423</v>
      </c>
      <c r="AP49" s="71">
        <f>SUM(AP38:AP40)</f>
        <v>6.8228913227921328</v>
      </c>
      <c r="AQ49" s="71">
        <v>11.768259975172901</v>
      </c>
      <c r="AR49" s="71">
        <f>SUM(AR38:AR40)</f>
        <v>67.215731736720556</v>
      </c>
      <c r="AS49" s="71">
        <f>SUM(AS38:AS40)</f>
        <v>29.882008088432659</v>
      </c>
      <c r="AT49" s="67">
        <f t="shared" si="139"/>
        <v>26.682475490752136</v>
      </c>
      <c r="AU49" s="71">
        <f>SUM(AU38:AU40)</f>
        <v>11.687779621966222</v>
      </c>
      <c r="AV49" s="71">
        <f>SUM(AV38:AV40)</f>
        <v>10.13714034711554</v>
      </c>
      <c r="AW49" s="71">
        <f>SUM(AW38:AW40)</f>
        <v>76.999526563608967</v>
      </c>
      <c r="AX49" s="71">
        <f>SUM(AX38:AX40)</f>
        <v>21.264749929249732</v>
      </c>
      <c r="AY49" s="71">
        <f>SUM(AY38:AY40)</f>
        <v>21.455683455679942</v>
      </c>
      <c r="AZ49" s="68">
        <f t="shared" si="140"/>
        <v>28.308975983524078</v>
      </c>
      <c r="BB49" s="63" t="s">
        <v>47</v>
      </c>
      <c r="BC49" s="71">
        <f>SUM(BC38:BC40)</f>
        <v>7.9139498931705618E-2</v>
      </c>
      <c r="BD49" s="71">
        <f>SUM(BD38:BD40)</f>
        <v>3.9318806268824162E-2</v>
      </c>
      <c r="BE49" s="71">
        <f>SUM(BE38:BE40)</f>
        <v>0.1668463109425331</v>
      </c>
      <c r="BF49" s="71">
        <f>SUM(BF38:BF40)</f>
        <v>0.13732586960068707</v>
      </c>
      <c r="BG49" s="71">
        <f>SUM(BG38:BG40)</f>
        <v>0.15643816036042338</v>
      </c>
      <c r="BH49" s="66">
        <f t="shared" si="141"/>
        <v>0.11581372922083466</v>
      </c>
      <c r="BI49" s="71">
        <f>SUM(BI38:BI40)</f>
        <v>6.1243803598220958E-2</v>
      </c>
      <c r="BJ49" s="71">
        <f>SUM(BJ38:BJ40)</f>
        <v>2.3705478500184E-2</v>
      </c>
      <c r="BK49" s="71">
        <f>SUM(BK38:BK40)</f>
        <v>4.0681142901954348E-2</v>
      </c>
      <c r="BL49" s="71">
        <f>SUM(BL38:BL40)</f>
        <v>0.23661688259596764</v>
      </c>
      <c r="BM49" s="71">
        <f>SUM(BM38:BM40)</f>
        <v>0.10543999757688804</v>
      </c>
      <c r="BN49" s="67">
        <f t="shared" si="142"/>
        <v>9.3537461034642999E-2</v>
      </c>
      <c r="BO49" s="71">
        <f>SUM(BO38:BO40)</f>
        <v>4.1747040207097783E-2</v>
      </c>
      <c r="BP49" s="71">
        <f>SUM(BP38:BP40)</f>
        <v>3.5666637216126916E-2</v>
      </c>
      <c r="BQ49" s="71">
        <f>SUM(BQ38:BQ40)</f>
        <v>0.2680031783109435</v>
      </c>
      <c r="BR49" s="71">
        <f>SUM(BR38:BR40)</f>
        <v>7.522564688046067E-2</v>
      </c>
      <c r="BS49" s="71">
        <f>SUM(BS38:BS40)</f>
        <v>7.2970432083338338E-2</v>
      </c>
      <c r="BT49" s="68">
        <f t="shared" si="143"/>
        <v>9.8722586939593432E-2</v>
      </c>
      <c r="BW49" s="63" t="s">
        <v>47</v>
      </c>
      <c r="BX49" s="71">
        <f>SUM(BX38:BX40)</f>
        <v>0.28529019081364682</v>
      </c>
      <c r="BY49" s="71">
        <f>SUM(BY38:BY40)</f>
        <v>0.18634505340674956</v>
      </c>
      <c r="BZ49" s="71">
        <f>SUM(BZ38:BZ40)</f>
        <v>0.27789192362180731</v>
      </c>
      <c r="CA49" s="71">
        <f>SUM(CA38:CA40)</f>
        <v>0.36796856806186251</v>
      </c>
      <c r="CB49" s="71">
        <f>SUM(CB38:CB40)</f>
        <v>0.47943046386890403</v>
      </c>
      <c r="CC49" s="66">
        <f t="shared" si="149"/>
        <v>0.31938523995459406</v>
      </c>
      <c r="CD49" s="100">
        <f t="shared" si="33"/>
        <v>9.8548132788664852E-2</v>
      </c>
      <c r="CE49" s="71">
        <f>SUM(CE38:CE40)</f>
        <v>0.18786442821540172</v>
      </c>
      <c r="CF49" s="71">
        <f>SUM(CF38:CF40)</f>
        <v>0.11015556923877323</v>
      </c>
      <c r="CG49" s="71">
        <f>SUM(CG38:CG40)</f>
        <v>0.13832418531776386</v>
      </c>
      <c r="CH49" s="71">
        <f>SUM(CH38:CH40)</f>
        <v>0.58337495709065001</v>
      </c>
      <c r="CI49" s="71">
        <f>SUM(CI38:CI40)</f>
        <v>0.32563309937272406</v>
      </c>
      <c r="CJ49" s="67">
        <f t="shared" si="155"/>
        <v>0.26907044784706258</v>
      </c>
      <c r="CK49" s="100">
        <f t="shared" si="40"/>
        <v>0.17374095631793385</v>
      </c>
      <c r="CL49" s="71">
        <f>SUM(CL38:CL40)</f>
        <v>0.23910103211396211</v>
      </c>
      <c r="CM49" s="71">
        <f>SUM(CM38:CM40)</f>
        <v>0.18013453139458038</v>
      </c>
      <c r="CN49" s="71">
        <f>SUM(CN38:CN40)</f>
        <v>0.27966521789725918</v>
      </c>
      <c r="CO49" s="71">
        <f>SUM(CO38:CO40)</f>
        <v>0.39971119490149137</v>
      </c>
      <c r="CP49" s="71">
        <f>SUM(CP38:CP40)</f>
        <v>0.19526473664259658</v>
      </c>
      <c r="CQ49" s="100">
        <f t="shared" si="46"/>
        <v>0.25877534258997792</v>
      </c>
      <c r="CR49" s="100">
        <f t="shared" si="47"/>
        <v>7.8618514490044755E-2</v>
      </c>
      <c r="CV49" s="63" t="s">
        <v>47</v>
      </c>
      <c r="CW49" s="115">
        <f t="shared" si="161"/>
        <v>0.38081213676040865</v>
      </c>
      <c r="CX49" s="12">
        <f t="shared" si="162"/>
        <v>0.27986520236526968</v>
      </c>
      <c r="CY49" s="12">
        <f t="shared" si="163"/>
        <v>0.37597126801915876</v>
      </c>
      <c r="CZ49" s="12">
        <f t="shared" si="164"/>
        <v>0.47051906484455081</v>
      </c>
      <c r="DA49" s="12">
        <f t="shared" si="165"/>
        <v>0.433097235099837</v>
      </c>
      <c r="DB49" s="12">
        <f t="shared" si="166"/>
        <v>0.38805298141784494</v>
      </c>
      <c r="DC49" s="116">
        <f t="shared" si="167"/>
        <v>6.43935289789868E-2</v>
      </c>
      <c r="DD49" s="115">
        <f t="shared" si="168"/>
        <v>0.64459337449156162</v>
      </c>
      <c r="DE49" s="12">
        <f t="shared" si="169"/>
        <v>0.42179491147983073</v>
      </c>
      <c r="DF49" s="12">
        <f t="shared" si="170"/>
        <v>0.80450529631880641</v>
      </c>
      <c r="DG49" s="12">
        <f t="shared" si="171"/>
        <v>0.40458442553685797</v>
      </c>
      <c r="DH49" s="12">
        <f t="shared" si="172"/>
        <v>0.28559297465875355</v>
      </c>
      <c r="DI49" s="12">
        <f t="shared" si="173"/>
        <v>0.51221419649716204</v>
      </c>
      <c r="DJ49" s="116">
        <f t="shared" si="135"/>
        <v>0.18658795603627029</v>
      </c>
      <c r="DK49" s="115">
        <f t="shared" si="174"/>
        <v>0.24993203738598907</v>
      </c>
      <c r="DL49" s="12">
        <f t="shared" si="175"/>
        <v>0.34371700876518141</v>
      </c>
      <c r="DM49" s="12">
        <f t="shared" si="176"/>
        <v>0.38083951433584495</v>
      </c>
      <c r="DN49" s="12">
        <f t="shared" si="177"/>
        <v>0.50712975021057738</v>
      </c>
      <c r="DO49" s="12">
        <f t="shared" si="178"/>
        <v>0.54658305514648142</v>
      </c>
      <c r="DP49" s="12">
        <f t="shared" si="179"/>
        <v>0.40564027316881485</v>
      </c>
      <c r="DQ49" s="116">
        <f t="shared" si="136"/>
        <v>0.10849848362581653</v>
      </c>
    </row>
    <row r="50" spans="2:121">
      <c r="B50" s="3" t="s">
        <v>12</v>
      </c>
      <c r="C50" s="2" t="s">
        <v>13</v>
      </c>
      <c r="D50" s="11">
        <v>0</v>
      </c>
      <c r="E50" s="86">
        <v>0</v>
      </c>
      <c r="F50" s="12">
        <v>38130.300000000003</v>
      </c>
      <c r="G50" s="40" t="s">
        <v>154</v>
      </c>
      <c r="H50" s="86">
        <v>0</v>
      </c>
      <c r="I50" s="12">
        <v>50893.3</v>
      </c>
      <c r="J50" s="86">
        <v>0</v>
      </c>
      <c r="K50" s="86">
        <v>0</v>
      </c>
      <c r="L50" s="12">
        <v>3570.8</v>
      </c>
      <c r="M50" s="22">
        <f t="shared" si="180"/>
        <v>0</v>
      </c>
      <c r="N50" s="23">
        <f t="shared" si="181"/>
        <v>0</v>
      </c>
      <c r="O50" s="23">
        <f t="shared" si="182"/>
        <v>8.253404164982614</v>
      </c>
      <c r="P50" s="23">
        <f t="shared" si="183"/>
        <v>0</v>
      </c>
      <c r="Q50" s="23">
        <f t="shared" si="184"/>
        <v>0</v>
      </c>
      <c r="R50" s="23">
        <f t="shared" si="185"/>
        <v>9.01092182927548</v>
      </c>
      <c r="S50" s="23">
        <f t="shared" si="186"/>
        <v>0</v>
      </c>
      <c r="T50" s="23">
        <f t="shared" si="187"/>
        <v>0</v>
      </c>
      <c r="U50" s="23">
        <f t="shared" si="188"/>
        <v>1.7722937419710039</v>
      </c>
      <c r="V50" s="31">
        <f t="shared" si="190"/>
        <v>0</v>
      </c>
      <c r="W50" s="32">
        <f t="shared" si="191"/>
        <v>0</v>
      </c>
      <c r="X50" s="32">
        <f t="shared" si="192"/>
        <v>2.8220625606861158E-2</v>
      </c>
      <c r="Y50" s="32">
        <f t="shared" si="193"/>
        <v>0</v>
      </c>
      <c r="Z50" s="32">
        <f t="shared" si="194"/>
        <v>0</v>
      </c>
      <c r="AA50" s="32">
        <f t="shared" si="195"/>
        <v>3.0810783797016621E-2</v>
      </c>
      <c r="AB50" s="32">
        <f t="shared" si="196"/>
        <v>0</v>
      </c>
      <c r="AC50" s="32">
        <f t="shared" si="197"/>
        <v>0</v>
      </c>
      <c r="AD50" s="33">
        <f t="shared" si="198"/>
        <v>6.0599526156431783E-3</v>
      </c>
      <c r="AE50" s="32"/>
      <c r="AF50" s="32"/>
      <c r="AH50" s="63" t="s">
        <v>27</v>
      </c>
      <c r="AI50" s="71">
        <f>SUM(AI41:AI48)</f>
        <v>37.809574204444743</v>
      </c>
      <c r="AJ50" s="71">
        <f>SUM(AJ41:AJ48)</f>
        <v>29.698839160424392</v>
      </c>
      <c r="AK50" s="71">
        <f>SUM(AK41:AK48)</f>
        <v>81.450610472687401</v>
      </c>
      <c r="AL50" s="71">
        <f>SUM(AL41:AL48)</f>
        <v>45.462355196452769</v>
      </c>
      <c r="AM50" s="71">
        <f>SUM(AM41:AM48)</f>
        <v>60.139959562692816</v>
      </c>
      <c r="AN50" s="66">
        <f t="shared" si="138"/>
        <v>50.91226771934042</v>
      </c>
      <c r="AO50" s="71">
        <f t="shared" ref="AO50:AS51" si="199">SUM(AO41:AO48)</f>
        <v>9.9291898616104728</v>
      </c>
      <c r="AP50" s="71">
        <f t="shared" si="199"/>
        <v>9.5680683378326243</v>
      </c>
      <c r="AQ50" s="71">
        <v>2.9212384529816697</v>
      </c>
      <c r="AR50" s="71">
        <f t="shared" si="199"/>
        <v>102.36059056351039</v>
      </c>
      <c r="AS50" s="71">
        <f t="shared" si="199"/>
        <v>77.613868444310597</v>
      </c>
      <c r="AT50" s="67">
        <f t="shared" si="139"/>
        <v>40.478591132049146</v>
      </c>
      <c r="AU50" s="71">
        <f t="shared" ref="AU50:AY51" si="200">SUM(AU41:AU48)</f>
        <v>36.792277597584167</v>
      </c>
      <c r="AV50" s="71">
        <f t="shared" si="200"/>
        <v>19.997236590859824</v>
      </c>
      <c r="AW50" s="71">
        <f t="shared" si="200"/>
        <v>128.74566089635951</v>
      </c>
      <c r="AX50" s="71">
        <f t="shared" si="200"/>
        <v>21.530718225268849</v>
      </c>
      <c r="AY50" s="71">
        <f t="shared" si="200"/>
        <v>17.881117663791521</v>
      </c>
      <c r="AZ50" s="68">
        <f t="shared" si="140"/>
        <v>44.989402194772772</v>
      </c>
      <c r="BB50" s="63" t="s">
        <v>27</v>
      </c>
      <c r="BC50" s="71">
        <f>SUM(BC41:BC48)</f>
        <v>0.12867819197738678</v>
      </c>
      <c r="BD50" s="71">
        <f>SUM(BD41:BD48)</f>
        <v>0.10117313748310647</v>
      </c>
      <c r="BE50" s="71">
        <f>SUM(BE41:BE48)</f>
        <v>0.2769277886624158</v>
      </c>
      <c r="BF50" s="71">
        <f>SUM(BF41:BF48)</f>
        <v>0.15453450304129404</v>
      </c>
      <c r="BG50" s="71">
        <f>SUM(BG41:BG48)</f>
        <v>0.20476978021754283</v>
      </c>
      <c r="BH50" s="66">
        <f t="shared" si="141"/>
        <v>0.17321668027634921</v>
      </c>
      <c r="BI50" s="71">
        <f>SUM(BI41:BI48)</f>
        <v>3.3767727735821172E-2</v>
      </c>
      <c r="BJ50" s="71">
        <f>SUM(BJ41:BJ48)</f>
        <v>3.249595460154639E-2</v>
      </c>
      <c r="BK50" s="71">
        <f>SUM(BK41:BK48)</f>
        <v>9.8855135117448534E-3</v>
      </c>
      <c r="BL50" s="71">
        <f>SUM(BL41:BL48)</f>
        <v>0.34822244304537892</v>
      </c>
      <c r="BM50" s="71">
        <f>SUM(BM41:BM48)</f>
        <v>0.26375675070753707</v>
      </c>
      <c r="BN50" s="67">
        <f t="shared" si="142"/>
        <v>0.1376256779204057</v>
      </c>
      <c r="BO50" s="71">
        <f>SUM(BO41:BO48)</f>
        <v>0.12528652877319529</v>
      </c>
      <c r="BP50" s="71">
        <f>SUM(BP41:BP48)</f>
        <v>6.8100811896330118E-2</v>
      </c>
      <c r="BQ50" s="71">
        <f>SUM(BQ41:BQ48)</f>
        <v>0.43571365836846598</v>
      </c>
      <c r="BR50" s="71">
        <f>SUM(BR41:BR48)</f>
        <v>7.3110448269201614E-2</v>
      </c>
      <c r="BS50" s="71">
        <f>SUM(BS41:BS48)</f>
        <v>6.0532484621210136E-2</v>
      </c>
      <c r="BT50" s="68">
        <f t="shared" si="143"/>
        <v>0.15254878638568065</v>
      </c>
      <c r="BW50" s="63" t="s">
        <v>27</v>
      </c>
      <c r="BX50" s="71">
        <f>SUM(BX41:BX48)</f>
        <v>0.4638723575248262</v>
      </c>
      <c r="BY50" s="71">
        <f>SUM(BY41:BY48)</f>
        <v>0.47949354257396437</v>
      </c>
      <c r="BZ50" s="71">
        <f>SUM(BZ41:BZ48)</f>
        <v>0.46123882188943338</v>
      </c>
      <c r="CA50" s="71">
        <f>SUM(CA41:CA48)</f>
        <v>0.41407959014280299</v>
      </c>
      <c r="CB50" s="71">
        <f>SUM(CB41:CB48)</f>
        <v>0.62755065956954592</v>
      </c>
      <c r="CC50" s="66">
        <f t="shared" si="149"/>
        <v>0.48924699434011459</v>
      </c>
      <c r="CD50" s="100">
        <f t="shared" si="33"/>
        <v>7.2527928701357505E-2</v>
      </c>
      <c r="CE50" s="71">
        <f>SUM(CE41:CE48)</f>
        <v>0.10358198691969685</v>
      </c>
      <c r="CF50" s="71">
        <f>SUM(CF41:CF48)</f>
        <v>0.15100350651276204</v>
      </c>
      <c r="CG50" s="71">
        <f>SUM(CG41:CG48)</f>
        <v>3.361276270569484E-2</v>
      </c>
      <c r="CH50" s="71">
        <f>SUM(CH41:CH48)</f>
        <v>0.85853659527953385</v>
      </c>
      <c r="CI50" s="71">
        <f>SUM(CI41:CI48)</f>
        <v>0.8145668644457601</v>
      </c>
      <c r="CJ50" s="67">
        <f t="shared" si="155"/>
        <v>0.39226034317268954</v>
      </c>
      <c r="CK50" s="100">
        <f t="shared" si="40"/>
        <v>0.3649450596370587</v>
      </c>
      <c r="CL50" s="71">
        <f>SUM(CL41:CL48)</f>
        <v>0.71756316594040814</v>
      </c>
      <c r="CM50" s="71">
        <f>SUM(CM41:CM48)</f>
        <v>0.34394349442590971</v>
      </c>
      <c r="CN50" s="71">
        <f>SUM(CN41:CN48)</f>
        <v>0.45467354520344994</v>
      </c>
      <c r="CO50" s="71">
        <f>SUM(CO41:CO48)</f>
        <v>0.38847209494793622</v>
      </c>
      <c r="CP50" s="71">
        <f>SUM(CP41:CP48)</f>
        <v>0.16198149483866778</v>
      </c>
      <c r="CQ50" s="100">
        <f t="shared" si="46"/>
        <v>0.41332675907127436</v>
      </c>
      <c r="CR50" s="100">
        <f t="shared" si="47"/>
        <v>0.18048577870945531</v>
      </c>
      <c r="CV50" s="63" t="s">
        <v>27</v>
      </c>
      <c r="CW50" s="115">
        <f t="shared" si="161"/>
        <v>0.61918786323959141</v>
      </c>
      <c r="CX50" s="12">
        <f t="shared" si="162"/>
        <v>0.72013479763473032</v>
      </c>
      <c r="CY50" s="12">
        <f t="shared" si="163"/>
        <v>0.62402873198084119</v>
      </c>
      <c r="CZ50" s="12">
        <f t="shared" si="164"/>
        <v>0.52948093515544925</v>
      </c>
      <c r="DA50" s="12">
        <f t="shared" si="165"/>
        <v>0.566902764900163</v>
      </c>
      <c r="DB50" s="12">
        <f t="shared" si="166"/>
        <v>0.61194701858215506</v>
      </c>
      <c r="DC50" s="116">
        <f t="shared" si="167"/>
        <v>6.4393528978986245E-2</v>
      </c>
      <c r="DD50" s="115">
        <f t="shared" si="168"/>
        <v>0.35540662550843838</v>
      </c>
      <c r="DE50" s="12">
        <f t="shared" si="169"/>
        <v>0.57820508852016916</v>
      </c>
      <c r="DF50" s="12">
        <f t="shared" si="170"/>
        <v>0.19549470368119357</v>
      </c>
      <c r="DG50" s="12">
        <f t="shared" si="171"/>
        <v>0.59541557446314197</v>
      </c>
      <c r="DH50" s="12">
        <f t="shared" si="172"/>
        <v>0.71440702534124645</v>
      </c>
      <c r="DI50" s="12">
        <f t="shared" si="173"/>
        <v>0.4877858035028379</v>
      </c>
      <c r="DJ50" s="116">
        <f t="shared" si="135"/>
        <v>0.1865879560362701</v>
      </c>
      <c r="DK50" s="115">
        <f t="shared" si="174"/>
        <v>0.75006796261401099</v>
      </c>
      <c r="DL50" s="12">
        <f t="shared" si="175"/>
        <v>0.65628299123481848</v>
      </c>
      <c r="DM50" s="12">
        <f t="shared" si="176"/>
        <v>0.61916048566415505</v>
      </c>
      <c r="DN50" s="12">
        <f t="shared" si="177"/>
        <v>0.49287024978942251</v>
      </c>
      <c r="DO50" s="12">
        <f t="shared" si="178"/>
        <v>0.45341694485351863</v>
      </c>
      <c r="DP50" s="12">
        <f t="shared" si="179"/>
        <v>0.5943597268311851</v>
      </c>
      <c r="DQ50" s="116">
        <f t="shared" si="136"/>
        <v>0.10849848362581636</v>
      </c>
    </row>
    <row r="51" spans="2:121">
      <c r="B51" s="3" t="s">
        <v>14</v>
      </c>
      <c r="C51" s="2" t="s">
        <v>13</v>
      </c>
      <c r="D51" s="11">
        <v>0</v>
      </c>
      <c r="E51" s="86">
        <v>0</v>
      </c>
      <c r="F51" s="12">
        <v>55211.7</v>
      </c>
      <c r="G51" s="40" t="s">
        <v>154</v>
      </c>
      <c r="H51" s="86">
        <v>0</v>
      </c>
      <c r="I51" s="12">
        <v>74497.399999999994</v>
      </c>
      <c r="J51" s="86">
        <v>0</v>
      </c>
      <c r="K51" s="86">
        <v>0</v>
      </c>
      <c r="L51" s="12">
        <v>5523.2</v>
      </c>
      <c r="M51" s="22">
        <f t="shared" si="180"/>
        <v>0</v>
      </c>
      <c r="N51" s="23">
        <f t="shared" si="181"/>
        <v>0</v>
      </c>
      <c r="O51" s="23">
        <f t="shared" si="182"/>
        <v>11.950718319440719</v>
      </c>
      <c r="P51" s="23">
        <f t="shared" si="183"/>
        <v>0</v>
      </c>
      <c r="Q51" s="23">
        <f t="shared" si="184"/>
        <v>0</v>
      </c>
      <c r="R51" s="23">
        <f t="shared" si="185"/>
        <v>13.190149742387838</v>
      </c>
      <c r="S51" s="23">
        <f t="shared" si="186"/>
        <v>0</v>
      </c>
      <c r="T51" s="23">
        <f t="shared" si="187"/>
        <v>0</v>
      </c>
      <c r="U51" s="23">
        <f t="shared" si="188"/>
        <v>2.741327656450725</v>
      </c>
      <c r="V51" s="31">
        <f t="shared" si="190"/>
        <v>0</v>
      </c>
      <c r="W51" s="32">
        <f t="shared" si="191"/>
        <v>0</v>
      </c>
      <c r="X51" s="32">
        <f t="shared" si="192"/>
        <v>4.086274471531396E-2</v>
      </c>
      <c r="Y51" s="32">
        <f t="shared" si="193"/>
        <v>0</v>
      </c>
      <c r="Z51" s="32">
        <f t="shared" si="194"/>
        <v>0</v>
      </c>
      <c r="AA51" s="32">
        <f t="shared" si="195"/>
        <v>4.5100696650440537E-2</v>
      </c>
      <c r="AB51" s="32">
        <f t="shared" si="196"/>
        <v>0</v>
      </c>
      <c r="AC51" s="32">
        <f t="shared" si="197"/>
        <v>0</v>
      </c>
      <c r="AD51" s="33">
        <f t="shared" si="198"/>
        <v>9.3733421885068904E-3</v>
      </c>
      <c r="AE51" s="32"/>
      <c r="AF51" s="32"/>
      <c r="AH51" s="63" t="s">
        <v>49</v>
      </c>
      <c r="AI51" s="71">
        <f>AI49+AI50</f>
        <v>60.460362820019739</v>
      </c>
      <c r="AJ51" s="71">
        <f>AJ49+AJ50</f>
        <v>40.729654317024924</v>
      </c>
      <c r="AK51" s="71">
        <f>AK49+AK50</f>
        <v>129.32602524502525</v>
      </c>
      <c r="AL51" s="71">
        <f>AL49+AL50</f>
        <v>84.403504337972663</v>
      </c>
      <c r="AM51" s="71">
        <f>AM49+AM50</f>
        <v>105.3515700399771</v>
      </c>
      <c r="AN51" s="66">
        <f t="shared" si="138"/>
        <v>84.054223352003945</v>
      </c>
      <c r="AO51" s="71">
        <f t="shared" si="199"/>
        <v>27.652676192252898</v>
      </c>
      <c r="AP51" s="71">
        <f t="shared" si="199"/>
        <v>16.390959660624759</v>
      </c>
      <c r="AQ51" s="71">
        <v>14.689498428154572</v>
      </c>
      <c r="AR51" s="71">
        <f t="shared" si="199"/>
        <v>169.57632230023094</v>
      </c>
      <c r="AS51" s="71">
        <f t="shared" si="199"/>
        <v>107.10764766381449</v>
      </c>
      <c r="AT51" s="67">
        <f t="shared" si="139"/>
        <v>67.083420849015539</v>
      </c>
      <c r="AU51" s="71">
        <f t="shared" si="200"/>
        <v>48.272567363829552</v>
      </c>
      <c r="AV51" s="71">
        <f t="shared" si="200"/>
        <v>29.973360505829245</v>
      </c>
      <c r="AW51" s="71">
        <f t="shared" si="200"/>
        <v>204.49965769383903</v>
      </c>
      <c r="AX51" s="71">
        <f t="shared" si="200"/>
        <v>42.795468154518581</v>
      </c>
      <c r="AY51" s="71">
        <f t="shared" si="200"/>
        <v>39.33680111947146</v>
      </c>
      <c r="AZ51" s="68">
        <f t="shared" si="140"/>
        <v>72.975570967497561</v>
      </c>
      <c r="BB51" s="63" t="s">
        <v>49</v>
      </c>
      <c r="BC51" s="74">
        <f>BC49+BC50</f>
        <v>0.20781769090909241</v>
      </c>
      <c r="BD51" s="74">
        <f>BD49+BD50</f>
        <v>0.14049194375193064</v>
      </c>
      <c r="BE51" s="74">
        <f>BE49+BE50</f>
        <v>0.4437740996049489</v>
      </c>
      <c r="BF51" s="74">
        <f>BF49+BF50</f>
        <v>0.29186037264198111</v>
      </c>
      <c r="BG51" s="74">
        <f>BG49+BG50</f>
        <v>0.36120794057796624</v>
      </c>
      <c r="BH51" s="66">
        <f t="shared" si="141"/>
        <v>0.28903040949718384</v>
      </c>
      <c r="BI51" s="74">
        <f>BI49+BI50</f>
        <v>9.5011531334042137E-2</v>
      </c>
      <c r="BJ51" s="74">
        <f>BJ49+BJ50</f>
        <v>5.620143310173039E-2</v>
      </c>
      <c r="BK51" s="74">
        <f>BK49+BK50</f>
        <v>5.0566656413699201E-2</v>
      </c>
      <c r="BL51" s="74">
        <f>BL49+BL50</f>
        <v>0.58483932564134655</v>
      </c>
      <c r="BM51" s="74">
        <f>BM49+BM50</f>
        <v>0.36919674828442511</v>
      </c>
      <c r="BN51" s="67">
        <f t="shared" si="142"/>
        <v>0.23116313895504867</v>
      </c>
      <c r="BO51" s="74">
        <f>BO49+BO50</f>
        <v>0.16703356898029309</v>
      </c>
      <c r="BP51" s="74">
        <f>BP49+BP50</f>
        <v>0.10376744911245703</v>
      </c>
      <c r="BQ51" s="74">
        <f>BQ49+BQ50</f>
        <v>0.70371683667940954</v>
      </c>
      <c r="BR51" s="74">
        <f>BR49+BR50</f>
        <v>0.14833609514966228</v>
      </c>
      <c r="BS51" s="74">
        <f>BS49+BS50</f>
        <v>0.13350291670454847</v>
      </c>
      <c r="BT51" s="68">
        <f t="shared" si="143"/>
        <v>0.25127137332527411</v>
      </c>
      <c r="BW51" s="63" t="s">
        <v>49</v>
      </c>
      <c r="BX51" s="74">
        <f>BX49+BX50</f>
        <v>0.74916254833847296</v>
      </c>
      <c r="BY51" s="74">
        <f>BY49+BY50</f>
        <v>0.66583859598071393</v>
      </c>
      <c r="BZ51" s="74">
        <f>BZ49+BZ50</f>
        <v>0.73913074551124069</v>
      </c>
      <c r="CA51" s="74">
        <f>CA49+CA50</f>
        <v>0.78204815820466544</v>
      </c>
      <c r="CB51" s="74">
        <f>CB49+CB50</f>
        <v>1.1069811234384499</v>
      </c>
      <c r="CC51" s="66">
        <f t="shared" si="149"/>
        <v>0.80863223429470854</v>
      </c>
      <c r="CD51" s="100">
        <f t="shared" si="33"/>
        <v>0.15393238540909221</v>
      </c>
      <c r="CE51" s="74">
        <f>CE49+CE50</f>
        <v>0.29144641513509856</v>
      </c>
      <c r="CF51" s="74">
        <f>CF49+CF50</f>
        <v>0.2611590757515353</v>
      </c>
      <c r="CG51" s="74">
        <f>CG49+CG50</f>
        <v>0.17193694802345871</v>
      </c>
      <c r="CH51" s="74">
        <f>CH49+CH50</f>
        <v>1.441911552370184</v>
      </c>
      <c r="CI51" s="74">
        <f>CI49+CI50</f>
        <v>1.1401999638184841</v>
      </c>
      <c r="CJ51" s="67">
        <f t="shared" si="155"/>
        <v>0.66133079101975212</v>
      </c>
      <c r="CK51" s="100">
        <f t="shared" si="40"/>
        <v>0.52441971672207921</v>
      </c>
      <c r="CL51" s="74">
        <f>CL49+CL50</f>
        <v>0.9566641980543702</v>
      </c>
      <c r="CM51" s="74">
        <f>CM49+CM50</f>
        <v>0.52407802582049012</v>
      </c>
      <c r="CN51" s="74">
        <f>CN49+CN50</f>
        <v>0.73433876310070911</v>
      </c>
      <c r="CO51" s="74">
        <f>CO49+CO50</f>
        <v>0.78818328984942765</v>
      </c>
      <c r="CP51" s="74">
        <f>CP49+CP50</f>
        <v>0.35724623148126433</v>
      </c>
      <c r="CQ51" s="100">
        <f t="shared" si="46"/>
        <v>0.67210210166125228</v>
      </c>
      <c r="CR51" s="100">
        <f t="shared" si="47"/>
        <v>0.20946082067883903</v>
      </c>
      <c r="CV51" s="63" t="s">
        <v>49</v>
      </c>
      <c r="CW51" s="115">
        <f t="shared" si="161"/>
        <v>1</v>
      </c>
      <c r="CX51" s="12">
        <f t="shared" si="162"/>
        <v>1</v>
      </c>
      <c r="CY51" s="12">
        <f t="shared" si="163"/>
        <v>1</v>
      </c>
      <c r="CZ51" s="12">
        <f t="shared" si="164"/>
        <v>1</v>
      </c>
      <c r="DA51" s="12">
        <f t="shared" si="165"/>
        <v>1</v>
      </c>
      <c r="DB51" s="12">
        <f t="shared" si="166"/>
        <v>1</v>
      </c>
      <c r="DC51" s="116">
        <f t="shared" si="167"/>
        <v>0</v>
      </c>
      <c r="DD51" s="115">
        <f t="shared" si="168"/>
        <v>1</v>
      </c>
      <c r="DE51" s="12">
        <f t="shared" si="169"/>
        <v>1</v>
      </c>
      <c r="DF51" s="12">
        <f t="shared" si="170"/>
        <v>1</v>
      </c>
      <c r="DG51" s="12">
        <f t="shared" si="171"/>
        <v>1</v>
      </c>
      <c r="DH51" s="12">
        <f t="shared" si="172"/>
        <v>1</v>
      </c>
      <c r="DI51" s="12">
        <f t="shared" si="173"/>
        <v>1</v>
      </c>
      <c r="DJ51" s="116">
        <f t="shared" si="135"/>
        <v>0</v>
      </c>
      <c r="DK51" s="115">
        <f t="shared" si="174"/>
        <v>1</v>
      </c>
      <c r="DL51" s="12">
        <f t="shared" si="175"/>
        <v>1</v>
      </c>
      <c r="DM51" s="12">
        <f t="shared" si="176"/>
        <v>1</v>
      </c>
      <c r="DN51" s="12">
        <f t="shared" si="177"/>
        <v>1</v>
      </c>
      <c r="DO51" s="12">
        <f t="shared" si="178"/>
        <v>1</v>
      </c>
      <c r="DP51" s="12">
        <f t="shared" si="179"/>
        <v>1</v>
      </c>
      <c r="DQ51" s="116">
        <f t="shared" si="136"/>
        <v>0</v>
      </c>
    </row>
    <row r="52" spans="2:121">
      <c r="B52" s="3" t="s">
        <v>15</v>
      </c>
      <c r="C52" s="2">
        <v>290.39999999999998</v>
      </c>
      <c r="D52" s="11">
        <v>0</v>
      </c>
      <c r="E52" s="86">
        <v>0</v>
      </c>
      <c r="F52" s="12">
        <v>14820.1</v>
      </c>
      <c r="G52" s="40" t="s">
        <v>154</v>
      </c>
      <c r="H52" s="86">
        <v>0</v>
      </c>
      <c r="I52" s="12">
        <v>16722.900000000001</v>
      </c>
      <c r="J52" s="86">
        <v>0</v>
      </c>
      <c r="K52" s="86">
        <v>0</v>
      </c>
      <c r="L52" s="12">
        <v>1237.5</v>
      </c>
      <c r="M52" s="22">
        <f t="shared" si="180"/>
        <v>0</v>
      </c>
      <c r="N52" s="23">
        <f t="shared" si="181"/>
        <v>0</v>
      </c>
      <c r="O52" s="23">
        <f t="shared" si="182"/>
        <v>3.2078497957125651</v>
      </c>
      <c r="P52" s="23">
        <f t="shared" si="183"/>
        <v>0</v>
      </c>
      <c r="Q52" s="23">
        <f t="shared" si="184"/>
        <v>0</v>
      </c>
      <c r="R52" s="23">
        <f t="shared" si="185"/>
        <v>2.960875884621176</v>
      </c>
      <c r="S52" s="23">
        <f t="shared" si="186"/>
        <v>0</v>
      </c>
      <c r="T52" s="23">
        <f t="shared" si="187"/>
        <v>0</v>
      </c>
      <c r="U52" s="23">
        <f t="shared" si="188"/>
        <v>0.61420788218021649</v>
      </c>
      <c r="V52" s="31">
        <f t="shared" si="190"/>
        <v>0</v>
      </c>
      <c r="W52" s="32">
        <f t="shared" si="191"/>
        <v>0</v>
      </c>
      <c r="X52" s="32">
        <f t="shared" si="192"/>
        <v>1.1046314723528117E-2</v>
      </c>
      <c r="Y52" s="32">
        <f t="shared" si="193"/>
        <v>0</v>
      </c>
      <c r="Z52" s="32">
        <f t="shared" si="194"/>
        <v>0</v>
      </c>
      <c r="AA52" s="32">
        <f t="shared" si="195"/>
        <v>1.0195853597180358E-2</v>
      </c>
      <c r="AB52" s="32">
        <f t="shared" si="196"/>
        <v>0</v>
      </c>
      <c r="AC52" s="32">
        <f t="shared" si="197"/>
        <v>0</v>
      </c>
      <c r="AD52" s="33">
        <f t="shared" si="198"/>
        <v>2.1150409165985417E-3</v>
      </c>
      <c r="AE52" s="32"/>
      <c r="AF52" s="32"/>
      <c r="AH52" s="63" t="s">
        <v>61</v>
      </c>
      <c r="AI52" s="71">
        <f>AI51/0.2774</f>
        <v>217.95372321564435</v>
      </c>
      <c r="AJ52" s="71">
        <f>AJ51/0.211</f>
        <v>193.03153704751151</v>
      </c>
      <c r="AK52" s="71">
        <f>AK51/0.6004</f>
        <v>215.3997755580034</v>
      </c>
      <c r="AL52" s="71">
        <f>AL51/0.3732</f>
        <v>226.16158718642194</v>
      </c>
      <c r="AM52" s="71">
        <f>AM51/0.3263</f>
        <v>322.86720821323053</v>
      </c>
      <c r="AN52" s="66">
        <f t="shared" si="138"/>
        <v>235.08276624416234</v>
      </c>
      <c r="AO52" s="71">
        <f>AO51/0.326</f>
        <v>84.824160098935266</v>
      </c>
      <c r="AP52" s="71">
        <f>AP51/0.2152</f>
        <v>76.166169426694978</v>
      </c>
      <c r="AQ52" s="71">
        <f>AQ51/0.2941</f>
        <v>49.94729149321514</v>
      </c>
      <c r="AR52" s="71">
        <f>AR51/0.4056</f>
        <v>418.08757963567786</v>
      </c>
      <c r="AS52" s="71">
        <f>AS51/0.3238</f>
        <v>330.78334670727145</v>
      </c>
      <c r="AT52" s="67">
        <f t="shared" si="139"/>
        <v>191.96170947235893</v>
      </c>
      <c r="AU52" s="71">
        <f>AU51/0.1746</f>
        <v>276.47518535984852</v>
      </c>
      <c r="AV52" s="71">
        <f>AV51/0.198</f>
        <v>151.3806086152992</v>
      </c>
      <c r="AW52" s="71">
        <f>AW51/0.9583</f>
        <v>213.39836971077847</v>
      </c>
      <c r="AX52" s="71">
        <f>AX51/0.1882</f>
        <v>227.39356086354186</v>
      </c>
      <c r="AY52" s="71">
        <f>AY51/0.3737</f>
        <v>105.26304821908339</v>
      </c>
      <c r="AZ52" s="68">
        <f t="shared" si="140"/>
        <v>194.78215455371031</v>
      </c>
      <c r="BB52" s="63" t="s">
        <v>61</v>
      </c>
      <c r="BC52" s="71">
        <f>BC51/0.14</f>
        <v>1.4844120779220886</v>
      </c>
      <c r="BD52" s="71">
        <f>BD51/0.149</f>
        <v>0.94289895135523927</v>
      </c>
      <c r="BE52" s="71">
        <f>BE51/0.235</f>
        <v>1.8884004238508465</v>
      </c>
      <c r="BF52" s="71">
        <f>BF51/0.321</f>
        <v>0.90922234467906882</v>
      </c>
      <c r="BG52" s="71">
        <f>BG51/0.255</f>
        <v>1.4165017277567302</v>
      </c>
      <c r="BH52" s="66">
        <f t="shared" si="141"/>
        <v>1.3282871051127949</v>
      </c>
      <c r="BI52" s="71">
        <f>BI51/0.169</f>
        <v>0.56219841026060435</v>
      </c>
      <c r="BJ52" s="71">
        <f>BJ51/0.158</f>
        <v>0.35570527279576197</v>
      </c>
      <c r="BK52" s="71">
        <f>BK51/0.142</f>
        <v>0.35610321418098034</v>
      </c>
      <c r="BL52" s="71">
        <f>BL51/0.2</f>
        <v>2.9241966282067327</v>
      </c>
      <c r="BM52" s="71">
        <f>BM51/0.409</f>
        <v>0.90268153614773872</v>
      </c>
      <c r="BN52" s="67">
        <f t="shared" si="142"/>
        <v>1.0201770123183636</v>
      </c>
      <c r="BO52" s="71">
        <f>BO51/0.169</f>
        <v>0.98836431349285847</v>
      </c>
      <c r="BP52" s="71">
        <f>BP51/0.158</f>
        <v>0.65675600704086723</v>
      </c>
      <c r="BQ52" s="71">
        <f>BQ51/0.34</f>
        <v>2.0697554019982634</v>
      </c>
      <c r="BR52" s="71">
        <f>BR51/0.2</f>
        <v>0.74168047574831142</v>
      </c>
      <c r="BS52" s="71">
        <f>BS51/0.409</f>
        <v>0.32641299927762463</v>
      </c>
      <c r="BT52" s="68">
        <f t="shared" si="143"/>
        <v>0.95659383951158505</v>
      </c>
      <c r="BW52" s="63" t="s">
        <v>68</v>
      </c>
      <c r="BX52" s="71">
        <f>BX49/BX51*100</f>
        <v>38.081213676040868</v>
      </c>
      <c r="BY52" s="71">
        <f>BY49/BY51*100</f>
        <v>27.986520236526967</v>
      </c>
      <c r="BZ52" s="71">
        <f>BZ49/BZ51*100</f>
        <v>37.597126801915877</v>
      </c>
      <c r="CA52" s="71">
        <f>CA49/CA51*100</f>
        <v>47.051906484455081</v>
      </c>
      <c r="CB52" s="71">
        <f>CB49/CB51*100</f>
        <v>43.309723509983698</v>
      </c>
      <c r="CC52" s="66">
        <f t="shared" si="149"/>
        <v>38.805298141784498</v>
      </c>
      <c r="CD52" s="100">
        <f t="shared" si="33"/>
        <v>6.4393528978986918</v>
      </c>
      <c r="CE52" s="71">
        <f>CE49/CE51*100</f>
        <v>64.459337449156166</v>
      </c>
      <c r="CF52" s="71">
        <f>CF49/CF51*100</f>
        <v>42.179491147983072</v>
      </c>
      <c r="CG52" s="71">
        <f>CG49/CG51*100</f>
        <v>80.450529631880642</v>
      </c>
      <c r="CH52" s="71">
        <f>CH49/CH51*100</f>
        <v>40.458442553685799</v>
      </c>
      <c r="CI52" s="71">
        <f>CI49/CI51*100</f>
        <v>28.559297465875353</v>
      </c>
      <c r="CJ52" s="67">
        <f t="shared" si="155"/>
        <v>51.221419649716211</v>
      </c>
      <c r="CK52" s="100">
        <f t="shared" si="40"/>
        <v>18.658795603626999</v>
      </c>
      <c r="CL52" s="71">
        <f>CL49/CL51*100</f>
        <v>24.993203738598908</v>
      </c>
      <c r="CM52" s="71">
        <f>CM49/CM51*100</f>
        <v>34.37170087651814</v>
      </c>
      <c r="CN52" s="71">
        <f>CN49/CN51*100</f>
        <v>38.083951433584495</v>
      </c>
      <c r="CO52" s="71">
        <f>CO49/CO51*100</f>
        <v>50.712975021057737</v>
      </c>
      <c r="CP52" s="71">
        <f>CP49/CP51*100</f>
        <v>54.658305514648141</v>
      </c>
      <c r="CQ52" s="100">
        <f t="shared" si="46"/>
        <v>40.564027316881479</v>
      </c>
      <c r="CR52" s="100">
        <f t="shared" si="47"/>
        <v>10.849848362581675</v>
      </c>
      <c r="CV52" s="63" t="s">
        <v>68</v>
      </c>
      <c r="CW52" s="115"/>
      <c r="CX52" s="12"/>
      <c r="CY52" s="12"/>
      <c r="CZ52" s="12"/>
      <c r="DA52" s="12"/>
      <c r="DB52" s="12"/>
      <c r="DC52" s="116"/>
      <c r="DD52" s="115"/>
      <c r="DE52" s="12"/>
      <c r="DF52" s="12"/>
      <c r="DG52" s="12"/>
      <c r="DH52" s="12"/>
      <c r="DI52" s="12"/>
      <c r="DJ52" s="116"/>
      <c r="DK52" s="115"/>
      <c r="DL52" s="12"/>
      <c r="DM52" s="12"/>
      <c r="DN52" s="12"/>
      <c r="DO52" s="12"/>
      <c r="DP52" s="12"/>
      <c r="DQ52" s="116"/>
    </row>
    <row r="53" spans="2:121" ht="21" thickBot="1">
      <c r="B53" s="3" t="s">
        <v>16</v>
      </c>
      <c r="C53" s="2">
        <v>324.54000000000002</v>
      </c>
      <c r="D53" s="11">
        <v>0</v>
      </c>
      <c r="E53" s="86">
        <v>0</v>
      </c>
      <c r="F53" s="12">
        <v>1437.6</v>
      </c>
      <c r="G53" s="86">
        <v>0</v>
      </c>
      <c r="H53" s="86">
        <v>0</v>
      </c>
      <c r="I53" s="12">
        <v>5524.8</v>
      </c>
      <c r="J53" s="86">
        <v>0</v>
      </c>
      <c r="K53" s="86">
        <v>0</v>
      </c>
      <c r="L53" s="12">
        <v>1757.6</v>
      </c>
      <c r="M53" s="22">
        <f t="shared" si="180"/>
        <v>0</v>
      </c>
      <c r="N53" s="23">
        <f t="shared" si="181"/>
        <v>0</v>
      </c>
      <c r="O53" s="23">
        <f t="shared" si="182"/>
        <v>0.31117231775199783</v>
      </c>
      <c r="P53" s="23">
        <f t="shared" si="183"/>
        <v>0</v>
      </c>
      <c r="Q53" s="23">
        <f t="shared" si="184"/>
        <v>0</v>
      </c>
      <c r="R53" s="23">
        <f t="shared" si="185"/>
        <v>0.9781943973446634</v>
      </c>
      <c r="S53" s="23">
        <f t="shared" si="186"/>
        <v>0</v>
      </c>
      <c r="T53" s="23">
        <f t="shared" si="187"/>
        <v>0</v>
      </c>
      <c r="U53" s="23">
        <f t="shared" si="188"/>
        <v>0.8723489080565241</v>
      </c>
      <c r="V53" s="31">
        <f t="shared" si="190"/>
        <v>0</v>
      </c>
      <c r="W53" s="32">
        <f t="shared" si="191"/>
        <v>0</v>
      </c>
      <c r="X53" s="32">
        <f t="shared" si="192"/>
        <v>9.5881037083871883E-4</v>
      </c>
      <c r="Y53" s="32">
        <f t="shared" si="193"/>
        <v>0</v>
      </c>
      <c r="Z53" s="32">
        <f t="shared" si="194"/>
        <v>0</v>
      </c>
      <c r="AA53" s="32">
        <f t="shared" si="195"/>
        <v>3.0140950186253262E-3</v>
      </c>
      <c r="AB53" s="32">
        <f t="shared" si="196"/>
        <v>0</v>
      </c>
      <c r="AC53" s="32">
        <f t="shared" si="197"/>
        <v>0</v>
      </c>
      <c r="AD53" s="33">
        <f t="shared" si="198"/>
        <v>2.6879549764482775E-3</v>
      </c>
      <c r="AE53" s="32"/>
      <c r="AF53" s="32"/>
      <c r="BB53" s="250" t="s">
        <v>23</v>
      </c>
      <c r="BC53" s="250"/>
      <c r="BD53" s="250"/>
      <c r="BE53" s="250"/>
      <c r="BF53" s="250"/>
      <c r="BG53" s="250"/>
      <c r="BH53" s="250"/>
      <c r="BI53" s="250"/>
      <c r="BJ53" s="250"/>
      <c r="BK53" s="250"/>
      <c r="BL53" s="35"/>
      <c r="BM53" s="35"/>
      <c r="BN53" s="35"/>
      <c r="BO53" s="35"/>
      <c r="BP53" s="35"/>
      <c r="BQ53" s="35"/>
      <c r="BR53" s="35"/>
      <c r="BS53" s="35"/>
      <c r="BT53" s="35"/>
      <c r="BW53" s="63" t="s">
        <v>69</v>
      </c>
      <c r="BX53" s="71">
        <f>BX50/BX51*100</f>
        <v>61.918786323959139</v>
      </c>
      <c r="BY53" s="71">
        <f>BY50/BY51*100</f>
        <v>72.013479763473029</v>
      </c>
      <c r="BZ53" s="71">
        <f>BZ50/BZ51*100</f>
        <v>62.402873198084116</v>
      </c>
      <c r="CA53" s="71">
        <f>CA50/CA51*100</f>
        <v>52.948093515544926</v>
      </c>
      <c r="CB53" s="71">
        <f>CB50/CB51*100</f>
        <v>56.690276490016302</v>
      </c>
      <c r="CC53" s="66">
        <f t="shared" si="149"/>
        <v>61.194701858215502</v>
      </c>
      <c r="CD53" s="100">
        <f t="shared" si="33"/>
        <v>6.4393528978986696</v>
      </c>
      <c r="CE53" s="71">
        <f>CE50/CE51*100</f>
        <v>35.540662550843841</v>
      </c>
      <c r="CF53" s="71">
        <f>CF50/CF51*100</f>
        <v>57.820508852016914</v>
      </c>
      <c r="CG53" s="71">
        <f>CG50/CG51*100</f>
        <v>19.549470368119355</v>
      </c>
      <c r="CH53" s="71">
        <f>CH50/CH51*100</f>
        <v>59.541557446314201</v>
      </c>
      <c r="CI53" s="71">
        <f>CI50/CI51*100</f>
        <v>71.44070253412464</v>
      </c>
      <c r="CJ53" s="67">
        <f t="shared" si="155"/>
        <v>48.778580350283789</v>
      </c>
      <c r="CK53" s="100">
        <f t="shared" si="40"/>
        <v>18.658795603626999</v>
      </c>
      <c r="CL53" s="71">
        <f>CL50/CL51*100</f>
        <v>75.006796261401092</v>
      </c>
      <c r="CM53" s="71">
        <f>CM50/CM51*100</f>
        <v>65.628299123481852</v>
      </c>
      <c r="CN53" s="71">
        <f>CN50/CN51*100</f>
        <v>61.916048566415505</v>
      </c>
      <c r="CO53" s="71">
        <f>CO50/CO51*100</f>
        <v>49.287024978942249</v>
      </c>
      <c r="CP53" s="71">
        <f>CP50/CP51*100</f>
        <v>45.341694485351866</v>
      </c>
      <c r="CQ53" s="100">
        <f t="shared" si="46"/>
        <v>59.435972683118507</v>
      </c>
      <c r="CR53" s="100">
        <f t="shared" si="47"/>
        <v>10.849848362581701</v>
      </c>
      <c r="CV53" s="63" t="s">
        <v>69</v>
      </c>
      <c r="CW53" s="117"/>
      <c r="CX53" s="118"/>
      <c r="CY53" s="118"/>
      <c r="CZ53" s="118"/>
      <c r="DA53" s="118"/>
      <c r="DB53" s="118"/>
      <c r="DC53" s="119"/>
      <c r="DD53" s="117"/>
      <c r="DE53" s="118"/>
      <c r="DF53" s="118"/>
      <c r="DG53" s="118"/>
      <c r="DH53" s="118"/>
      <c r="DI53" s="118"/>
      <c r="DJ53" s="119"/>
      <c r="DK53" s="117"/>
      <c r="DL53" s="118"/>
      <c r="DM53" s="118"/>
      <c r="DN53" s="118"/>
      <c r="DO53" s="118"/>
      <c r="DP53" s="118"/>
      <c r="DQ53" s="119"/>
    </row>
    <row r="54" spans="2:121">
      <c r="B54" s="4" t="s">
        <v>17</v>
      </c>
      <c r="C54" s="2">
        <v>284.45</v>
      </c>
      <c r="D54" s="14">
        <v>5114.6000000000004</v>
      </c>
      <c r="E54" s="15">
        <v>8204.6</v>
      </c>
      <c r="F54" s="15">
        <v>24989.3</v>
      </c>
      <c r="G54" s="15">
        <v>5350.7</v>
      </c>
      <c r="H54" s="15">
        <v>21137.1</v>
      </c>
      <c r="I54" s="15">
        <v>30549.8</v>
      </c>
      <c r="J54" s="15">
        <v>6826.5</v>
      </c>
      <c r="K54" s="15">
        <v>12225.3</v>
      </c>
      <c r="L54" s="15">
        <v>10898</v>
      </c>
      <c r="M54" s="25">
        <f t="shared" si="180"/>
        <v>5.4089999999999998</v>
      </c>
      <c r="N54" s="26">
        <f t="shared" si="181"/>
        <v>5.4089999999999998</v>
      </c>
      <c r="O54" s="26">
        <f t="shared" si="182"/>
        <v>5.4089999999999998</v>
      </c>
      <c r="P54" s="26">
        <f t="shared" si="183"/>
        <v>5.4089999999999998</v>
      </c>
      <c r="Q54" s="26">
        <f t="shared" si="184"/>
        <v>5.4089999999999998</v>
      </c>
      <c r="R54" s="26">
        <f t="shared" si="185"/>
        <v>5.4089999999999998</v>
      </c>
      <c r="S54" s="26">
        <f t="shared" si="186"/>
        <v>5.4089999999999989</v>
      </c>
      <c r="T54" s="26">
        <f t="shared" si="187"/>
        <v>5.4089999999999989</v>
      </c>
      <c r="U54" s="26">
        <f t="shared" si="188"/>
        <v>5.4089999999999998</v>
      </c>
      <c r="V54" s="34">
        <f t="shared" si="190"/>
        <v>1.9015644225698718E-2</v>
      </c>
      <c r="W54" s="35">
        <f t="shared" si="191"/>
        <v>1.9015644225698718E-2</v>
      </c>
      <c r="X54" s="35">
        <f t="shared" si="192"/>
        <v>1.9015644225698718E-2</v>
      </c>
      <c r="Y54" s="35">
        <f t="shared" si="193"/>
        <v>1.9015644225698718E-2</v>
      </c>
      <c r="Z54" s="35">
        <f t="shared" si="194"/>
        <v>1.9015644225698718E-2</v>
      </c>
      <c r="AA54" s="35">
        <f t="shared" si="195"/>
        <v>1.9015644225698718E-2</v>
      </c>
      <c r="AB54" s="35">
        <f t="shared" si="196"/>
        <v>1.9015644225698715E-2</v>
      </c>
      <c r="AC54" s="35">
        <f t="shared" si="197"/>
        <v>1.9015644225698715E-2</v>
      </c>
      <c r="AD54" s="36">
        <f t="shared" si="198"/>
        <v>1.9015644225698718E-2</v>
      </c>
      <c r="AE54" s="32"/>
      <c r="AF54" s="32"/>
      <c r="BC54" s="251" t="s">
        <v>56</v>
      </c>
      <c r="BD54" s="251"/>
      <c r="BE54" s="251"/>
      <c r="BF54" s="251" t="s">
        <v>57</v>
      </c>
      <c r="BG54" s="251"/>
      <c r="BH54" s="251"/>
      <c r="BI54" s="251" t="s">
        <v>58</v>
      </c>
      <c r="BJ54" s="251"/>
      <c r="BK54" s="251"/>
      <c r="BX54" s="251" t="s">
        <v>56</v>
      </c>
      <c r="BY54" s="251"/>
      <c r="BZ54" s="251"/>
      <c r="CA54" s="251" t="s">
        <v>57</v>
      </c>
      <c r="CB54" s="251"/>
      <c r="CC54" s="251"/>
      <c r="CD54" s="37"/>
      <c r="CE54" s="251" t="s">
        <v>58</v>
      </c>
      <c r="CF54" s="251"/>
      <c r="CG54" s="251"/>
    </row>
    <row r="55" spans="2:121">
      <c r="B55" s="3" t="s">
        <v>18</v>
      </c>
      <c r="C55" s="2"/>
      <c r="D55">
        <f>SUM(D43:D53)</f>
        <v>6427.6</v>
      </c>
      <c r="E55">
        <f t="shared" ref="E55:AD55" si="201">SUM(E43:E53)</f>
        <v>25775</v>
      </c>
      <c r="F55">
        <f t="shared" si="201"/>
        <v>486718.79999999993</v>
      </c>
      <c r="G55">
        <f t="shared" si="201"/>
        <v>10183.200000000001</v>
      </c>
      <c r="H55">
        <f t="shared" si="201"/>
        <v>92952.4</v>
      </c>
      <c r="I55">
        <f t="shared" si="201"/>
        <v>607132.10000000009</v>
      </c>
      <c r="J55">
        <f t="shared" si="201"/>
        <v>3692.6</v>
      </c>
      <c r="K55">
        <f t="shared" si="201"/>
        <v>85117.5</v>
      </c>
      <c r="L55">
        <f t="shared" si="201"/>
        <v>79255.399999999994</v>
      </c>
      <c r="M55">
        <f t="shared" si="201"/>
        <v>6.7975772103390293</v>
      </c>
      <c r="N55">
        <f t="shared" si="201"/>
        <v>16.992537722740902</v>
      </c>
      <c r="O55">
        <f t="shared" si="201"/>
        <v>105.35157003997712</v>
      </c>
      <c r="P55">
        <f t="shared" si="201"/>
        <v>10.294153811650812</v>
      </c>
      <c r="Q55">
        <f t="shared" si="201"/>
        <v>23.786590005251433</v>
      </c>
      <c r="R55">
        <f t="shared" si="201"/>
        <v>107.49587653274325</v>
      </c>
      <c r="S55">
        <f t="shared" si="201"/>
        <v>2.9258439024390239</v>
      </c>
      <c r="T55">
        <f t="shared" si="201"/>
        <v>37.659653137346318</v>
      </c>
      <c r="U55">
        <f t="shared" si="201"/>
        <v>39.336801119471467</v>
      </c>
      <c r="V55">
        <f t="shared" si="201"/>
        <v>2.2772452965959897E-2</v>
      </c>
      <c r="W55">
        <f t="shared" si="201"/>
        <v>5.728089797438108E-2</v>
      </c>
      <c r="X55">
        <f t="shared" si="201"/>
        <v>0.36120794057796629</v>
      </c>
      <c r="Y55">
        <f t="shared" si="201"/>
        <v>3.4842297532478965E-2</v>
      </c>
      <c r="Z55">
        <f t="shared" si="201"/>
        <v>8.1303292515295E-2</v>
      </c>
      <c r="AA55">
        <f t="shared" si="201"/>
        <v>0.36919674828442506</v>
      </c>
      <c r="AB55">
        <f t="shared" si="201"/>
        <v>1.0818428184281841E-2</v>
      </c>
      <c r="AC55">
        <f t="shared" si="201"/>
        <v>0.12747853272775947</v>
      </c>
      <c r="AD55">
        <f t="shared" si="201"/>
        <v>0.13350291670454847</v>
      </c>
      <c r="AE55" s="32"/>
      <c r="AF55" s="32"/>
      <c r="BC55" t="s">
        <v>51</v>
      </c>
      <c r="BD55" t="s">
        <v>53</v>
      </c>
      <c r="BE55" t="s">
        <v>55</v>
      </c>
      <c r="BF55" t="s">
        <v>51</v>
      </c>
      <c r="BG55" t="s">
        <v>53</v>
      </c>
      <c r="BH55" t="s">
        <v>55</v>
      </c>
      <c r="BI55" t="s">
        <v>51</v>
      </c>
      <c r="BJ55" t="s">
        <v>53</v>
      </c>
      <c r="BK55" t="s">
        <v>55</v>
      </c>
      <c r="BX55" t="s">
        <v>51</v>
      </c>
      <c r="BY55" t="s">
        <v>53</v>
      </c>
      <c r="BZ55" t="s">
        <v>55</v>
      </c>
      <c r="CA55" t="s">
        <v>51</v>
      </c>
      <c r="CB55" t="s">
        <v>53</v>
      </c>
      <c r="CC55" t="s">
        <v>55</v>
      </c>
      <c r="CD55" t="s">
        <v>51</v>
      </c>
      <c r="CE55" t="s">
        <v>53</v>
      </c>
      <c r="CF55" t="s">
        <v>55</v>
      </c>
    </row>
    <row r="56" spans="2:121">
      <c r="B56" s="1" t="s">
        <v>19</v>
      </c>
      <c r="C56" s="2"/>
      <c r="AI56" s="251" t="s">
        <v>56</v>
      </c>
      <c r="AJ56" s="251"/>
      <c r="AK56" s="251"/>
      <c r="AL56" s="251"/>
      <c r="AM56" s="251"/>
      <c r="AN56" t="s">
        <v>67</v>
      </c>
      <c r="AO56" s="251" t="s">
        <v>57</v>
      </c>
      <c r="AP56" s="251"/>
      <c r="AQ56" s="251"/>
      <c r="AR56" s="251"/>
      <c r="AS56" s="251"/>
      <c r="AT56" t="s">
        <v>67</v>
      </c>
      <c r="AU56" s="251" t="s">
        <v>58</v>
      </c>
      <c r="AV56" s="251"/>
      <c r="AW56" s="251"/>
      <c r="AX56" s="251"/>
      <c r="AY56" s="251"/>
      <c r="AZ56" s="6" t="s">
        <v>46</v>
      </c>
      <c r="BB56" s="7" t="s">
        <v>20</v>
      </c>
      <c r="BC56" s="66">
        <v>6.7460557053636901E-3</v>
      </c>
      <c r="BD56" s="66">
        <v>1.5315281422647511E-2</v>
      </c>
      <c r="BE56" s="66">
        <v>5.3266615125863649E-2</v>
      </c>
      <c r="BF56" s="67">
        <f>BN6</f>
        <v>5.8027386771098057E-3</v>
      </c>
      <c r="BG56" s="67">
        <f>BN22</f>
        <v>1.1608537077635659E-2</v>
      </c>
      <c r="BH56" s="67">
        <f>BN38</f>
        <v>4.5437416952815515E-2</v>
      </c>
      <c r="BI56" s="68">
        <v>1.1064261540626655E-2</v>
      </c>
      <c r="BJ56" s="68">
        <v>2.2046847430062983E-2</v>
      </c>
      <c r="BK56" s="68">
        <v>4.2772949475681186E-2</v>
      </c>
      <c r="BW56" s="7" t="s">
        <v>20</v>
      </c>
      <c r="BX56" s="66">
        <f>CC6</f>
        <v>1.8601674516990435E-2</v>
      </c>
      <c r="BY56" s="66">
        <f>CC22</f>
        <v>4.0260889342763971E-2</v>
      </c>
      <c r="BZ56" s="66">
        <f>CC38</f>
        <v>0.14968595665452661</v>
      </c>
      <c r="CA56" s="67">
        <f>CJ6</f>
        <v>1.7240225149109348E-2</v>
      </c>
      <c r="CB56" s="67">
        <f>CJ22</f>
        <v>3.7085997025723905E-2</v>
      </c>
      <c r="CC56" s="67">
        <f>CJ38</f>
        <v>0.12833941266963128</v>
      </c>
      <c r="CD56" s="68">
        <f>CQ6</f>
        <v>3.2220703344667652E-2</v>
      </c>
      <c r="CE56" s="68">
        <f>CQ22</f>
        <v>6.1772382473057622E-2</v>
      </c>
      <c r="CF56" s="68">
        <f>CQ38</f>
        <v>0.12643215942365862</v>
      </c>
      <c r="CV56" s="251" t="s">
        <v>120</v>
      </c>
      <c r="CW56" s="251"/>
      <c r="CX56" s="251"/>
      <c r="CY56" s="251" t="s">
        <v>121</v>
      </c>
      <c r="CZ56" s="251"/>
      <c r="DA56" s="251"/>
      <c r="DB56" s="251" t="s">
        <v>123</v>
      </c>
      <c r="DC56" s="251"/>
      <c r="DD56" s="251"/>
      <c r="DE56" s="105"/>
    </row>
    <row r="57" spans="2:121">
      <c r="B57" s="3" t="s">
        <v>25</v>
      </c>
      <c r="D57">
        <f>SUM(D43:D45)</f>
        <v>6427.6</v>
      </c>
      <c r="E57">
        <f t="shared" ref="E57:AD57" si="202">SUM(E43:E45)</f>
        <v>23202</v>
      </c>
      <c r="F57">
        <f t="shared" si="202"/>
        <v>208875.30000000002</v>
      </c>
      <c r="G57">
        <f t="shared" si="202"/>
        <v>10183.200000000001</v>
      </c>
      <c r="H57">
        <f t="shared" si="202"/>
        <v>79391.5</v>
      </c>
      <c r="I57">
        <f t="shared" si="202"/>
        <v>168772.30000000002</v>
      </c>
      <c r="J57">
        <f t="shared" si="202"/>
        <v>3692.6</v>
      </c>
      <c r="K57">
        <f t="shared" si="202"/>
        <v>79972.3</v>
      </c>
      <c r="L57">
        <f t="shared" si="202"/>
        <v>43228.7</v>
      </c>
      <c r="M57">
        <f t="shared" si="202"/>
        <v>6.7975772103390293</v>
      </c>
      <c r="N57">
        <f t="shared" si="202"/>
        <v>15.296250639884942</v>
      </c>
      <c r="O57">
        <f t="shared" si="202"/>
        <v>45.211610477284282</v>
      </c>
      <c r="P57">
        <f t="shared" si="202"/>
        <v>10.294153811650812</v>
      </c>
      <c r="Q57">
        <f t="shared" si="202"/>
        <v>20.316345359581025</v>
      </c>
      <c r="R57">
        <f t="shared" si="202"/>
        <v>29.882008088432659</v>
      </c>
      <c r="S57">
        <f t="shared" si="202"/>
        <v>2.9258439024390239</v>
      </c>
      <c r="T57">
        <f t="shared" si="202"/>
        <v>35.38319474368727</v>
      </c>
      <c r="U57">
        <f t="shared" si="202"/>
        <v>21.455683455679942</v>
      </c>
      <c r="V57">
        <f t="shared" si="202"/>
        <v>2.2772452965959897E-2</v>
      </c>
      <c r="W57">
        <f t="shared" si="202"/>
        <v>5.1559669322973074E-2</v>
      </c>
      <c r="X57">
        <f t="shared" si="202"/>
        <v>0.15643816036042338</v>
      </c>
      <c r="Y57">
        <f t="shared" si="202"/>
        <v>3.4842297532478965E-2</v>
      </c>
      <c r="Z57">
        <f t="shared" si="202"/>
        <v>6.957985728871896E-2</v>
      </c>
      <c r="AA57">
        <f t="shared" si="202"/>
        <v>0.10543999757688804</v>
      </c>
      <c r="AB57">
        <f t="shared" si="202"/>
        <v>1.0818428184281841E-2</v>
      </c>
      <c r="AC57">
        <f t="shared" si="202"/>
        <v>0.11977487054874328</v>
      </c>
      <c r="AD57">
        <f t="shared" si="202"/>
        <v>7.2970432083338338E-2</v>
      </c>
      <c r="AH57" t="s">
        <v>51</v>
      </c>
      <c r="AI57" s="109">
        <f>AI20</f>
        <v>29.052598414627784</v>
      </c>
      <c r="AJ57" s="109">
        <f>AJ20</f>
        <v>13.739229097783026</v>
      </c>
      <c r="AK57" s="109">
        <f>AK20</f>
        <v>49.309562335079065</v>
      </c>
      <c r="AL57" s="109">
        <f>AL20</f>
        <v>37.09886672798423</v>
      </c>
      <c r="AM57" s="109">
        <f>AM20</f>
        <v>20.832293013604136</v>
      </c>
      <c r="AN57" s="109">
        <f>AVERAGE(AI57:AM57)</f>
        <v>30.006509917815645</v>
      </c>
      <c r="AO57" s="109">
        <f>AO20</f>
        <v>36.898147854098738</v>
      </c>
      <c r="AP57" s="109">
        <f>AP20</f>
        <v>38.362097369989826</v>
      </c>
      <c r="AQ57" s="109">
        <f>AQ20</f>
        <v>20.043997741965963</v>
      </c>
      <c r="AR57" s="109">
        <f>AR20</f>
        <v>19.007678431057894</v>
      </c>
      <c r="AS57" s="109">
        <f>AS20</f>
        <v>31.79170417433852</v>
      </c>
      <c r="AT57" s="109">
        <f>AVERAGE(AO57:AS57)</f>
        <v>29.22072511429019</v>
      </c>
      <c r="AU57" s="109">
        <f>AU20</f>
        <v>42.13523572615567</v>
      </c>
      <c r="AV57" s="109">
        <f>AV20</f>
        <v>33.13536216260767</v>
      </c>
      <c r="AW57" s="109">
        <f>AW20</f>
        <v>61.38301135551454</v>
      </c>
      <c r="AX57" s="109">
        <f>AX20</f>
        <v>60.435351801978506</v>
      </c>
      <c r="AY57" s="109">
        <f>AY20</f>
        <v>7.8293922998100722</v>
      </c>
      <c r="AZ57" s="109">
        <f>AVERAGE(AU57:AY57)</f>
        <v>40.983670669213296</v>
      </c>
      <c r="BB57" s="7" t="s">
        <v>21</v>
      </c>
      <c r="BC57" s="66">
        <v>2.5842121844696135E-2</v>
      </c>
      <c r="BD57" s="66">
        <v>3.6813207486471447E-2</v>
      </c>
      <c r="BE57" s="66">
        <v>6.0206201246616277E-2</v>
      </c>
      <c r="BF57" s="67">
        <f t="shared" ref="BF57:BF68" si="203">BN7</f>
        <v>2.3113323349441387E-2</v>
      </c>
      <c r="BG57" s="67">
        <f t="shared" ref="BG57:BG68" si="204">BN23</f>
        <v>2.8782639800923816E-2</v>
      </c>
      <c r="BH57" s="67">
        <f t="shared" ref="BH57:BH68" si="205">BN39</f>
        <v>4.6814836760456294E-2</v>
      </c>
      <c r="BI57" s="68">
        <v>4.5359276929083717E-2</v>
      </c>
      <c r="BJ57" s="68">
        <v>7.7765424659955604E-2</v>
      </c>
      <c r="BK57" s="68">
        <v>5.4521803720209448E-2</v>
      </c>
      <c r="BW57" s="7" t="s">
        <v>21</v>
      </c>
      <c r="BX57" s="66">
        <f t="shared" ref="BX57:BX69" si="206">CC7</f>
        <v>6.8588812985546199E-2</v>
      </c>
      <c r="BY57" s="66">
        <f t="shared" ref="BY57:BY69" si="207">CC23</f>
        <v>0.10064772425506323</v>
      </c>
      <c r="BZ57" s="66">
        <f t="shared" ref="BZ57:BZ69" si="208">CC39</f>
        <v>0.16339033436400691</v>
      </c>
      <c r="CA57" s="67">
        <f t="shared" ref="CA57:CA69" si="209">CJ7</f>
        <v>7.8782137287970372E-2</v>
      </c>
      <c r="CB57" s="67">
        <f t="shared" ref="CB57:CB69" si="210">CJ23</f>
        <v>9.501132524857861E-2</v>
      </c>
      <c r="CC57" s="67">
        <f t="shared" ref="CC57:CC69" si="211">CJ39</f>
        <v>0.13714943977303987</v>
      </c>
      <c r="CD57" s="68">
        <f t="shared" ref="CD57:CD69" si="212">CQ7</f>
        <v>0.10232372580690771</v>
      </c>
      <c r="CE57" s="68">
        <f t="shared" ref="CE57:CE69" si="213">CQ23</f>
        <v>0.18541110479164785</v>
      </c>
      <c r="CF57" s="68">
        <f t="shared" ref="CF57:CF69" si="214">CQ39</f>
        <v>0.1294750656449099</v>
      </c>
      <c r="CV57" t="s">
        <v>51</v>
      </c>
      <c r="CW57" t="s">
        <v>53</v>
      </c>
      <c r="CX57" t="s">
        <v>55</v>
      </c>
      <c r="CY57" t="s">
        <v>51</v>
      </c>
      <c r="CZ57" t="s">
        <v>53</v>
      </c>
      <c r="DA57" t="s">
        <v>55</v>
      </c>
      <c r="DB57" t="s">
        <v>51</v>
      </c>
      <c r="DC57" t="s">
        <v>53</v>
      </c>
      <c r="DD57" t="s">
        <v>55</v>
      </c>
    </row>
    <row r="58" spans="2:121">
      <c r="B58" s="3" t="s">
        <v>27</v>
      </c>
      <c r="D58">
        <f>SUM(D46:D53)</f>
        <v>0</v>
      </c>
      <c r="E58">
        <f t="shared" ref="E58:AD58" si="215">SUM(E46:E53)</f>
        <v>2573</v>
      </c>
      <c r="F58">
        <f t="shared" si="215"/>
        <v>277843.49999999994</v>
      </c>
      <c r="G58">
        <f t="shared" si="215"/>
        <v>0</v>
      </c>
      <c r="H58">
        <f t="shared" si="215"/>
        <v>13560.9</v>
      </c>
      <c r="I58">
        <f t="shared" si="215"/>
        <v>438359.8</v>
      </c>
      <c r="J58">
        <f t="shared" si="215"/>
        <v>0</v>
      </c>
      <c r="K58">
        <f t="shared" si="215"/>
        <v>5145.2</v>
      </c>
      <c r="L58">
        <f t="shared" si="215"/>
        <v>36026.699999999997</v>
      </c>
      <c r="M58">
        <f t="shared" si="215"/>
        <v>0</v>
      </c>
      <c r="N58">
        <f t="shared" si="215"/>
        <v>1.6962870828559589</v>
      </c>
      <c r="O58">
        <f t="shared" si="215"/>
        <v>60.139959562692816</v>
      </c>
      <c r="P58">
        <f t="shared" si="215"/>
        <v>0</v>
      </c>
      <c r="Q58">
        <f t="shared" si="215"/>
        <v>3.4702446456704088</v>
      </c>
      <c r="R58">
        <f t="shared" si="215"/>
        <v>77.613868444310597</v>
      </c>
      <c r="S58">
        <f t="shared" si="215"/>
        <v>0</v>
      </c>
      <c r="T58">
        <f t="shared" si="215"/>
        <v>2.276458393659051</v>
      </c>
      <c r="U58">
        <f t="shared" si="215"/>
        <v>17.881117663791521</v>
      </c>
      <c r="V58">
        <f t="shared" si="215"/>
        <v>0</v>
      </c>
      <c r="W58">
        <f t="shared" si="215"/>
        <v>5.7212286514080031E-3</v>
      </c>
      <c r="X58">
        <f t="shared" si="215"/>
        <v>0.20476978021754283</v>
      </c>
      <c r="Y58">
        <f t="shared" si="215"/>
        <v>0</v>
      </c>
      <c r="Z58">
        <f t="shared" si="215"/>
        <v>1.1723435226576043E-2</v>
      </c>
      <c r="AA58">
        <f t="shared" si="215"/>
        <v>0.26375675070753707</v>
      </c>
      <c r="AB58">
        <f t="shared" si="215"/>
        <v>0</v>
      </c>
      <c r="AC58">
        <f t="shared" si="215"/>
        <v>7.7036621790161925E-3</v>
      </c>
      <c r="AD58">
        <f t="shared" si="215"/>
        <v>6.0532484621210136E-2</v>
      </c>
      <c r="AH58" t="s">
        <v>53</v>
      </c>
      <c r="AI58" s="109">
        <f>AI37</f>
        <v>25.753042633205261</v>
      </c>
      <c r="AJ58" s="109">
        <f t="shared" ref="AJ58:AY58" si="216">AJ37</f>
        <v>30.970573042095261</v>
      </c>
      <c r="AK58" s="109">
        <f t="shared" si="216"/>
        <v>40.698962198867164</v>
      </c>
      <c r="AL58" s="109">
        <f t="shared" si="216"/>
        <v>77.175136646004006</v>
      </c>
      <c r="AM58" s="109">
        <f t="shared" si="216"/>
        <v>52.07642575158107</v>
      </c>
      <c r="AN58" s="109">
        <f t="shared" ref="AN58:AN63" si="217">AVERAGE(AI58:AM58)</f>
        <v>45.334828054350552</v>
      </c>
      <c r="AO58" s="109">
        <f t="shared" si="216"/>
        <v>21.673258563801124</v>
      </c>
      <c r="AP58" s="109">
        <f t="shared" si="216"/>
        <v>48.698474281763311</v>
      </c>
      <c r="AQ58" s="109">
        <f t="shared" si="216"/>
        <v>41.267062901026648</v>
      </c>
      <c r="AR58" s="109">
        <f t="shared" si="216"/>
        <v>28.942196421137997</v>
      </c>
      <c r="AS58" s="109">
        <f t="shared" si="216"/>
        <v>73.460747391140941</v>
      </c>
      <c r="AT58" s="109">
        <f t="shared" ref="AT58:AT63" si="218">AVERAGE(AO58:AS58)</f>
        <v>42.808347911774</v>
      </c>
      <c r="AU58" s="109">
        <f t="shared" si="216"/>
        <v>40.805529872803461</v>
      </c>
      <c r="AV58" s="109">
        <f t="shared" si="216"/>
        <v>36.353126870137636</v>
      </c>
      <c r="AW58" s="109">
        <f t="shared" si="216"/>
        <v>87.404345140289308</v>
      </c>
      <c r="AX58" s="109">
        <f t="shared" si="216"/>
        <v>129.45419177892919</v>
      </c>
      <c r="AY58" s="109">
        <f t="shared" si="216"/>
        <v>100.77509536351705</v>
      </c>
      <c r="AZ58" s="109">
        <f t="shared" ref="AZ58:AZ63" si="219">AVERAGE(AU58:AY58)</f>
        <v>78.958457805135325</v>
      </c>
      <c r="BB58" s="61" t="s">
        <v>30</v>
      </c>
      <c r="BC58" s="66">
        <v>0</v>
      </c>
      <c r="BD58" s="66">
        <v>7.1083421894558413E-4</v>
      </c>
      <c r="BE58" s="66">
        <v>2.3409128483547524E-3</v>
      </c>
      <c r="BF58" s="67">
        <f t="shared" si="203"/>
        <v>0</v>
      </c>
      <c r="BG58" s="67">
        <f t="shared" si="204"/>
        <v>3.5245910340357434E-4</v>
      </c>
      <c r="BH58" s="67">
        <f t="shared" si="205"/>
        <v>1.2852073213711977E-3</v>
      </c>
      <c r="BI58" s="68">
        <v>9.8490059038651954E-4</v>
      </c>
      <c r="BJ58" s="68">
        <v>6.5640264494671099E-4</v>
      </c>
      <c r="BK58" s="68">
        <v>1.4278337437027958E-3</v>
      </c>
      <c r="BW58" s="61" t="s">
        <v>30</v>
      </c>
      <c r="BX58" s="66">
        <f t="shared" si="206"/>
        <v>0</v>
      </c>
      <c r="BY58" s="66">
        <f t="shared" si="207"/>
        <v>2.0648848349456789E-3</v>
      </c>
      <c r="BZ58" s="66">
        <f t="shared" si="208"/>
        <v>6.3089489360605589E-3</v>
      </c>
      <c r="CA58" s="67">
        <f t="shared" si="209"/>
        <v>0</v>
      </c>
      <c r="CB58" s="67">
        <f t="shared" si="210"/>
        <v>1.0885086578245038E-3</v>
      </c>
      <c r="CC58" s="67">
        <f t="shared" si="211"/>
        <v>3.5815954043914239E-3</v>
      </c>
      <c r="CD58" s="68">
        <f t="shared" si="212"/>
        <v>1.027758103293874E-3</v>
      </c>
      <c r="CE58" s="68">
        <f t="shared" si="213"/>
        <v>1.7564962401571075E-3</v>
      </c>
      <c r="CF58" s="68">
        <f t="shared" si="214"/>
        <v>2.8681175214093969E-3</v>
      </c>
      <c r="CU58" s="7" t="s">
        <v>20</v>
      </c>
      <c r="CV58">
        <f t="shared" ref="CV58:CV68" si="220">DB6</f>
        <v>0.1750129005647619</v>
      </c>
      <c r="CW58">
        <f t="shared" ref="CW58:CW68" si="221">DB22</f>
        <v>0.26198451482816176</v>
      </c>
      <c r="CX58">
        <f t="shared" ref="CX58:CX68" si="222">DB38</f>
        <v>0.18710922360515925</v>
      </c>
      <c r="CY58">
        <f t="shared" ref="CY58:CY68" si="223">DI6</f>
        <v>0.19700842859788539</v>
      </c>
      <c r="CZ58">
        <f t="shared" ref="CZ58:CZ68" si="224">DI22</f>
        <v>0.2627123612969896</v>
      </c>
      <c r="DA58">
        <f t="shared" ref="DA58:DA68" si="225">DI38</f>
        <v>0.20372175794236008</v>
      </c>
      <c r="DB58">
        <f t="shared" ref="DB58:DB68" si="226">DP6</f>
        <v>0.35449190175306744</v>
      </c>
      <c r="DC58">
        <f t="shared" ref="DC58:DC68" si="227">DP22</f>
        <v>0.2351431346488996</v>
      </c>
      <c r="DD58">
        <f t="shared" ref="DD58:DD68" si="228">DP38</f>
        <v>0.17666985483855543</v>
      </c>
    </row>
    <row r="59" spans="2:121">
      <c r="AH59" t="s">
        <v>55</v>
      </c>
      <c r="AI59" s="109">
        <f>AI52</f>
        <v>217.95372321564435</v>
      </c>
      <c r="AJ59" s="109">
        <f t="shared" ref="AJ59:AY59" si="229">AJ52</f>
        <v>193.03153704751151</v>
      </c>
      <c r="AK59" s="109">
        <f t="shared" si="229"/>
        <v>215.3997755580034</v>
      </c>
      <c r="AL59" s="109">
        <f t="shared" si="229"/>
        <v>226.16158718642194</v>
      </c>
      <c r="AM59" s="109">
        <f t="shared" si="229"/>
        <v>322.86720821323053</v>
      </c>
      <c r="AN59" s="109">
        <f t="shared" si="217"/>
        <v>235.08276624416234</v>
      </c>
      <c r="AO59" s="109">
        <f t="shared" si="229"/>
        <v>84.824160098935266</v>
      </c>
      <c r="AP59" s="109">
        <f t="shared" si="229"/>
        <v>76.166169426694978</v>
      </c>
      <c r="AQ59" s="109">
        <f t="shared" si="229"/>
        <v>49.94729149321514</v>
      </c>
      <c r="AR59" s="109">
        <f t="shared" si="229"/>
        <v>418.08757963567786</v>
      </c>
      <c r="AS59" s="109">
        <f t="shared" si="229"/>
        <v>330.78334670727145</v>
      </c>
      <c r="AT59" s="109">
        <f t="shared" si="218"/>
        <v>191.96170947235893</v>
      </c>
      <c r="AU59" s="109">
        <f t="shared" si="229"/>
        <v>276.47518535984852</v>
      </c>
      <c r="AV59" s="109">
        <f t="shared" si="229"/>
        <v>151.3806086152992</v>
      </c>
      <c r="AW59" s="109">
        <f t="shared" si="229"/>
        <v>213.39836971077847</v>
      </c>
      <c r="AX59" s="109">
        <f t="shared" si="229"/>
        <v>227.39356086354186</v>
      </c>
      <c r="AY59" s="109">
        <f t="shared" si="229"/>
        <v>105.26304821908339</v>
      </c>
      <c r="AZ59" s="109">
        <f t="shared" si="219"/>
        <v>194.78215455371031</v>
      </c>
      <c r="BB59" s="61" t="s">
        <v>31</v>
      </c>
      <c r="BC59" s="66">
        <v>0</v>
      </c>
      <c r="BD59" s="66">
        <v>6.8481127052410053E-4</v>
      </c>
      <c r="BE59" s="66">
        <v>7.7957434297130815E-4</v>
      </c>
      <c r="BF59" s="67">
        <f t="shared" si="203"/>
        <v>0</v>
      </c>
      <c r="BG59" s="67">
        <f t="shared" si="204"/>
        <v>0</v>
      </c>
      <c r="BH59" s="67">
        <f t="shared" si="205"/>
        <v>2.8929125851621869E-4</v>
      </c>
      <c r="BI59" s="68">
        <v>0</v>
      </c>
      <c r="BJ59" s="68">
        <v>3.2284722891444314E-4</v>
      </c>
      <c r="BK59" s="68">
        <v>1.202709429207459E-3</v>
      </c>
      <c r="BW59" s="61" t="s">
        <v>31</v>
      </c>
      <c r="BX59" s="66">
        <f t="shared" si="206"/>
        <v>0</v>
      </c>
      <c r="BY59" s="66">
        <f t="shared" si="207"/>
        <v>1.4755367525828955E-3</v>
      </c>
      <c r="BZ59" s="66">
        <f t="shared" si="208"/>
        <v>2.6700881528359264E-3</v>
      </c>
      <c r="CA59" s="67">
        <f t="shared" si="209"/>
        <v>0</v>
      </c>
      <c r="CB59" s="67">
        <f t="shared" si="210"/>
        <v>0</v>
      </c>
      <c r="CC59" s="67">
        <f t="shared" si="211"/>
        <v>8.9342575205750079E-4</v>
      </c>
      <c r="CD59" s="68">
        <f t="shared" si="212"/>
        <v>0</v>
      </c>
      <c r="CE59" s="68">
        <f t="shared" si="213"/>
        <v>1.7154475500236088E-3</v>
      </c>
      <c r="CF59" s="68">
        <f t="shared" si="214"/>
        <v>2.459996530973447E-3</v>
      </c>
      <c r="CU59" s="7" t="s">
        <v>21</v>
      </c>
      <c r="CV59">
        <f t="shared" si="220"/>
        <v>0.73396715326250317</v>
      </c>
      <c r="CW59">
        <f t="shared" si="221"/>
        <v>0.65245212387951379</v>
      </c>
      <c r="CX59">
        <f t="shared" si="222"/>
        <v>0.19341482796030313</v>
      </c>
      <c r="CY59">
        <f t="shared" si="223"/>
        <v>0.75062357673581581</v>
      </c>
      <c r="CZ59">
        <f t="shared" si="224"/>
        <v>0.66129010857071602</v>
      </c>
      <c r="DA59">
        <f t="shared" si="225"/>
        <v>0.30400818798836732</v>
      </c>
      <c r="DB59">
        <f t="shared" si="226"/>
        <v>0.61799997064629841</v>
      </c>
      <c r="DC59">
        <f t="shared" si="227"/>
        <v>0.66774534494787841</v>
      </c>
      <c r="DD59">
        <f t="shared" si="228"/>
        <v>0.2253340867453221</v>
      </c>
    </row>
    <row r="60" spans="2:121">
      <c r="AH60" t="s">
        <v>49</v>
      </c>
      <c r="AI60" s="5">
        <f>SUM(AI57:AI59)</f>
        <v>272.75936426347738</v>
      </c>
      <c r="AJ60" s="5">
        <f t="shared" ref="AJ60:AY60" si="230">SUM(AJ57:AJ59)</f>
        <v>237.7413391873898</v>
      </c>
      <c r="AK60" s="5">
        <f t="shared" si="230"/>
        <v>305.40830009194963</v>
      </c>
      <c r="AL60" s="5">
        <f t="shared" si="230"/>
        <v>340.43559056041016</v>
      </c>
      <c r="AM60" s="5">
        <f t="shared" si="230"/>
        <v>395.77592697841573</v>
      </c>
      <c r="AN60" s="109">
        <f t="shared" si="217"/>
        <v>310.42410421632854</v>
      </c>
      <c r="AO60" s="5">
        <f t="shared" si="230"/>
        <v>143.39556651683512</v>
      </c>
      <c r="AP60" s="5">
        <f t="shared" si="230"/>
        <v>163.22674107844813</v>
      </c>
      <c r="AQ60" s="5">
        <f t="shared" si="230"/>
        <v>111.25835213620775</v>
      </c>
      <c r="AR60" s="5">
        <f t="shared" si="230"/>
        <v>466.03745448787373</v>
      </c>
      <c r="AS60" s="5">
        <f t="shared" si="230"/>
        <v>436.03579827275092</v>
      </c>
      <c r="AT60" s="109">
        <f t="shared" si="218"/>
        <v>263.99078249842313</v>
      </c>
      <c r="AU60" s="5">
        <f t="shared" si="230"/>
        <v>359.41595095880768</v>
      </c>
      <c r="AV60" s="5">
        <f t="shared" si="230"/>
        <v>220.86909764804449</v>
      </c>
      <c r="AW60" s="5">
        <f t="shared" si="230"/>
        <v>362.18572620658233</v>
      </c>
      <c r="AX60" s="5">
        <f t="shared" si="230"/>
        <v>417.28310444444958</v>
      </c>
      <c r="AY60" s="5">
        <f t="shared" si="230"/>
        <v>213.86753588241049</v>
      </c>
      <c r="AZ60" s="109">
        <f t="shared" si="219"/>
        <v>314.72428302805889</v>
      </c>
      <c r="BB60" s="62" t="s">
        <v>7</v>
      </c>
      <c r="BC60" s="66">
        <v>7.3092778525631367E-3</v>
      </c>
      <c r="BD60" s="66">
        <v>3.4435513935421832E-3</v>
      </c>
      <c r="BE60" s="66">
        <v>1.9137512839519404E-2</v>
      </c>
      <c r="BF60" s="67">
        <f t="shared" si="203"/>
        <v>6.7099007902990501E-4</v>
      </c>
      <c r="BG60" s="67">
        <f t="shared" si="204"/>
        <v>2.4747558662450097E-3</v>
      </c>
      <c r="BH60" s="67">
        <f t="shared" si="205"/>
        <v>1.5411645541913963E-2</v>
      </c>
      <c r="BI60" s="68">
        <v>1.7051991223545955E-3</v>
      </c>
      <c r="BJ60" s="68">
        <v>7.0435742582862322E-3</v>
      </c>
      <c r="BK60" s="68">
        <v>6.1500063137844618E-2</v>
      </c>
      <c r="BW60" s="62" t="s">
        <v>7</v>
      </c>
      <c r="BX60" s="66">
        <f t="shared" si="206"/>
        <v>1.2174013745108488E-2</v>
      </c>
      <c r="BY60" s="66">
        <f t="shared" si="207"/>
        <v>8.8929751423073664E-3</v>
      </c>
      <c r="BZ60" s="66">
        <f t="shared" si="208"/>
        <v>4.7980461927948026E-2</v>
      </c>
      <c r="CA60" s="67">
        <f t="shared" si="209"/>
        <v>1.8833225178206084E-3</v>
      </c>
      <c r="CB60" s="67">
        <f t="shared" si="210"/>
        <v>8.2574749859586523E-3</v>
      </c>
      <c r="CC60" s="67">
        <f t="shared" si="211"/>
        <v>4.6804137541393342E-2</v>
      </c>
      <c r="CD60" s="68">
        <f t="shared" si="212"/>
        <v>3.8134853177980376E-3</v>
      </c>
      <c r="CE60" s="68">
        <f t="shared" si="213"/>
        <v>1.3558141111157305E-2</v>
      </c>
      <c r="CF60" s="68">
        <f t="shared" si="214"/>
        <v>8.4795152660923787E-2</v>
      </c>
      <c r="CU60" s="61" t="s">
        <v>30</v>
      </c>
      <c r="CV60">
        <f t="shared" si="220"/>
        <v>0</v>
      </c>
      <c r="CW60">
        <f t="shared" si="221"/>
        <v>1.0226975256701182E-2</v>
      </c>
      <c r="CX60">
        <f t="shared" si="222"/>
        <v>7.5289298523825753E-3</v>
      </c>
      <c r="CY60">
        <f t="shared" si="223"/>
        <v>0</v>
      </c>
      <c r="CZ60">
        <f t="shared" si="224"/>
        <v>4.3351147598022386E-3</v>
      </c>
      <c r="DA60">
        <f t="shared" si="225"/>
        <v>4.4842505664346253E-3</v>
      </c>
      <c r="DB60">
        <f t="shared" si="226"/>
        <v>4.9504315502734318E-3</v>
      </c>
      <c r="DC60">
        <f t="shared" si="227"/>
        <v>5.1491230005644237E-3</v>
      </c>
      <c r="DD60">
        <f t="shared" si="228"/>
        <v>3.6363315849373594E-3</v>
      </c>
    </row>
    <row r="61" spans="2:121">
      <c r="B61" t="s">
        <v>150</v>
      </c>
      <c r="D61" s="248" t="s">
        <v>120</v>
      </c>
      <c r="E61" s="248"/>
      <c r="F61" s="248"/>
      <c r="G61" s="248" t="s">
        <v>121</v>
      </c>
      <c r="H61" s="248"/>
      <c r="I61" s="248"/>
      <c r="J61" s="248" t="s">
        <v>123</v>
      </c>
      <c r="K61" s="248"/>
      <c r="L61" s="248"/>
      <c r="M61" s="248" t="s">
        <v>120</v>
      </c>
      <c r="N61" s="248"/>
      <c r="O61" s="248"/>
      <c r="P61" s="248" t="s">
        <v>121</v>
      </c>
      <c r="Q61" s="248"/>
      <c r="R61" s="248"/>
      <c r="S61" s="248" t="s">
        <v>123</v>
      </c>
      <c r="T61" s="248"/>
      <c r="U61" s="248"/>
      <c r="V61" s="248" t="s">
        <v>120</v>
      </c>
      <c r="W61" s="248"/>
      <c r="X61" s="248"/>
      <c r="Y61" s="248" t="s">
        <v>121</v>
      </c>
      <c r="Z61" s="248"/>
      <c r="AA61" s="248"/>
      <c r="AB61" s="248" t="s">
        <v>123</v>
      </c>
      <c r="AC61" s="248"/>
      <c r="AD61" s="248"/>
      <c r="AI61" s="75">
        <f>AI57+AI58</f>
        <v>54.805641047833049</v>
      </c>
      <c r="AJ61" s="75">
        <f t="shared" ref="AJ61:AY61" si="231">AJ57+AJ58</f>
        <v>44.709802139878285</v>
      </c>
      <c r="AK61" s="75">
        <f t="shared" si="231"/>
        <v>90.008524533946229</v>
      </c>
      <c r="AL61" s="75">
        <f t="shared" si="231"/>
        <v>114.27400337398824</v>
      </c>
      <c r="AM61" s="75">
        <f t="shared" si="231"/>
        <v>72.908718765185199</v>
      </c>
      <c r="AN61" s="109">
        <f t="shared" si="217"/>
        <v>75.341337972166201</v>
      </c>
      <c r="AO61" s="75">
        <f t="shared" si="231"/>
        <v>58.571406417899865</v>
      </c>
      <c r="AP61" s="75">
        <f t="shared" si="231"/>
        <v>87.060571651753136</v>
      </c>
      <c r="AQ61" s="75">
        <f t="shared" si="231"/>
        <v>61.311060642992615</v>
      </c>
      <c r="AR61" s="75">
        <f t="shared" si="231"/>
        <v>47.94987485219589</v>
      </c>
      <c r="AS61" s="75">
        <f t="shared" si="231"/>
        <v>105.25245156547946</v>
      </c>
      <c r="AT61" s="109">
        <f t="shared" si="218"/>
        <v>72.029073026064196</v>
      </c>
      <c r="AU61" s="75">
        <f t="shared" si="231"/>
        <v>82.940765598959132</v>
      </c>
      <c r="AV61" s="75">
        <f t="shared" si="231"/>
        <v>69.488489032745306</v>
      </c>
      <c r="AW61" s="75">
        <f t="shared" si="231"/>
        <v>148.78735649580386</v>
      </c>
      <c r="AX61" s="75">
        <f t="shared" si="231"/>
        <v>189.88954358090768</v>
      </c>
      <c r="AY61" s="75">
        <f t="shared" si="231"/>
        <v>108.60448766332712</v>
      </c>
      <c r="AZ61" s="109">
        <f t="shared" si="219"/>
        <v>119.94212847434862</v>
      </c>
      <c r="BB61" s="62" t="s">
        <v>8</v>
      </c>
      <c r="BC61" s="66">
        <v>0</v>
      </c>
      <c r="BD61" s="66">
        <v>0</v>
      </c>
      <c r="BE61" s="66">
        <v>2.9581112690053183E-3</v>
      </c>
      <c r="BF61" s="67">
        <f t="shared" si="203"/>
        <v>0</v>
      </c>
      <c r="BG61" s="67">
        <f t="shared" si="204"/>
        <v>0</v>
      </c>
      <c r="BH61" s="67">
        <f t="shared" si="205"/>
        <v>2.1135868654948249E-3</v>
      </c>
      <c r="BI61" s="68">
        <v>0</v>
      </c>
      <c r="BJ61" s="68">
        <v>0</v>
      </c>
      <c r="BK61" s="68">
        <v>3.6501969974478397E-3</v>
      </c>
      <c r="BW61" s="62" t="s">
        <v>8</v>
      </c>
      <c r="BX61" s="66">
        <f t="shared" si="206"/>
        <v>0</v>
      </c>
      <c r="BY61" s="66">
        <f t="shared" si="207"/>
        <v>0</v>
      </c>
      <c r="BZ61" s="66">
        <f t="shared" si="208"/>
        <v>8.2809353160108925E-3</v>
      </c>
      <c r="CA61" s="67">
        <f t="shared" si="209"/>
        <v>0</v>
      </c>
      <c r="CB61" s="67">
        <f t="shared" si="210"/>
        <v>0</v>
      </c>
      <c r="CC61" s="67">
        <f t="shared" si="211"/>
        <v>6.3177628699630974E-3</v>
      </c>
      <c r="CD61" s="68">
        <f t="shared" si="212"/>
        <v>0</v>
      </c>
      <c r="CE61" s="68">
        <f t="shared" si="213"/>
        <v>0</v>
      </c>
      <c r="CF61" s="68">
        <f t="shared" si="214"/>
        <v>7.2078278102186586E-3</v>
      </c>
      <c r="CU61" s="61" t="s">
        <v>31</v>
      </c>
      <c r="CV61">
        <f t="shared" si="220"/>
        <v>0</v>
      </c>
      <c r="CW61">
        <f t="shared" si="221"/>
        <v>7.5118886100767474E-3</v>
      </c>
      <c r="CX61">
        <f t="shared" si="222"/>
        <v>3.2840047254717756E-3</v>
      </c>
      <c r="CY61">
        <f t="shared" si="223"/>
        <v>0</v>
      </c>
      <c r="CZ61">
        <f t="shared" si="224"/>
        <v>0</v>
      </c>
      <c r="DA61">
        <f t="shared" si="225"/>
        <v>7.8356935661132079E-4</v>
      </c>
      <c r="DB61">
        <f t="shared" si="226"/>
        <v>0</v>
      </c>
      <c r="DC61">
        <f t="shared" si="227"/>
        <v>3.8353790385473097E-3</v>
      </c>
      <c r="DD61">
        <f t="shared" si="228"/>
        <v>3.4007745805735975E-3</v>
      </c>
    </row>
    <row r="62" spans="2:121">
      <c r="B62" s="1" t="s">
        <v>155</v>
      </c>
      <c r="C62" s="2" t="s">
        <v>0</v>
      </c>
      <c r="D62" s="35" t="s">
        <v>51</v>
      </c>
      <c r="E62" s="35" t="s">
        <v>53</v>
      </c>
      <c r="F62" s="35" t="s">
        <v>55</v>
      </c>
      <c r="G62" s="35" t="s">
        <v>51</v>
      </c>
      <c r="H62" s="35" t="s">
        <v>53</v>
      </c>
      <c r="I62" s="35" t="s">
        <v>55</v>
      </c>
      <c r="J62" s="35" t="s">
        <v>51</v>
      </c>
      <c r="K62" s="35" t="s">
        <v>53</v>
      </c>
      <c r="L62" s="35" t="s">
        <v>55</v>
      </c>
      <c r="M62" s="35" t="s">
        <v>51</v>
      </c>
      <c r="N62" s="35" t="s">
        <v>53</v>
      </c>
      <c r="O62" s="35" t="s">
        <v>55</v>
      </c>
      <c r="P62" s="35" t="s">
        <v>51</v>
      </c>
      <c r="Q62" s="35" t="s">
        <v>53</v>
      </c>
      <c r="R62" s="35" t="s">
        <v>55</v>
      </c>
      <c r="S62" s="35" t="s">
        <v>51</v>
      </c>
      <c r="T62" s="35" t="s">
        <v>53</v>
      </c>
      <c r="U62" s="35" t="s">
        <v>55</v>
      </c>
      <c r="V62" s="35" t="s">
        <v>51</v>
      </c>
      <c r="W62" s="35" t="s">
        <v>53</v>
      </c>
      <c r="X62" s="35" t="s">
        <v>55</v>
      </c>
      <c r="Y62" s="35" t="s">
        <v>51</v>
      </c>
      <c r="Z62" s="35" t="s">
        <v>53</v>
      </c>
      <c r="AA62" s="35" t="s">
        <v>55</v>
      </c>
      <c r="AB62" s="35" t="s">
        <v>51</v>
      </c>
      <c r="AC62" s="35" t="s">
        <v>53</v>
      </c>
      <c r="AD62" s="35" t="s">
        <v>55</v>
      </c>
      <c r="AH62" s="130" t="s">
        <v>124</v>
      </c>
      <c r="AI62">
        <f>AI61/AI60*100</f>
        <v>20.093037390603552</v>
      </c>
      <c r="AJ62">
        <f t="shared" ref="AJ62:AY62" si="232">AJ61/AJ60*100</f>
        <v>18.80606977848208</v>
      </c>
      <c r="AK62">
        <f t="shared" si="232"/>
        <v>29.471538431289279</v>
      </c>
      <c r="AL62">
        <f t="shared" si="232"/>
        <v>33.56699667795467</v>
      </c>
      <c r="AM62">
        <f t="shared" si="232"/>
        <v>18.421716379218132</v>
      </c>
      <c r="AN62" s="109">
        <f t="shared" si="217"/>
        <v>24.071871731509543</v>
      </c>
      <c r="AO62">
        <f t="shared" si="232"/>
        <v>40.846037182762821</v>
      </c>
      <c r="AP62">
        <f t="shared" si="232"/>
        <v>53.337198964176523</v>
      </c>
      <c r="AQ62">
        <f t="shared" si="232"/>
        <v>55.106928572816457</v>
      </c>
      <c r="AR62">
        <f t="shared" si="232"/>
        <v>10.288845754873451</v>
      </c>
      <c r="AS62">
        <f t="shared" si="232"/>
        <v>24.138488624652215</v>
      </c>
      <c r="AT62" s="109">
        <f>AVERAGE(AO62:AS62)</f>
        <v>36.743499819856297</v>
      </c>
      <c r="AU62">
        <f t="shared" si="232"/>
        <v>23.076539974839598</v>
      </c>
      <c r="AV62">
        <f t="shared" si="232"/>
        <v>31.461390376790238</v>
      </c>
      <c r="AW62">
        <f t="shared" si="232"/>
        <v>41.08040315507602</v>
      </c>
      <c r="AX62">
        <f t="shared" si="232"/>
        <v>45.506166331300996</v>
      </c>
      <c r="AY62">
        <f t="shared" si="232"/>
        <v>50.781193702554496</v>
      </c>
      <c r="AZ62" s="109">
        <f t="shared" si="219"/>
        <v>38.381138708112267</v>
      </c>
      <c r="BB62" s="62" t="s">
        <v>10</v>
      </c>
      <c r="BC62" s="66">
        <v>1.8196379975786517E-3</v>
      </c>
      <c r="BD62" s="66">
        <v>7.2691919933075917E-4</v>
      </c>
      <c r="BE62" s="66">
        <v>9.2536917952014977E-2</v>
      </c>
      <c r="BF62" s="67">
        <f t="shared" si="203"/>
        <v>5.7379682537249692E-4</v>
      </c>
      <c r="BG62" s="67">
        <f t="shared" si="204"/>
        <v>1.5673248928771636E-3</v>
      </c>
      <c r="BH62" s="67">
        <f t="shared" si="205"/>
        <v>7.3395937689498716E-2</v>
      </c>
      <c r="BI62" s="68">
        <v>1.6595520878633503E-4</v>
      </c>
      <c r="BJ62" s="68">
        <v>1.5489204284333136E-3</v>
      </c>
      <c r="BK62" s="68">
        <v>5.6677943503270919E-2</v>
      </c>
      <c r="BW62" s="62" t="s">
        <v>10</v>
      </c>
      <c r="BX62" s="66">
        <f t="shared" si="206"/>
        <v>3.0307095229491197E-3</v>
      </c>
      <c r="BY62" s="66">
        <f t="shared" si="207"/>
        <v>2.3632417068897927E-3</v>
      </c>
      <c r="BZ62" s="66">
        <f t="shared" si="208"/>
        <v>0.26324583535349755</v>
      </c>
      <c r="CA62" s="67">
        <f t="shared" si="209"/>
        <v>1.6410905998769907E-3</v>
      </c>
      <c r="CB62" s="67">
        <f t="shared" si="210"/>
        <v>5.4804811477576851E-3</v>
      </c>
      <c r="CC62" s="67">
        <f t="shared" si="211"/>
        <v>0.20816744661065512</v>
      </c>
      <c r="CD62" s="68">
        <f t="shared" si="212"/>
        <v>8.818023846245219E-4</v>
      </c>
      <c r="CE62" s="68">
        <f t="shared" si="213"/>
        <v>6.2927340385470461E-3</v>
      </c>
      <c r="CF62" s="68">
        <f t="shared" si="214"/>
        <v>0.20313240376823263</v>
      </c>
      <c r="CU62" s="62" t="s">
        <v>7</v>
      </c>
      <c r="CV62">
        <f t="shared" si="220"/>
        <v>7.2877227441145317E-2</v>
      </c>
      <c r="CW62">
        <f t="shared" si="221"/>
        <v>5.3621643660000884E-2</v>
      </c>
      <c r="CX62">
        <f t="shared" si="222"/>
        <v>6.072823537816361E-2</v>
      </c>
      <c r="CY62">
        <f t="shared" si="223"/>
        <v>2.8024432069991095E-2</v>
      </c>
      <c r="CZ62">
        <f t="shared" si="224"/>
        <v>3.9686542010837871E-2</v>
      </c>
      <c r="DA62">
        <f t="shared" si="225"/>
        <v>8.0155706514782654E-2</v>
      </c>
      <c r="DB62">
        <f t="shared" si="226"/>
        <v>1.8325338024612607E-2</v>
      </c>
      <c r="DC62">
        <f t="shared" si="227"/>
        <v>5.7109830104038375E-2</v>
      </c>
      <c r="DD62">
        <f t="shared" si="228"/>
        <v>0.12010048249698653</v>
      </c>
    </row>
    <row r="63" spans="2:121">
      <c r="B63" s="3" t="s">
        <v>1</v>
      </c>
      <c r="C63" s="2" t="s">
        <v>2</v>
      </c>
      <c r="D63" s="47">
        <v>5029.3</v>
      </c>
      <c r="E63" s="48">
        <v>4419.3</v>
      </c>
      <c r="F63" s="48">
        <v>32372.9</v>
      </c>
      <c r="G63" s="48">
        <v>8168.1</v>
      </c>
      <c r="H63" s="48">
        <v>3074.7</v>
      </c>
      <c r="I63" s="48">
        <v>18503.5</v>
      </c>
      <c r="J63" s="48">
        <v>9070</v>
      </c>
      <c r="K63" s="155">
        <v>77215.399999999994</v>
      </c>
      <c r="L63" s="48">
        <v>27041.7</v>
      </c>
      <c r="M63" s="8">
        <f t="shared" ref="M63:U68" si="233">5.409*D63/D$74</f>
        <v>2.0567564643440392</v>
      </c>
      <c r="N63" s="9">
        <f t="shared" si="233"/>
        <v>1.7563551579720793</v>
      </c>
      <c r="O63" s="9">
        <f t="shared" si="233"/>
        <v>9.7604285379843159</v>
      </c>
      <c r="P63" s="9">
        <f t="shared" si="233"/>
        <v>2.9023079131303047</v>
      </c>
      <c r="Q63" s="9">
        <f t="shared" si="233"/>
        <v>1.5110621558757789</v>
      </c>
      <c r="R63" s="9">
        <f t="shared" si="233"/>
        <v>5.6579964893833514</v>
      </c>
      <c r="S63" s="9">
        <f t="shared" si="233"/>
        <v>3.6768892353121929</v>
      </c>
      <c r="T63" s="9">
        <f t="shared" si="233"/>
        <v>20.694174062549546</v>
      </c>
      <c r="U63" s="9">
        <f t="shared" si="233"/>
        <v>8.1961994239573226</v>
      </c>
      <c r="V63" s="28">
        <f>M63/$C63</f>
        <v>7.6049416318877405E-3</v>
      </c>
      <c r="W63" s="29">
        <f t="shared" ref="W63:AD63" si="234">N63/$C63</f>
        <v>6.4941954445260838E-3</v>
      </c>
      <c r="X63" s="29">
        <f t="shared" si="234"/>
        <v>3.6089586015841432E-2</v>
      </c>
      <c r="Y63" s="29">
        <f t="shared" si="234"/>
        <v>1.0731402895656517E-2</v>
      </c>
      <c r="Z63" s="29">
        <f t="shared" si="234"/>
        <v>5.5872144791117729E-3</v>
      </c>
      <c r="AA63" s="29">
        <f t="shared" si="234"/>
        <v>2.092067476200167E-2</v>
      </c>
      <c r="AB63" s="29">
        <f t="shared" si="234"/>
        <v>1.359544919693915E-2</v>
      </c>
      <c r="AC63" s="29">
        <f t="shared" si="234"/>
        <v>7.6517559854130321E-2</v>
      </c>
      <c r="AD63" s="30">
        <f t="shared" si="234"/>
        <v>3.0305784521935008E-2</v>
      </c>
      <c r="AE63" s="122"/>
      <c r="AF63" s="122"/>
      <c r="AH63" s="110" t="s">
        <v>125</v>
      </c>
      <c r="AI63">
        <f>AI57/AI60*100</f>
        <v>10.651366083462435</v>
      </c>
      <c r="AJ63">
        <f t="shared" ref="AJ63:AY63" si="235">AJ57/AJ60*100</f>
        <v>5.7790660828042384</v>
      </c>
      <c r="AK63">
        <f t="shared" si="235"/>
        <v>16.145455876684878</v>
      </c>
      <c r="AL63">
        <f t="shared" si="235"/>
        <v>10.897470110840555</v>
      </c>
      <c r="AM63">
        <f t="shared" si="235"/>
        <v>5.26365844750842</v>
      </c>
      <c r="AN63" s="109">
        <f t="shared" si="217"/>
        <v>9.7474033202601049</v>
      </c>
      <c r="AO63">
        <f t="shared" si="235"/>
        <v>25.731721524156587</v>
      </c>
      <c r="AP63">
        <f t="shared" si="235"/>
        <v>23.502336146963003</v>
      </c>
      <c r="AQ63">
        <f t="shared" si="235"/>
        <v>18.015724084630655</v>
      </c>
      <c r="AR63">
        <f t="shared" si="235"/>
        <v>4.0785731378490464</v>
      </c>
      <c r="AS63">
        <f t="shared" si="235"/>
        <v>7.2910766272571133</v>
      </c>
      <c r="AT63" s="109">
        <f t="shared" si="218"/>
        <v>15.723886304171279</v>
      </c>
      <c r="AU63">
        <f t="shared" si="235"/>
        <v>11.723251462199224</v>
      </c>
      <c r="AV63">
        <f t="shared" si="235"/>
        <v>15.002262659400619</v>
      </c>
      <c r="AW63">
        <f t="shared" si="235"/>
        <v>16.947937733057731</v>
      </c>
      <c r="AX63">
        <f t="shared" si="235"/>
        <v>14.483057463454982</v>
      </c>
      <c r="AY63">
        <f t="shared" si="235"/>
        <v>3.6608605731142196</v>
      </c>
      <c r="AZ63" s="109">
        <f t="shared" si="219"/>
        <v>12.363473978245356</v>
      </c>
      <c r="BB63" s="62" t="s">
        <v>12</v>
      </c>
      <c r="BC63" s="66">
        <v>0</v>
      </c>
      <c r="BD63" s="66">
        <v>0</v>
      </c>
      <c r="BE63" s="66">
        <v>2.2044266540995078E-2</v>
      </c>
      <c r="BF63" s="67">
        <f t="shared" si="203"/>
        <v>0</v>
      </c>
      <c r="BG63" s="67">
        <f t="shared" si="204"/>
        <v>0</v>
      </c>
      <c r="BH63" s="67">
        <f t="shared" si="205"/>
        <v>1.6038643884848765E-2</v>
      </c>
      <c r="BI63" s="68">
        <v>0</v>
      </c>
      <c r="BJ63" s="68">
        <v>0</v>
      </c>
      <c r="BK63" s="68">
        <v>9.5963227163545096E-3</v>
      </c>
      <c r="BW63" s="62" t="s">
        <v>12</v>
      </c>
      <c r="BX63" s="66">
        <f t="shared" si="206"/>
        <v>0</v>
      </c>
      <c r="BY63" s="66">
        <f t="shared" si="207"/>
        <v>0</v>
      </c>
      <c r="BZ63" s="66">
        <f t="shared" si="208"/>
        <v>6.1048959190482144E-2</v>
      </c>
      <c r="CA63" s="67">
        <f t="shared" si="209"/>
        <v>0</v>
      </c>
      <c r="CB63" s="67">
        <f t="shared" si="210"/>
        <v>0</v>
      </c>
      <c r="CC63" s="67">
        <f t="shared" si="211"/>
        <v>4.4935562462351031E-2</v>
      </c>
      <c r="CD63" s="68">
        <f t="shared" si="212"/>
        <v>0</v>
      </c>
      <c r="CE63" s="68">
        <f t="shared" si="213"/>
        <v>0</v>
      </c>
      <c r="CF63" s="68">
        <f t="shared" si="214"/>
        <v>3.5846943247366085E-2</v>
      </c>
      <c r="CU63" s="62" t="s">
        <v>8</v>
      </c>
      <c r="CV63">
        <f t="shared" si="220"/>
        <v>0</v>
      </c>
      <c r="CW63">
        <f t="shared" si="221"/>
        <v>0</v>
      </c>
      <c r="CX63">
        <f t="shared" si="222"/>
        <v>1.0290198136045595E-2</v>
      </c>
      <c r="CY63">
        <f t="shared" si="223"/>
        <v>0</v>
      </c>
      <c r="CZ63">
        <f t="shared" si="224"/>
        <v>0</v>
      </c>
      <c r="DA63">
        <f t="shared" si="225"/>
        <v>7.7551809457942324E-3</v>
      </c>
      <c r="DB63">
        <f t="shared" si="226"/>
        <v>0</v>
      </c>
      <c r="DC63">
        <f t="shared" si="227"/>
        <v>0</v>
      </c>
      <c r="DD63">
        <f t="shared" si="228"/>
        <v>9.6167234842647401E-3</v>
      </c>
    </row>
    <row r="64" spans="2:121">
      <c r="B64" s="3" t="s">
        <v>3</v>
      </c>
      <c r="C64" s="2" t="s">
        <v>4</v>
      </c>
      <c r="D64" s="49">
        <v>14677.5</v>
      </c>
      <c r="E64" s="50">
        <v>13556</v>
      </c>
      <c r="F64" s="50">
        <v>41211.599999999999</v>
      </c>
      <c r="G64" s="50">
        <v>25685.1</v>
      </c>
      <c r="H64" s="50">
        <v>11302.1</v>
      </c>
      <c r="I64" s="50">
        <v>38353</v>
      </c>
      <c r="J64" s="50">
        <v>26420.799999999999</v>
      </c>
      <c r="K64" s="90">
        <v>207135.7</v>
      </c>
      <c r="L64" s="50">
        <v>42507</v>
      </c>
      <c r="M64" s="22">
        <f t="shared" si="233"/>
        <v>6.0024343358737076</v>
      </c>
      <c r="N64" s="23">
        <f t="shared" si="233"/>
        <v>5.3875388684790595</v>
      </c>
      <c r="O64" s="23">
        <f t="shared" si="233"/>
        <v>12.425296366281501</v>
      </c>
      <c r="P64" s="23">
        <f t="shared" si="233"/>
        <v>9.1264882873058841</v>
      </c>
      <c r="Q64" s="23">
        <f t="shared" si="233"/>
        <v>5.5544201359233876</v>
      </c>
      <c r="R64" s="23">
        <f t="shared" si="233"/>
        <v>11.727572586663047</v>
      </c>
      <c r="S64" s="23">
        <f t="shared" si="233"/>
        <v>10.710733749540946</v>
      </c>
      <c r="T64" s="23">
        <f t="shared" si="233"/>
        <v>55.513566339979391</v>
      </c>
      <c r="U64" s="23">
        <f t="shared" si="233"/>
        <v>12.883651875220638</v>
      </c>
      <c r="V64" s="31">
        <f t="shared" ref="V64:V74" si="236">M64/$C64</f>
        <v>2.0108657741620461E-2</v>
      </c>
      <c r="W64" s="32">
        <f t="shared" ref="W64:W74" si="237">N64/$C64</f>
        <v>1.8048706427065526E-2</v>
      </c>
      <c r="X64" s="32">
        <f t="shared" ref="X64:X74" si="238">O64/$C64</f>
        <v>4.1625783471629818E-2</v>
      </c>
      <c r="Y64" s="32">
        <f t="shared" ref="Y64:Y74" si="239">P64/$C64</f>
        <v>3.0574500124977835E-2</v>
      </c>
      <c r="Z64" s="32">
        <f t="shared" ref="Z64:Z74" si="240">Q64/$C64</f>
        <v>1.8607772649659588E-2</v>
      </c>
      <c r="AA64" s="32">
        <f t="shared" ref="AA64:AA74" si="241">R64/$C64</f>
        <v>3.9288350374080558E-2</v>
      </c>
      <c r="AB64" s="32">
        <f t="shared" ref="AB64:AB74" si="242">S64/$C64</f>
        <v>3.588185510733985E-2</v>
      </c>
      <c r="AC64" s="32">
        <f t="shared" ref="AC64:AC74" si="243">T64/$C64</f>
        <v>0.18597509661634637</v>
      </c>
      <c r="AD64" s="33">
        <f t="shared" ref="AD64:AD74" si="244">U64/$C64</f>
        <v>4.3161312814809505E-2</v>
      </c>
      <c r="AE64" s="32"/>
      <c r="AF64" s="32"/>
      <c r="BB64" s="62" t="s">
        <v>14</v>
      </c>
      <c r="BC64" s="66">
        <v>0</v>
      </c>
      <c r="BD64" s="66">
        <v>0</v>
      </c>
      <c r="BE64" s="66">
        <v>2.8376381230927977E-2</v>
      </c>
      <c r="BF64" s="67">
        <f t="shared" si="203"/>
        <v>0</v>
      </c>
      <c r="BG64" s="67">
        <f t="shared" si="204"/>
        <v>0</v>
      </c>
      <c r="BH64" s="67">
        <f t="shared" si="205"/>
        <v>2.3652722191700538E-2</v>
      </c>
      <c r="BI64" s="68">
        <v>0</v>
      </c>
      <c r="BJ64" s="68">
        <v>0</v>
      </c>
      <c r="BK64" s="68">
        <v>1.5562575939069845E-2</v>
      </c>
      <c r="BW64" s="62" t="s">
        <v>14</v>
      </c>
      <c r="BX64" s="66">
        <f t="shared" si="206"/>
        <v>0</v>
      </c>
      <c r="BY64" s="66">
        <f t="shared" si="207"/>
        <v>0</v>
      </c>
      <c r="BZ64" s="66">
        <f t="shared" si="208"/>
        <v>8.4575748921369168E-2</v>
      </c>
      <c r="CA64" s="67">
        <f t="shared" si="209"/>
        <v>0</v>
      </c>
      <c r="CB64" s="67">
        <f t="shared" si="210"/>
        <v>0</v>
      </c>
      <c r="CC64" s="67">
        <f t="shared" si="211"/>
        <v>6.6736490986260805E-2</v>
      </c>
      <c r="CD64" s="68">
        <f t="shared" si="212"/>
        <v>0</v>
      </c>
      <c r="CE64" s="68">
        <f t="shared" si="213"/>
        <v>0</v>
      </c>
      <c r="CF64" s="68">
        <f t="shared" si="214"/>
        <v>6.3761953178035929E-2</v>
      </c>
      <c r="CU64" s="62" t="s">
        <v>10</v>
      </c>
      <c r="CV64">
        <f t="shared" si="220"/>
        <v>1.814271873158952E-2</v>
      </c>
      <c r="CW64">
        <f t="shared" si="221"/>
        <v>1.4202853765545687E-2</v>
      </c>
      <c r="CX64">
        <f t="shared" si="222"/>
        <v>0.33109011093600299</v>
      </c>
      <c r="CY64">
        <f t="shared" si="223"/>
        <v>2.4343562596307634E-2</v>
      </c>
      <c r="CZ64">
        <f t="shared" si="224"/>
        <v>3.1975873361654229E-2</v>
      </c>
      <c r="DA64">
        <f t="shared" si="225"/>
        <v>0.2592119753355997</v>
      </c>
      <c r="DB64">
        <f t="shared" si="226"/>
        <v>4.232358025748186E-3</v>
      </c>
      <c r="DC64">
        <f t="shared" si="227"/>
        <v>3.1017188260071875E-2</v>
      </c>
      <c r="DD64">
        <f t="shared" si="228"/>
        <v>0.29342898140604634</v>
      </c>
    </row>
    <row r="65" spans="2:109">
      <c r="B65" s="3" t="s">
        <v>5</v>
      </c>
      <c r="C65" s="2">
        <v>326.56</v>
      </c>
      <c r="D65" s="11">
        <v>0</v>
      </c>
      <c r="E65" s="12">
        <v>0</v>
      </c>
      <c r="F65" s="50">
        <v>1542.5</v>
      </c>
      <c r="G65" s="12">
        <v>0</v>
      </c>
      <c r="H65" s="86">
        <v>0</v>
      </c>
      <c r="I65" s="50">
        <v>1105.0999999999999</v>
      </c>
      <c r="J65" s="86">
        <v>0</v>
      </c>
      <c r="K65" s="86">
        <v>0</v>
      </c>
      <c r="L65" s="86">
        <v>0</v>
      </c>
      <c r="M65" s="22">
        <f t="shared" si="233"/>
        <v>0</v>
      </c>
      <c r="N65" s="23">
        <f t="shared" si="233"/>
        <v>0</v>
      </c>
      <c r="O65" s="23">
        <f t="shared" si="233"/>
        <v>0.46506371130917545</v>
      </c>
      <c r="P65" s="23">
        <f t="shared" si="233"/>
        <v>0</v>
      </c>
      <c r="Q65" s="23">
        <f t="shared" si="233"/>
        <v>0</v>
      </c>
      <c r="R65" s="23">
        <f t="shared" si="233"/>
        <v>0.33791725459602467</v>
      </c>
      <c r="S65" s="23">
        <f t="shared" si="233"/>
        <v>0</v>
      </c>
      <c r="T65" s="23">
        <f t="shared" si="233"/>
        <v>0</v>
      </c>
      <c r="U65" s="23">
        <f t="shared" si="233"/>
        <v>0</v>
      </c>
      <c r="V65" s="31">
        <f t="shared" si="236"/>
        <v>0</v>
      </c>
      <c r="W65" s="32">
        <f t="shared" si="237"/>
        <v>0</v>
      </c>
      <c r="X65" s="32">
        <f t="shared" si="238"/>
        <v>1.4241294442343688E-3</v>
      </c>
      <c r="Y65" s="32">
        <f t="shared" si="239"/>
        <v>0</v>
      </c>
      <c r="Z65" s="32">
        <f t="shared" si="240"/>
        <v>0</v>
      </c>
      <c r="AA65" s="32">
        <f t="shared" si="241"/>
        <v>1.034778462138733E-3</v>
      </c>
      <c r="AB65" s="32">
        <f t="shared" si="242"/>
        <v>0</v>
      </c>
      <c r="AC65" s="32">
        <f t="shared" si="243"/>
        <v>0</v>
      </c>
      <c r="AD65" s="33">
        <f t="shared" si="244"/>
        <v>0</v>
      </c>
      <c r="AE65" s="32"/>
      <c r="AF65" s="32"/>
      <c r="AN65" t="s">
        <v>74</v>
      </c>
      <c r="AT65" t="s">
        <v>74</v>
      </c>
      <c r="AZ65" t="s">
        <v>74</v>
      </c>
      <c r="BB65" s="62" t="s">
        <v>59</v>
      </c>
      <c r="BC65" s="66">
        <v>0</v>
      </c>
      <c r="BD65" s="66">
        <v>0</v>
      </c>
      <c r="BE65" s="66">
        <v>7.0253847201825455E-3</v>
      </c>
      <c r="BF65" s="67">
        <f t="shared" si="203"/>
        <v>0</v>
      </c>
      <c r="BG65" s="67">
        <f t="shared" si="204"/>
        <v>0</v>
      </c>
      <c r="BH65" s="67">
        <f t="shared" si="205"/>
        <v>5.808668128279567E-3</v>
      </c>
      <c r="BI65" s="68">
        <v>0</v>
      </c>
      <c r="BJ65" s="68">
        <v>0</v>
      </c>
      <c r="BK65" s="68">
        <v>3.29211495828913E-3</v>
      </c>
      <c r="BW65" s="62" t="s">
        <v>59</v>
      </c>
      <c r="BX65" s="66">
        <f t="shared" si="206"/>
        <v>0</v>
      </c>
      <c r="BY65" s="66">
        <f t="shared" si="207"/>
        <v>0</v>
      </c>
      <c r="BZ65" s="66">
        <f t="shared" si="208"/>
        <v>2.041041597861883E-2</v>
      </c>
      <c r="CA65" s="67">
        <f t="shared" si="209"/>
        <v>0</v>
      </c>
      <c r="CB65" s="67">
        <f t="shared" si="210"/>
        <v>0</v>
      </c>
      <c r="CC65" s="67">
        <f t="shared" si="211"/>
        <v>1.5773688652396027E-2</v>
      </c>
      <c r="CD65" s="68">
        <f t="shared" si="212"/>
        <v>0</v>
      </c>
      <c r="CE65" s="68">
        <f t="shared" si="213"/>
        <v>0</v>
      </c>
      <c r="CF65" s="68">
        <f t="shared" si="214"/>
        <v>1.3319075840401384E-2</v>
      </c>
      <c r="CU65" s="62" t="s">
        <v>12</v>
      </c>
      <c r="CV65">
        <f t="shared" si="220"/>
        <v>0</v>
      </c>
      <c r="CW65">
        <f t="shared" si="221"/>
        <v>0</v>
      </c>
      <c r="CX65">
        <f t="shared" si="222"/>
        <v>7.5447231268398932E-2</v>
      </c>
      <c r="CY65">
        <f t="shared" si="223"/>
        <v>0</v>
      </c>
      <c r="CZ65">
        <f t="shared" si="224"/>
        <v>0</v>
      </c>
      <c r="DA65">
        <f t="shared" si="225"/>
        <v>4.848209864459755E-2</v>
      </c>
      <c r="DB65">
        <f t="shared" si="226"/>
        <v>0</v>
      </c>
      <c r="DC65">
        <f t="shared" si="227"/>
        <v>0</v>
      </c>
      <c r="DD65">
        <f t="shared" si="228"/>
        <v>5.2048349773893651E-2</v>
      </c>
    </row>
    <row r="66" spans="2:109">
      <c r="B66" s="3" t="s">
        <v>6</v>
      </c>
      <c r="C66" s="2">
        <v>268.39999999999998</v>
      </c>
      <c r="D66" s="11">
        <v>0</v>
      </c>
      <c r="E66" s="12">
        <v>0</v>
      </c>
      <c r="F66" s="90">
        <v>0</v>
      </c>
      <c r="G66" s="50">
        <v>0</v>
      </c>
      <c r="H66" s="12">
        <v>0</v>
      </c>
      <c r="I66" s="90">
        <v>0</v>
      </c>
      <c r="J66" s="90">
        <v>0</v>
      </c>
      <c r="K66" s="90">
        <v>0</v>
      </c>
      <c r="L66" s="90">
        <v>0</v>
      </c>
      <c r="M66" s="22">
        <f t="shared" si="233"/>
        <v>0</v>
      </c>
      <c r="N66" s="23">
        <f t="shared" si="233"/>
        <v>0</v>
      </c>
      <c r="O66" s="23">
        <f t="shared" si="233"/>
        <v>0</v>
      </c>
      <c r="P66" s="23">
        <f t="shared" si="233"/>
        <v>0</v>
      </c>
      <c r="Q66" s="23">
        <f t="shared" si="233"/>
        <v>0</v>
      </c>
      <c r="R66" s="23">
        <f t="shared" si="233"/>
        <v>0</v>
      </c>
      <c r="S66" s="23">
        <f t="shared" si="233"/>
        <v>0</v>
      </c>
      <c r="T66" s="23">
        <f t="shared" si="233"/>
        <v>0</v>
      </c>
      <c r="U66" s="23">
        <f t="shared" si="233"/>
        <v>0</v>
      </c>
      <c r="V66" s="31">
        <f t="shared" si="236"/>
        <v>0</v>
      </c>
      <c r="W66" s="32">
        <f t="shared" si="237"/>
        <v>0</v>
      </c>
      <c r="X66" s="32">
        <f t="shared" si="238"/>
        <v>0</v>
      </c>
      <c r="Y66" s="32">
        <f t="shared" si="239"/>
        <v>0</v>
      </c>
      <c r="Z66" s="32">
        <f t="shared" si="240"/>
        <v>0</v>
      </c>
      <c r="AA66" s="32">
        <f t="shared" si="241"/>
        <v>0</v>
      </c>
      <c r="AB66" s="32">
        <f t="shared" si="242"/>
        <v>0</v>
      </c>
      <c r="AC66" s="32">
        <f t="shared" si="243"/>
        <v>0</v>
      </c>
      <c r="AD66" s="33">
        <f t="shared" si="244"/>
        <v>0</v>
      </c>
      <c r="AE66" s="32"/>
      <c r="AF66" s="32"/>
      <c r="AH66" s="38"/>
      <c r="AI66" s="38" t="s">
        <v>56</v>
      </c>
      <c r="AJ66" s="38" t="s">
        <v>57</v>
      </c>
      <c r="AK66" s="38" t="s">
        <v>58</v>
      </c>
      <c r="AM66" t="s">
        <v>51</v>
      </c>
      <c r="AN66">
        <f>_xlfn.STDEV.P(AI57:AM57)</f>
        <v>12.430687720199558</v>
      </c>
      <c r="AS66" t="s">
        <v>51</v>
      </c>
      <c r="AT66">
        <f>_xlfn.STDEV.P(AO57:AS57)</f>
        <v>8.2174946034671432</v>
      </c>
      <c r="AY66" t="s">
        <v>51</v>
      </c>
      <c r="AZ66">
        <f>_xlfn.STDEV.P(AU57:AY57)</f>
        <v>19.781957547308945</v>
      </c>
      <c r="BB66" s="61" t="s">
        <v>60</v>
      </c>
      <c r="BC66" s="66">
        <v>0</v>
      </c>
      <c r="BD66" s="66">
        <v>0</v>
      </c>
      <c r="BE66" s="66">
        <v>3.5853138073259165E-4</v>
      </c>
      <c r="BF66" s="67">
        <f t="shared" si="203"/>
        <v>0</v>
      </c>
      <c r="BG66" s="67">
        <f t="shared" si="204"/>
        <v>0</v>
      </c>
      <c r="BH66" s="67">
        <f t="shared" si="205"/>
        <v>9.1518236015308667E-4</v>
      </c>
      <c r="BI66" s="68">
        <v>0</v>
      </c>
      <c r="BJ66" s="68">
        <v>0</v>
      </c>
      <c r="BK66" s="68">
        <v>1.0668597041963053E-3</v>
      </c>
      <c r="BW66" s="61" t="s">
        <v>60</v>
      </c>
      <c r="BX66" s="66">
        <f t="shared" si="206"/>
        <v>0</v>
      </c>
      <c r="BY66" s="66">
        <f t="shared" si="207"/>
        <v>0</v>
      </c>
      <c r="BZ66" s="66">
        <f t="shared" si="208"/>
        <v>1.0345494993520177E-3</v>
      </c>
      <c r="CA66" s="67">
        <f t="shared" si="209"/>
        <v>0</v>
      </c>
      <c r="CB66" s="67">
        <f t="shared" si="210"/>
        <v>0</v>
      </c>
      <c r="CC66" s="67">
        <f t="shared" si="211"/>
        <v>2.631828297612607E-3</v>
      </c>
      <c r="CD66" s="68">
        <f t="shared" si="212"/>
        <v>0</v>
      </c>
      <c r="CE66" s="68">
        <f t="shared" si="213"/>
        <v>0</v>
      </c>
      <c r="CF66" s="68">
        <f t="shared" si="214"/>
        <v>2.8034060351224141E-3</v>
      </c>
      <c r="CU66" s="62" t="s">
        <v>14</v>
      </c>
      <c r="CV66">
        <f t="shared" si="220"/>
        <v>0</v>
      </c>
      <c r="CW66">
        <f t="shared" si="221"/>
        <v>0</v>
      </c>
      <c r="CX66">
        <f t="shared" si="222"/>
        <v>0.10501905912877625</v>
      </c>
      <c r="CY66">
        <f t="shared" si="223"/>
        <v>0</v>
      </c>
      <c r="CZ66">
        <f t="shared" si="224"/>
        <v>0</v>
      </c>
      <c r="DA66">
        <f t="shared" si="225"/>
        <v>7.4590401099023054E-2</v>
      </c>
      <c r="DB66">
        <f t="shared" si="226"/>
        <v>0</v>
      </c>
      <c r="DC66">
        <f t="shared" si="227"/>
        <v>0</v>
      </c>
      <c r="DD66">
        <f t="shared" si="228"/>
        <v>9.0863631581660081E-2</v>
      </c>
    </row>
    <row r="67" spans="2:109">
      <c r="B67" s="3" t="s">
        <v>7</v>
      </c>
      <c r="C67" s="2">
        <v>296.49</v>
      </c>
      <c r="D67" s="11">
        <v>0</v>
      </c>
      <c r="E67" s="12">
        <v>0</v>
      </c>
      <c r="F67" s="50">
        <v>8765.1</v>
      </c>
      <c r="G67" s="90">
        <v>0</v>
      </c>
      <c r="H67" s="12">
        <v>0</v>
      </c>
      <c r="I67" s="50">
        <v>4775.5</v>
      </c>
      <c r="J67" s="50">
        <v>1542.8</v>
      </c>
      <c r="K67" s="86">
        <v>4578.6000000000004</v>
      </c>
      <c r="L67" s="50">
        <v>6108.7</v>
      </c>
      <c r="M67" s="22">
        <f t="shared" si="233"/>
        <v>0</v>
      </c>
      <c r="N67" s="23">
        <f t="shared" si="233"/>
        <v>0</v>
      </c>
      <c r="O67" s="23">
        <f t="shared" si="233"/>
        <v>2.6426774301433089</v>
      </c>
      <c r="P67" s="23">
        <f t="shared" si="233"/>
        <v>0</v>
      </c>
      <c r="Q67" s="23">
        <f t="shared" si="233"/>
        <v>0</v>
      </c>
      <c r="R67" s="23">
        <f t="shared" si="233"/>
        <v>1.4602514245980598</v>
      </c>
      <c r="S67" s="23">
        <f t="shared" si="233"/>
        <v>0.62543602119511033</v>
      </c>
      <c r="T67" s="23">
        <f t="shared" si="233"/>
        <v>1.2270912973680037</v>
      </c>
      <c r="U67" s="23">
        <f t="shared" si="233"/>
        <v>1.8515153788825442</v>
      </c>
      <c r="V67" s="31">
        <f t="shared" si="236"/>
        <v>0</v>
      </c>
      <c r="W67" s="32">
        <f t="shared" si="237"/>
        <v>0</v>
      </c>
      <c r="X67" s="32">
        <f t="shared" si="238"/>
        <v>8.9132093161432384E-3</v>
      </c>
      <c r="Y67" s="32">
        <f t="shared" si="239"/>
        <v>0</v>
      </c>
      <c r="Z67" s="32">
        <f t="shared" si="240"/>
        <v>0</v>
      </c>
      <c r="AA67" s="32">
        <f t="shared" si="241"/>
        <v>4.9251287550948087E-3</v>
      </c>
      <c r="AB67" s="32">
        <f t="shared" si="242"/>
        <v>2.1094675071506976E-3</v>
      </c>
      <c r="AC67" s="32">
        <f t="shared" si="243"/>
        <v>4.1387274355560175E-3</v>
      </c>
      <c r="AD67" s="33">
        <f t="shared" si="244"/>
        <v>6.2447818775761216E-3</v>
      </c>
      <c r="AE67" s="32"/>
      <c r="AF67" s="32"/>
      <c r="AH67" s="38" t="s">
        <v>126</v>
      </c>
      <c r="AI67" s="95">
        <v>511.928060870629</v>
      </c>
      <c r="AJ67" s="95">
        <v>519.95799918245052</v>
      </c>
      <c r="AK67" s="95">
        <v>690.11250980581269</v>
      </c>
      <c r="AM67" t="s">
        <v>53</v>
      </c>
      <c r="AN67">
        <f t="shared" ref="AN67:AN72" si="245">_xlfn.STDEV.P(AI58:AM58)</f>
        <v>18.278532683396342</v>
      </c>
      <c r="AS67" t="s">
        <v>53</v>
      </c>
      <c r="AT67">
        <f t="shared" ref="AT67:AT72" si="246">_xlfn.STDEV.P(AO58:AS58)</f>
        <v>17.975543946649047</v>
      </c>
      <c r="AY67" t="s">
        <v>53</v>
      </c>
      <c r="AZ67">
        <f t="shared" ref="AZ67:AZ72" si="247">_xlfn.STDEV.P(AU58:AY58)</f>
        <v>35.687471108708301</v>
      </c>
      <c r="BB67" s="63" t="s">
        <v>47</v>
      </c>
      <c r="BC67" s="66">
        <v>3.258817755005982E-2</v>
      </c>
      <c r="BD67" s="66">
        <v>5.2839323128064539E-2</v>
      </c>
      <c r="BE67" s="66">
        <v>0.11581372922083466</v>
      </c>
      <c r="BF67" s="67">
        <f t="shared" si="203"/>
        <v>2.8916062026551191E-2</v>
      </c>
      <c r="BG67" s="67">
        <f t="shared" si="204"/>
        <v>4.0743635981963046E-2</v>
      </c>
      <c r="BH67" s="67">
        <f t="shared" si="205"/>
        <v>9.3537461034642999E-2</v>
      </c>
      <c r="BI67" s="68">
        <v>5.7408439060096884E-2</v>
      </c>
      <c r="BJ67" s="68">
        <v>0.10046867473496528</v>
      </c>
      <c r="BK67" s="68">
        <v>9.8722586939593432E-2</v>
      </c>
      <c r="BW67" s="63" t="s">
        <v>47</v>
      </c>
      <c r="BX67" s="66">
        <f t="shared" si="206"/>
        <v>8.7190487502536634E-2</v>
      </c>
      <c r="BY67" s="66">
        <f t="shared" si="207"/>
        <v>0.14297349843277291</v>
      </c>
      <c r="BZ67" s="66">
        <f t="shared" si="208"/>
        <v>0.31938523995459406</v>
      </c>
      <c r="CA67" s="67">
        <f t="shared" si="209"/>
        <v>9.6022362437079734E-2</v>
      </c>
      <c r="CB67" s="67">
        <f t="shared" si="210"/>
        <v>0.13318583093212705</v>
      </c>
      <c r="CC67" s="67">
        <f t="shared" si="211"/>
        <v>0.26907044784706258</v>
      </c>
      <c r="CD67" s="68">
        <f t="shared" si="212"/>
        <v>0.13557218725486925</v>
      </c>
      <c r="CE67" s="68">
        <f t="shared" si="213"/>
        <v>0.24893998350486254</v>
      </c>
      <c r="CF67" s="68">
        <f t="shared" si="214"/>
        <v>0.25877534258997792</v>
      </c>
      <c r="CU67" s="62" t="s">
        <v>59</v>
      </c>
      <c r="CV67">
        <f t="shared" si="220"/>
        <v>0</v>
      </c>
      <c r="CW67">
        <f t="shared" si="221"/>
        <v>0</v>
      </c>
      <c r="CX67">
        <f t="shared" si="222"/>
        <v>2.4985886935557273E-2</v>
      </c>
      <c r="CY67">
        <f t="shared" si="223"/>
        <v>0</v>
      </c>
      <c r="CZ67">
        <f t="shared" si="224"/>
        <v>0</v>
      </c>
      <c r="DA67">
        <f t="shared" si="225"/>
        <v>1.4639985209673922E-2</v>
      </c>
      <c r="DB67">
        <f t="shared" si="226"/>
        <v>0</v>
      </c>
      <c r="DC67">
        <f t="shared" si="227"/>
        <v>0</v>
      </c>
      <c r="DD67">
        <f t="shared" si="228"/>
        <v>1.9109434278530235E-2</v>
      </c>
    </row>
    <row r="68" spans="2:109">
      <c r="B68" s="1" t="s">
        <v>8</v>
      </c>
      <c r="C68" s="2" t="s">
        <v>9</v>
      </c>
      <c r="D68" s="11">
        <v>0</v>
      </c>
      <c r="E68" s="86">
        <v>0</v>
      </c>
      <c r="F68" s="50">
        <v>1950.6</v>
      </c>
      <c r="G68" s="90">
        <v>0</v>
      </c>
      <c r="H68" s="86">
        <v>0</v>
      </c>
      <c r="I68" s="90">
        <v>0</v>
      </c>
      <c r="J68" s="90">
        <v>0</v>
      </c>
      <c r="K68" s="90">
        <v>0</v>
      </c>
      <c r="L68" s="90">
        <v>0</v>
      </c>
      <c r="M68" s="22">
        <f t="shared" si="233"/>
        <v>0</v>
      </c>
      <c r="N68" s="23">
        <f t="shared" si="233"/>
        <v>0</v>
      </c>
      <c r="O68" s="23">
        <f t="shared" si="233"/>
        <v>0.58810585107272451</v>
      </c>
      <c r="P68" s="23">
        <f t="shared" si="233"/>
        <v>0</v>
      </c>
      <c r="Q68" s="23">
        <f t="shared" si="233"/>
        <v>0</v>
      </c>
      <c r="R68" s="23">
        <f t="shared" si="233"/>
        <v>0</v>
      </c>
      <c r="S68" s="23">
        <f t="shared" si="233"/>
        <v>0</v>
      </c>
      <c r="T68" s="23">
        <f t="shared" si="233"/>
        <v>0</v>
      </c>
      <c r="U68" s="23">
        <f t="shared" si="233"/>
        <v>0</v>
      </c>
      <c r="V68" s="31">
        <f t="shared" si="236"/>
        <v>0</v>
      </c>
      <c r="W68" s="32">
        <f t="shared" si="237"/>
        <v>0</v>
      </c>
      <c r="X68" s="32">
        <f t="shared" si="238"/>
        <v>1.9835604946970369E-3</v>
      </c>
      <c r="Y68" s="32">
        <f t="shared" si="239"/>
        <v>0</v>
      </c>
      <c r="Z68" s="32">
        <f t="shared" si="240"/>
        <v>0</v>
      </c>
      <c r="AA68" s="32">
        <f t="shared" si="241"/>
        <v>0</v>
      </c>
      <c r="AB68" s="32">
        <f t="shared" si="242"/>
        <v>0</v>
      </c>
      <c r="AC68" s="32">
        <f t="shared" si="243"/>
        <v>0</v>
      </c>
      <c r="AD68" s="33">
        <f t="shared" si="244"/>
        <v>0</v>
      </c>
      <c r="AE68" s="32"/>
      <c r="AF68" s="32"/>
      <c r="AH68" s="130" t="s">
        <v>124</v>
      </c>
      <c r="AI68" s="94">
        <f>AN62</f>
        <v>24.071871731509543</v>
      </c>
      <c r="AJ68" s="94">
        <f>AT62</f>
        <v>36.743499819856297</v>
      </c>
      <c r="AK68" s="94">
        <f>AZ62</f>
        <v>38.381138708112267</v>
      </c>
      <c r="AM68" t="s">
        <v>55</v>
      </c>
      <c r="AN68">
        <f t="shared" si="245"/>
        <v>45.243399080914529</v>
      </c>
      <c r="AS68" t="s">
        <v>55</v>
      </c>
      <c r="AT68">
        <f t="shared" si="246"/>
        <v>151.96020045779392</v>
      </c>
      <c r="AY68" t="s">
        <v>55</v>
      </c>
      <c r="AZ68">
        <f t="shared" si="247"/>
        <v>59.968630398510918</v>
      </c>
      <c r="BB68" s="63" t="s">
        <v>27</v>
      </c>
      <c r="BC68" s="66">
        <v>9.1289158501417882E-3</v>
      </c>
      <c r="BD68" s="66">
        <v>4.8552818633970426E-3</v>
      </c>
      <c r="BE68" s="66">
        <v>0.17321668027634921</v>
      </c>
      <c r="BF68" s="67">
        <f t="shared" si="203"/>
        <v>1.2447869044024018E-3</v>
      </c>
      <c r="BG68" s="67">
        <f t="shared" si="204"/>
        <v>4.0420807591221731E-3</v>
      </c>
      <c r="BH68" s="67">
        <f t="shared" si="205"/>
        <v>0.1376256779204057</v>
      </c>
      <c r="BI68" s="68">
        <v>1.8711543311409305E-3</v>
      </c>
      <c r="BJ68" s="68">
        <v>8.9153419156339873E-3</v>
      </c>
      <c r="BK68" s="68">
        <v>0.15254878638568065</v>
      </c>
      <c r="BW68" s="63" t="s">
        <v>27</v>
      </c>
      <c r="BX68" s="66">
        <f t="shared" si="206"/>
        <v>1.5204723268057607E-2</v>
      </c>
      <c r="BY68" s="66">
        <f t="shared" si="207"/>
        <v>1.2731753601780055E-2</v>
      </c>
      <c r="BZ68" s="66">
        <f t="shared" si="208"/>
        <v>0.48924699434011459</v>
      </c>
      <c r="CA68" s="67">
        <f t="shared" si="209"/>
        <v>3.5244131176975987E-3</v>
      </c>
      <c r="CB68" s="67">
        <f t="shared" si="210"/>
        <v>1.3737956133716336E-2</v>
      </c>
      <c r="CC68" s="67">
        <f t="shared" si="211"/>
        <v>0.39226034317268954</v>
      </c>
      <c r="CD68" s="68">
        <f t="shared" si="212"/>
        <v>4.6952877024225596E-3</v>
      </c>
      <c r="CE68" s="68">
        <f t="shared" si="213"/>
        <v>2.1566322699727958E-2</v>
      </c>
      <c r="CF68" s="68">
        <f t="shared" si="214"/>
        <v>0.41332675907127436</v>
      </c>
      <c r="CU68" s="61" t="s">
        <v>60</v>
      </c>
      <c r="CV68">
        <f t="shared" si="220"/>
        <v>0</v>
      </c>
      <c r="CW68">
        <f t="shared" si="221"/>
        <v>0</v>
      </c>
      <c r="CX68">
        <f t="shared" si="222"/>
        <v>1.1022920737386367E-3</v>
      </c>
      <c r="CY68">
        <f t="shared" si="223"/>
        <v>0</v>
      </c>
      <c r="CZ68">
        <f t="shared" si="224"/>
        <v>0</v>
      </c>
      <c r="DA68">
        <f t="shared" si="225"/>
        <v>2.1668863967554599E-3</v>
      </c>
      <c r="DB68">
        <f t="shared" si="226"/>
        <v>0</v>
      </c>
      <c r="DC68">
        <f t="shared" si="227"/>
        <v>0</v>
      </c>
      <c r="DD68">
        <f t="shared" si="228"/>
        <v>5.7913492292299886E-3</v>
      </c>
    </row>
    <row r="69" spans="2:109">
      <c r="B69" s="3" t="s">
        <v>10</v>
      </c>
      <c r="C69" s="2" t="s">
        <v>11</v>
      </c>
      <c r="D69" s="11">
        <v>0</v>
      </c>
      <c r="E69" s="86">
        <v>0</v>
      </c>
      <c r="F69" s="50">
        <v>70106.100000000006</v>
      </c>
      <c r="G69" s="90">
        <v>0</v>
      </c>
      <c r="H69" s="86">
        <v>0</v>
      </c>
      <c r="I69" s="50">
        <v>17608.900000000001</v>
      </c>
      <c r="J69" s="50">
        <v>1201.2</v>
      </c>
      <c r="K69" s="90">
        <v>5667.8</v>
      </c>
      <c r="L69" s="50">
        <v>32792.1</v>
      </c>
      <c r="M69" s="22">
        <f t="shared" ref="M69:O74" si="248">5.409*D69/D$74</f>
        <v>0</v>
      </c>
      <c r="N69" s="23">
        <f t="shared" si="248"/>
        <v>0</v>
      </c>
      <c r="O69" s="23">
        <f t="shared" si="248"/>
        <v>21.136987391515195</v>
      </c>
      <c r="P69" s="23" t="e">
        <f>5.409*#REF!/G$74</f>
        <v>#REF!</v>
      </c>
      <c r="Q69" s="23">
        <f t="shared" ref="Q69:U74" si="249">5.409*H69/H$74</f>
        <v>0</v>
      </c>
      <c r="R69" s="23">
        <f t="shared" si="249"/>
        <v>5.3844458822332264</v>
      </c>
      <c r="S69" s="23">
        <f t="shared" si="249"/>
        <v>0.48695472430617487</v>
      </c>
      <c r="T69" s="23">
        <f t="shared" si="249"/>
        <v>1.5190032008086252</v>
      </c>
      <c r="U69" s="23">
        <f t="shared" si="249"/>
        <v>9.939115925786874</v>
      </c>
      <c r="V69" s="31">
        <f t="shared" si="236"/>
        <v>0</v>
      </c>
      <c r="W69" s="32">
        <f t="shared" si="237"/>
        <v>0</v>
      </c>
      <c r="X69" s="32">
        <f t="shared" si="238"/>
        <v>7.1779764972714349E-2</v>
      </c>
      <c r="Y69" s="32" t="e">
        <f t="shared" si="239"/>
        <v>#REF!</v>
      </c>
      <c r="Z69" s="32">
        <f t="shared" si="240"/>
        <v>0</v>
      </c>
      <c r="AA69" s="32">
        <f t="shared" si="241"/>
        <v>1.8285210317632444E-2</v>
      </c>
      <c r="AB69" s="32">
        <f t="shared" si="242"/>
        <v>1.6536649720045331E-3</v>
      </c>
      <c r="AC69" s="32">
        <f t="shared" si="243"/>
        <v>5.1584310823127146E-3</v>
      </c>
      <c r="AD69" s="33">
        <f t="shared" si="244"/>
        <v>3.3752558582493541E-2</v>
      </c>
      <c r="AE69" s="32"/>
      <c r="AF69" s="32"/>
      <c r="AH69" s="110" t="s">
        <v>125</v>
      </c>
      <c r="AI69" s="94">
        <f>AN63</f>
        <v>9.7474033202601049</v>
      </c>
      <c r="AJ69" s="94">
        <f>AT63</f>
        <v>15.723886304171279</v>
      </c>
      <c r="AK69" s="94">
        <f>AZ63</f>
        <v>12.363473978245356</v>
      </c>
      <c r="AM69" t="s">
        <v>49</v>
      </c>
      <c r="AN69">
        <f t="shared" si="245"/>
        <v>54.611717095095429</v>
      </c>
      <c r="AS69" t="s">
        <v>49</v>
      </c>
      <c r="AT69">
        <f t="shared" si="246"/>
        <v>153.91305244200868</v>
      </c>
      <c r="AY69" t="s">
        <v>49</v>
      </c>
      <c r="AZ69">
        <f t="shared" si="247"/>
        <v>82.157318467508091</v>
      </c>
      <c r="BB69" s="63" t="s">
        <v>49</v>
      </c>
      <c r="BC69" s="75">
        <f>BC67+BC68</f>
        <v>4.1717093400201605E-2</v>
      </c>
      <c r="BD69" s="75">
        <f t="shared" ref="BD69:BK69" si="250">BD67+BD68</f>
        <v>5.7694604991461583E-2</v>
      </c>
      <c r="BE69" s="75">
        <f t="shared" si="250"/>
        <v>0.28903040949718384</v>
      </c>
      <c r="BF69" s="75">
        <f t="shared" si="250"/>
        <v>3.0160848930953593E-2</v>
      </c>
      <c r="BG69" s="75">
        <f t="shared" si="250"/>
        <v>4.4785716741085217E-2</v>
      </c>
      <c r="BH69" s="75">
        <f t="shared" si="250"/>
        <v>0.2311631389550487</v>
      </c>
      <c r="BI69" s="75">
        <f t="shared" si="250"/>
        <v>5.9279593391237811E-2</v>
      </c>
      <c r="BJ69" s="75">
        <f t="shared" si="250"/>
        <v>0.10938401665059927</v>
      </c>
      <c r="BK69" s="75">
        <f t="shared" si="250"/>
        <v>0.25127137332527405</v>
      </c>
      <c r="BW69" s="63" t="s">
        <v>49</v>
      </c>
      <c r="BX69" s="66">
        <f t="shared" si="206"/>
        <v>0.10239521077059424</v>
      </c>
      <c r="BY69" s="66">
        <f t="shared" si="207"/>
        <v>0.15570525203455293</v>
      </c>
      <c r="BZ69" s="66">
        <f t="shared" si="208"/>
        <v>0.80863223429470854</v>
      </c>
      <c r="CA69" s="67">
        <f t="shared" si="209"/>
        <v>9.9546775554777339E-2</v>
      </c>
      <c r="CB69" s="67">
        <f t="shared" si="210"/>
        <v>0.14692378706584336</v>
      </c>
      <c r="CC69" s="67">
        <f t="shared" si="211"/>
        <v>0.66133079101975212</v>
      </c>
      <c r="CD69" s="68">
        <f t="shared" si="212"/>
        <v>0.1402674749572918</v>
      </c>
      <c r="CE69" s="68">
        <f t="shared" si="213"/>
        <v>0.27050630620459054</v>
      </c>
      <c r="CF69" s="68">
        <f t="shared" si="214"/>
        <v>0.67210210166125228</v>
      </c>
      <c r="CV69">
        <f>SUM(CV58:CV68)</f>
        <v>1</v>
      </c>
      <c r="CW69">
        <f t="shared" ref="CW69:DD69" si="251">SUM(CW58:CW68)</f>
        <v>1</v>
      </c>
      <c r="CX69">
        <f t="shared" si="251"/>
        <v>1</v>
      </c>
      <c r="CY69">
        <f t="shared" si="251"/>
        <v>0.99999999999999989</v>
      </c>
      <c r="CZ69">
        <f t="shared" si="251"/>
        <v>0.99999999999999989</v>
      </c>
      <c r="DA69">
        <f t="shared" si="251"/>
        <v>0.99999999999999978</v>
      </c>
      <c r="DB69">
        <f t="shared" si="251"/>
        <v>1</v>
      </c>
      <c r="DC69">
        <f t="shared" si="251"/>
        <v>1</v>
      </c>
      <c r="DD69">
        <f t="shared" si="251"/>
        <v>1.0000000000000002</v>
      </c>
    </row>
    <row r="70" spans="2:109">
      <c r="B70" s="3" t="s">
        <v>12</v>
      </c>
      <c r="C70" s="2" t="s">
        <v>13</v>
      </c>
      <c r="D70" s="11">
        <v>0</v>
      </c>
      <c r="E70" s="86">
        <v>0</v>
      </c>
      <c r="F70" s="50">
        <v>13930.4</v>
      </c>
      <c r="G70" s="90">
        <v>0</v>
      </c>
      <c r="H70" s="86">
        <v>0</v>
      </c>
      <c r="I70" s="50">
        <v>3761.5</v>
      </c>
      <c r="J70" s="90">
        <v>0</v>
      </c>
      <c r="K70" s="90">
        <v>0</v>
      </c>
      <c r="L70" s="50">
        <v>4860.1000000000004</v>
      </c>
      <c r="M70" s="22">
        <f t="shared" si="248"/>
        <v>0</v>
      </c>
      <c r="N70" s="23">
        <f t="shared" si="248"/>
        <v>0</v>
      </c>
      <c r="O70" s="23">
        <f t="shared" si="248"/>
        <v>4.2000152505810942</v>
      </c>
      <c r="P70" s="23">
        <f>5.409*G69/G$74</f>
        <v>0</v>
      </c>
      <c r="Q70" s="23">
        <f t="shared" si="249"/>
        <v>0</v>
      </c>
      <c r="R70" s="23">
        <f t="shared" si="249"/>
        <v>1.1501907095855097</v>
      </c>
      <c r="S70" s="23">
        <f t="shared" si="249"/>
        <v>0</v>
      </c>
      <c r="T70" s="23">
        <f t="shared" si="249"/>
        <v>0</v>
      </c>
      <c r="U70" s="23">
        <f t="shared" si="249"/>
        <v>1.4730711760124173</v>
      </c>
      <c r="V70" s="31">
        <f t="shared" si="236"/>
        <v>0</v>
      </c>
      <c r="W70" s="32">
        <f t="shared" si="237"/>
        <v>0</v>
      </c>
      <c r="X70" s="32">
        <f t="shared" si="238"/>
        <v>1.4360990393835378E-2</v>
      </c>
      <c r="Y70" s="32">
        <f t="shared" si="239"/>
        <v>0</v>
      </c>
      <c r="Z70" s="32">
        <f t="shared" si="240"/>
        <v>0</v>
      </c>
      <c r="AA70" s="32">
        <f t="shared" si="241"/>
        <v>3.9328137508907535E-3</v>
      </c>
      <c r="AB70" s="32">
        <f t="shared" si="242"/>
        <v>0</v>
      </c>
      <c r="AC70" s="32">
        <f t="shared" si="243"/>
        <v>0</v>
      </c>
      <c r="AD70" s="33">
        <f t="shared" si="244"/>
        <v>5.0368295698981656E-3</v>
      </c>
      <c r="AE70" s="32"/>
      <c r="AF70" s="32"/>
      <c r="AN70">
        <f t="shared" si="245"/>
        <v>24.886953484696654</v>
      </c>
      <c r="AT70">
        <f t="shared" si="246"/>
        <v>21.002529358074799</v>
      </c>
      <c r="AZ70">
        <f t="shared" si="247"/>
        <v>44.199322950466843</v>
      </c>
    </row>
    <row r="71" spans="2:109">
      <c r="B71" s="3" t="s">
        <v>14</v>
      </c>
      <c r="C71" s="2" t="s">
        <v>13</v>
      </c>
      <c r="D71" s="11">
        <v>0</v>
      </c>
      <c r="E71" s="86">
        <v>0</v>
      </c>
      <c r="F71" s="50">
        <v>25116.2</v>
      </c>
      <c r="G71" s="90">
        <v>0</v>
      </c>
      <c r="H71" s="86">
        <v>0</v>
      </c>
      <c r="I71" s="50">
        <v>4886.8</v>
      </c>
      <c r="J71" s="90">
        <v>0</v>
      </c>
      <c r="K71" s="90">
        <v>0</v>
      </c>
      <c r="L71" s="50">
        <v>8299.6</v>
      </c>
      <c r="M71" s="22">
        <f t="shared" si="248"/>
        <v>0</v>
      </c>
      <c r="N71" s="23">
        <f t="shared" si="248"/>
        <v>0</v>
      </c>
      <c r="O71" s="23">
        <f t="shared" si="248"/>
        <v>7.5725336700055186</v>
      </c>
      <c r="P71" s="23">
        <f>5.409*G71/G$74</f>
        <v>0</v>
      </c>
      <c r="Q71" s="23">
        <f t="shared" si="249"/>
        <v>0</v>
      </c>
      <c r="R71" s="23">
        <f t="shared" si="249"/>
        <v>1.494284716097958</v>
      </c>
      <c r="S71" s="23">
        <f t="shared" si="249"/>
        <v>0</v>
      </c>
      <c r="T71" s="23">
        <f t="shared" si="249"/>
        <v>0</v>
      </c>
      <c r="U71" s="23">
        <f t="shared" si="249"/>
        <v>2.515565838652015</v>
      </c>
      <c r="V71" s="31">
        <f t="shared" si="236"/>
        <v>0</v>
      </c>
      <c r="W71" s="32">
        <f t="shared" si="237"/>
        <v>0</v>
      </c>
      <c r="X71" s="32">
        <f t="shared" si="238"/>
        <v>2.589254486085454E-2</v>
      </c>
      <c r="Y71" s="32">
        <f t="shared" si="239"/>
        <v>0</v>
      </c>
      <c r="Z71" s="32">
        <f t="shared" si="240"/>
        <v>0</v>
      </c>
      <c r="AA71" s="32">
        <f t="shared" si="241"/>
        <v>5.1093644125622586E-3</v>
      </c>
      <c r="AB71" s="32">
        <f t="shared" si="242"/>
        <v>0</v>
      </c>
      <c r="AC71" s="32">
        <f t="shared" si="243"/>
        <v>0</v>
      </c>
      <c r="AD71" s="33">
        <f t="shared" si="244"/>
        <v>8.6014013494221959E-3</v>
      </c>
      <c r="AE71" s="32"/>
      <c r="AF71" s="32"/>
      <c r="AM71" s="130" t="s">
        <v>124</v>
      </c>
      <c r="AN71">
        <f t="shared" si="245"/>
        <v>6.2417601146346877</v>
      </c>
      <c r="AS71" s="130" t="s">
        <v>124</v>
      </c>
      <c r="AT71">
        <f t="shared" si="246"/>
        <v>17.251853283635551</v>
      </c>
      <c r="AY71" s="130" t="s">
        <v>124</v>
      </c>
      <c r="AZ71">
        <f t="shared" si="247"/>
        <v>9.9390851732577783</v>
      </c>
      <c r="BC71" s="251" t="s">
        <v>56</v>
      </c>
      <c r="BD71" s="251"/>
      <c r="BE71" s="251"/>
      <c r="BF71" s="251" t="s">
        <v>57</v>
      </c>
      <c r="BG71" s="251"/>
      <c r="BH71" s="251"/>
      <c r="BI71" s="251" t="s">
        <v>58</v>
      </c>
      <c r="BJ71" s="251"/>
      <c r="BK71" s="251"/>
      <c r="BX71" s="266" t="s">
        <v>119</v>
      </c>
      <c r="BY71" s="266"/>
      <c r="BZ71" s="266"/>
      <c r="CA71" s="249" t="s">
        <v>121</v>
      </c>
      <c r="CB71" s="249"/>
      <c r="CC71" s="249"/>
      <c r="CD71" s="251" t="s">
        <v>122</v>
      </c>
      <c r="CE71" s="251"/>
      <c r="CF71" s="251"/>
      <c r="CI71" s="251" t="s">
        <v>56</v>
      </c>
      <c r="CJ71" s="251"/>
      <c r="CK71" s="251"/>
      <c r="CL71" s="251" t="s">
        <v>57</v>
      </c>
      <c r="CM71" s="251"/>
      <c r="CN71" s="251"/>
      <c r="CO71" s="251" t="s">
        <v>58</v>
      </c>
      <c r="CP71" s="251"/>
      <c r="CQ71" s="251"/>
      <c r="CW71" s="251" t="s">
        <v>120</v>
      </c>
      <c r="CX71" s="251"/>
      <c r="CY71" s="251"/>
      <c r="CZ71" s="251" t="s">
        <v>57</v>
      </c>
      <c r="DA71" s="251"/>
      <c r="DB71" s="251"/>
      <c r="DC71" s="251" t="s">
        <v>58</v>
      </c>
      <c r="DD71" s="251"/>
      <c r="DE71" s="251"/>
    </row>
    <row r="72" spans="2:109">
      <c r="B72" s="3" t="s">
        <v>15</v>
      </c>
      <c r="C72" s="2">
        <v>290.39999999999998</v>
      </c>
      <c r="D72" s="11">
        <v>0</v>
      </c>
      <c r="E72" s="86">
        <v>0</v>
      </c>
      <c r="F72" s="50">
        <v>5536.5</v>
      </c>
      <c r="G72" s="90">
        <v>0</v>
      </c>
      <c r="H72" s="86">
        <v>0</v>
      </c>
      <c r="I72" s="50">
        <v>1439</v>
      </c>
      <c r="J72" s="90">
        <v>0</v>
      </c>
      <c r="K72" s="90">
        <v>0</v>
      </c>
      <c r="L72" s="50">
        <v>1489.4</v>
      </c>
      <c r="M72" s="22">
        <f t="shared" si="248"/>
        <v>0</v>
      </c>
      <c r="N72" s="23">
        <f t="shared" si="248"/>
        <v>0</v>
      </c>
      <c r="O72" s="23">
        <f t="shared" si="248"/>
        <v>1.6692546111269042</v>
      </c>
      <c r="P72" s="23">
        <f>5.409*G72/G$74</f>
        <v>0</v>
      </c>
      <c r="Q72" s="23">
        <f t="shared" si="249"/>
        <v>0</v>
      </c>
      <c r="R72" s="23">
        <f t="shared" si="249"/>
        <v>0.44001712909571938</v>
      </c>
      <c r="S72" s="23">
        <f t="shared" si="249"/>
        <v>0</v>
      </c>
      <c r="T72" s="23">
        <f t="shared" si="249"/>
        <v>0</v>
      </c>
      <c r="U72" s="23">
        <f t="shared" si="249"/>
        <v>0.45142943757389647</v>
      </c>
      <c r="V72" s="31">
        <f t="shared" si="236"/>
        <v>0</v>
      </c>
      <c r="W72" s="32">
        <f t="shared" si="237"/>
        <v>0</v>
      </c>
      <c r="X72" s="32">
        <f t="shared" si="238"/>
        <v>5.7481219391422329E-3</v>
      </c>
      <c r="Y72" s="32">
        <f t="shared" si="239"/>
        <v>0</v>
      </c>
      <c r="Z72" s="32">
        <f t="shared" si="240"/>
        <v>0</v>
      </c>
      <c r="AA72" s="32">
        <f t="shared" si="241"/>
        <v>1.5152104996409071E-3</v>
      </c>
      <c r="AB72" s="32">
        <f t="shared" si="242"/>
        <v>0</v>
      </c>
      <c r="AC72" s="32">
        <f t="shared" si="243"/>
        <v>0</v>
      </c>
      <c r="AD72" s="33">
        <f t="shared" si="244"/>
        <v>1.5545090825547401E-3</v>
      </c>
      <c r="AE72" s="32"/>
      <c r="AF72" s="32"/>
      <c r="AM72" s="110" t="s">
        <v>125</v>
      </c>
      <c r="AN72">
        <f t="shared" si="245"/>
        <v>3.9730730506481247</v>
      </c>
      <c r="AS72" s="110" t="s">
        <v>125</v>
      </c>
      <c r="AT72">
        <f t="shared" si="246"/>
        <v>8.6329504336341643</v>
      </c>
      <c r="AY72" s="110" t="s">
        <v>125</v>
      </c>
      <c r="AZ72">
        <f t="shared" si="247"/>
        <v>4.6608692906575993</v>
      </c>
      <c r="BC72" t="s">
        <v>51</v>
      </c>
      <c r="BD72" t="s">
        <v>53</v>
      </c>
      <c r="BE72" t="s">
        <v>55</v>
      </c>
      <c r="BF72" t="s">
        <v>51</v>
      </c>
      <c r="BG72" t="s">
        <v>53</v>
      </c>
      <c r="BH72" t="s">
        <v>55</v>
      </c>
      <c r="BI72" t="s">
        <v>51</v>
      </c>
      <c r="BJ72" t="s">
        <v>53</v>
      </c>
      <c r="BK72" t="s">
        <v>55</v>
      </c>
      <c r="BX72" t="s">
        <v>51</v>
      </c>
      <c r="BY72" t="s">
        <v>53</v>
      </c>
      <c r="BZ72" t="s">
        <v>55</v>
      </c>
      <c r="CA72" t="s">
        <v>51</v>
      </c>
      <c r="CB72" t="s">
        <v>53</v>
      </c>
      <c r="CC72" t="s">
        <v>55</v>
      </c>
      <c r="CD72" t="s">
        <v>51</v>
      </c>
      <c r="CE72" t="s">
        <v>53</v>
      </c>
      <c r="CF72" t="s">
        <v>55</v>
      </c>
      <c r="CI72" t="s">
        <v>51</v>
      </c>
      <c r="CJ72" t="s">
        <v>53</v>
      </c>
      <c r="CK72" t="s">
        <v>55</v>
      </c>
      <c r="CL72" t="s">
        <v>51</v>
      </c>
      <c r="CM72" t="s">
        <v>53</v>
      </c>
      <c r="CN72" t="s">
        <v>55</v>
      </c>
      <c r="CO72" t="s">
        <v>51</v>
      </c>
      <c r="CP72" t="s">
        <v>53</v>
      </c>
      <c r="CQ72" t="s">
        <v>55</v>
      </c>
      <c r="CW72" t="s">
        <v>51</v>
      </c>
      <c r="CX72" t="s">
        <v>53</v>
      </c>
      <c r="CY72" t="s">
        <v>55</v>
      </c>
      <c r="CZ72" t="s">
        <v>51</v>
      </c>
      <c r="DA72" t="s">
        <v>53</v>
      </c>
      <c r="DB72" t="s">
        <v>55</v>
      </c>
      <c r="DC72" t="s">
        <v>51</v>
      </c>
      <c r="DD72" t="s">
        <v>53</v>
      </c>
      <c r="DE72" t="s">
        <v>55</v>
      </c>
    </row>
    <row r="73" spans="2:109">
      <c r="B73" s="3" t="s">
        <v>16</v>
      </c>
      <c r="C73" s="2">
        <v>324.54000000000002</v>
      </c>
      <c r="D73" s="11">
        <v>0</v>
      </c>
      <c r="E73" s="86">
        <v>0</v>
      </c>
      <c r="F73" s="90">
        <v>0</v>
      </c>
      <c r="G73" s="90">
        <v>0</v>
      </c>
      <c r="H73" s="86">
        <v>0</v>
      </c>
      <c r="I73" s="90">
        <v>0</v>
      </c>
      <c r="J73" s="90">
        <v>0</v>
      </c>
      <c r="K73" s="90">
        <v>0</v>
      </c>
      <c r="L73" s="90">
        <v>0</v>
      </c>
      <c r="M73" s="22">
        <f t="shared" si="248"/>
        <v>0</v>
      </c>
      <c r="N73" s="23">
        <f t="shared" si="248"/>
        <v>0</v>
      </c>
      <c r="O73" s="23">
        <f t="shared" si="248"/>
        <v>0</v>
      </c>
      <c r="P73" s="23">
        <f>5.409*G73/G$74</f>
        <v>0</v>
      </c>
      <c r="Q73" s="23">
        <f t="shared" si="249"/>
        <v>0</v>
      </c>
      <c r="R73" s="23">
        <f t="shared" si="249"/>
        <v>0</v>
      </c>
      <c r="S73" s="23">
        <f t="shared" si="249"/>
        <v>0</v>
      </c>
      <c r="T73" s="23">
        <f t="shared" si="249"/>
        <v>0</v>
      </c>
      <c r="U73" s="23">
        <f t="shared" si="249"/>
        <v>0</v>
      </c>
      <c r="V73" s="31">
        <f t="shared" si="236"/>
        <v>0</v>
      </c>
      <c r="W73" s="32">
        <f t="shared" si="237"/>
        <v>0</v>
      </c>
      <c r="X73" s="32">
        <f t="shared" si="238"/>
        <v>0</v>
      </c>
      <c r="Y73" s="32">
        <f t="shared" si="239"/>
        <v>0</v>
      </c>
      <c r="Z73" s="32">
        <f t="shared" si="240"/>
        <v>0</v>
      </c>
      <c r="AA73" s="32">
        <f t="shared" si="241"/>
        <v>0</v>
      </c>
      <c r="AB73" s="32">
        <f t="shared" si="242"/>
        <v>0</v>
      </c>
      <c r="AC73" s="32">
        <f t="shared" si="243"/>
        <v>0</v>
      </c>
      <c r="AD73" s="33">
        <f t="shared" si="244"/>
        <v>0</v>
      </c>
      <c r="AE73" s="32"/>
      <c r="AF73" s="32"/>
      <c r="BB73" s="63" t="s">
        <v>47</v>
      </c>
      <c r="BC73" s="66">
        <v>3.258817755005982E-2</v>
      </c>
      <c r="BD73" s="66">
        <v>5.2839323128064539E-2</v>
      </c>
      <c r="BE73" s="66">
        <v>0.11581372922083466</v>
      </c>
      <c r="BF73" s="67">
        <v>6.107355312908299E-2</v>
      </c>
      <c r="BG73" s="67">
        <v>0.13298030107458741</v>
      </c>
      <c r="BH73" s="67">
        <v>0.10038471598212162</v>
      </c>
      <c r="BI73" s="68">
        <v>5.7408439060096884E-2</v>
      </c>
      <c r="BJ73" s="68">
        <v>0.10046867473496528</v>
      </c>
      <c r="BK73" s="68">
        <v>9.8722586939593432E-2</v>
      </c>
      <c r="BW73" s="63" t="s">
        <v>47</v>
      </c>
      <c r="BX73" s="106">
        <f>BX67</f>
        <v>8.7190487502536634E-2</v>
      </c>
      <c r="BY73" s="106">
        <f t="shared" ref="BY73:CF73" si="252">BY67</f>
        <v>0.14297349843277291</v>
      </c>
      <c r="BZ73" s="106">
        <f t="shared" si="252"/>
        <v>0.31938523995459406</v>
      </c>
      <c r="CA73" s="106">
        <f t="shared" si="252"/>
        <v>9.6022362437079734E-2</v>
      </c>
      <c r="CB73" s="106">
        <f t="shared" si="252"/>
        <v>0.13318583093212705</v>
      </c>
      <c r="CC73" s="106">
        <f t="shared" si="252"/>
        <v>0.26907044784706258</v>
      </c>
      <c r="CD73" s="106">
        <f t="shared" si="252"/>
        <v>0.13557218725486925</v>
      </c>
      <c r="CE73" s="106">
        <f t="shared" si="252"/>
        <v>0.24893998350486254</v>
      </c>
      <c r="CF73" s="106">
        <f t="shared" si="252"/>
        <v>0.25877534258997792</v>
      </c>
      <c r="CH73" s="63" t="s">
        <v>47</v>
      </c>
      <c r="CI73" s="106">
        <f>CD17</f>
        <v>2.7601048844524474E-2</v>
      </c>
      <c r="CJ73" s="106">
        <f>CD33</f>
        <v>5.6297664683876029E-2</v>
      </c>
      <c r="CK73" s="106">
        <f>CD49</f>
        <v>9.8548132788664852E-2</v>
      </c>
      <c r="CL73" s="107">
        <f>CK17</f>
        <v>3.1421333306214175E-2</v>
      </c>
      <c r="CM73" s="107">
        <f>CK22</f>
        <v>1.2937580763432115E-2</v>
      </c>
      <c r="CN73" s="107">
        <f>CK49</f>
        <v>0.17374095631793385</v>
      </c>
      <c r="CO73" s="108">
        <f>CR17</f>
        <v>6.2213333574030076E-2</v>
      </c>
      <c r="CP73" s="108">
        <f>CR33</f>
        <v>0.11848526149734055</v>
      </c>
      <c r="CQ73" s="108">
        <f>CR49</f>
        <v>7.8618514490044755E-2</v>
      </c>
      <c r="CV73" s="7" t="s">
        <v>20</v>
      </c>
      <c r="CW73">
        <f t="shared" ref="CW73:CW81" si="253">DC6</f>
        <v>0.12473378955081689</v>
      </c>
      <c r="CX73">
        <f t="shared" ref="CX73:CX81" si="254">DC22</f>
        <v>8.6170243619662912E-2</v>
      </c>
      <c r="CY73">
        <f t="shared" ref="CY73:CY81" si="255">DC38</f>
        <v>3.6494273840242362E-2</v>
      </c>
      <c r="CZ73">
        <f t="shared" ref="CZ73:CZ81" si="256">DJ6</f>
        <v>0.12271823766935586</v>
      </c>
      <c r="DA73">
        <f t="shared" ref="DA73:DA81" si="257">DJ22</f>
        <v>5.9799788954396672E-2</v>
      </c>
      <c r="DB73">
        <f t="shared" ref="DB73:DB81" si="258">DJ38</f>
        <v>3.9551389568771203E-2</v>
      </c>
      <c r="DC73">
        <f t="shared" ref="DC73:DC81" si="259">DQ6</f>
        <v>0.32748619955292679</v>
      </c>
      <c r="DD73">
        <f t="shared" ref="DD73:DD81" si="260">DQ22</f>
        <v>6.4534244039141889E-2</v>
      </c>
      <c r="DE73">
        <f t="shared" ref="DE73:DE81" si="261">DQ38</f>
        <v>6.6475642277665184E-2</v>
      </c>
    </row>
    <row r="74" spans="2:109">
      <c r="B74" s="4" t="s">
        <v>17</v>
      </c>
      <c r="C74" s="2">
        <v>284.45</v>
      </c>
      <c r="D74" s="51">
        <v>13226.4</v>
      </c>
      <c r="E74" s="52">
        <v>13610</v>
      </c>
      <c r="F74" s="52">
        <v>17940.3</v>
      </c>
      <c r="G74" s="52">
        <v>15222.8</v>
      </c>
      <c r="H74" s="52">
        <v>11006.2</v>
      </c>
      <c r="I74" s="52">
        <v>17689.2</v>
      </c>
      <c r="J74" s="52">
        <v>13342.7</v>
      </c>
      <c r="K74" s="156">
        <v>20182.400000000001</v>
      </c>
      <c r="L74" s="52">
        <v>17845.900000000001</v>
      </c>
      <c r="M74" s="25">
        <f t="shared" si="248"/>
        <v>5.4089999999999998</v>
      </c>
      <c r="N74" s="26">
        <f t="shared" si="248"/>
        <v>5.4089999999999989</v>
      </c>
      <c r="O74" s="26">
        <f t="shared" si="248"/>
        <v>5.4089999999999998</v>
      </c>
      <c r="P74" s="26">
        <f>5.409*G74/G$74</f>
        <v>5.4089999999999998</v>
      </c>
      <c r="Q74" s="26">
        <f t="shared" si="249"/>
        <v>5.4089999999999998</v>
      </c>
      <c r="R74" s="26">
        <f t="shared" si="249"/>
        <v>5.4089999999999998</v>
      </c>
      <c r="S74" s="26">
        <f t="shared" si="249"/>
        <v>5.4089999999999998</v>
      </c>
      <c r="T74" s="26">
        <f t="shared" si="249"/>
        <v>5.4089999999999998</v>
      </c>
      <c r="U74" s="26">
        <f t="shared" si="249"/>
        <v>5.4089999999999998</v>
      </c>
      <c r="V74" s="34">
        <f t="shared" si="236"/>
        <v>1.9015644225698718E-2</v>
      </c>
      <c r="W74" s="35">
        <f t="shared" si="237"/>
        <v>1.9015644225698715E-2</v>
      </c>
      <c r="X74" s="35">
        <f t="shared" si="238"/>
        <v>1.9015644225698718E-2</v>
      </c>
      <c r="Y74" s="35">
        <f t="shared" si="239"/>
        <v>1.9015644225698718E-2</v>
      </c>
      <c r="Z74" s="35">
        <f t="shared" si="240"/>
        <v>1.9015644225698718E-2</v>
      </c>
      <c r="AA74" s="35">
        <f t="shared" si="241"/>
        <v>1.9015644225698718E-2</v>
      </c>
      <c r="AB74" s="35">
        <f t="shared" si="242"/>
        <v>1.9015644225698718E-2</v>
      </c>
      <c r="AC74" s="35">
        <f t="shared" si="243"/>
        <v>1.9015644225698718E-2</v>
      </c>
      <c r="AD74" s="36">
        <f t="shared" si="244"/>
        <v>1.9015644225698718E-2</v>
      </c>
      <c r="AE74" s="32"/>
      <c r="AF74" s="32"/>
      <c r="BB74" s="63" t="s">
        <v>27</v>
      </c>
      <c r="BC74" s="66">
        <v>9.1289158501417882E-3</v>
      </c>
      <c r="BD74" s="66">
        <v>4.8552818633970426E-3</v>
      </c>
      <c r="BE74" s="66">
        <v>0.17321668027634921</v>
      </c>
      <c r="BF74" s="67">
        <v>8.0326506497279074E-3</v>
      </c>
      <c r="BG74" s="67">
        <v>9.5712469087912699E-3</v>
      </c>
      <c r="BH74" s="67">
        <v>0.15950623625790503</v>
      </c>
      <c r="BI74" s="68">
        <v>1.8711543311409305E-3</v>
      </c>
      <c r="BJ74" s="68">
        <v>8.9153419156339873E-3</v>
      </c>
      <c r="BK74" s="68">
        <v>0.15254878638568065</v>
      </c>
      <c r="BW74" s="63" t="s">
        <v>27</v>
      </c>
      <c r="BX74" s="106">
        <f t="shared" ref="BX74:CF74" si="262">BX68</f>
        <v>1.5204723268057607E-2</v>
      </c>
      <c r="BY74" s="106">
        <f t="shared" si="262"/>
        <v>1.2731753601780055E-2</v>
      </c>
      <c r="BZ74" s="106">
        <f t="shared" si="262"/>
        <v>0.48924699434011459</v>
      </c>
      <c r="CA74" s="106">
        <f t="shared" si="262"/>
        <v>3.5244131176975987E-3</v>
      </c>
      <c r="CB74" s="106">
        <f t="shared" si="262"/>
        <v>1.3737956133716336E-2</v>
      </c>
      <c r="CC74" s="106">
        <f t="shared" si="262"/>
        <v>0.39226034317268954</v>
      </c>
      <c r="CD74" s="106">
        <f t="shared" si="262"/>
        <v>4.6952877024225596E-3</v>
      </c>
      <c r="CE74" s="106">
        <f t="shared" si="262"/>
        <v>2.1566322699727958E-2</v>
      </c>
      <c r="CF74" s="106">
        <f t="shared" si="262"/>
        <v>0.41332675907127436</v>
      </c>
      <c r="CH74" s="63" t="s">
        <v>27</v>
      </c>
      <c r="CI74" s="106">
        <f>CD18</f>
        <v>3.0409446536115214E-2</v>
      </c>
      <c r="CJ74" s="106">
        <f>CD34</f>
        <v>7.4745494756552769E-3</v>
      </c>
      <c r="CK74" s="106">
        <f>CD50</f>
        <v>7.2527928701357505E-2</v>
      </c>
      <c r="CL74" s="107">
        <f>CK18</f>
        <v>4.3293972413868996E-3</v>
      </c>
      <c r="CM74" s="107">
        <f>CK23</f>
        <v>3.6712404459068315E-2</v>
      </c>
      <c r="CN74" s="107">
        <f>CK50</f>
        <v>0.3649450596370587</v>
      </c>
      <c r="CO74" s="108">
        <f>CR18</f>
        <v>6.6646913672425336E-3</v>
      </c>
      <c r="CP74" s="108">
        <f>CR34</f>
        <v>4.9451855955685055E-3</v>
      </c>
      <c r="CQ74" s="108">
        <f>CR50</f>
        <v>0.18048577870945531</v>
      </c>
      <c r="CV74" s="7" t="s">
        <v>21</v>
      </c>
      <c r="CW74">
        <f t="shared" si="253"/>
        <v>0.17677146274217517</v>
      </c>
      <c r="CX74">
        <f t="shared" si="254"/>
        <v>8.234271892358494E-2</v>
      </c>
      <c r="CY74">
        <f t="shared" si="255"/>
        <v>5.6723686158265153E-2</v>
      </c>
      <c r="CZ74">
        <f t="shared" si="256"/>
        <v>0.17573842139305054</v>
      </c>
      <c r="DA74">
        <f t="shared" si="257"/>
        <v>7.9050639295771649E-2</v>
      </c>
      <c r="DB74">
        <f t="shared" si="258"/>
        <v>0.15336224787862085</v>
      </c>
      <c r="DC74">
        <f t="shared" si="259"/>
        <v>0.31828243407818407</v>
      </c>
      <c r="DD74">
        <f t="shared" si="260"/>
        <v>7.4048981366398064E-2</v>
      </c>
      <c r="DE74">
        <f t="shared" si="261"/>
        <v>0.12634919873680756</v>
      </c>
    </row>
    <row r="75" spans="2:109">
      <c r="B75" s="3" t="s">
        <v>18</v>
      </c>
      <c r="C75" s="2"/>
      <c r="D75">
        <f>SUM(D63:D73)</f>
        <v>19706.8</v>
      </c>
      <c r="E75">
        <f t="shared" ref="E75:AD75" si="263">SUM(E63:E73)</f>
        <v>17975.3</v>
      </c>
      <c r="F75">
        <f t="shared" si="263"/>
        <v>200531.90000000002</v>
      </c>
      <c r="G75">
        <f t="shared" si="263"/>
        <v>33853.199999999997</v>
      </c>
      <c r="H75">
        <f t="shared" si="263"/>
        <v>14376.8</v>
      </c>
      <c r="I75">
        <f t="shared" si="263"/>
        <v>90433.3</v>
      </c>
      <c r="J75">
        <f t="shared" si="263"/>
        <v>38234.800000000003</v>
      </c>
      <c r="K75">
        <f t="shared" si="263"/>
        <v>294597.49999999994</v>
      </c>
      <c r="L75">
        <f t="shared" si="263"/>
        <v>123098.6</v>
      </c>
      <c r="M75">
        <f t="shared" si="263"/>
        <v>8.0591908002177473</v>
      </c>
      <c r="N75">
        <f t="shared" si="263"/>
        <v>7.1438940264511386</v>
      </c>
      <c r="O75">
        <f t="shared" si="263"/>
        <v>60.460362820019739</v>
      </c>
      <c r="P75" t="e">
        <f t="shared" si="263"/>
        <v>#REF!</v>
      </c>
      <c r="Q75">
        <f t="shared" si="263"/>
        <v>7.0654822917991664</v>
      </c>
      <c r="R75">
        <f t="shared" si="263"/>
        <v>27.652676192252894</v>
      </c>
      <c r="S75">
        <f t="shared" si="263"/>
        <v>15.500013730354423</v>
      </c>
      <c r="T75">
        <f t="shared" si="263"/>
        <v>78.953834900705573</v>
      </c>
      <c r="U75">
        <f t="shared" si="263"/>
        <v>37.310549056085712</v>
      </c>
      <c r="V75">
        <f t="shared" si="263"/>
        <v>2.7713599373508202E-2</v>
      </c>
      <c r="W75">
        <f t="shared" si="263"/>
        <v>2.454290187159161E-2</v>
      </c>
      <c r="X75">
        <f t="shared" si="263"/>
        <v>0.20781769090909241</v>
      </c>
      <c r="Y75" t="e">
        <f t="shared" si="263"/>
        <v>#REF!</v>
      </c>
      <c r="Z75">
        <f t="shared" si="263"/>
        <v>2.4194987128771363E-2</v>
      </c>
      <c r="AA75">
        <f t="shared" si="263"/>
        <v>9.5011531334042124E-2</v>
      </c>
      <c r="AB75">
        <f t="shared" si="263"/>
        <v>5.3240436783434229E-2</v>
      </c>
      <c r="AC75">
        <f t="shared" si="263"/>
        <v>0.27178981498834548</v>
      </c>
      <c r="AD75">
        <f t="shared" si="263"/>
        <v>0.12865717779868929</v>
      </c>
      <c r="AE75" s="32"/>
      <c r="AF75" s="32"/>
      <c r="AJ75" t="s">
        <v>67</v>
      </c>
      <c r="AK75" t="s">
        <v>76</v>
      </c>
      <c r="AO75" t="s">
        <v>120</v>
      </c>
      <c r="AP75" t="s">
        <v>121</v>
      </c>
      <c r="AQ75" t="s">
        <v>123</v>
      </c>
      <c r="BB75" s="63" t="s">
        <v>49</v>
      </c>
      <c r="BC75" s="75">
        <f t="shared" ref="BC75:BK75" si="264">BC73+BC74</f>
        <v>4.1717093400201605E-2</v>
      </c>
      <c r="BD75" s="75">
        <f t="shared" si="264"/>
        <v>5.7694604991461583E-2</v>
      </c>
      <c r="BE75" s="75">
        <f t="shared" si="264"/>
        <v>0.28903040949718384</v>
      </c>
      <c r="BF75" s="75">
        <f t="shared" si="264"/>
        <v>6.9106203778810896E-2</v>
      </c>
      <c r="BG75" s="75">
        <f t="shared" si="264"/>
        <v>0.14255154798337868</v>
      </c>
      <c r="BH75" s="75">
        <f t="shared" si="264"/>
        <v>0.25989095224002667</v>
      </c>
      <c r="BI75" s="75">
        <f t="shared" si="264"/>
        <v>5.9279593391237811E-2</v>
      </c>
      <c r="BJ75" s="75">
        <f t="shared" si="264"/>
        <v>0.10938401665059927</v>
      </c>
      <c r="BK75" s="75">
        <f t="shared" si="264"/>
        <v>0.25127137332527405</v>
      </c>
      <c r="BW75" s="63" t="s">
        <v>49</v>
      </c>
      <c r="BX75" s="106">
        <f t="shared" ref="BX75:CF75" si="265">BX69</f>
        <v>0.10239521077059424</v>
      </c>
      <c r="BY75" s="106">
        <f t="shared" si="265"/>
        <v>0.15570525203455293</v>
      </c>
      <c r="BZ75" s="106">
        <f t="shared" si="265"/>
        <v>0.80863223429470854</v>
      </c>
      <c r="CA75" s="106">
        <f t="shared" si="265"/>
        <v>9.9546775554777339E-2</v>
      </c>
      <c r="CB75" s="106">
        <f t="shared" si="265"/>
        <v>0.14692378706584336</v>
      </c>
      <c r="CC75" s="106">
        <f t="shared" si="265"/>
        <v>0.66133079101975212</v>
      </c>
      <c r="CD75" s="106">
        <f t="shared" si="265"/>
        <v>0.1402674749572918</v>
      </c>
      <c r="CE75" s="106">
        <f t="shared" si="265"/>
        <v>0.27050630620459054</v>
      </c>
      <c r="CF75" s="106">
        <f t="shared" si="265"/>
        <v>0.67210210166125228</v>
      </c>
      <c r="CH75" s="63" t="s">
        <v>49</v>
      </c>
      <c r="CI75" s="66">
        <f>CD19</f>
        <v>4.246347584156792E-2</v>
      </c>
      <c r="CJ75" s="66">
        <f>CD35</f>
        <v>6.2850159705662392E-2</v>
      </c>
      <c r="CK75" s="66">
        <f>CD51</f>
        <v>0.15393238540909221</v>
      </c>
      <c r="CL75" s="107">
        <f>CK19</f>
        <v>2.7232141010156606E-2</v>
      </c>
      <c r="CM75" s="107">
        <f>CK24</f>
        <v>2.1770173156490076E-3</v>
      </c>
      <c r="CN75" s="107">
        <f>CK51</f>
        <v>0.52441971672207921</v>
      </c>
      <c r="CO75" s="108">
        <f>CR19</f>
        <v>6.6809440582114021E-2</v>
      </c>
      <c r="CP75" s="108">
        <f>CR35</f>
        <v>0.12248349845484678</v>
      </c>
      <c r="CQ75" s="108">
        <f>CR51</f>
        <v>0.20946082067883903</v>
      </c>
      <c r="CV75" s="61" t="s">
        <v>30</v>
      </c>
      <c r="CW75">
        <f t="shared" si="253"/>
        <v>0</v>
      </c>
      <c r="CX75">
        <f t="shared" si="254"/>
        <v>1.4247961953759996E-2</v>
      </c>
      <c r="CY75">
        <f t="shared" si="255"/>
        <v>1.7717486350601081E-3</v>
      </c>
      <c r="CZ75">
        <f t="shared" si="256"/>
        <v>0</v>
      </c>
      <c r="DA75">
        <f t="shared" si="257"/>
        <v>8.6702295196044773E-3</v>
      </c>
      <c r="DB75">
        <f t="shared" si="258"/>
        <v>4.1244413262186575E-3</v>
      </c>
      <c r="DC75">
        <f t="shared" si="259"/>
        <v>9.9008631005468636E-3</v>
      </c>
      <c r="DD75">
        <f t="shared" si="260"/>
        <v>1.0298246001128847E-2</v>
      </c>
      <c r="DE75">
        <f t="shared" si="261"/>
        <v>3.5266666398537936E-3</v>
      </c>
    </row>
    <row r="76" spans="2:109">
      <c r="B76" s="1" t="s">
        <v>19</v>
      </c>
      <c r="C76" s="2"/>
      <c r="AF76">
        <v>0.76</v>
      </c>
      <c r="AG76" s="109">
        <f>AU57</f>
        <v>42.13523572615567</v>
      </c>
      <c r="AH76" s="254" t="s">
        <v>56</v>
      </c>
      <c r="AI76" s="42" t="s">
        <v>51</v>
      </c>
      <c r="AJ76" s="111">
        <f>AN57</f>
        <v>30.006509917815645</v>
      </c>
      <c r="AK76">
        <f>AN66</f>
        <v>12.430687720199558</v>
      </c>
      <c r="AL76">
        <v>0.8</v>
      </c>
      <c r="AN76" s="42" t="s">
        <v>51</v>
      </c>
      <c r="AO76" s="152">
        <f>AJ76</f>
        <v>30.006509917815645</v>
      </c>
      <c r="AP76" s="152">
        <f>AJ79</f>
        <v>29.22072511429019</v>
      </c>
      <c r="AQ76" s="152">
        <f>AJ82</f>
        <v>40.983670669213296</v>
      </c>
      <c r="AR76">
        <f>AK76</f>
        <v>12.430687720199558</v>
      </c>
      <c r="AS76">
        <f>AK79</f>
        <v>8.2174946034671432</v>
      </c>
      <c r="AT76">
        <f>AK82</f>
        <v>19.781957547308945</v>
      </c>
      <c r="CV76" s="61" t="s">
        <v>31</v>
      </c>
      <c r="CW76">
        <f t="shared" si="253"/>
        <v>0</v>
      </c>
      <c r="CX76">
        <f t="shared" si="254"/>
        <v>9.3018700368914589E-3</v>
      </c>
      <c r="CY76">
        <f t="shared" si="255"/>
        <v>3.0006418630766298E-3</v>
      </c>
      <c r="CZ76">
        <f t="shared" si="256"/>
        <v>0</v>
      </c>
      <c r="DA76">
        <f t="shared" si="257"/>
        <v>0</v>
      </c>
      <c r="DB76">
        <f t="shared" si="258"/>
        <v>1.5671387132226416E-3</v>
      </c>
      <c r="DC76">
        <f t="shared" si="259"/>
        <v>0</v>
      </c>
      <c r="DD76">
        <f t="shared" si="260"/>
        <v>7.6707580770946195E-3</v>
      </c>
      <c r="DE76">
        <f t="shared" si="261"/>
        <v>2.8461595669616959E-3</v>
      </c>
    </row>
    <row r="77" spans="2:109">
      <c r="B77" s="3" t="s">
        <v>25</v>
      </c>
      <c r="D77">
        <f>SUM(D63:D65)</f>
        <v>19706.8</v>
      </c>
      <c r="E77">
        <f t="shared" ref="E77:M77" si="266">SUM(E63:E65)</f>
        <v>17975.3</v>
      </c>
      <c r="F77">
        <f t="shared" si="266"/>
        <v>75127</v>
      </c>
      <c r="G77">
        <f t="shared" si="266"/>
        <v>33853.199999999997</v>
      </c>
      <c r="H77">
        <f t="shared" si="266"/>
        <v>14376.8</v>
      </c>
      <c r="I77">
        <f t="shared" si="266"/>
        <v>57961.599999999999</v>
      </c>
      <c r="J77">
        <f t="shared" si="266"/>
        <v>35490.800000000003</v>
      </c>
      <c r="K77">
        <f t="shared" si="266"/>
        <v>284351.09999999998</v>
      </c>
      <c r="L77">
        <f t="shared" si="266"/>
        <v>69548.7</v>
      </c>
      <c r="M77">
        <f t="shared" si="266"/>
        <v>8.0591908002177473</v>
      </c>
      <c r="N77">
        <f t="shared" ref="N77:AD77" si="267">SUM(N63:N65)</f>
        <v>7.1438940264511386</v>
      </c>
      <c r="O77">
        <f t="shared" si="267"/>
        <v>22.650788615574992</v>
      </c>
      <c r="P77">
        <f t="shared" si="267"/>
        <v>12.028796200436188</v>
      </c>
      <c r="Q77">
        <f t="shared" si="267"/>
        <v>7.0654822917991664</v>
      </c>
      <c r="R77">
        <f t="shared" si="267"/>
        <v>17.723486330642423</v>
      </c>
      <c r="S77">
        <f t="shared" si="267"/>
        <v>14.387622984853138</v>
      </c>
      <c r="T77">
        <f t="shared" si="267"/>
        <v>76.207740402528941</v>
      </c>
      <c r="U77">
        <f t="shared" si="267"/>
        <v>21.07985129917796</v>
      </c>
      <c r="V77">
        <f t="shared" si="267"/>
        <v>2.7713599373508202E-2</v>
      </c>
      <c r="W77">
        <f t="shared" si="267"/>
        <v>2.454290187159161E-2</v>
      </c>
      <c r="X77">
        <f t="shared" si="267"/>
        <v>7.9139498931705618E-2</v>
      </c>
      <c r="Y77">
        <f t="shared" si="267"/>
        <v>4.1305903020634353E-2</v>
      </c>
      <c r="Z77">
        <f t="shared" si="267"/>
        <v>2.4194987128771363E-2</v>
      </c>
      <c r="AA77">
        <f t="shared" si="267"/>
        <v>6.1243803598220958E-2</v>
      </c>
      <c r="AB77">
        <f t="shared" si="267"/>
        <v>4.9477304304278998E-2</v>
      </c>
      <c r="AC77">
        <f t="shared" si="267"/>
        <v>0.2624926564704767</v>
      </c>
      <c r="AD77">
        <f t="shared" si="267"/>
        <v>7.3467097336744516E-2</v>
      </c>
      <c r="AF77">
        <v>0.78</v>
      </c>
      <c r="AG77" s="109">
        <f>AV57</f>
        <v>33.13536216260767</v>
      </c>
      <c r="AH77" s="254"/>
      <c r="AI77" s="42" t="s">
        <v>53</v>
      </c>
      <c r="AJ77" s="111">
        <f>AN58</f>
        <v>45.334828054350552</v>
      </c>
      <c r="AK77">
        <f>AN67</f>
        <v>18.278532683396342</v>
      </c>
      <c r="AL77">
        <v>0.9</v>
      </c>
      <c r="AN77" s="42" t="s">
        <v>53</v>
      </c>
      <c r="AO77" s="152">
        <f>AJ77</f>
        <v>45.334828054350552</v>
      </c>
      <c r="AP77" s="152">
        <f>AJ80</f>
        <v>42.808347911774</v>
      </c>
      <c r="AQ77" s="152">
        <f>AJ83</f>
        <v>78.958457805135325</v>
      </c>
      <c r="AR77">
        <f>AK77</f>
        <v>18.278532683396342</v>
      </c>
      <c r="AS77">
        <f>AK80</f>
        <v>17.975543946649047</v>
      </c>
      <c r="AT77">
        <f>AK83</f>
        <v>35.687471108708301</v>
      </c>
      <c r="BC77" t="s">
        <v>56</v>
      </c>
      <c r="BD77" t="s">
        <v>57</v>
      </c>
      <c r="BE77" t="s">
        <v>58</v>
      </c>
      <c r="BW77" s="85" t="s">
        <v>204</v>
      </c>
      <c r="BX77" t="s">
        <v>56</v>
      </c>
      <c r="BY77" t="s">
        <v>57</v>
      </c>
      <c r="BZ77" t="s">
        <v>58</v>
      </c>
      <c r="CC77" s="251" t="s">
        <v>120</v>
      </c>
      <c r="CD77" s="251"/>
      <c r="CE77" s="251" t="s">
        <v>121</v>
      </c>
      <c r="CF77" s="251"/>
      <c r="CG77" s="251" t="s">
        <v>123</v>
      </c>
      <c r="CH77" s="251"/>
      <c r="CM77" s="6"/>
      <c r="CN77" s="255" t="s">
        <v>44</v>
      </c>
      <c r="CO77" s="255"/>
      <c r="CP77" s="255" t="s">
        <v>42</v>
      </c>
      <c r="CQ77" s="255"/>
      <c r="CR77" s="255" t="s">
        <v>43</v>
      </c>
      <c r="CS77" s="255"/>
      <c r="CV77" s="62" t="s">
        <v>7</v>
      </c>
      <c r="CW77">
        <f t="shared" si="253"/>
        <v>0.14575445488229063</v>
      </c>
      <c r="CX77">
        <f t="shared" si="254"/>
        <v>3.3542748250038716E-2</v>
      </c>
      <c r="CY77">
        <f t="shared" si="255"/>
        <v>2.1978358071082549E-2</v>
      </c>
      <c r="CZ77">
        <f t="shared" si="256"/>
        <v>3.4888871742333336E-2</v>
      </c>
      <c r="DA77">
        <f t="shared" si="257"/>
        <v>4.0296214524802337E-2</v>
      </c>
      <c r="DB77">
        <f t="shared" si="258"/>
        <v>2.8005868271210592E-2</v>
      </c>
      <c r="DC77">
        <f t="shared" si="259"/>
        <v>2.4349515367299773E-2</v>
      </c>
      <c r="DD77">
        <f t="shared" si="260"/>
        <v>2.5251303511428378E-2</v>
      </c>
      <c r="DE77">
        <f t="shared" si="261"/>
        <v>0.13848371148904673</v>
      </c>
    </row>
    <row r="78" spans="2:109">
      <c r="B78" s="3" t="s">
        <v>27</v>
      </c>
      <c r="D78">
        <f>SUM(D66:D73)</f>
        <v>0</v>
      </c>
      <c r="E78">
        <f t="shared" ref="E78:M78" si="268">SUM(E66:E73)</f>
        <v>0</v>
      </c>
      <c r="F78">
        <f t="shared" si="268"/>
        <v>125404.9</v>
      </c>
      <c r="G78">
        <f t="shared" si="268"/>
        <v>0</v>
      </c>
      <c r="H78">
        <f t="shared" si="268"/>
        <v>0</v>
      </c>
      <c r="I78">
        <f t="shared" si="268"/>
        <v>32471.7</v>
      </c>
      <c r="J78">
        <f t="shared" si="268"/>
        <v>2744</v>
      </c>
      <c r="K78">
        <f t="shared" si="268"/>
        <v>10246.400000000001</v>
      </c>
      <c r="L78">
        <f t="shared" si="268"/>
        <v>53549.899999999994</v>
      </c>
      <c r="M78">
        <f t="shared" si="268"/>
        <v>0</v>
      </c>
      <c r="N78">
        <f t="shared" ref="N78:AD78" si="269">SUM(N66:N73)</f>
        <v>0</v>
      </c>
      <c r="O78">
        <f t="shared" si="269"/>
        <v>37.809574204444743</v>
      </c>
      <c r="P78" t="e">
        <f t="shared" si="269"/>
        <v>#REF!</v>
      </c>
      <c r="Q78">
        <f t="shared" si="269"/>
        <v>0</v>
      </c>
      <c r="R78">
        <f t="shared" si="269"/>
        <v>9.9291898616104728</v>
      </c>
      <c r="S78">
        <f t="shared" si="269"/>
        <v>1.1123907455012851</v>
      </c>
      <c r="T78">
        <f t="shared" si="269"/>
        <v>2.7460944981766291</v>
      </c>
      <c r="U78">
        <f t="shared" si="269"/>
        <v>16.230697756907748</v>
      </c>
      <c r="V78">
        <f t="shared" si="269"/>
        <v>0</v>
      </c>
      <c r="W78">
        <f t="shared" si="269"/>
        <v>0</v>
      </c>
      <c r="X78">
        <f t="shared" si="269"/>
        <v>0.12867819197738678</v>
      </c>
      <c r="Y78" t="e">
        <f t="shared" si="269"/>
        <v>#REF!</v>
      </c>
      <c r="Z78">
        <f t="shared" si="269"/>
        <v>0</v>
      </c>
      <c r="AA78">
        <f t="shared" si="269"/>
        <v>3.3767727735821172E-2</v>
      </c>
      <c r="AB78">
        <f t="shared" si="269"/>
        <v>3.7631324791552309E-3</v>
      </c>
      <c r="AC78">
        <f t="shared" si="269"/>
        <v>9.2971585178687321E-3</v>
      </c>
      <c r="AD78">
        <f t="shared" si="269"/>
        <v>5.5190080461944763E-2</v>
      </c>
      <c r="AF78">
        <v>0.8</v>
      </c>
      <c r="AG78" s="109">
        <f>AW57</f>
        <v>61.38301135551454</v>
      </c>
      <c r="AH78" s="254"/>
      <c r="AI78" s="42" t="s">
        <v>55</v>
      </c>
      <c r="AJ78" s="111">
        <f>AN59</f>
        <v>235.08276624416234</v>
      </c>
      <c r="AK78">
        <f>AN68</f>
        <v>45.243399080914529</v>
      </c>
      <c r="AL78">
        <v>1</v>
      </c>
      <c r="AN78" s="42" t="s">
        <v>55</v>
      </c>
      <c r="AO78" s="152">
        <f>AJ78</f>
        <v>235.08276624416234</v>
      </c>
      <c r="AP78" s="152">
        <f>AJ81</f>
        <v>191.96170947235893</v>
      </c>
      <c r="AQ78" s="152">
        <f>AJ84</f>
        <v>194.78215455371031</v>
      </c>
      <c r="AR78">
        <f>AK78</f>
        <v>45.243399080914529</v>
      </c>
      <c r="AS78">
        <f>AK81</f>
        <v>151.96020045779392</v>
      </c>
      <c r="AT78">
        <f>AK84</f>
        <v>59.968630398510918</v>
      </c>
      <c r="BC78" s="75">
        <f>BC73+BD73+BE73</f>
        <v>0.20124122989895901</v>
      </c>
      <c r="BD78" s="75">
        <f>BF73+BG73+BH73</f>
        <v>0.294438570185792</v>
      </c>
      <c r="BE78" s="76">
        <f>BI73+BJ73+BK73</f>
        <v>0.2565997007346556</v>
      </c>
      <c r="BW78" s="63" t="s">
        <v>47</v>
      </c>
      <c r="BX78" s="75">
        <f>BX73+BY73+BZ73</f>
        <v>0.54954922588990363</v>
      </c>
      <c r="BY78" s="75">
        <f>CA73+CB73+CC73</f>
        <v>0.49827864121626936</v>
      </c>
      <c r="BZ78" s="75">
        <f>CD73+CE73+CF73</f>
        <v>0.64328751334970968</v>
      </c>
      <c r="CB78" s="6"/>
      <c r="CC78" s="6" t="s">
        <v>25</v>
      </c>
      <c r="CD78" s="6" t="s">
        <v>27</v>
      </c>
      <c r="CE78" s="6" t="s">
        <v>25</v>
      </c>
      <c r="CF78" s="6" t="s">
        <v>27</v>
      </c>
      <c r="CG78" s="6" t="s">
        <v>25</v>
      </c>
      <c r="CH78" s="6" t="s">
        <v>27</v>
      </c>
      <c r="CM78" s="6"/>
      <c r="CN78" s="6" t="s">
        <v>24</v>
      </c>
      <c r="CO78" s="6" t="s">
        <v>26</v>
      </c>
      <c r="CP78" s="6" t="s">
        <v>24</v>
      </c>
      <c r="CQ78" s="6" t="s">
        <v>26</v>
      </c>
      <c r="CR78" s="6" t="s">
        <v>24</v>
      </c>
      <c r="CS78" s="6" t="s">
        <v>26</v>
      </c>
      <c r="CV78" s="62" t="s">
        <v>8</v>
      </c>
      <c r="CW78">
        <f t="shared" si="253"/>
        <v>0</v>
      </c>
      <c r="CX78">
        <f t="shared" si="254"/>
        <v>0</v>
      </c>
      <c r="CY78">
        <f t="shared" si="255"/>
        <v>5.4100328425128535E-4</v>
      </c>
      <c r="CZ78">
        <f t="shared" si="256"/>
        <v>0</v>
      </c>
      <c r="DA78">
        <f t="shared" si="257"/>
        <v>0</v>
      </c>
      <c r="DB78">
        <f t="shared" si="258"/>
        <v>7.1577957383382965E-3</v>
      </c>
      <c r="DC78">
        <f t="shared" si="259"/>
        <v>0</v>
      </c>
      <c r="DD78">
        <f t="shared" si="260"/>
        <v>0</v>
      </c>
      <c r="DE78">
        <f t="shared" si="261"/>
        <v>6.5254744876416422E-3</v>
      </c>
    </row>
    <row r="79" spans="2:109">
      <c r="AF79">
        <v>0.82</v>
      </c>
      <c r="AG79" s="109">
        <f>AX57</f>
        <v>60.435351801978506</v>
      </c>
      <c r="AH79" s="254" t="s">
        <v>75</v>
      </c>
      <c r="AI79" s="42" t="s">
        <v>51</v>
      </c>
      <c r="AJ79" s="111">
        <f>AT57</f>
        <v>29.22072511429019</v>
      </c>
      <c r="AK79">
        <f>AT66</f>
        <v>8.2174946034671432</v>
      </c>
      <c r="AL79">
        <v>1.1000000000000001</v>
      </c>
      <c r="BW79" s="63" t="s">
        <v>27</v>
      </c>
      <c r="BX79" s="75">
        <f>BX74+BY74+BZ74</f>
        <v>0.51718347120995223</v>
      </c>
      <c r="BY79" s="75">
        <f>CA74+CB74+CC74</f>
        <v>0.40952271242410349</v>
      </c>
      <c r="BZ79" s="75">
        <f>CD74+CE74+CF74</f>
        <v>0.43958836947342489</v>
      </c>
      <c r="CB79" s="6" t="s">
        <v>50</v>
      </c>
      <c r="CC79" s="106">
        <v>0.14708244702333925</v>
      </c>
      <c r="CD79" s="106">
        <v>3.8846450426135271E-2</v>
      </c>
      <c r="CE79" s="107">
        <f>CA73</f>
        <v>9.6022362437079734E-2</v>
      </c>
      <c r="CF79" s="107">
        <f>CA74</f>
        <v>3.5244131176975987E-3</v>
      </c>
      <c r="CG79" s="108">
        <v>0.21266267910952391</v>
      </c>
      <c r="CH79" s="108">
        <v>6.8258264603692689E-3</v>
      </c>
      <c r="CM79" s="6" t="s">
        <v>50</v>
      </c>
      <c r="CN79" s="106">
        <f>CI73</f>
        <v>2.7601048844524474E-2</v>
      </c>
      <c r="CO79" s="125">
        <f>CI74</f>
        <v>3.0409446536115214E-2</v>
      </c>
      <c r="CP79" s="126">
        <f>CL73</f>
        <v>3.1421333306214175E-2</v>
      </c>
      <c r="CQ79" s="126">
        <f>CL74</f>
        <v>4.3293972413868996E-3</v>
      </c>
      <c r="CR79" s="127">
        <f>CO73</f>
        <v>6.2213333574030076E-2</v>
      </c>
      <c r="CS79" s="127">
        <f>CO74</f>
        <v>6.6646913672425336E-3</v>
      </c>
      <c r="CV79" s="62" t="s">
        <v>10</v>
      </c>
      <c r="CW79">
        <f t="shared" si="253"/>
        <v>3.6285437463179034E-2</v>
      </c>
      <c r="CX79">
        <f t="shared" si="254"/>
        <v>1.8321480808970548E-2</v>
      </c>
      <c r="CY79">
        <f t="shared" si="255"/>
        <v>3.86422535419534E-2</v>
      </c>
      <c r="CZ79">
        <f t="shared" si="256"/>
        <v>2.9827403838395678E-2</v>
      </c>
      <c r="DA79">
        <f t="shared" si="257"/>
        <v>3.2662019395969993E-2</v>
      </c>
      <c r="DB79">
        <f t="shared" si="258"/>
        <v>9.9651706385922911E-2</v>
      </c>
      <c r="DC79">
        <f t="shared" si="259"/>
        <v>8.464716051496372E-3</v>
      </c>
      <c r="DD79">
        <f t="shared" si="260"/>
        <v>2.1988872404787481E-2</v>
      </c>
      <c r="DE79">
        <f t="shared" si="261"/>
        <v>9.4763477126498366E-2</v>
      </c>
    </row>
    <row r="80" spans="2:109">
      <c r="B80" s="6" t="s">
        <v>151</v>
      </c>
      <c r="C80" s="6"/>
      <c r="D80" s="248" t="s">
        <v>120</v>
      </c>
      <c r="E80" s="248"/>
      <c r="F80" s="248"/>
      <c r="G80" s="248" t="s">
        <v>121</v>
      </c>
      <c r="H80" s="248"/>
      <c r="I80" s="248"/>
      <c r="J80" s="248" t="s">
        <v>123</v>
      </c>
      <c r="K80" s="248"/>
      <c r="L80" s="248"/>
      <c r="M80" s="248" t="s">
        <v>120</v>
      </c>
      <c r="N80" s="248"/>
      <c r="O80" s="248"/>
      <c r="P80" s="248" t="s">
        <v>121</v>
      </c>
      <c r="Q80" s="248"/>
      <c r="R80" s="248"/>
      <c r="S80" s="248" t="s">
        <v>123</v>
      </c>
      <c r="T80" s="248"/>
      <c r="U80" s="248"/>
      <c r="V80" s="248" t="s">
        <v>120</v>
      </c>
      <c r="W80" s="248"/>
      <c r="X80" s="248"/>
      <c r="Y80" s="248" t="s">
        <v>121</v>
      </c>
      <c r="Z80" s="248"/>
      <c r="AA80" s="248"/>
      <c r="AB80" s="248" t="s">
        <v>123</v>
      </c>
      <c r="AC80" s="248"/>
      <c r="AD80" s="248"/>
      <c r="AF80">
        <v>0.84</v>
      </c>
      <c r="AG80" s="109">
        <f>AY57</f>
        <v>7.8293922998100722</v>
      </c>
      <c r="AH80" s="254"/>
      <c r="AI80" s="42" t="s">
        <v>53</v>
      </c>
      <c r="AJ80" s="111">
        <f>AT58</f>
        <v>42.808347911774</v>
      </c>
      <c r="AK80">
        <f>AT67</f>
        <v>17.975543946649047</v>
      </c>
      <c r="AL80">
        <v>1.2</v>
      </c>
      <c r="AO80" t="str">
        <f>AQ75</f>
        <v>LS Dark</v>
      </c>
      <c r="AP80" t="str">
        <f>AO75</f>
        <v>M9 Dark</v>
      </c>
      <c r="AQ80" t="str">
        <f>AP75</f>
        <v>M9 Light</v>
      </c>
      <c r="BB80" s="86"/>
      <c r="BC80" s="267"/>
      <c r="BD80" s="267"/>
      <c r="BE80" s="267"/>
      <c r="BF80" s="267"/>
      <c r="BG80" s="267"/>
      <c r="BH80" s="267"/>
      <c r="BW80" s="63" t="s">
        <v>49</v>
      </c>
      <c r="BX80" s="75">
        <f>SUM(BX78:BX79)</f>
        <v>1.0667326970998559</v>
      </c>
      <c r="BY80" s="75">
        <f>SUM(BY78:BY79)</f>
        <v>0.90780135364037284</v>
      </c>
      <c r="BZ80" s="75">
        <f>SUM(BZ78:BZ79)</f>
        <v>1.0828758828231346</v>
      </c>
      <c r="CB80" s="6" t="s">
        <v>52</v>
      </c>
      <c r="CC80" s="106">
        <v>0.22480788281976602</v>
      </c>
      <c r="CD80" s="106">
        <v>1.9485447564191159E-2</v>
      </c>
      <c r="CE80" s="107">
        <f>CB73</f>
        <v>0.13318583093212705</v>
      </c>
      <c r="CF80" s="107">
        <f>CB74</f>
        <v>1.3737956133716336E-2</v>
      </c>
      <c r="CG80" s="108">
        <v>0.34368416476339486</v>
      </c>
      <c r="CH80" s="108">
        <v>3.1446087098038436E-2</v>
      </c>
      <c r="CM80" s="6" t="s">
        <v>52</v>
      </c>
      <c r="CN80" s="106">
        <f>CJ73</f>
        <v>5.6297664683876029E-2</v>
      </c>
      <c r="CO80" s="125">
        <f>CJ74</f>
        <v>7.4745494756552769E-3</v>
      </c>
      <c r="CP80" s="126">
        <f>CM73</f>
        <v>1.2937580763432115E-2</v>
      </c>
      <c r="CQ80" s="126">
        <f>CM74</f>
        <v>3.6712404459068315E-2</v>
      </c>
      <c r="CR80" s="127">
        <f>CP73</f>
        <v>0.11848526149734055</v>
      </c>
      <c r="CS80" s="127">
        <f>CP74</f>
        <v>4.9451855955685055E-3</v>
      </c>
      <c r="CV80" s="62" t="s">
        <v>12</v>
      </c>
      <c r="CW80">
        <f t="shared" si="253"/>
        <v>0</v>
      </c>
      <c r="CX80">
        <f t="shared" si="254"/>
        <v>0</v>
      </c>
      <c r="CY80">
        <f t="shared" si="255"/>
        <v>6.446730366166371E-3</v>
      </c>
      <c r="CZ80">
        <f t="shared" si="256"/>
        <v>0</v>
      </c>
      <c r="DA80">
        <f t="shared" si="257"/>
        <v>0</v>
      </c>
      <c r="DB80">
        <f t="shared" si="258"/>
        <v>2.9215729963112266E-2</v>
      </c>
      <c r="DC80">
        <f t="shared" si="259"/>
        <v>0</v>
      </c>
      <c r="DD80">
        <f t="shared" si="260"/>
        <v>0</v>
      </c>
      <c r="DE80">
        <f t="shared" si="261"/>
        <v>1.8124103167487124E-2</v>
      </c>
    </row>
    <row r="81" spans="2:115">
      <c r="B81" s="1" t="s">
        <v>155</v>
      </c>
      <c r="C81" s="43" t="s">
        <v>29</v>
      </c>
      <c r="D81" s="35" t="s">
        <v>51</v>
      </c>
      <c r="E81" s="35" t="s">
        <v>53</v>
      </c>
      <c r="F81" s="35" t="s">
        <v>55</v>
      </c>
      <c r="G81" s="35" t="s">
        <v>51</v>
      </c>
      <c r="H81" s="35" t="s">
        <v>53</v>
      </c>
      <c r="I81" s="35" t="s">
        <v>55</v>
      </c>
      <c r="J81" s="35" t="s">
        <v>51</v>
      </c>
      <c r="K81" s="35" t="s">
        <v>53</v>
      </c>
      <c r="L81" s="35" t="s">
        <v>55</v>
      </c>
      <c r="M81" s="35" t="s">
        <v>51</v>
      </c>
      <c r="N81" s="35" t="s">
        <v>53</v>
      </c>
      <c r="O81" s="35" t="s">
        <v>55</v>
      </c>
      <c r="P81" s="35" t="s">
        <v>51</v>
      </c>
      <c r="Q81" s="35" t="s">
        <v>53</v>
      </c>
      <c r="R81" s="35" t="s">
        <v>55</v>
      </c>
      <c r="S81" s="35" t="s">
        <v>51</v>
      </c>
      <c r="T81" s="35" t="s">
        <v>53</v>
      </c>
      <c r="U81" s="35" t="s">
        <v>55</v>
      </c>
      <c r="V81" s="35" t="s">
        <v>51</v>
      </c>
      <c r="W81" s="35" t="s">
        <v>53</v>
      </c>
      <c r="X81" s="35" t="s">
        <v>55</v>
      </c>
      <c r="Y81" s="35" t="s">
        <v>51</v>
      </c>
      <c r="Z81" s="35" t="s">
        <v>53</v>
      </c>
      <c r="AA81" s="35" t="s">
        <v>55</v>
      </c>
      <c r="AB81" s="35" t="s">
        <v>51</v>
      </c>
      <c r="AC81" s="35" t="s">
        <v>53</v>
      </c>
      <c r="AD81" s="35" t="s">
        <v>55</v>
      </c>
      <c r="AF81">
        <v>0.96</v>
      </c>
      <c r="AG81" s="111">
        <f>AU58</f>
        <v>40.805529872803461</v>
      </c>
      <c r="AH81" s="254"/>
      <c r="AI81" s="42" t="s">
        <v>55</v>
      </c>
      <c r="AJ81" s="111">
        <f>AT59</f>
        <v>191.96170947235893</v>
      </c>
      <c r="AK81">
        <f>AT68</f>
        <v>151.96020045779392</v>
      </c>
      <c r="AL81">
        <f>AL76+1</f>
        <v>1.8</v>
      </c>
      <c r="AM81" s="251" t="s">
        <v>123</v>
      </c>
      <c r="AN81" s="42" t="s">
        <v>51</v>
      </c>
      <c r="AO81" s="152">
        <f t="shared" ref="AO81:AO83" si="270">AQ76</f>
        <v>40.983670669213296</v>
      </c>
      <c r="AP81" s="152">
        <f t="shared" ref="AP81:AQ81" si="271">AO76</f>
        <v>30.006509917815645</v>
      </c>
      <c r="AQ81" s="152">
        <f t="shared" si="271"/>
        <v>29.22072511429019</v>
      </c>
      <c r="BB81" s="38"/>
      <c r="BC81" s="249" t="s">
        <v>56</v>
      </c>
      <c r="BD81" s="249"/>
      <c r="BE81" s="249"/>
      <c r="BF81" s="249" t="s">
        <v>57</v>
      </c>
      <c r="BG81" s="249"/>
      <c r="BH81" s="249"/>
      <c r="BI81" s="249" t="s">
        <v>58</v>
      </c>
      <c r="BJ81" s="249"/>
      <c r="BK81" s="249"/>
      <c r="CB81" s="6" t="s">
        <v>54</v>
      </c>
      <c r="CC81" s="106">
        <v>0.51608809442007408</v>
      </c>
      <c r="CD81" s="106">
        <v>0.81219901069272071</v>
      </c>
      <c r="CE81" s="107">
        <f>CC73</f>
        <v>0.26907044784706258</v>
      </c>
      <c r="CF81" s="107">
        <f>CC74</f>
        <v>0.39226034317268954</v>
      </c>
      <c r="CG81" s="108">
        <v>0.36310936153150591</v>
      </c>
      <c r="CH81" s="108">
        <v>0.59348447798007908</v>
      </c>
      <c r="CM81" s="6" t="s">
        <v>54</v>
      </c>
      <c r="CN81" s="106">
        <f>CK73</f>
        <v>9.8548132788664852E-2</v>
      </c>
      <c r="CO81" s="125">
        <f>CK74</f>
        <v>7.2527928701357505E-2</v>
      </c>
      <c r="CP81" s="126">
        <f>CN73</f>
        <v>0.17374095631793385</v>
      </c>
      <c r="CQ81" s="126">
        <f>CN74</f>
        <v>0.3649450596370587</v>
      </c>
      <c r="CR81" s="127">
        <f>CQ73</f>
        <v>7.8618514490044755E-2</v>
      </c>
      <c r="CS81" s="127">
        <f>CQ74</f>
        <v>0.18048577870945531</v>
      </c>
      <c r="CV81" s="62" t="s">
        <v>14</v>
      </c>
      <c r="CW81">
        <f t="shared" si="253"/>
        <v>0</v>
      </c>
      <c r="CX81">
        <f t="shared" si="254"/>
        <v>0</v>
      </c>
      <c r="CY81">
        <f t="shared" si="255"/>
        <v>3.0370212176443593E-2</v>
      </c>
      <c r="CZ81">
        <f t="shared" si="256"/>
        <v>0</v>
      </c>
      <c r="DA81">
        <f t="shared" si="257"/>
        <v>0</v>
      </c>
      <c r="DB81">
        <f t="shared" si="258"/>
        <v>4.3763216733259995E-2</v>
      </c>
      <c r="DC81">
        <f t="shared" si="259"/>
        <v>0</v>
      </c>
      <c r="DD81">
        <f t="shared" si="260"/>
        <v>0</v>
      </c>
      <c r="DE81">
        <f t="shared" si="261"/>
        <v>4.895187201657096E-2</v>
      </c>
    </row>
    <row r="82" spans="2:115">
      <c r="B82" s="44" t="s">
        <v>1</v>
      </c>
      <c r="C82" s="43">
        <v>270.45</v>
      </c>
      <c r="D82" s="47">
        <v>1131.5999999999999</v>
      </c>
      <c r="E82" s="48">
        <v>10846.2</v>
      </c>
      <c r="F82" s="48">
        <v>37028.9</v>
      </c>
      <c r="G82" s="48">
        <v>8003.1</v>
      </c>
      <c r="H82" s="48">
        <v>14697</v>
      </c>
      <c r="I82" s="48">
        <v>12441</v>
      </c>
      <c r="J82" s="48">
        <v>2535</v>
      </c>
      <c r="K82" s="48">
        <v>6524.2</v>
      </c>
      <c r="L82" s="48">
        <v>56360.1</v>
      </c>
      <c r="M82" s="8">
        <f t="shared" ref="M82:M93" si="272">5.409*D82/D$93</f>
        <v>0.47794669894194353</v>
      </c>
      <c r="N82" s="9">
        <f t="shared" ref="N82:N93" si="273">5.409*E82/E$93</f>
        <v>2.0014019649984651</v>
      </c>
      <c r="O82" s="9">
        <f t="shared" ref="O82:O93" si="274">5.409*F82/F$93</f>
        <v>6.9879499443516009</v>
      </c>
      <c r="P82" s="9">
        <f t="shared" ref="P82:P93" si="275">5.409*G82/G$93</f>
        <v>1.6921308360435299</v>
      </c>
      <c r="Q82" s="9">
        <f t="shared" ref="Q82:Q93" si="276">5.409*H82/H$93</f>
        <v>3.6498736484470053</v>
      </c>
      <c r="R82" s="9">
        <f t="shared" ref="R82:R93" si="277">5.409*I82/I$93</f>
        <v>3.616231601347756</v>
      </c>
      <c r="S82" s="9">
        <f t="shared" ref="S82:S93" si="278">5.409*J82/J$93</f>
        <v>1.162195504398976</v>
      </c>
      <c r="T82" s="9">
        <f t="shared" ref="T82:T93" si="279">5.409*K82/K$93</f>
        <v>1.8734981126666348</v>
      </c>
      <c r="U82" s="10">
        <f t="shared" ref="U82:U93" si="280">5.409*L82/L$93</f>
        <v>7.5768750922715569</v>
      </c>
      <c r="V82" s="29">
        <f>M82/$C82</f>
        <v>1.7672275797446608E-3</v>
      </c>
      <c r="W82" s="29">
        <f t="shared" ref="W82:AD82" si="281">N82/$C82</f>
        <v>7.4002660935421159E-3</v>
      </c>
      <c r="X82" s="29">
        <f t="shared" si="281"/>
        <v>2.5838232369575158E-2</v>
      </c>
      <c r="Y82" s="29">
        <f t="shared" si="281"/>
        <v>6.2567233723184691E-3</v>
      </c>
      <c r="Z82" s="29">
        <f t="shared" si="281"/>
        <v>1.3495557953215033E-2</v>
      </c>
      <c r="AA82" s="29">
        <f t="shared" si="281"/>
        <v>1.3371165100195068E-2</v>
      </c>
      <c r="AB82" s="29">
        <f t="shared" si="281"/>
        <v>4.2972656845959552E-3</v>
      </c>
      <c r="AC82" s="29">
        <f t="shared" si="281"/>
        <v>6.9273363382016447E-3</v>
      </c>
      <c r="AD82" s="30">
        <f t="shared" si="281"/>
        <v>2.8015807329530625E-2</v>
      </c>
      <c r="AE82" s="122"/>
      <c r="AF82">
        <v>0.98</v>
      </c>
      <c r="AG82" s="111">
        <f>AV58</f>
        <v>36.353126870137636</v>
      </c>
      <c r="AH82" s="254" t="s">
        <v>58</v>
      </c>
      <c r="AI82" s="42" t="s">
        <v>51</v>
      </c>
      <c r="AJ82" s="111">
        <f>AZ57</f>
        <v>40.983670669213296</v>
      </c>
      <c r="AK82">
        <f>AZ66</f>
        <v>19.781957547308945</v>
      </c>
      <c r="AL82">
        <v>1.3</v>
      </c>
      <c r="AM82" s="251"/>
      <c r="AN82" s="42" t="s">
        <v>53</v>
      </c>
      <c r="AO82" s="152">
        <f t="shared" si="270"/>
        <v>78.958457805135325</v>
      </c>
      <c r="AP82" s="152">
        <f t="shared" ref="AP82:AQ82" si="282">AO77</f>
        <v>45.334828054350552</v>
      </c>
      <c r="AQ82" s="152">
        <f t="shared" si="282"/>
        <v>42.808347911774</v>
      </c>
      <c r="BB82" s="93"/>
      <c r="BC82" s="93" t="s">
        <v>51</v>
      </c>
      <c r="BD82" s="93" t="s">
        <v>53</v>
      </c>
      <c r="BE82" s="93" t="s">
        <v>55</v>
      </c>
      <c r="BF82" s="93" t="s">
        <v>51</v>
      </c>
      <c r="BG82" s="93" t="s">
        <v>53</v>
      </c>
      <c r="BH82" s="93" t="s">
        <v>55</v>
      </c>
      <c r="BI82" s="93" t="s">
        <v>51</v>
      </c>
      <c r="BJ82" s="93" t="s">
        <v>53</v>
      </c>
      <c r="BK82" s="93" t="s">
        <v>55</v>
      </c>
      <c r="BW82" s="85" t="s">
        <v>202</v>
      </c>
      <c r="BX82" t="s">
        <v>56</v>
      </c>
      <c r="BY82" t="s">
        <v>57</v>
      </c>
      <c r="BZ82" t="s">
        <v>58</v>
      </c>
      <c r="CM82" s="6"/>
      <c r="CN82" s="106"/>
      <c r="CO82" s="106"/>
      <c r="CP82" s="107"/>
      <c r="CQ82" s="107"/>
      <c r="CR82" s="108"/>
      <c r="CS82" s="108"/>
      <c r="CV82" s="62" t="s">
        <v>59</v>
      </c>
      <c r="CW82">
        <f>DC15</f>
        <v>0</v>
      </c>
      <c r="CX82">
        <f>DC31</f>
        <v>0</v>
      </c>
      <c r="CY82">
        <f>DC47</f>
        <v>7.2912327617818467E-3</v>
      </c>
      <c r="CZ82">
        <f>DJ15</f>
        <v>0</v>
      </c>
      <c r="DA82">
        <f>DJ31</f>
        <v>0</v>
      </c>
      <c r="DB82">
        <f>DJ47</f>
        <v>1.2834584457778894E-2</v>
      </c>
      <c r="DC82">
        <f>DQ15</f>
        <v>0</v>
      </c>
      <c r="DD82">
        <f>DQ31</f>
        <v>0</v>
      </c>
      <c r="DE82">
        <f>DQ47</f>
        <v>1.0946870031642443E-2</v>
      </c>
    </row>
    <row r="83" spans="2:115">
      <c r="B83" s="44" t="s">
        <v>3</v>
      </c>
      <c r="C83" s="43">
        <v>298.5</v>
      </c>
      <c r="D83" s="49">
        <v>5732.1</v>
      </c>
      <c r="E83" s="50">
        <v>21006.1</v>
      </c>
      <c r="F83" s="50">
        <v>20256.599999999999</v>
      </c>
      <c r="G83" s="50">
        <v>16473.099999999999</v>
      </c>
      <c r="H83" s="50">
        <v>27544.9</v>
      </c>
      <c r="I83" s="50">
        <v>28045.599999999999</v>
      </c>
      <c r="J83" s="50">
        <v>13511.8</v>
      </c>
      <c r="K83" s="50">
        <v>14811.5</v>
      </c>
      <c r="L83" s="50">
        <v>29528.5</v>
      </c>
      <c r="M83" s="22">
        <f t="shared" si="272"/>
        <v>2.4210306406902746</v>
      </c>
      <c r="N83" s="23">
        <f t="shared" si="273"/>
        <v>3.8761639852625112</v>
      </c>
      <c r="O83" s="23">
        <f t="shared" si="274"/>
        <v>3.8227467422135848</v>
      </c>
      <c r="P83" s="23">
        <f t="shared" si="275"/>
        <v>3.4829804044968409</v>
      </c>
      <c r="Q83" s="23">
        <f t="shared" si="276"/>
        <v>6.8405392024976477</v>
      </c>
      <c r="R83" s="23">
        <f t="shared" si="277"/>
        <v>8.1520283738251447</v>
      </c>
      <c r="S83" s="23">
        <f t="shared" si="278"/>
        <v>6.1946166533878042</v>
      </c>
      <c r="T83" s="23">
        <f t="shared" si="279"/>
        <v>4.2532904104352811</v>
      </c>
      <c r="U83" s="24">
        <f t="shared" si="280"/>
        <v>3.9697189352421427</v>
      </c>
      <c r="V83" s="32">
        <f t="shared" ref="V83:V93" si="283">M83/$C83</f>
        <v>8.1106554126977367E-3</v>
      </c>
      <c r="W83" s="32">
        <f t="shared" ref="W83:W93" si="284">N83/$C83</f>
        <v>1.2985473987479099E-2</v>
      </c>
      <c r="X83" s="32">
        <f t="shared" ref="X83:X93" si="285">O83/$C83</f>
        <v>1.2806521749459246E-2</v>
      </c>
      <c r="Y83" s="32">
        <f t="shared" ref="Y83:Y93" si="286">P83/$C83</f>
        <v>1.1668276061965965E-2</v>
      </c>
      <c r="Z83" s="32">
        <f t="shared" ref="Z83:Z93" si="287">Q83/$C83</f>
        <v>2.2916379237848065E-2</v>
      </c>
      <c r="AA83" s="32">
        <f t="shared" ref="AA83:AA93" si="288">R83/$C83</f>
        <v>2.730997780175928E-2</v>
      </c>
      <c r="AB83" s="32">
        <f t="shared" ref="AB83:AB93" si="289">S83/$C83</f>
        <v>2.0752484600964169E-2</v>
      </c>
      <c r="AC83" s="32">
        <f t="shared" ref="AC83:AC93" si="290">T83/$C83</f>
        <v>1.4248879096935615E-2</v>
      </c>
      <c r="AD83" s="33">
        <f t="shared" ref="AD83:AD93" si="291">U83/$C83</f>
        <v>1.3298890905333812E-2</v>
      </c>
      <c r="AE83" s="32"/>
      <c r="AF83">
        <v>1</v>
      </c>
      <c r="AG83" s="111">
        <f>AW58</f>
        <v>87.404345140289308</v>
      </c>
      <c r="AH83" s="254"/>
      <c r="AI83" s="42" t="s">
        <v>53</v>
      </c>
      <c r="AJ83" s="111">
        <f>AZ58</f>
        <v>78.958457805135325</v>
      </c>
      <c r="AK83">
        <f>AZ67</f>
        <v>35.687471108708301</v>
      </c>
      <c r="AL83">
        <v>1.4</v>
      </c>
      <c r="AM83" s="251"/>
      <c r="AN83" s="42" t="s">
        <v>55</v>
      </c>
      <c r="AO83" s="152">
        <f t="shared" si="270"/>
        <v>194.78215455371031</v>
      </c>
      <c r="AP83" s="152">
        <f t="shared" ref="AP83:AQ83" si="292">AO78</f>
        <v>235.08276624416234</v>
      </c>
      <c r="AQ83" s="152">
        <f t="shared" si="292"/>
        <v>191.96170947235893</v>
      </c>
      <c r="BB83" s="96" t="s">
        <v>64</v>
      </c>
      <c r="BC83" s="97">
        <f>BC73/BC75*100</f>
        <v>78.117085573134233</v>
      </c>
      <c r="BD83" s="97">
        <f t="shared" ref="BD83:BK83" si="293">BD73/BD75*100</f>
        <v>91.584513206883742</v>
      </c>
      <c r="BE83" s="97">
        <f t="shared" si="293"/>
        <v>40.069738482643324</v>
      </c>
      <c r="BF83" s="98">
        <f t="shared" si="293"/>
        <v>88.37636824121013</v>
      </c>
      <c r="BG83" s="98">
        <f t="shared" si="293"/>
        <v>93.285764311793187</v>
      </c>
      <c r="BH83" s="98">
        <f t="shared" si="293"/>
        <v>38.625706326786485</v>
      </c>
      <c r="BI83" s="99">
        <f t="shared" si="293"/>
        <v>96.84351017930986</v>
      </c>
      <c r="BJ83" s="99">
        <f t="shared" si="293"/>
        <v>91.849502158883141</v>
      </c>
      <c r="BK83" s="99">
        <f t="shared" si="293"/>
        <v>39.289229661588138</v>
      </c>
      <c r="BW83" s="63" t="s">
        <v>47</v>
      </c>
      <c r="BX83" s="75">
        <f>BX73+BY73</f>
        <v>0.23016398593530954</v>
      </c>
      <c r="BY83" s="75">
        <f>CA73+CB73</f>
        <v>0.22920819336920678</v>
      </c>
      <c r="BZ83" s="75">
        <f>CD73+CE73</f>
        <v>0.38451217075973176</v>
      </c>
      <c r="CV83" s="61" t="s">
        <v>60</v>
      </c>
      <c r="CW83">
        <f>DC16</f>
        <v>0</v>
      </c>
      <c r="CX83">
        <f>DC32</f>
        <v>0</v>
      </c>
      <c r="CY83">
        <f>DC48</f>
        <v>1.3515451734844365E-3</v>
      </c>
      <c r="CZ83">
        <f>DJ16</f>
        <v>0</v>
      </c>
      <c r="DA83">
        <f>DJ32</f>
        <v>0</v>
      </c>
      <c r="DB83">
        <f>DJ48</f>
        <v>3.1718861652201428E-3</v>
      </c>
      <c r="DC83">
        <f>DQ16</f>
        <v>0</v>
      </c>
      <c r="DD83">
        <f>DQ32</f>
        <v>0</v>
      </c>
      <c r="DE83">
        <f>DQ48</f>
        <v>7.5448585649752677E-3</v>
      </c>
    </row>
    <row r="84" spans="2:115">
      <c r="B84" s="44" t="s">
        <v>30</v>
      </c>
      <c r="C84" s="43">
        <v>326.56</v>
      </c>
      <c r="D84" s="11">
        <v>0</v>
      </c>
      <c r="E84" s="12">
        <v>0</v>
      </c>
      <c r="F84" s="50">
        <v>1166.4000000000001</v>
      </c>
      <c r="G84" s="12">
        <v>0</v>
      </c>
      <c r="H84" s="86">
        <v>0</v>
      </c>
      <c r="I84" s="86">
        <v>0</v>
      </c>
      <c r="J84" s="86">
        <v>0</v>
      </c>
      <c r="K84" s="86">
        <v>0</v>
      </c>
      <c r="L84" s="50">
        <v>1050.2</v>
      </c>
      <c r="M84" s="22">
        <f t="shared" si="272"/>
        <v>0</v>
      </c>
      <c r="N84" s="23">
        <f t="shared" si="273"/>
        <v>0</v>
      </c>
      <c r="O84" s="23">
        <f t="shared" si="274"/>
        <v>0.22011847003534285</v>
      </c>
      <c r="P84" s="23">
        <f t="shared" si="275"/>
        <v>0</v>
      </c>
      <c r="Q84" s="23">
        <f t="shared" si="276"/>
        <v>0</v>
      </c>
      <c r="R84" s="23">
        <f t="shared" si="277"/>
        <v>0</v>
      </c>
      <c r="S84" s="23">
        <f t="shared" si="278"/>
        <v>0</v>
      </c>
      <c r="T84" s="23">
        <f t="shared" si="279"/>
        <v>0</v>
      </c>
      <c r="U84" s="24">
        <f t="shared" si="280"/>
        <v>0.14118559445252207</v>
      </c>
      <c r="V84" s="32">
        <f t="shared" si="283"/>
        <v>0</v>
      </c>
      <c r="W84" s="32">
        <f t="shared" si="284"/>
        <v>0</v>
      </c>
      <c r="X84" s="32">
        <f t="shared" si="285"/>
        <v>6.7405214978975641E-4</v>
      </c>
      <c r="Y84" s="32">
        <f t="shared" si="286"/>
        <v>0</v>
      </c>
      <c r="Z84" s="32">
        <f t="shared" si="287"/>
        <v>0</v>
      </c>
      <c r="AA84" s="32">
        <f t="shared" si="288"/>
        <v>0</v>
      </c>
      <c r="AB84" s="32">
        <f t="shared" si="289"/>
        <v>0</v>
      </c>
      <c r="AC84" s="32">
        <f t="shared" si="290"/>
        <v>0</v>
      </c>
      <c r="AD84" s="33">
        <f t="shared" si="291"/>
        <v>4.3234197223334785E-4</v>
      </c>
      <c r="AE84" s="32"/>
      <c r="AF84">
        <v>1.1200000000000001</v>
      </c>
      <c r="AG84" s="111">
        <f>AX58</f>
        <v>129.45419177892919</v>
      </c>
      <c r="AH84" s="254"/>
      <c r="AI84" s="42" t="s">
        <v>55</v>
      </c>
      <c r="AJ84" s="111">
        <f>AZ59</f>
        <v>194.78215455371031</v>
      </c>
      <c r="AK84">
        <f>AZ68</f>
        <v>59.968630398510918</v>
      </c>
      <c r="AL84">
        <v>1.5</v>
      </c>
      <c r="AM84" s="251" t="s">
        <v>120</v>
      </c>
      <c r="AN84" s="42" t="s">
        <v>51</v>
      </c>
      <c r="AO84" s="111">
        <f>AP81</f>
        <v>30.006509917815645</v>
      </c>
      <c r="BB84" s="96" t="s">
        <v>65</v>
      </c>
      <c r="BC84" s="97">
        <f>BC74/BC75*100</f>
        <v>21.882914426865778</v>
      </c>
      <c r="BD84" s="97">
        <f t="shared" ref="BD84:BK84" si="294">BD74/BD75*100</f>
        <v>8.4154867931162567</v>
      </c>
      <c r="BE84" s="97">
        <f t="shared" si="294"/>
        <v>59.930261517356683</v>
      </c>
      <c r="BF84" s="98">
        <f t="shared" si="294"/>
        <v>11.623631758789868</v>
      </c>
      <c r="BG84" s="98">
        <f t="shared" si="294"/>
        <v>6.7142356882068128</v>
      </c>
      <c r="BH84" s="98">
        <f t="shared" si="294"/>
        <v>61.374293673213508</v>
      </c>
      <c r="BI84" s="99">
        <f t="shared" si="294"/>
        <v>3.1564898206901471</v>
      </c>
      <c r="BJ84" s="99">
        <f t="shared" si="294"/>
        <v>8.1504978411168487</v>
      </c>
      <c r="BK84" s="99">
        <f t="shared" si="294"/>
        <v>60.710770338411876</v>
      </c>
      <c r="BW84" s="63" t="s">
        <v>27</v>
      </c>
      <c r="BX84" s="75">
        <f>BX74+BY74</f>
        <v>2.7936476869837662E-2</v>
      </c>
      <c r="BY84" s="75">
        <f>CA74+CB74</f>
        <v>1.7262369251413934E-2</v>
      </c>
      <c r="BZ84" s="75">
        <f>CD74+CE74</f>
        <v>2.6261610402150519E-2</v>
      </c>
    </row>
    <row r="85" spans="2:115">
      <c r="B85" s="44" t="s">
        <v>31</v>
      </c>
      <c r="C85" s="43">
        <v>268.39999999999998</v>
      </c>
      <c r="D85" s="11">
        <v>0</v>
      </c>
      <c r="E85" s="12">
        <v>0</v>
      </c>
      <c r="F85" s="50">
        <v>1583.7</v>
      </c>
      <c r="G85" s="12">
        <v>0</v>
      </c>
      <c r="H85" s="86">
        <v>0</v>
      </c>
      <c r="I85" s="86">
        <v>0</v>
      </c>
      <c r="J85" s="86">
        <v>0</v>
      </c>
      <c r="K85" s="86">
        <v>0</v>
      </c>
      <c r="L85" s="50">
        <v>1543.4</v>
      </c>
      <c r="M85" s="22">
        <f t="shared" si="272"/>
        <v>0</v>
      </c>
      <c r="N85" s="23">
        <f t="shared" si="273"/>
        <v>0</v>
      </c>
      <c r="O85" s="23">
        <f t="shared" si="274"/>
        <v>0.29886970249911904</v>
      </c>
      <c r="P85" s="23">
        <f t="shared" si="275"/>
        <v>0</v>
      </c>
      <c r="Q85" s="23">
        <f t="shared" si="276"/>
        <v>0</v>
      </c>
      <c r="R85" s="23">
        <f t="shared" si="277"/>
        <v>0</v>
      </c>
      <c r="S85" s="23">
        <f t="shared" si="278"/>
        <v>0</v>
      </c>
      <c r="T85" s="23">
        <f t="shared" si="279"/>
        <v>0</v>
      </c>
      <c r="U85" s="24">
        <f t="shared" si="280"/>
        <v>0.20748985572083659</v>
      </c>
      <c r="V85" s="32">
        <f t="shared" si="283"/>
        <v>0</v>
      </c>
      <c r="W85" s="32">
        <f t="shared" si="284"/>
        <v>0</v>
      </c>
      <c r="X85" s="32">
        <f t="shared" si="285"/>
        <v>1.1135234817403841E-3</v>
      </c>
      <c r="Y85" s="32">
        <f t="shared" si="286"/>
        <v>0</v>
      </c>
      <c r="Z85" s="32">
        <f t="shared" si="287"/>
        <v>0</v>
      </c>
      <c r="AA85" s="32">
        <f t="shared" si="288"/>
        <v>0</v>
      </c>
      <c r="AB85" s="32">
        <f t="shared" si="289"/>
        <v>0</v>
      </c>
      <c r="AC85" s="32">
        <f t="shared" si="290"/>
        <v>0</v>
      </c>
      <c r="AD85" s="33">
        <f t="shared" si="291"/>
        <v>7.7306205559179064E-4</v>
      </c>
      <c r="AE85" s="32"/>
      <c r="AF85">
        <v>1.1399999999999999</v>
      </c>
      <c r="AG85" s="111">
        <f>AY58</f>
        <v>100.77509536351705</v>
      </c>
      <c r="AL85">
        <v>1.6</v>
      </c>
      <c r="AM85" s="251"/>
      <c r="AN85" s="42" t="s">
        <v>53</v>
      </c>
      <c r="AO85" s="111">
        <f t="shared" ref="AO85:AO86" si="295">AP82</f>
        <v>45.334828054350552</v>
      </c>
      <c r="BB85" s="85" t="s">
        <v>49</v>
      </c>
      <c r="BC85" s="75">
        <f t="shared" ref="BC85:BK85" si="296">BC83+BC84</f>
        <v>100.00000000000001</v>
      </c>
      <c r="BD85" s="75">
        <f t="shared" si="296"/>
        <v>100</v>
      </c>
      <c r="BE85" s="75">
        <f t="shared" si="296"/>
        <v>100</v>
      </c>
      <c r="BF85" s="75">
        <f t="shared" si="296"/>
        <v>100</v>
      </c>
      <c r="BG85" s="75">
        <f t="shared" si="296"/>
        <v>100</v>
      </c>
      <c r="BH85" s="75">
        <f t="shared" si="296"/>
        <v>100</v>
      </c>
      <c r="BI85" s="75">
        <f t="shared" si="296"/>
        <v>100</v>
      </c>
      <c r="BJ85" s="75">
        <f t="shared" si="296"/>
        <v>99.999999999999986</v>
      </c>
      <c r="BK85" s="75">
        <f t="shared" si="296"/>
        <v>100.00000000000001</v>
      </c>
      <c r="BW85" s="63" t="s">
        <v>49</v>
      </c>
      <c r="BX85" s="75">
        <f>BX75+BY75</f>
        <v>0.2581004628051472</v>
      </c>
      <c r="BY85" s="75">
        <f>CA75+CB75</f>
        <v>0.2464705626206207</v>
      </c>
      <c r="BZ85" s="75">
        <f>CD75+CE75</f>
        <v>0.41077378116188235</v>
      </c>
    </row>
    <row r="86" spans="2:115">
      <c r="B86" s="44" t="s">
        <v>7</v>
      </c>
      <c r="C86" s="43">
        <v>296.49</v>
      </c>
      <c r="D86" s="11">
        <v>0</v>
      </c>
      <c r="E86" s="50">
        <v>1952.4</v>
      </c>
      <c r="F86" s="50">
        <v>10532</v>
      </c>
      <c r="G86" s="50">
        <v>1717.8</v>
      </c>
      <c r="H86" s="50">
        <v>2192.5</v>
      </c>
      <c r="I86" s="50">
        <v>5176.5</v>
      </c>
      <c r="J86" s="90">
        <v>0</v>
      </c>
      <c r="K86" s="50">
        <v>2028.6</v>
      </c>
      <c r="L86" s="50">
        <v>19878.900000000001</v>
      </c>
      <c r="M86" s="22">
        <f t="shared" si="272"/>
        <v>0</v>
      </c>
      <c r="N86" s="23">
        <f t="shared" si="273"/>
        <v>0.36026785385323917</v>
      </c>
      <c r="O86" s="23">
        <f t="shared" si="274"/>
        <v>1.9875580644823652</v>
      </c>
      <c r="P86" s="23">
        <f t="shared" si="275"/>
        <v>0.36320205297391955</v>
      </c>
      <c r="Q86" s="23">
        <f t="shared" si="276"/>
        <v>0.54448853332108993</v>
      </c>
      <c r="R86" s="23">
        <f t="shared" si="277"/>
        <v>1.5046558061551853</v>
      </c>
      <c r="S86" s="23">
        <f t="shared" si="278"/>
        <v>0</v>
      </c>
      <c r="T86" s="23">
        <f t="shared" si="279"/>
        <v>0.58253552486979787</v>
      </c>
      <c r="U86" s="24">
        <f t="shared" si="280"/>
        <v>2.6724569734928982</v>
      </c>
      <c r="V86" s="32">
        <f t="shared" si="283"/>
        <v>0</v>
      </c>
      <c r="W86" s="32">
        <f t="shared" si="284"/>
        <v>1.2151096288348315E-3</v>
      </c>
      <c r="X86" s="32">
        <f t="shared" si="285"/>
        <v>6.7036259721486901E-3</v>
      </c>
      <c r="Y86" s="32">
        <f t="shared" si="286"/>
        <v>1.2250060810614844E-3</v>
      </c>
      <c r="Z86" s="32">
        <f t="shared" si="287"/>
        <v>1.8364482219335894E-3</v>
      </c>
      <c r="AA86" s="32">
        <f t="shared" si="288"/>
        <v>5.0748956327538374E-3</v>
      </c>
      <c r="AB86" s="32">
        <f t="shared" si="289"/>
        <v>0</v>
      </c>
      <c r="AC86" s="32">
        <f t="shared" si="290"/>
        <v>1.964772926135107E-3</v>
      </c>
      <c r="AD86" s="33">
        <f t="shared" si="291"/>
        <v>9.0136496121046173E-3</v>
      </c>
      <c r="AE86" s="32"/>
      <c r="AF86">
        <v>1.06</v>
      </c>
      <c r="AG86" s="111">
        <f>AU59</f>
        <v>276.47518535984852</v>
      </c>
      <c r="AL86">
        <v>1.7</v>
      </c>
      <c r="AM86" s="251"/>
      <c r="AN86" s="42" t="s">
        <v>55</v>
      </c>
      <c r="AO86" s="111">
        <f t="shared" si="295"/>
        <v>235.08276624416234</v>
      </c>
      <c r="BB86" s="87"/>
      <c r="BC86" s="88"/>
      <c r="BD86" s="88"/>
      <c r="BE86" s="88"/>
      <c r="BF86" s="88"/>
      <c r="BG86" s="88"/>
      <c r="BH86" s="88"/>
      <c r="BI86" s="88"/>
      <c r="BJ86" s="88"/>
      <c r="BK86" s="88"/>
      <c r="DC86" s="251" t="s">
        <v>123</v>
      </c>
      <c r="DD86" s="251"/>
      <c r="DE86" s="251"/>
      <c r="DF86" s="251" t="s">
        <v>120</v>
      </c>
      <c r="DG86" s="251"/>
      <c r="DH86" s="251"/>
      <c r="DI86" s="251" t="s">
        <v>121</v>
      </c>
      <c r="DJ86" s="251"/>
      <c r="DK86" s="251"/>
    </row>
    <row r="87" spans="2:115">
      <c r="B87" s="43" t="s">
        <v>8</v>
      </c>
      <c r="C87" s="43">
        <v>296.49</v>
      </c>
      <c r="D87" s="11">
        <v>0</v>
      </c>
      <c r="E87" s="90">
        <v>0</v>
      </c>
      <c r="F87" s="50">
        <v>2458.4</v>
      </c>
      <c r="G87" s="50">
        <v>0</v>
      </c>
      <c r="H87" s="90">
        <v>0</v>
      </c>
      <c r="I87" s="90">
        <v>0</v>
      </c>
      <c r="J87" s="90">
        <v>0</v>
      </c>
      <c r="K87" s="90">
        <v>0</v>
      </c>
      <c r="L87" s="50">
        <v>3797.5</v>
      </c>
      <c r="M87" s="22">
        <f t="shared" si="272"/>
        <v>0</v>
      </c>
      <c r="N87" s="23">
        <f t="shared" si="273"/>
        <v>0</v>
      </c>
      <c r="O87" s="23">
        <f t="shared" si="274"/>
        <v>0.4639396834146835</v>
      </c>
      <c r="P87" s="23">
        <f t="shared" si="275"/>
        <v>0</v>
      </c>
      <c r="Q87" s="23">
        <f t="shared" si="276"/>
        <v>0</v>
      </c>
      <c r="R87" s="23">
        <f t="shared" si="277"/>
        <v>0</v>
      </c>
      <c r="S87" s="23">
        <f t="shared" si="278"/>
        <v>0</v>
      </c>
      <c r="T87" s="23">
        <f t="shared" si="279"/>
        <v>0</v>
      </c>
      <c r="U87" s="24">
        <f t="shared" si="280"/>
        <v>0.51052399060507769</v>
      </c>
      <c r="V87" s="32">
        <f t="shared" si="283"/>
        <v>0</v>
      </c>
      <c r="W87" s="32">
        <f t="shared" si="284"/>
        <v>0</v>
      </c>
      <c r="X87" s="32">
        <f t="shared" si="285"/>
        <v>1.56477346087451E-3</v>
      </c>
      <c r="Y87" s="32">
        <f t="shared" si="286"/>
        <v>0</v>
      </c>
      <c r="Z87" s="32">
        <f t="shared" si="287"/>
        <v>0</v>
      </c>
      <c r="AA87" s="32">
        <f t="shared" si="288"/>
        <v>0</v>
      </c>
      <c r="AB87" s="32">
        <f t="shared" si="289"/>
        <v>0</v>
      </c>
      <c r="AC87" s="32">
        <f t="shared" si="290"/>
        <v>0</v>
      </c>
      <c r="AD87" s="33">
        <f t="shared" si="291"/>
        <v>1.7218927808866325E-3</v>
      </c>
      <c r="AE87" s="32"/>
      <c r="AF87">
        <v>1.18</v>
      </c>
      <c r="AG87" s="111">
        <f>AV59</f>
        <v>151.3806086152992</v>
      </c>
      <c r="AL87">
        <f t="shared" ref="AL87" si="297">AL82+1</f>
        <v>2.2999999999999998</v>
      </c>
      <c r="AM87" s="251" t="s">
        <v>121</v>
      </c>
      <c r="AN87" s="42" t="s">
        <v>51</v>
      </c>
      <c r="AO87" s="111">
        <f>AQ81</f>
        <v>29.22072511429019</v>
      </c>
      <c r="BB87" s="89"/>
      <c r="BC87" s="88"/>
      <c r="BD87" s="88"/>
      <c r="BE87" s="88"/>
      <c r="BF87" s="88"/>
      <c r="BG87" s="88"/>
      <c r="BH87" s="88"/>
      <c r="BI87" s="88"/>
      <c r="BJ87" s="88"/>
      <c r="BK87" s="88"/>
      <c r="BW87" t="s">
        <v>203</v>
      </c>
      <c r="BX87" t="s">
        <v>56</v>
      </c>
      <c r="BY87" t="s">
        <v>57</v>
      </c>
      <c r="BZ87" t="s">
        <v>58</v>
      </c>
      <c r="CB87" t="s">
        <v>202</v>
      </c>
      <c r="CC87" t="s">
        <v>56</v>
      </c>
      <c r="CE87" t="s">
        <v>57</v>
      </c>
      <c r="CF87" t="s">
        <v>58</v>
      </c>
      <c r="DC87" t="s">
        <v>55</v>
      </c>
      <c r="DD87" t="s">
        <v>142</v>
      </c>
      <c r="DE87" t="s">
        <v>51</v>
      </c>
      <c r="DF87" t="s">
        <v>55</v>
      </c>
      <c r="DG87" t="s">
        <v>142</v>
      </c>
      <c r="DH87" t="s">
        <v>51</v>
      </c>
      <c r="DI87" t="s">
        <v>55</v>
      </c>
      <c r="DJ87" t="s">
        <v>142</v>
      </c>
      <c r="DK87" t="s">
        <v>51</v>
      </c>
    </row>
    <row r="88" spans="2:115">
      <c r="B88" s="44" t="s">
        <v>10</v>
      </c>
      <c r="C88" s="43">
        <v>294.47000000000003</v>
      </c>
      <c r="D88" s="11">
        <v>0</v>
      </c>
      <c r="E88" s="50">
        <v>1609.3</v>
      </c>
      <c r="F88" s="50">
        <v>87185.9</v>
      </c>
      <c r="G88" s="50">
        <v>1686.7</v>
      </c>
      <c r="H88" s="50">
        <v>4436.3999999999996</v>
      </c>
      <c r="I88" s="50">
        <v>4873.5</v>
      </c>
      <c r="J88" s="90">
        <v>0</v>
      </c>
      <c r="K88" s="50">
        <v>1446.3</v>
      </c>
      <c r="L88" s="50">
        <v>150774.20000000001</v>
      </c>
      <c r="M88" s="22">
        <f t="shared" si="272"/>
        <v>0</v>
      </c>
      <c r="N88" s="23">
        <f t="shared" si="273"/>
        <v>0.29695710776788453</v>
      </c>
      <c r="O88" s="23">
        <f t="shared" si="274"/>
        <v>16.453383844868309</v>
      </c>
      <c r="P88" s="23">
        <f t="shared" si="275"/>
        <v>0.35662644239789854</v>
      </c>
      <c r="Q88" s="23">
        <f t="shared" si="276"/>
        <v>1.1017418149261953</v>
      </c>
      <c r="R88" s="23">
        <f t="shared" si="277"/>
        <v>1.4165826468264844</v>
      </c>
      <c r="S88" s="23">
        <f t="shared" si="278"/>
        <v>0</v>
      </c>
      <c r="T88" s="23">
        <f t="shared" si="279"/>
        <v>0.41532146781977164</v>
      </c>
      <c r="U88" s="24">
        <f t="shared" si="280"/>
        <v>20.269610602840846</v>
      </c>
      <c r="V88" s="32">
        <f t="shared" si="283"/>
        <v>0</v>
      </c>
      <c r="W88" s="32">
        <f t="shared" si="284"/>
        <v>1.0084460480452491E-3</v>
      </c>
      <c r="X88" s="32">
        <f t="shared" si="285"/>
        <v>5.5874567340877875E-2</v>
      </c>
      <c r="Y88" s="32">
        <f t="shared" si="286"/>
        <v>1.2110790314731501E-3</v>
      </c>
      <c r="Z88" s="32">
        <f t="shared" si="287"/>
        <v>3.7414399257180535E-3</v>
      </c>
      <c r="AA88" s="32">
        <f t="shared" si="288"/>
        <v>4.8106178789910151E-3</v>
      </c>
      <c r="AB88" s="32">
        <f t="shared" si="289"/>
        <v>0</v>
      </c>
      <c r="AC88" s="32">
        <f t="shared" si="290"/>
        <v>1.4104033274009971E-3</v>
      </c>
      <c r="AD88" s="33">
        <f t="shared" si="291"/>
        <v>6.8834212662888722E-2</v>
      </c>
      <c r="AE88" s="32"/>
      <c r="AF88">
        <v>1.2</v>
      </c>
      <c r="AG88" s="111">
        <f>AW59</f>
        <v>213.39836971077847</v>
      </c>
      <c r="AH88" s="142"/>
      <c r="AI88" s="142" t="s">
        <v>56</v>
      </c>
      <c r="AJ88" s="142" t="s">
        <v>57</v>
      </c>
      <c r="AK88" s="142" t="s">
        <v>58</v>
      </c>
      <c r="AL88">
        <v>1.8</v>
      </c>
      <c r="AM88" s="251"/>
      <c r="AN88" s="42" t="s">
        <v>53</v>
      </c>
      <c r="AO88" s="111">
        <f t="shared" ref="AO88:AO89" si="298">AQ82</f>
        <v>42.808347911774</v>
      </c>
      <c r="BB88" s="89"/>
      <c r="BC88" s="88"/>
      <c r="BD88" s="88"/>
      <c r="BE88" s="88"/>
      <c r="BF88" s="88"/>
      <c r="BG88" s="88"/>
      <c r="BH88" s="88"/>
      <c r="BI88" s="88"/>
      <c r="BJ88" s="88"/>
      <c r="BK88" s="88"/>
      <c r="BW88" s="63" t="s">
        <v>47</v>
      </c>
      <c r="BX88" s="75">
        <f t="shared" ref="BX88:BZ90" si="299">BX83/BX78</f>
        <v>0.41882323746812167</v>
      </c>
      <c r="BY88" s="75">
        <f t="shared" si="299"/>
        <v>0.4600000369466426</v>
      </c>
      <c r="BZ88" s="75">
        <f t="shared" si="299"/>
        <v>0.59772988404129002</v>
      </c>
      <c r="CB88" s="63" t="s">
        <v>47</v>
      </c>
      <c r="CC88" s="75">
        <f>CC17/BX78</f>
        <v>0.15865819365198111</v>
      </c>
      <c r="CD88" s="75"/>
      <c r="CE88" s="75">
        <f>CJ17/BY78</f>
        <v>0.19270816465802085</v>
      </c>
      <c r="CF88" s="75">
        <f>CQ17/BZ78</f>
        <v>0.21074897995286951</v>
      </c>
      <c r="DB88" s="7" t="s">
        <v>20</v>
      </c>
      <c r="DC88">
        <f>DD58</f>
        <v>0.17666985483855543</v>
      </c>
      <c r="DD88">
        <f>DC58</f>
        <v>0.2351431346488996</v>
      </c>
      <c r="DE88">
        <f>DB58</f>
        <v>0.35449190175306744</v>
      </c>
      <c r="DF88">
        <f>CX58</f>
        <v>0.18710922360515925</v>
      </c>
      <c r="DG88">
        <f>CW58</f>
        <v>0.26198451482816176</v>
      </c>
      <c r="DH88">
        <f>CV58</f>
        <v>0.1750129005647619</v>
      </c>
      <c r="DI88">
        <f>DA58</f>
        <v>0.20372175794236008</v>
      </c>
      <c r="DJ88">
        <f>CZ58</f>
        <v>0.2627123612969896</v>
      </c>
      <c r="DK88">
        <f>DB58</f>
        <v>0.35449190175306744</v>
      </c>
    </row>
    <row r="89" spans="2:115">
      <c r="B89" s="44" t="s">
        <v>12</v>
      </c>
      <c r="C89" s="43">
        <v>292.45999999999998</v>
      </c>
      <c r="D89" s="11">
        <v>0</v>
      </c>
      <c r="E89" s="90">
        <v>0</v>
      </c>
      <c r="F89" s="50">
        <v>17450.8</v>
      </c>
      <c r="G89" s="90">
        <v>0</v>
      </c>
      <c r="H89" s="90">
        <v>0</v>
      </c>
      <c r="I89" s="90">
        <v>0</v>
      </c>
      <c r="J89" s="90">
        <v>0</v>
      </c>
      <c r="K89" s="90">
        <v>0</v>
      </c>
      <c r="L89" s="50">
        <v>26409.8</v>
      </c>
      <c r="M89" s="22">
        <f t="shared" si="272"/>
        <v>0</v>
      </c>
      <c r="N89" s="23">
        <f t="shared" si="273"/>
        <v>0</v>
      </c>
      <c r="O89" s="23">
        <f t="shared" si="274"/>
        <v>3.2932470823840538</v>
      </c>
      <c r="P89" s="23">
        <f t="shared" si="275"/>
        <v>0</v>
      </c>
      <c r="Q89" s="23">
        <f t="shared" si="276"/>
        <v>0</v>
      </c>
      <c r="R89" s="23">
        <f t="shared" si="277"/>
        <v>0</v>
      </c>
      <c r="S89" s="23">
        <f t="shared" si="278"/>
        <v>0</v>
      </c>
      <c r="T89" s="23">
        <f t="shared" si="279"/>
        <v>0</v>
      </c>
      <c r="U89" s="24">
        <f t="shared" si="280"/>
        <v>3.550450687842523</v>
      </c>
      <c r="V89" s="32">
        <f t="shared" si="283"/>
        <v>0</v>
      </c>
      <c r="W89" s="32">
        <f t="shared" si="284"/>
        <v>0</v>
      </c>
      <c r="X89" s="32">
        <f t="shared" si="285"/>
        <v>1.1260504282240491E-2</v>
      </c>
      <c r="Y89" s="32">
        <f t="shared" si="286"/>
        <v>0</v>
      </c>
      <c r="Z89" s="32">
        <f t="shared" si="287"/>
        <v>0</v>
      </c>
      <c r="AA89" s="32">
        <f t="shared" si="288"/>
        <v>0</v>
      </c>
      <c r="AB89" s="32">
        <f t="shared" si="289"/>
        <v>0</v>
      </c>
      <c r="AC89" s="32">
        <f t="shared" si="290"/>
        <v>0</v>
      </c>
      <c r="AD89" s="33">
        <f t="shared" si="291"/>
        <v>1.2139953114417436E-2</v>
      </c>
      <c r="AE89" s="32"/>
      <c r="AF89">
        <v>1.22</v>
      </c>
      <c r="AG89" s="111">
        <f>AX59</f>
        <v>227.39356086354186</v>
      </c>
      <c r="AH89" s="142" t="s">
        <v>126</v>
      </c>
      <c r="AI89" s="95">
        <v>511.928060870629</v>
      </c>
      <c r="AJ89" s="95">
        <v>519.95799918245052</v>
      </c>
      <c r="AK89" s="95">
        <v>690.11250980581269</v>
      </c>
      <c r="AL89">
        <v>1.9</v>
      </c>
      <c r="AM89" s="251"/>
      <c r="AN89" s="42" t="s">
        <v>55</v>
      </c>
      <c r="AO89" s="111">
        <f t="shared" si="298"/>
        <v>191.96170947235893</v>
      </c>
      <c r="BB89" s="90"/>
      <c r="BC89" s="251" t="s">
        <v>56</v>
      </c>
      <c r="BD89" s="251"/>
      <c r="BE89" s="251"/>
      <c r="BF89" s="251" t="s">
        <v>57</v>
      </c>
      <c r="BG89" s="251"/>
      <c r="BH89" s="251"/>
      <c r="BI89" s="251" t="s">
        <v>58</v>
      </c>
      <c r="BJ89" s="251"/>
      <c r="BK89" s="251"/>
      <c r="BW89" s="63" t="s">
        <v>27</v>
      </c>
      <c r="BX89" s="75">
        <f t="shared" si="299"/>
        <v>5.4016569409072943E-2</v>
      </c>
      <c r="BY89" s="75">
        <f t="shared" si="299"/>
        <v>4.2152409934072106E-2</v>
      </c>
      <c r="BZ89" s="75">
        <f t="shared" si="299"/>
        <v>5.974136766541125E-2</v>
      </c>
      <c r="CB89" s="63" t="s">
        <v>27</v>
      </c>
      <c r="CC89" s="75">
        <f>CC18/BX79</f>
        <v>2.9399089712759213E-2</v>
      </c>
      <c r="CD89" s="75"/>
      <c r="CE89" s="75">
        <f>CJ18/BY79</f>
        <v>8.60614811040737E-3</v>
      </c>
      <c r="CF89" s="75">
        <f>CQ18/BZ79</f>
        <v>1.0681100839967539E-2</v>
      </c>
      <c r="DB89" s="7" t="s">
        <v>21</v>
      </c>
      <c r="DC89">
        <f t="shared" ref="DC89:DC98" si="300">DD59</f>
        <v>0.2253340867453221</v>
      </c>
      <c r="DD89">
        <f t="shared" ref="DD89:DD98" si="301">DC59</f>
        <v>0.66774534494787841</v>
      </c>
      <c r="DE89">
        <f t="shared" ref="DE89:DE98" si="302">DB59</f>
        <v>0.61799997064629841</v>
      </c>
      <c r="DF89">
        <f t="shared" ref="DF89:DF98" si="303">CX59</f>
        <v>0.19341482796030313</v>
      </c>
      <c r="DG89">
        <f t="shared" ref="DG89:DG98" si="304">CW59</f>
        <v>0.65245212387951379</v>
      </c>
      <c r="DH89">
        <f t="shared" ref="DH89:DH98" si="305">CV59</f>
        <v>0.73396715326250317</v>
      </c>
      <c r="DI89">
        <f t="shared" ref="DI89:DI98" si="306">DA59</f>
        <v>0.30400818798836732</v>
      </c>
      <c r="DJ89">
        <f t="shared" ref="DJ89:DJ98" si="307">CZ59</f>
        <v>0.66129010857071602</v>
      </c>
      <c r="DK89">
        <f t="shared" ref="DK89:DK98" si="308">DB59</f>
        <v>0.61799997064629841</v>
      </c>
    </row>
    <row r="90" spans="2:115">
      <c r="B90" s="44" t="s">
        <v>14</v>
      </c>
      <c r="C90" s="43">
        <v>292.45999999999998</v>
      </c>
      <c r="D90" s="11">
        <v>0</v>
      </c>
      <c r="E90" s="90">
        <v>0</v>
      </c>
      <c r="F90" s="50">
        <v>31368.5</v>
      </c>
      <c r="G90" s="90">
        <v>0</v>
      </c>
      <c r="H90" s="90">
        <v>0</v>
      </c>
      <c r="I90" s="90">
        <v>0</v>
      </c>
      <c r="J90" s="90">
        <v>0</v>
      </c>
      <c r="K90" s="90">
        <v>0</v>
      </c>
      <c r="L90" s="50">
        <v>58646.2</v>
      </c>
      <c r="M90" s="22">
        <f t="shared" si="272"/>
        <v>0</v>
      </c>
      <c r="N90" s="23">
        <f t="shared" si="273"/>
        <v>0</v>
      </c>
      <c r="O90" s="23">
        <f t="shared" si="274"/>
        <v>5.9197412785525136</v>
      </c>
      <c r="P90" s="23">
        <f t="shared" si="275"/>
        <v>0</v>
      </c>
      <c r="Q90" s="23">
        <f t="shared" si="276"/>
        <v>0</v>
      </c>
      <c r="R90" s="23">
        <f t="shared" si="277"/>
        <v>0</v>
      </c>
      <c r="S90" s="23">
        <f t="shared" si="278"/>
        <v>0</v>
      </c>
      <c r="T90" s="23">
        <f t="shared" si="279"/>
        <v>0</v>
      </c>
      <c r="U90" s="24">
        <f t="shared" si="280"/>
        <v>7.8842112068001331</v>
      </c>
      <c r="V90" s="32">
        <f t="shared" si="283"/>
        <v>0</v>
      </c>
      <c r="W90" s="32">
        <f t="shared" si="284"/>
        <v>0</v>
      </c>
      <c r="X90" s="32">
        <f t="shared" si="285"/>
        <v>2.024119974886314E-2</v>
      </c>
      <c r="Y90" s="32">
        <f t="shared" si="286"/>
        <v>0</v>
      </c>
      <c r="Z90" s="32">
        <f t="shared" si="287"/>
        <v>0</v>
      </c>
      <c r="AA90" s="32">
        <f t="shared" si="288"/>
        <v>0</v>
      </c>
      <c r="AB90" s="32">
        <f t="shared" si="289"/>
        <v>0</v>
      </c>
      <c r="AC90" s="32">
        <f t="shared" si="290"/>
        <v>0</v>
      </c>
      <c r="AD90" s="33">
        <f t="shared" si="291"/>
        <v>2.695825482732727E-2</v>
      </c>
      <c r="AE90" s="32"/>
      <c r="AF90">
        <v>1.24</v>
      </c>
      <c r="AG90" s="111">
        <f>AY59</f>
        <v>105.26304821908339</v>
      </c>
      <c r="AH90" s="130" t="s">
        <v>124</v>
      </c>
      <c r="AI90" s="94" t="str">
        <f>AN84</f>
        <v>medium</v>
      </c>
      <c r="AJ90" s="94">
        <f>AT84</f>
        <v>0</v>
      </c>
      <c r="AK90" s="94">
        <f>AZ84</f>
        <v>0</v>
      </c>
      <c r="AL90">
        <v>2</v>
      </c>
      <c r="BB90" s="90"/>
      <c r="BC90" t="s">
        <v>51</v>
      </c>
      <c r="BD90" t="s">
        <v>53</v>
      </c>
      <c r="BE90" t="s">
        <v>55</v>
      </c>
      <c r="BF90" t="s">
        <v>51</v>
      </c>
      <c r="BG90" t="s">
        <v>53</v>
      </c>
      <c r="BH90" t="s">
        <v>55</v>
      </c>
      <c r="BI90" t="s">
        <v>51</v>
      </c>
      <c r="BJ90" t="s">
        <v>53</v>
      </c>
      <c r="BK90" t="s">
        <v>55</v>
      </c>
      <c r="BW90" s="63" t="s">
        <v>49</v>
      </c>
      <c r="BX90" s="75">
        <f t="shared" si="299"/>
        <v>0.24195420606010229</v>
      </c>
      <c r="BY90" s="75">
        <f t="shared" si="299"/>
        <v>0.27150274851678668</v>
      </c>
      <c r="BZ90" s="75">
        <f t="shared" si="299"/>
        <v>0.37933597716754558</v>
      </c>
      <c r="CB90" s="63" t="s">
        <v>49</v>
      </c>
      <c r="CC90" s="75">
        <f>CC85/CC80</f>
        <v>0</v>
      </c>
      <c r="CD90" s="75"/>
      <c r="CE90" s="75">
        <f>CE85/CD80</f>
        <v>0</v>
      </c>
      <c r="CF90" s="75">
        <f>CF85/CE80</f>
        <v>0</v>
      </c>
      <c r="DB90" s="61" t="s">
        <v>30</v>
      </c>
      <c r="DC90">
        <f t="shared" si="300"/>
        <v>3.6363315849373594E-3</v>
      </c>
      <c r="DD90">
        <f t="shared" si="301"/>
        <v>5.1491230005644237E-3</v>
      </c>
      <c r="DE90">
        <f t="shared" si="302"/>
        <v>4.9504315502734318E-3</v>
      </c>
      <c r="DF90">
        <f t="shared" si="303"/>
        <v>7.5289298523825753E-3</v>
      </c>
      <c r="DG90">
        <f t="shared" si="304"/>
        <v>1.0226975256701182E-2</v>
      </c>
      <c r="DH90">
        <f t="shared" si="305"/>
        <v>0</v>
      </c>
      <c r="DI90">
        <f t="shared" si="306"/>
        <v>4.4842505664346253E-3</v>
      </c>
      <c r="DJ90">
        <f t="shared" si="307"/>
        <v>4.3351147598022386E-3</v>
      </c>
      <c r="DK90">
        <f t="shared" si="308"/>
        <v>4.9504315502734318E-3</v>
      </c>
    </row>
    <row r="91" spans="2:115">
      <c r="B91" s="44" t="s">
        <v>32</v>
      </c>
      <c r="C91" s="43">
        <v>290.39999999999998</v>
      </c>
      <c r="D91" s="11">
        <v>0</v>
      </c>
      <c r="E91" s="90">
        <v>0</v>
      </c>
      <c r="F91" s="50">
        <v>6793.8</v>
      </c>
      <c r="G91" s="90">
        <v>0</v>
      </c>
      <c r="H91" s="90">
        <v>0</v>
      </c>
      <c r="I91" s="90">
        <v>0</v>
      </c>
      <c r="J91" s="90">
        <v>0</v>
      </c>
      <c r="K91" s="90">
        <v>0</v>
      </c>
      <c r="L91" s="50">
        <v>12627</v>
      </c>
      <c r="M91" s="22">
        <f t="shared" si="272"/>
        <v>0</v>
      </c>
      <c r="N91" s="23">
        <f t="shared" si="273"/>
        <v>0</v>
      </c>
      <c r="O91" s="23">
        <f t="shared" si="274"/>
        <v>1.2820995042233472</v>
      </c>
      <c r="P91" s="23">
        <f t="shared" si="275"/>
        <v>0</v>
      </c>
      <c r="Q91" s="23">
        <f t="shared" si="276"/>
        <v>0</v>
      </c>
      <c r="R91" s="23">
        <f t="shared" si="277"/>
        <v>0</v>
      </c>
      <c r="S91" s="23">
        <f t="shared" si="278"/>
        <v>0</v>
      </c>
      <c r="T91" s="23">
        <f t="shared" si="279"/>
        <v>0</v>
      </c>
      <c r="U91" s="24">
        <f t="shared" si="280"/>
        <v>1.6975342802818476</v>
      </c>
      <c r="V91" s="32">
        <f t="shared" si="283"/>
        <v>0</v>
      </c>
      <c r="W91" s="32">
        <f t="shared" si="284"/>
        <v>0</v>
      </c>
      <c r="X91" s="32">
        <f t="shared" si="285"/>
        <v>4.4149431963613891E-3</v>
      </c>
      <c r="Y91" s="32">
        <f t="shared" si="286"/>
        <v>0</v>
      </c>
      <c r="Z91" s="32">
        <f t="shared" si="287"/>
        <v>0</v>
      </c>
      <c r="AA91" s="32">
        <f t="shared" si="288"/>
        <v>0</v>
      </c>
      <c r="AB91" s="32">
        <f t="shared" si="289"/>
        <v>0</v>
      </c>
      <c r="AC91" s="32">
        <f t="shared" si="290"/>
        <v>0</v>
      </c>
      <c r="AD91" s="33">
        <f t="shared" si="291"/>
        <v>5.8455037199788146E-3</v>
      </c>
      <c r="AE91" s="32"/>
      <c r="AF91">
        <f>AF76+1</f>
        <v>1.76</v>
      </c>
      <c r="AG91" s="111">
        <f>AI57</f>
        <v>29.052598414627784</v>
      </c>
      <c r="AH91" s="110" t="s">
        <v>125</v>
      </c>
      <c r="AI91" s="94" t="str">
        <f>AN85</f>
        <v>surface</v>
      </c>
      <c r="AJ91" s="94">
        <f>AT85</f>
        <v>0</v>
      </c>
      <c r="AK91" s="94">
        <f>AZ85</f>
        <v>0</v>
      </c>
      <c r="AL91">
        <v>2.1</v>
      </c>
      <c r="BA91" s="254" t="s">
        <v>127</v>
      </c>
      <c r="BB91" s="7" t="s">
        <v>20</v>
      </c>
      <c r="BC91" s="66">
        <f>BC56</f>
        <v>6.7460557053636901E-3</v>
      </c>
      <c r="BD91" s="66">
        <f t="shared" ref="BD91:BK91" si="309">BD56</f>
        <v>1.5315281422647511E-2</v>
      </c>
      <c r="BE91" s="66">
        <f t="shared" si="309"/>
        <v>5.3266615125863649E-2</v>
      </c>
      <c r="BF91" s="66">
        <f t="shared" si="309"/>
        <v>5.8027386771098057E-3</v>
      </c>
      <c r="BG91" s="66">
        <f t="shared" si="309"/>
        <v>1.1608537077635659E-2</v>
      </c>
      <c r="BH91" s="66">
        <f t="shared" si="309"/>
        <v>4.5437416952815515E-2</v>
      </c>
      <c r="BI91" s="66">
        <f t="shared" si="309"/>
        <v>1.1064261540626655E-2</v>
      </c>
      <c r="BJ91" s="66">
        <f t="shared" si="309"/>
        <v>2.2046847430062983E-2</v>
      </c>
      <c r="BK91" s="66">
        <f t="shared" si="309"/>
        <v>4.2772949475681186E-2</v>
      </c>
      <c r="DB91" s="61" t="s">
        <v>31</v>
      </c>
      <c r="DC91">
        <f t="shared" si="300"/>
        <v>3.4007745805735975E-3</v>
      </c>
      <c r="DD91">
        <f t="shared" si="301"/>
        <v>3.8353790385473097E-3</v>
      </c>
      <c r="DE91">
        <f t="shared" si="302"/>
        <v>0</v>
      </c>
      <c r="DF91">
        <f t="shared" si="303"/>
        <v>3.2840047254717756E-3</v>
      </c>
      <c r="DG91">
        <f t="shared" si="304"/>
        <v>7.5118886100767474E-3</v>
      </c>
      <c r="DH91">
        <f t="shared" si="305"/>
        <v>0</v>
      </c>
      <c r="DI91">
        <f t="shared" si="306"/>
        <v>7.8356935661132079E-4</v>
      </c>
      <c r="DJ91">
        <f t="shared" si="307"/>
        <v>0</v>
      </c>
      <c r="DK91">
        <f t="shared" si="308"/>
        <v>0</v>
      </c>
    </row>
    <row r="92" spans="2:115">
      <c r="B92" s="44" t="s">
        <v>33</v>
      </c>
      <c r="C92" s="43">
        <v>324.54000000000002</v>
      </c>
      <c r="D92" s="11">
        <v>0</v>
      </c>
      <c r="E92" s="90">
        <v>0</v>
      </c>
      <c r="F92" s="90">
        <v>0</v>
      </c>
      <c r="G92" s="90">
        <v>0</v>
      </c>
      <c r="H92" s="90">
        <v>0</v>
      </c>
      <c r="I92" s="90">
        <v>0</v>
      </c>
      <c r="J92" s="90">
        <v>0</v>
      </c>
      <c r="K92" s="90">
        <v>0</v>
      </c>
      <c r="L92" s="90">
        <v>0</v>
      </c>
      <c r="M92" s="22">
        <f t="shared" si="272"/>
        <v>0</v>
      </c>
      <c r="N92" s="23">
        <f t="shared" si="273"/>
        <v>0</v>
      </c>
      <c r="O92" s="23">
        <f t="shared" si="274"/>
        <v>0</v>
      </c>
      <c r="P92" s="23">
        <f t="shared" si="275"/>
        <v>0</v>
      </c>
      <c r="Q92" s="23">
        <f t="shared" si="276"/>
        <v>0</v>
      </c>
      <c r="R92" s="23">
        <f t="shared" si="277"/>
        <v>0</v>
      </c>
      <c r="S92" s="23">
        <f t="shared" si="278"/>
        <v>0</v>
      </c>
      <c r="T92" s="23">
        <f t="shared" si="279"/>
        <v>0</v>
      </c>
      <c r="U92" s="24">
        <f t="shared" si="280"/>
        <v>0</v>
      </c>
      <c r="V92" s="32">
        <f t="shared" si="283"/>
        <v>0</v>
      </c>
      <c r="W92" s="32">
        <f t="shared" si="284"/>
        <v>0</v>
      </c>
      <c r="X92" s="32">
        <f t="shared" si="285"/>
        <v>0</v>
      </c>
      <c r="Y92" s="32">
        <f t="shared" si="286"/>
        <v>0</v>
      </c>
      <c r="Z92" s="32">
        <f t="shared" si="287"/>
        <v>0</v>
      </c>
      <c r="AA92" s="32">
        <f t="shared" si="288"/>
        <v>0</v>
      </c>
      <c r="AB92" s="32">
        <f t="shared" si="289"/>
        <v>0</v>
      </c>
      <c r="AC92" s="32">
        <f t="shared" si="290"/>
        <v>0</v>
      </c>
      <c r="AD92" s="33">
        <f t="shared" si="291"/>
        <v>0</v>
      </c>
      <c r="AE92" s="32"/>
      <c r="AF92">
        <f t="shared" ref="AF92:AF120" si="310">AF77+1</f>
        <v>1.78</v>
      </c>
      <c r="AG92" s="111">
        <f>AJ57</f>
        <v>13.739229097783026</v>
      </c>
      <c r="AL92">
        <v>2.2000000000000002</v>
      </c>
      <c r="AO92" t="s">
        <v>122</v>
      </c>
      <c r="AP92" t="s">
        <v>119</v>
      </c>
      <c r="AQ92" t="s">
        <v>143</v>
      </c>
      <c r="BA92" s="254"/>
      <c r="BB92" s="7" t="s">
        <v>21</v>
      </c>
      <c r="BC92" s="66">
        <f t="shared" ref="BC92:BK92" si="311">BC57</f>
        <v>2.5842121844696135E-2</v>
      </c>
      <c r="BD92" s="66">
        <f t="shared" si="311"/>
        <v>3.6813207486471447E-2</v>
      </c>
      <c r="BE92" s="66">
        <f t="shared" si="311"/>
        <v>6.0206201246616277E-2</v>
      </c>
      <c r="BF92" s="66">
        <f t="shared" si="311"/>
        <v>2.3113323349441387E-2</v>
      </c>
      <c r="BG92" s="66">
        <f t="shared" si="311"/>
        <v>2.8782639800923816E-2</v>
      </c>
      <c r="BH92" s="66">
        <f t="shared" si="311"/>
        <v>4.6814836760456294E-2</v>
      </c>
      <c r="BI92" s="66">
        <f t="shared" si="311"/>
        <v>4.5359276929083717E-2</v>
      </c>
      <c r="BJ92" s="66">
        <f t="shared" si="311"/>
        <v>7.7765424659955604E-2</v>
      </c>
      <c r="BK92" s="66">
        <f t="shared" si="311"/>
        <v>5.4521803720209448E-2</v>
      </c>
      <c r="DB92" s="62" t="s">
        <v>144</v>
      </c>
      <c r="DC92">
        <f t="shared" si="300"/>
        <v>0.12010048249698653</v>
      </c>
      <c r="DD92">
        <f t="shared" si="301"/>
        <v>5.7109830104038375E-2</v>
      </c>
      <c r="DE92">
        <f t="shared" si="302"/>
        <v>1.8325338024612607E-2</v>
      </c>
      <c r="DF92">
        <f t="shared" si="303"/>
        <v>6.072823537816361E-2</v>
      </c>
      <c r="DG92">
        <f t="shared" si="304"/>
        <v>5.3621643660000884E-2</v>
      </c>
      <c r="DH92">
        <f t="shared" si="305"/>
        <v>7.2877227441145317E-2</v>
      </c>
      <c r="DI92">
        <f t="shared" si="306"/>
        <v>8.0155706514782654E-2</v>
      </c>
      <c r="DJ92">
        <f t="shared" si="307"/>
        <v>3.9686542010837871E-2</v>
      </c>
      <c r="DK92">
        <f t="shared" si="308"/>
        <v>1.8325338024612607E-2</v>
      </c>
    </row>
    <row r="93" spans="2:115">
      <c r="B93" s="45" t="s">
        <v>34</v>
      </c>
      <c r="C93" s="43">
        <v>284.45</v>
      </c>
      <c r="D93" s="51">
        <v>12806.5</v>
      </c>
      <c r="E93" s="52">
        <v>29313</v>
      </c>
      <c r="F93" s="52">
        <v>28662.1</v>
      </c>
      <c r="G93" s="52">
        <v>25582.400000000001</v>
      </c>
      <c r="H93" s="52">
        <v>21780.5</v>
      </c>
      <c r="I93" s="52">
        <v>18608.7</v>
      </c>
      <c r="J93" s="52">
        <v>11798.2</v>
      </c>
      <c r="K93" s="52">
        <v>18836.099999999999</v>
      </c>
      <c r="L93" s="52">
        <v>40234.5</v>
      </c>
      <c r="M93" s="25">
        <f t="shared" si="272"/>
        <v>5.4089999999999998</v>
      </c>
      <c r="N93" s="26">
        <f t="shared" si="273"/>
        <v>5.4089999999999998</v>
      </c>
      <c r="O93" s="26">
        <f t="shared" si="274"/>
        <v>5.4089999999999998</v>
      </c>
      <c r="P93" s="26">
        <f t="shared" si="275"/>
        <v>5.4089999999999998</v>
      </c>
      <c r="Q93" s="26">
        <f t="shared" si="276"/>
        <v>5.4089999999999998</v>
      </c>
      <c r="R93" s="26">
        <f t="shared" si="277"/>
        <v>5.4089999999999998</v>
      </c>
      <c r="S93" s="26">
        <f t="shared" si="278"/>
        <v>5.4089999999999998</v>
      </c>
      <c r="T93" s="26">
        <f t="shared" si="279"/>
        <v>5.4089999999999998</v>
      </c>
      <c r="U93" s="27">
        <f t="shared" si="280"/>
        <v>5.4089999999999998</v>
      </c>
      <c r="V93" s="35">
        <f t="shared" si="283"/>
        <v>1.9015644225698718E-2</v>
      </c>
      <c r="W93" s="35">
        <f t="shared" si="284"/>
        <v>1.9015644225698718E-2</v>
      </c>
      <c r="X93" s="35">
        <f t="shared" si="285"/>
        <v>1.9015644225698718E-2</v>
      </c>
      <c r="Y93" s="35">
        <f t="shared" si="286"/>
        <v>1.9015644225698718E-2</v>
      </c>
      <c r="Z93" s="35">
        <f t="shared" si="287"/>
        <v>1.9015644225698718E-2</v>
      </c>
      <c r="AA93" s="35">
        <f t="shared" si="288"/>
        <v>1.9015644225698718E-2</v>
      </c>
      <c r="AB93" s="35">
        <f t="shared" si="289"/>
        <v>1.9015644225698718E-2</v>
      </c>
      <c r="AC93" s="35">
        <f t="shared" si="290"/>
        <v>1.9015644225698718E-2</v>
      </c>
      <c r="AD93" s="36">
        <f t="shared" si="291"/>
        <v>1.9015644225698718E-2</v>
      </c>
      <c r="AE93" s="32"/>
      <c r="AF93">
        <f t="shared" si="310"/>
        <v>1.8</v>
      </c>
      <c r="AG93" s="111">
        <f>AK57</f>
        <v>49.309562335079065</v>
      </c>
      <c r="AL93">
        <f t="shared" ref="AL93" si="312">AL88+1</f>
        <v>2.8</v>
      </c>
      <c r="AN93" t="s">
        <v>55</v>
      </c>
      <c r="AO93" s="152">
        <v>194.78215455371031</v>
      </c>
      <c r="AP93" s="152">
        <v>235.08276624416234</v>
      </c>
      <c r="AQ93" s="152">
        <v>191.96170947235893</v>
      </c>
      <c r="BA93" s="254"/>
      <c r="BB93" s="61" t="s">
        <v>30</v>
      </c>
      <c r="BC93" s="66">
        <f t="shared" ref="BC93:BK93" si="313">BC58</f>
        <v>0</v>
      </c>
      <c r="BD93" s="66">
        <f t="shared" si="313"/>
        <v>7.1083421894558413E-4</v>
      </c>
      <c r="BE93" s="66">
        <f t="shared" si="313"/>
        <v>2.3409128483547524E-3</v>
      </c>
      <c r="BF93" s="66">
        <f t="shared" si="313"/>
        <v>0</v>
      </c>
      <c r="BG93" s="66">
        <f t="shared" si="313"/>
        <v>3.5245910340357434E-4</v>
      </c>
      <c r="BH93" s="66">
        <f t="shared" si="313"/>
        <v>1.2852073213711977E-3</v>
      </c>
      <c r="BI93" s="66">
        <f t="shared" si="313"/>
        <v>9.8490059038651954E-4</v>
      </c>
      <c r="BJ93" s="66">
        <f t="shared" si="313"/>
        <v>6.5640264494671099E-4</v>
      </c>
      <c r="BK93" s="66">
        <f t="shared" si="313"/>
        <v>1.4278337437027958E-3</v>
      </c>
      <c r="BW93" s="38"/>
      <c r="BX93" s="249" t="s">
        <v>56</v>
      </c>
      <c r="BY93" s="249"/>
      <c r="BZ93" s="249"/>
      <c r="CA93" s="249" t="s">
        <v>57</v>
      </c>
      <c r="CB93" s="249"/>
      <c r="CC93" s="249"/>
      <c r="CD93" s="38"/>
      <c r="CE93" s="249" t="s">
        <v>58</v>
      </c>
      <c r="CF93" s="249"/>
      <c r="CG93" s="249"/>
      <c r="DB93" s="62" t="s">
        <v>145</v>
      </c>
      <c r="DC93">
        <f t="shared" si="300"/>
        <v>9.6167234842647401E-3</v>
      </c>
      <c r="DD93">
        <f t="shared" si="301"/>
        <v>0</v>
      </c>
      <c r="DE93">
        <f t="shared" si="302"/>
        <v>0</v>
      </c>
      <c r="DF93">
        <f t="shared" si="303"/>
        <v>1.0290198136045595E-2</v>
      </c>
      <c r="DG93">
        <f t="shared" si="304"/>
        <v>0</v>
      </c>
      <c r="DH93">
        <f t="shared" si="305"/>
        <v>0</v>
      </c>
      <c r="DI93">
        <f t="shared" si="306"/>
        <v>7.7551809457942324E-3</v>
      </c>
      <c r="DJ93">
        <f t="shared" si="307"/>
        <v>0</v>
      </c>
      <c r="DK93">
        <f t="shared" si="308"/>
        <v>0</v>
      </c>
    </row>
    <row r="94" spans="2:115">
      <c r="B94" s="44" t="s">
        <v>35</v>
      </c>
      <c r="C94" s="43"/>
      <c r="D94">
        <f>SUM(D82:D92)</f>
        <v>6863.7000000000007</v>
      </c>
      <c r="E94">
        <f t="shared" ref="E94:AD94" si="314">SUM(E82:E92)</f>
        <v>35414</v>
      </c>
      <c r="F94">
        <f t="shared" si="314"/>
        <v>215824.99999999997</v>
      </c>
      <c r="G94">
        <f t="shared" si="314"/>
        <v>27880.699999999997</v>
      </c>
      <c r="H94">
        <f t="shared" si="314"/>
        <v>48870.8</v>
      </c>
      <c r="I94">
        <f t="shared" si="314"/>
        <v>50536.6</v>
      </c>
      <c r="J94">
        <f t="shared" si="314"/>
        <v>16046.8</v>
      </c>
      <c r="K94">
        <f t="shared" si="314"/>
        <v>24810.6</v>
      </c>
      <c r="L94">
        <f t="shared" si="314"/>
        <v>360615.80000000005</v>
      </c>
      <c r="M94">
        <f t="shared" si="314"/>
        <v>2.8989773396322183</v>
      </c>
      <c r="N94">
        <f t="shared" si="314"/>
        <v>6.5347909118820997</v>
      </c>
      <c r="O94">
        <f t="shared" si="314"/>
        <v>40.729654317024917</v>
      </c>
      <c r="P94">
        <f t="shared" si="314"/>
        <v>5.8949397359121889</v>
      </c>
      <c r="Q94">
        <f t="shared" si="314"/>
        <v>12.136643199191937</v>
      </c>
      <c r="R94">
        <f t="shared" si="314"/>
        <v>14.68949842815457</v>
      </c>
      <c r="S94">
        <f t="shared" si="314"/>
        <v>7.3568121577867807</v>
      </c>
      <c r="T94">
        <f t="shared" si="314"/>
        <v>7.1246455157914861</v>
      </c>
      <c r="U94">
        <f t="shared" si="314"/>
        <v>48.480057219550382</v>
      </c>
      <c r="V94">
        <f t="shared" si="314"/>
        <v>9.8778829924423966E-3</v>
      </c>
      <c r="W94">
        <f t="shared" si="314"/>
        <v>2.2609295757901295E-2</v>
      </c>
      <c r="X94">
        <f t="shared" si="314"/>
        <v>0.14049194375193064</v>
      </c>
      <c r="Y94">
        <f t="shared" si="314"/>
        <v>2.0361084546819071E-2</v>
      </c>
      <c r="Z94">
        <f t="shared" si="314"/>
        <v>4.1989825338714745E-2</v>
      </c>
      <c r="AA94">
        <f t="shared" si="314"/>
        <v>5.0566656413699201E-2</v>
      </c>
      <c r="AB94">
        <f t="shared" si="314"/>
        <v>2.5049750285560123E-2</v>
      </c>
      <c r="AC94">
        <f t="shared" si="314"/>
        <v>2.455139168867336E-2</v>
      </c>
      <c r="AD94">
        <f t="shared" si="314"/>
        <v>0.16703356898029309</v>
      </c>
      <c r="AE94" s="32"/>
      <c r="AF94">
        <f t="shared" si="310"/>
        <v>1.8199999999999998</v>
      </c>
      <c r="AG94" s="111">
        <f>AL57</f>
        <v>37.09886672798423</v>
      </c>
      <c r="AL94">
        <v>2.2999999999999998</v>
      </c>
      <c r="AN94" t="s">
        <v>52</v>
      </c>
      <c r="AO94" s="152">
        <v>78.958457805135325</v>
      </c>
      <c r="AP94" s="152">
        <v>45.334828054350552</v>
      </c>
      <c r="AQ94" s="152">
        <v>42.808347911774</v>
      </c>
      <c r="BA94" s="254" t="s">
        <v>128</v>
      </c>
      <c r="BB94" s="61" t="s">
        <v>31</v>
      </c>
      <c r="BC94" s="66">
        <f t="shared" ref="BC94:BK94" si="315">BC59</f>
        <v>0</v>
      </c>
      <c r="BD94" s="66">
        <f t="shared" si="315"/>
        <v>6.8481127052410053E-4</v>
      </c>
      <c r="BE94" s="66">
        <f t="shared" si="315"/>
        <v>7.7957434297130815E-4</v>
      </c>
      <c r="BF94" s="66">
        <f t="shared" si="315"/>
        <v>0</v>
      </c>
      <c r="BG94" s="66">
        <f t="shared" si="315"/>
        <v>0</v>
      </c>
      <c r="BH94" s="66">
        <f t="shared" si="315"/>
        <v>2.8929125851621869E-4</v>
      </c>
      <c r="BI94" s="66">
        <f t="shared" si="315"/>
        <v>0</v>
      </c>
      <c r="BJ94" s="66">
        <f t="shared" si="315"/>
        <v>3.2284722891444314E-4</v>
      </c>
      <c r="BK94" s="66">
        <f t="shared" si="315"/>
        <v>1.202709429207459E-3</v>
      </c>
      <c r="BW94" s="93"/>
      <c r="BX94" s="93" t="s">
        <v>51</v>
      </c>
      <c r="BY94" s="93" t="s">
        <v>53</v>
      </c>
      <c r="BZ94" s="93" t="s">
        <v>55</v>
      </c>
      <c r="CA94" s="93" t="s">
        <v>51</v>
      </c>
      <c r="CB94" s="93" t="s">
        <v>53</v>
      </c>
      <c r="CC94" s="93" t="s">
        <v>55</v>
      </c>
      <c r="CD94" s="93"/>
      <c r="CE94" s="93" t="s">
        <v>51</v>
      </c>
      <c r="CF94" s="93" t="s">
        <v>53</v>
      </c>
      <c r="CG94" s="93" t="s">
        <v>55</v>
      </c>
      <c r="DB94" s="62" t="s">
        <v>146</v>
      </c>
      <c r="DC94">
        <f t="shared" si="300"/>
        <v>0.29342898140604634</v>
      </c>
      <c r="DD94">
        <f t="shared" si="301"/>
        <v>3.1017188260071875E-2</v>
      </c>
      <c r="DE94">
        <f t="shared" si="302"/>
        <v>4.232358025748186E-3</v>
      </c>
      <c r="DF94">
        <f t="shared" si="303"/>
        <v>0.33109011093600299</v>
      </c>
      <c r="DG94">
        <f t="shared" si="304"/>
        <v>1.4202853765545687E-2</v>
      </c>
      <c r="DH94">
        <f t="shared" si="305"/>
        <v>1.814271873158952E-2</v>
      </c>
      <c r="DI94">
        <f t="shared" si="306"/>
        <v>0.2592119753355997</v>
      </c>
      <c r="DJ94">
        <f t="shared" si="307"/>
        <v>3.1975873361654229E-2</v>
      </c>
      <c r="DK94">
        <f t="shared" si="308"/>
        <v>4.232358025748186E-3</v>
      </c>
    </row>
    <row r="95" spans="2:115">
      <c r="B95" s="43" t="s">
        <v>36</v>
      </c>
      <c r="C95" s="43"/>
      <c r="AF95">
        <f t="shared" si="310"/>
        <v>1.8399999999999999</v>
      </c>
      <c r="AG95" s="111">
        <f>AM57</f>
        <v>20.832293013604136</v>
      </c>
      <c r="AL95">
        <v>2.4</v>
      </c>
      <c r="AN95" t="s">
        <v>51</v>
      </c>
      <c r="AO95" s="152">
        <v>40.983670669213296</v>
      </c>
      <c r="AP95" s="152">
        <v>30.006509917815645</v>
      </c>
      <c r="AQ95" s="152">
        <v>29.22072511429019</v>
      </c>
      <c r="BA95" s="254"/>
      <c r="BB95" s="62" t="s">
        <v>7</v>
      </c>
      <c r="BC95" s="66">
        <f t="shared" ref="BC95:BK95" si="316">BC60</f>
        <v>7.3092778525631367E-3</v>
      </c>
      <c r="BD95" s="66">
        <f t="shared" si="316"/>
        <v>3.4435513935421832E-3</v>
      </c>
      <c r="BE95" s="66">
        <f t="shared" si="316"/>
        <v>1.9137512839519404E-2</v>
      </c>
      <c r="BF95" s="66">
        <f t="shared" si="316"/>
        <v>6.7099007902990501E-4</v>
      </c>
      <c r="BG95" s="66">
        <f t="shared" si="316"/>
        <v>2.4747558662450097E-3</v>
      </c>
      <c r="BH95" s="66">
        <f t="shared" si="316"/>
        <v>1.5411645541913963E-2</v>
      </c>
      <c r="BI95" s="66">
        <f t="shared" si="316"/>
        <v>1.7051991223545955E-3</v>
      </c>
      <c r="BJ95" s="66">
        <f t="shared" si="316"/>
        <v>7.0435742582862322E-3</v>
      </c>
      <c r="BK95" s="66">
        <f t="shared" si="316"/>
        <v>6.1500063137844618E-2</v>
      </c>
      <c r="BW95" s="96" t="s">
        <v>64</v>
      </c>
      <c r="BX95" s="97">
        <f t="shared" ref="BX95:CC95" si="317">BX73/BX75*100</f>
        <v>85.150942945835425</v>
      </c>
      <c r="BY95" s="97">
        <f t="shared" si="317"/>
        <v>91.823170101574547</v>
      </c>
      <c r="BZ95" s="97">
        <f t="shared" si="317"/>
        <v>39.496971108647784</v>
      </c>
      <c r="CA95" s="98">
        <f t="shared" si="317"/>
        <v>96.45954065507803</v>
      </c>
      <c r="CB95" s="98">
        <f t="shared" si="317"/>
        <v>90.649603846952516</v>
      </c>
      <c r="CC95" s="98">
        <f t="shared" si="317"/>
        <v>40.68621202895514</v>
      </c>
      <c r="CD95" s="98"/>
      <c r="CE95" s="99">
        <f>CD73/CD75*100</f>
        <v>96.652618360847981</v>
      </c>
      <c r="CF95" s="99">
        <f>CE73/CE75*100</f>
        <v>92.027423315071673</v>
      </c>
      <c r="CG95" s="99">
        <f>CF73/CF75*100</f>
        <v>38.502385567662436</v>
      </c>
      <c r="DB95" s="62" t="s">
        <v>147</v>
      </c>
      <c r="DC95">
        <f t="shared" si="300"/>
        <v>5.2048349773893651E-2</v>
      </c>
      <c r="DD95">
        <f t="shared" si="301"/>
        <v>0</v>
      </c>
      <c r="DE95">
        <f t="shared" si="302"/>
        <v>0</v>
      </c>
      <c r="DF95">
        <f t="shared" si="303"/>
        <v>7.5447231268398932E-2</v>
      </c>
      <c r="DG95">
        <f t="shared" si="304"/>
        <v>0</v>
      </c>
      <c r="DH95">
        <f t="shared" si="305"/>
        <v>0</v>
      </c>
      <c r="DI95">
        <f t="shared" si="306"/>
        <v>4.848209864459755E-2</v>
      </c>
      <c r="DJ95">
        <f t="shared" si="307"/>
        <v>0</v>
      </c>
      <c r="DK95">
        <f t="shared" si="308"/>
        <v>0</v>
      </c>
    </row>
    <row r="96" spans="2:115">
      <c r="B96" s="44" t="s">
        <v>24</v>
      </c>
      <c r="C96" s="6"/>
      <c r="D96">
        <f>SUM(D82:D84)</f>
        <v>6863.7000000000007</v>
      </c>
      <c r="E96">
        <f t="shared" ref="E96:AD96" si="318">SUM(E82:E84)</f>
        <v>31852.3</v>
      </c>
      <c r="F96">
        <f t="shared" si="318"/>
        <v>58451.9</v>
      </c>
      <c r="G96">
        <f t="shared" si="318"/>
        <v>24476.199999999997</v>
      </c>
      <c r="H96">
        <f t="shared" si="318"/>
        <v>42241.9</v>
      </c>
      <c r="I96">
        <f t="shared" si="318"/>
        <v>40486.6</v>
      </c>
      <c r="J96">
        <f t="shared" si="318"/>
        <v>16046.8</v>
      </c>
      <c r="K96">
        <f t="shared" si="318"/>
        <v>21335.7</v>
      </c>
      <c r="L96">
        <f t="shared" si="318"/>
        <v>86938.8</v>
      </c>
      <c r="M96">
        <f t="shared" si="318"/>
        <v>2.8989773396322183</v>
      </c>
      <c r="N96">
        <f t="shared" si="318"/>
        <v>5.8775659502609763</v>
      </c>
      <c r="O96">
        <f t="shared" si="318"/>
        <v>11.030815156600529</v>
      </c>
      <c r="P96">
        <f t="shared" si="318"/>
        <v>5.175111240540371</v>
      </c>
      <c r="Q96">
        <f t="shared" si="318"/>
        <v>10.490412850944653</v>
      </c>
      <c r="R96">
        <f t="shared" si="318"/>
        <v>11.768259975172901</v>
      </c>
      <c r="S96">
        <f t="shared" si="318"/>
        <v>7.3568121577867807</v>
      </c>
      <c r="T96">
        <f t="shared" si="318"/>
        <v>6.1267885231019159</v>
      </c>
      <c r="U96">
        <f t="shared" si="318"/>
        <v>11.687779621966222</v>
      </c>
      <c r="V96">
        <f t="shared" si="318"/>
        <v>9.8778829924423966E-3</v>
      </c>
      <c r="W96">
        <f t="shared" si="318"/>
        <v>2.0385740081021217E-2</v>
      </c>
      <c r="X96">
        <f t="shared" si="318"/>
        <v>3.9318806268824162E-2</v>
      </c>
      <c r="Y96">
        <f t="shared" si="318"/>
        <v>1.7924999434284435E-2</v>
      </c>
      <c r="Z96">
        <f t="shared" si="318"/>
        <v>3.6411937191063101E-2</v>
      </c>
      <c r="AA96">
        <f t="shared" si="318"/>
        <v>4.0681142901954348E-2</v>
      </c>
      <c r="AB96">
        <f t="shared" si="318"/>
        <v>2.5049750285560123E-2</v>
      </c>
      <c r="AC96">
        <f t="shared" si="318"/>
        <v>2.1176215435137258E-2</v>
      </c>
      <c r="AD96">
        <f t="shared" si="318"/>
        <v>4.1747040207097783E-2</v>
      </c>
      <c r="AF96">
        <f t="shared" si="310"/>
        <v>1.96</v>
      </c>
      <c r="AG96" s="111">
        <f>AI58</f>
        <v>25.753042633205261</v>
      </c>
      <c r="AL96">
        <v>2.5</v>
      </c>
      <c r="BA96" s="254"/>
      <c r="BB96" s="62" t="s">
        <v>8</v>
      </c>
      <c r="BC96" s="66">
        <f t="shared" ref="BC96:BK96" si="319">BC61</f>
        <v>0</v>
      </c>
      <c r="BD96" s="66">
        <f t="shared" si="319"/>
        <v>0</v>
      </c>
      <c r="BE96" s="66">
        <f t="shared" si="319"/>
        <v>2.9581112690053183E-3</v>
      </c>
      <c r="BF96" s="66">
        <f t="shared" si="319"/>
        <v>0</v>
      </c>
      <c r="BG96" s="66">
        <f t="shared" si="319"/>
        <v>0</v>
      </c>
      <c r="BH96" s="66">
        <f t="shared" si="319"/>
        <v>2.1135868654948249E-3</v>
      </c>
      <c r="BI96" s="66">
        <f t="shared" si="319"/>
        <v>0</v>
      </c>
      <c r="BJ96" s="66">
        <f t="shared" si="319"/>
        <v>0</v>
      </c>
      <c r="BK96" s="66">
        <f t="shared" si="319"/>
        <v>3.6501969974478397E-3</v>
      </c>
      <c r="BW96" s="96" t="s">
        <v>65</v>
      </c>
      <c r="BX96" s="97">
        <f t="shared" ref="BX96:CC96" si="320">BX74/BX75*100</f>
        <v>14.849057054164575</v>
      </c>
      <c r="BY96" s="97">
        <f t="shared" si="320"/>
        <v>8.1768298984254688</v>
      </c>
      <c r="BZ96" s="97">
        <f t="shared" si="320"/>
        <v>60.50302889135223</v>
      </c>
      <c r="CA96" s="98">
        <f t="shared" si="320"/>
        <v>3.5404593449219548</v>
      </c>
      <c r="CB96" s="98">
        <f t="shared" si="320"/>
        <v>9.3503961530475124</v>
      </c>
      <c r="CC96" s="98">
        <f t="shared" si="320"/>
        <v>59.31378797104486</v>
      </c>
      <c r="CD96" s="98"/>
      <c r="CE96" s="99">
        <f>CD74/CD75*100</f>
        <v>3.3473816391520312</v>
      </c>
      <c r="CF96" s="99">
        <f>CE74/CE75*100</f>
        <v>7.9725766849283062</v>
      </c>
      <c r="CG96" s="99">
        <f>CF74/CF75*100</f>
        <v>61.497614432337564</v>
      </c>
      <c r="DB96" s="62" t="s">
        <v>148</v>
      </c>
      <c r="DC96">
        <f t="shared" si="300"/>
        <v>9.0863631581660081E-2</v>
      </c>
      <c r="DD96">
        <f t="shared" si="301"/>
        <v>0</v>
      </c>
      <c r="DE96">
        <f t="shared" si="302"/>
        <v>0</v>
      </c>
      <c r="DF96">
        <f t="shared" si="303"/>
        <v>0.10501905912877625</v>
      </c>
      <c r="DG96">
        <f t="shared" si="304"/>
        <v>0</v>
      </c>
      <c r="DH96">
        <f t="shared" si="305"/>
        <v>0</v>
      </c>
      <c r="DI96">
        <f t="shared" si="306"/>
        <v>7.4590401099023054E-2</v>
      </c>
      <c r="DJ96">
        <f t="shared" si="307"/>
        <v>0</v>
      </c>
      <c r="DK96">
        <f t="shared" si="308"/>
        <v>0</v>
      </c>
    </row>
    <row r="97" spans="2:115">
      <c r="B97" s="44" t="s">
        <v>26</v>
      </c>
      <c r="C97" s="6"/>
      <c r="D97">
        <f>SUM(D85:D92)</f>
        <v>0</v>
      </c>
      <c r="E97">
        <f t="shared" ref="E97:AD97" si="321">SUM(E85:E92)</f>
        <v>3561.7</v>
      </c>
      <c r="F97">
        <f t="shared" si="321"/>
        <v>157373.09999999998</v>
      </c>
      <c r="G97">
        <f t="shared" si="321"/>
        <v>3404.5</v>
      </c>
      <c r="H97">
        <f t="shared" si="321"/>
        <v>6628.9</v>
      </c>
      <c r="I97">
        <f t="shared" si="321"/>
        <v>10050</v>
      </c>
      <c r="J97">
        <f t="shared" si="321"/>
        <v>0</v>
      </c>
      <c r="K97">
        <f t="shared" si="321"/>
        <v>3474.8999999999996</v>
      </c>
      <c r="L97">
        <f t="shared" si="321"/>
        <v>273677</v>
      </c>
      <c r="M97">
        <f t="shared" si="321"/>
        <v>0</v>
      </c>
      <c r="N97">
        <f t="shared" si="321"/>
        <v>0.65722496162112365</v>
      </c>
      <c r="O97">
        <f t="shared" si="321"/>
        <v>29.698839160424392</v>
      </c>
      <c r="P97">
        <f t="shared" si="321"/>
        <v>0.71982849537181814</v>
      </c>
      <c r="Q97">
        <f t="shared" si="321"/>
        <v>1.6462303482472853</v>
      </c>
      <c r="R97">
        <f t="shared" si="321"/>
        <v>2.9212384529816697</v>
      </c>
      <c r="S97">
        <f t="shared" si="321"/>
        <v>0</v>
      </c>
      <c r="T97">
        <f t="shared" si="321"/>
        <v>0.99785699268956951</v>
      </c>
      <c r="U97">
        <f t="shared" si="321"/>
        <v>36.792277597584167</v>
      </c>
      <c r="V97">
        <f t="shared" si="321"/>
        <v>0</v>
      </c>
      <c r="W97">
        <f t="shared" si="321"/>
        <v>2.2235556768800805E-3</v>
      </c>
      <c r="X97">
        <f t="shared" si="321"/>
        <v>0.10117313748310647</v>
      </c>
      <c r="Y97">
        <f t="shared" si="321"/>
        <v>2.4360851125346345E-3</v>
      </c>
      <c r="Z97">
        <f t="shared" si="321"/>
        <v>5.5778881476516431E-3</v>
      </c>
      <c r="AA97">
        <f t="shared" si="321"/>
        <v>9.8855135117448534E-3</v>
      </c>
      <c r="AB97">
        <f t="shared" si="321"/>
        <v>0</v>
      </c>
      <c r="AC97">
        <f t="shared" si="321"/>
        <v>3.3751762535361041E-3</v>
      </c>
      <c r="AD97">
        <f t="shared" si="321"/>
        <v>0.12528652877319529</v>
      </c>
      <c r="AF97">
        <f t="shared" si="310"/>
        <v>1.98</v>
      </c>
      <c r="AG97" s="111">
        <f>AJ58</f>
        <v>30.970573042095261</v>
      </c>
      <c r="AH97">
        <v>0.8</v>
      </c>
      <c r="AI97">
        <v>0.9</v>
      </c>
      <c r="AJ97">
        <v>1</v>
      </c>
      <c r="AK97">
        <v>1.1000000000000001</v>
      </c>
      <c r="AL97">
        <v>2.6</v>
      </c>
      <c r="AM97">
        <f>AH97+1</f>
        <v>1.8</v>
      </c>
      <c r="BA97" s="254"/>
      <c r="BB97" s="62" t="s">
        <v>10</v>
      </c>
      <c r="BC97" s="66">
        <f t="shared" ref="BC97:BK97" si="322">BC62</f>
        <v>1.8196379975786517E-3</v>
      </c>
      <c r="BD97" s="66">
        <f t="shared" si="322"/>
        <v>7.2691919933075917E-4</v>
      </c>
      <c r="BE97" s="66">
        <f t="shared" si="322"/>
        <v>9.2536917952014977E-2</v>
      </c>
      <c r="BF97" s="66">
        <f t="shared" si="322"/>
        <v>5.7379682537249692E-4</v>
      </c>
      <c r="BG97" s="66">
        <f t="shared" si="322"/>
        <v>1.5673248928771636E-3</v>
      </c>
      <c r="BH97" s="66">
        <f t="shared" si="322"/>
        <v>7.3395937689498716E-2</v>
      </c>
      <c r="BI97" s="66">
        <f t="shared" si="322"/>
        <v>1.6595520878633503E-4</v>
      </c>
      <c r="BJ97" s="66">
        <f t="shared" si="322"/>
        <v>1.5489204284333136E-3</v>
      </c>
      <c r="BK97" s="66">
        <f t="shared" si="322"/>
        <v>5.6677943503270919E-2</v>
      </c>
      <c r="BW97" s="85" t="s">
        <v>49</v>
      </c>
      <c r="BX97" s="75">
        <f t="shared" ref="BX97:CC97" si="323">BX95+BX96</f>
        <v>100</v>
      </c>
      <c r="BY97" s="75">
        <f t="shared" si="323"/>
        <v>100.00000000000001</v>
      </c>
      <c r="BZ97" s="75">
        <f t="shared" si="323"/>
        <v>100.00000000000001</v>
      </c>
      <c r="CA97" s="75">
        <f t="shared" si="323"/>
        <v>99.999999999999986</v>
      </c>
      <c r="CB97" s="75">
        <f t="shared" si="323"/>
        <v>100.00000000000003</v>
      </c>
      <c r="CC97" s="75">
        <f t="shared" si="323"/>
        <v>100</v>
      </c>
      <c r="CD97" s="75"/>
      <c r="CE97" s="75">
        <f>CE95+CE96</f>
        <v>100.00000000000001</v>
      </c>
      <c r="CF97" s="75">
        <f>CF95+CF96</f>
        <v>99.999999999999972</v>
      </c>
      <c r="CG97" s="75">
        <f>CG95+CG96</f>
        <v>100</v>
      </c>
      <c r="DB97" s="62" t="s">
        <v>149</v>
      </c>
      <c r="DC97">
        <f t="shared" si="300"/>
        <v>1.9109434278530235E-2</v>
      </c>
      <c r="DD97">
        <f t="shared" si="301"/>
        <v>0</v>
      </c>
      <c r="DE97">
        <f t="shared" si="302"/>
        <v>0</v>
      </c>
      <c r="DF97">
        <f t="shared" si="303"/>
        <v>2.4985886935557273E-2</v>
      </c>
      <c r="DG97">
        <f t="shared" si="304"/>
        <v>0</v>
      </c>
      <c r="DH97">
        <f t="shared" si="305"/>
        <v>0</v>
      </c>
      <c r="DI97">
        <f t="shared" si="306"/>
        <v>1.4639985209673922E-2</v>
      </c>
      <c r="DJ97">
        <f t="shared" si="307"/>
        <v>0</v>
      </c>
      <c r="DK97">
        <f t="shared" si="308"/>
        <v>0</v>
      </c>
    </row>
    <row r="98" spans="2:115">
      <c r="AF98">
        <f t="shared" si="310"/>
        <v>2</v>
      </c>
      <c r="AG98" s="111">
        <f>AK58</f>
        <v>40.698962198867164</v>
      </c>
      <c r="AL98">
        <v>2.7</v>
      </c>
      <c r="BA98" s="254"/>
      <c r="BB98" s="62" t="s">
        <v>12</v>
      </c>
      <c r="BC98" s="66">
        <f t="shared" ref="BC98:BK98" si="324">BC63</f>
        <v>0</v>
      </c>
      <c r="BD98" s="66">
        <f t="shared" si="324"/>
        <v>0</v>
      </c>
      <c r="BE98" s="66">
        <f t="shared" si="324"/>
        <v>2.2044266540995078E-2</v>
      </c>
      <c r="BF98" s="66">
        <f t="shared" si="324"/>
        <v>0</v>
      </c>
      <c r="BG98" s="66">
        <f t="shared" si="324"/>
        <v>0</v>
      </c>
      <c r="BH98" s="66">
        <f t="shared" si="324"/>
        <v>1.6038643884848765E-2</v>
      </c>
      <c r="BI98" s="66">
        <f t="shared" si="324"/>
        <v>0</v>
      </c>
      <c r="BJ98" s="66">
        <f t="shared" si="324"/>
        <v>0</v>
      </c>
      <c r="BK98" s="66">
        <f t="shared" si="324"/>
        <v>9.5963227163545096E-3</v>
      </c>
      <c r="DB98" s="61" t="s">
        <v>60</v>
      </c>
      <c r="DC98">
        <f t="shared" si="300"/>
        <v>5.7913492292299886E-3</v>
      </c>
      <c r="DD98">
        <f t="shared" si="301"/>
        <v>0</v>
      </c>
      <c r="DE98">
        <f t="shared" si="302"/>
        <v>0</v>
      </c>
      <c r="DF98">
        <f t="shared" si="303"/>
        <v>1.1022920737386367E-3</v>
      </c>
      <c r="DG98">
        <f t="shared" si="304"/>
        <v>0</v>
      </c>
      <c r="DH98">
        <f t="shared" si="305"/>
        <v>0</v>
      </c>
      <c r="DI98">
        <f t="shared" si="306"/>
        <v>2.1668863967554599E-3</v>
      </c>
      <c r="DJ98">
        <f t="shared" si="307"/>
        <v>0</v>
      </c>
      <c r="DK98">
        <f t="shared" si="308"/>
        <v>0</v>
      </c>
    </row>
    <row r="99" spans="2:115">
      <c r="B99" s="6" t="s">
        <v>152</v>
      </c>
      <c r="C99" s="6"/>
      <c r="D99" s="248" t="s">
        <v>120</v>
      </c>
      <c r="E99" s="248"/>
      <c r="F99" s="248"/>
      <c r="G99" s="248" t="s">
        <v>121</v>
      </c>
      <c r="H99" s="248"/>
      <c r="I99" s="248"/>
      <c r="J99" s="248" t="s">
        <v>123</v>
      </c>
      <c r="K99" s="248"/>
      <c r="L99" s="248"/>
      <c r="M99" s="248" t="s">
        <v>120</v>
      </c>
      <c r="N99" s="248"/>
      <c r="O99" s="248"/>
      <c r="P99" s="248" t="s">
        <v>121</v>
      </c>
      <c r="Q99" s="248"/>
      <c r="R99" s="248"/>
      <c r="S99" s="248" t="s">
        <v>123</v>
      </c>
      <c r="T99" s="248"/>
      <c r="U99" s="248"/>
      <c r="V99" s="248" t="s">
        <v>120</v>
      </c>
      <c r="W99" s="248"/>
      <c r="X99" s="248"/>
      <c r="Y99" s="248" t="s">
        <v>121</v>
      </c>
      <c r="Z99" s="248"/>
      <c r="AA99" s="248"/>
      <c r="AB99" s="248" t="s">
        <v>123</v>
      </c>
      <c r="AC99" s="248"/>
      <c r="AD99" s="248"/>
      <c r="AF99">
        <f t="shared" si="310"/>
        <v>2.12</v>
      </c>
      <c r="AG99" s="111">
        <f>AL58</f>
        <v>77.175136646004006</v>
      </c>
      <c r="BA99" s="254"/>
      <c r="BB99" s="62" t="s">
        <v>14</v>
      </c>
      <c r="BC99" s="66">
        <f t="shared" ref="BC99:BK99" si="325">BC64</f>
        <v>0</v>
      </c>
      <c r="BD99" s="66">
        <f t="shared" si="325"/>
        <v>0</v>
      </c>
      <c r="BE99" s="66">
        <f t="shared" si="325"/>
        <v>2.8376381230927977E-2</v>
      </c>
      <c r="BF99" s="66">
        <f t="shared" si="325"/>
        <v>0</v>
      </c>
      <c r="BG99" s="66">
        <f t="shared" si="325"/>
        <v>0</v>
      </c>
      <c r="BH99" s="66">
        <f t="shared" si="325"/>
        <v>2.3652722191700538E-2</v>
      </c>
      <c r="BI99" s="66">
        <f t="shared" si="325"/>
        <v>0</v>
      </c>
      <c r="BJ99" s="66">
        <f t="shared" si="325"/>
        <v>0</v>
      </c>
      <c r="BK99" s="66">
        <f t="shared" si="325"/>
        <v>1.5562575939069845E-2</v>
      </c>
      <c r="BW99" s="38"/>
      <c r="BX99" s="249" t="s">
        <v>56</v>
      </c>
      <c r="BY99" s="249"/>
      <c r="BZ99" s="249"/>
      <c r="CA99" s="249" t="s">
        <v>57</v>
      </c>
      <c r="CB99" s="249"/>
      <c r="CC99" s="249"/>
      <c r="CD99" s="38"/>
      <c r="CE99" s="249" t="s">
        <v>58</v>
      </c>
      <c r="CF99" s="249"/>
      <c r="CG99" s="249"/>
    </row>
    <row r="100" spans="2:115">
      <c r="B100" s="1" t="s">
        <v>155</v>
      </c>
      <c r="C100" s="43" t="s">
        <v>29</v>
      </c>
      <c r="D100" s="35" t="s">
        <v>51</v>
      </c>
      <c r="E100" s="35" t="s">
        <v>53</v>
      </c>
      <c r="F100" s="35" t="s">
        <v>55</v>
      </c>
      <c r="G100" s="35" t="s">
        <v>51</v>
      </c>
      <c r="H100" s="35" t="s">
        <v>53</v>
      </c>
      <c r="I100" s="35" t="s">
        <v>55</v>
      </c>
      <c r="J100" s="35" t="s">
        <v>51</v>
      </c>
      <c r="K100" s="35" t="s">
        <v>53</v>
      </c>
      <c r="L100" s="35" t="s">
        <v>55</v>
      </c>
      <c r="M100" s="35" t="s">
        <v>51</v>
      </c>
      <c r="N100" s="35" t="s">
        <v>53</v>
      </c>
      <c r="O100" s="35" t="s">
        <v>55</v>
      </c>
      <c r="P100" s="35" t="s">
        <v>51</v>
      </c>
      <c r="Q100" s="35" t="s">
        <v>53</v>
      </c>
      <c r="R100" s="35" t="s">
        <v>55</v>
      </c>
      <c r="S100" s="35" t="s">
        <v>51</v>
      </c>
      <c r="T100" s="35" t="s">
        <v>53</v>
      </c>
      <c r="U100" s="35" t="s">
        <v>55</v>
      </c>
      <c r="V100" s="35" t="s">
        <v>51</v>
      </c>
      <c r="W100" s="35" t="s">
        <v>53</v>
      </c>
      <c r="X100" s="35" t="s">
        <v>55</v>
      </c>
      <c r="Y100" s="35" t="s">
        <v>51</v>
      </c>
      <c r="Z100" s="35" t="s">
        <v>53</v>
      </c>
      <c r="AA100" s="35" t="s">
        <v>55</v>
      </c>
      <c r="AB100" s="35" t="s">
        <v>51</v>
      </c>
      <c r="AC100" s="35" t="s">
        <v>53</v>
      </c>
      <c r="AD100" s="35" t="s">
        <v>55</v>
      </c>
      <c r="AF100">
        <f t="shared" si="310"/>
        <v>2.1399999999999997</v>
      </c>
      <c r="AG100" s="111">
        <f>AM58</f>
        <v>52.07642575158107</v>
      </c>
      <c r="AH100" s="250" t="s">
        <v>22</v>
      </c>
      <c r="AI100" s="250"/>
      <c r="AJ100" s="250"/>
      <c r="AK100" s="250"/>
      <c r="AL100" s="250"/>
      <c r="AM100" s="250"/>
      <c r="AN100" s="250"/>
      <c r="AO100" s="250"/>
      <c r="AP100" s="250"/>
      <c r="AQ100" s="250"/>
      <c r="AR100" s="250"/>
      <c r="AS100" s="250"/>
      <c r="AT100" s="250"/>
      <c r="AU100" s="250"/>
      <c r="AV100" s="250"/>
      <c r="AW100" s="250"/>
      <c r="AX100" s="250"/>
      <c r="AY100" s="250"/>
      <c r="AZ100" s="250"/>
      <c r="BA100" s="254"/>
      <c r="BB100" s="62" t="s">
        <v>59</v>
      </c>
      <c r="BC100" s="66">
        <f t="shared" ref="BC100:BK100" si="326">BC65</f>
        <v>0</v>
      </c>
      <c r="BD100" s="66">
        <f t="shared" si="326"/>
        <v>0</v>
      </c>
      <c r="BE100" s="66">
        <f t="shared" si="326"/>
        <v>7.0253847201825455E-3</v>
      </c>
      <c r="BF100" s="66">
        <f t="shared" si="326"/>
        <v>0</v>
      </c>
      <c r="BG100" s="66">
        <f t="shared" si="326"/>
        <v>0</v>
      </c>
      <c r="BH100" s="66">
        <f t="shared" si="326"/>
        <v>5.808668128279567E-3</v>
      </c>
      <c r="BI100" s="66">
        <f t="shared" si="326"/>
        <v>0</v>
      </c>
      <c r="BJ100" s="66">
        <f t="shared" si="326"/>
        <v>0</v>
      </c>
      <c r="BK100" s="66">
        <f t="shared" si="326"/>
        <v>3.29211495828913E-3</v>
      </c>
      <c r="BW100" s="93"/>
      <c r="BX100" s="93" t="s">
        <v>51</v>
      </c>
      <c r="BY100" s="93" t="s">
        <v>53</v>
      </c>
      <c r="BZ100" s="93" t="s">
        <v>55</v>
      </c>
      <c r="CA100" s="93" t="s">
        <v>51</v>
      </c>
      <c r="CB100" s="93" t="s">
        <v>53</v>
      </c>
      <c r="CC100" s="93" t="s">
        <v>55</v>
      </c>
      <c r="CD100" s="93"/>
      <c r="CE100" s="93" t="s">
        <v>51</v>
      </c>
      <c r="CF100" s="93" t="s">
        <v>53</v>
      </c>
      <c r="CG100" s="93" t="s">
        <v>55</v>
      </c>
    </row>
    <row r="101" spans="2:115">
      <c r="B101" s="44" t="s">
        <v>1</v>
      </c>
      <c r="C101" s="43">
        <v>270.45</v>
      </c>
      <c r="D101" s="154">
        <v>2232.1</v>
      </c>
      <c r="E101" s="48">
        <v>38166.5</v>
      </c>
      <c r="F101" s="48">
        <v>50196.6</v>
      </c>
      <c r="G101" s="48">
        <v>0</v>
      </c>
      <c r="H101" s="48">
        <v>5466.1</v>
      </c>
      <c r="I101" s="48">
        <v>10532.6</v>
      </c>
      <c r="J101" s="48">
        <v>2862</v>
      </c>
      <c r="K101" s="48">
        <v>9066.2999999999993</v>
      </c>
      <c r="L101" s="48">
        <v>38533.800000000003</v>
      </c>
      <c r="M101" s="8">
        <f t="shared" ref="M101:M112" si="327">5.409*D101/D$112</f>
        <v>0.59293644043909166</v>
      </c>
      <c r="N101" s="9">
        <f t="shared" ref="N101:N112" si="328">5.409*E101/E$112</f>
        <v>93.820486502454088</v>
      </c>
      <c r="O101" s="9">
        <f t="shared" ref="O101:O112" si="329">5.409*F101/F$112</f>
        <v>6.6130361567857596</v>
      </c>
      <c r="P101" s="9">
        <f t="shared" ref="P101:P112" si="330">5.409*G101/G$112</f>
        <v>0</v>
      </c>
      <c r="Q101" s="9">
        <f t="shared" ref="Q101:Q112" si="331">5.409*H101/H$112</f>
        <v>1.8828575094887536</v>
      </c>
      <c r="R101" s="9">
        <f t="shared" ref="R101:R112" si="332">5.409*I101/I$112</f>
        <v>2.4412235248746628</v>
      </c>
      <c r="S101" s="9">
        <f t="shared" ref="S101:S112" si="333">5.409*J101/J$112</f>
        <v>1.1138935219496751</v>
      </c>
      <c r="T101" s="9">
        <f t="shared" ref="T101:T112" si="334">5.409*K101/K$112</f>
        <v>1.834216662926391</v>
      </c>
      <c r="U101" s="9">
        <f t="shared" ref="U101:U112" si="335">5.409*L101/L$112</f>
        <v>4.9110139251482057</v>
      </c>
      <c r="V101" s="28">
        <f>M101/$C101</f>
        <v>2.1924068790500711E-3</v>
      </c>
      <c r="W101" s="29">
        <f>N101/$C101</f>
        <v>0.34690510816215231</v>
      </c>
      <c r="X101" s="29">
        <f t="shared" ref="X101:AC101" si="336">O101/$C101</f>
        <v>2.4451973217917398E-2</v>
      </c>
      <c r="Y101" s="29">
        <f t="shared" si="336"/>
        <v>0</v>
      </c>
      <c r="Z101" s="29">
        <f t="shared" si="336"/>
        <v>6.9619430929515761E-3</v>
      </c>
      <c r="AA101" s="29">
        <f t="shared" si="336"/>
        <v>9.0265244033080529E-3</v>
      </c>
      <c r="AB101" s="29">
        <f t="shared" si="336"/>
        <v>4.118667117580607E-3</v>
      </c>
      <c r="AC101" s="29">
        <f t="shared" si="336"/>
        <v>6.7820915619389577E-3</v>
      </c>
      <c r="AD101" s="30">
        <f>U101/$C101</f>
        <v>1.8158676003506031E-2</v>
      </c>
      <c r="AE101" s="122"/>
      <c r="AF101">
        <f t="shared" si="310"/>
        <v>2.06</v>
      </c>
      <c r="AG101" s="111">
        <f>AI59</f>
        <v>217.95372321564435</v>
      </c>
      <c r="AH101" s="46"/>
      <c r="AI101" s="256" t="s">
        <v>41</v>
      </c>
      <c r="AJ101" s="256"/>
      <c r="AK101" s="256"/>
      <c r="AL101" s="256"/>
      <c r="AM101" s="256"/>
      <c r="AN101" s="256"/>
      <c r="AO101" s="257" t="s">
        <v>45</v>
      </c>
      <c r="AP101" s="257"/>
      <c r="AQ101" s="257"/>
      <c r="AR101" s="257"/>
      <c r="AS101" s="257"/>
      <c r="AT101" s="257"/>
      <c r="AU101" s="265" t="s">
        <v>43</v>
      </c>
      <c r="AV101" s="265"/>
      <c r="AW101" s="265"/>
      <c r="AX101" s="265"/>
      <c r="AY101" s="265"/>
      <c r="AZ101" s="265"/>
      <c r="BA101" s="254"/>
      <c r="BB101" s="61" t="s">
        <v>60</v>
      </c>
      <c r="BC101" s="66">
        <f t="shared" ref="BC101:BK101" si="337">BC66</f>
        <v>0</v>
      </c>
      <c r="BD101" s="66">
        <f t="shared" si="337"/>
        <v>0</v>
      </c>
      <c r="BE101" s="66">
        <f t="shared" si="337"/>
        <v>3.5853138073259165E-4</v>
      </c>
      <c r="BF101" s="66">
        <f t="shared" si="337"/>
        <v>0</v>
      </c>
      <c r="BG101" s="66">
        <f t="shared" si="337"/>
        <v>0</v>
      </c>
      <c r="BH101" s="66">
        <f t="shared" si="337"/>
        <v>9.1518236015308667E-4</v>
      </c>
      <c r="BI101" s="66">
        <f t="shared" si="337"/>
        <v>0</v>
      </c>
      <c r="BJ101" s="66">
        <f t="shared" si="337"/>
        <v>0</v>
      </c>
      <c r="BK101" s="66">
        <f t="shared" si="337"/>
        <v>1.0668597041963053E-3</v>
      </c>
      <c r="BW101" s="96" t="s">
        <v>65</v>
      </c>
      <c r="BX101" s="97">
        <f>CC21</f>
        <v>9.1019946172734834</v>
      </c>
      <c r="BY101" s="97">
        <f>CC37</f>
        <v>7.5336386035623306</v>
      </c>
      <c r="BZ101" s="97">
        <f>CC53</f>
        <v>61.194701858215502</v>
      </c>
      <c r="CA101" s="98">
        <f>CJ21</f>
        <v>5.2367994666298729</v>
      </c>
      <c r="CB101" s="98">
        <f>CJ37</f>
        <v>7.1662415372492116</v>
      </c>
      <c r="CC101" s="98">
        <f>CJ53</f>
        <v>48.778580350283789</v>
      </c>
      <c r="CD101" s="98"/>
      <c r="CE101" s="99">
        <f>CQ21</f>
        <v>2.2557696050360794</v>
      </c>
      <c r="CF101" s="99">
        <f>CQ37</f>
        <v>9.1962397402657565</v>
      </c>
      <c r="CG101" s="99">
        <f>CQ53</f>
        <v>59.435972683118507</v>
      </c>
      <c r="DB101" t="s">
        <v>86</v>
      </c>
      <c r="DC101" s="251" t="s">
        <v>123</v>
      </c>
      <c r="DD101" s="251"/>
      <c r="DE101" s="251"/>
      <c r="DF101" s="251" t="s">
        <v>120</v>
      </c>
      <c r="DG101" s="251"/>
      <c r="DH101" s="251"/>
      <c r="DI101" s="251" t="s">
        <v>121</v>
      </c>
      <c r="DJ101" s="251"/>
      <c r="DK101" s="251"/>
    </row>
    <row r="102" spans="2:115">
      <c r="B102" s="44" t="s">
        <v>3</v>
      </c>
      <c r="C102" s="43">
        <v>298.5</v>
      </c>
      <c r="D102" s="154">
        <v>14767.2</v>
      </c>
      <c r="E102" s="50">
        <v>91929.1</v>
      </c>
      <c r="F102" s="50">
        <v>33496.5</v>
      </c>
      <c r="G102" s="50">
        <v>11041.4</v>
      </c>
      <c r="H102" s="50">
        <v>22461.7</v>
      </c>
      <c r="I102" s="50">
        <v>18904.599999999999</v>
      </c>
      <c r="J102" s="50">
        <v>13995.1</v>
      </c>
      <c r="K102" s="50">
        <v>22476.2</v>
      </c>
      <c r="L102" s="50">
        <v>41006.300000000003</v>
      </c>
      <c r="M102" s="22">
        <f t="shared" si="327"/>
        <v>3.9227682466072999</v>
      </c>
      <c r="N102" s="23">
        <f t="shared" si="328"/>
        <v>225.97914101981459</v>
      </c>
      <c r="O102" s="23">
        <f t="shared" si="329"/>
        <v>4.4129197122070858</v>
      </c>
      <c r="P102" s="23">
        <f t="shared" si="330"/>
        <v>8.2555233540218111</v>
      </c>
      <c r="Q102" s="23">
        <f t="shared" si="331"/>
        <v>7.737176509921798</v>
      </c>
      <c r="R102" s="23">
        <f t="shared" si="332"/>
        <v>4.3816677979174701</v>
      </c>
      <c r="S102" s="23">
        <f t="shared" si="333"/>
        <v>5.4469081862466444</v>
      </c>
      <c r="T102" s="23">
        <f t="shared" si="334"/>
        <v>4.5471935143626565</v>
      </c>
      <c r="U102" s="23">
        <f t="shared" si="335"/>
        <v>5.2261264219673338</v>
      </c>
      <c r="V102" s="31">
        <f t="shared" ref="V102:V112" si="338">M102/$C102</f>
        <v>1.314160216618861E-2</v>
      </c>
      <c r="W102" s="32">
        <f t="shared" ref="W102:W112" si="339">N102/$C102</f>
        <v>0.75704904864259492</v>
      </c>
      <c r="X102" s="32">
        <f t="shared" ref="X102:X112" si="340">O102/$C102</f>
        <v>1.4783650627159417E-2</v>
      </c>
      <c r="Y102" s="32">
        <f t="shared" ref="Y102:Y112" si="341">P102/$C102</f>
        <v>2.7656694653339402E-2</v>
      </c>
      <c r="Z102" s="32">
        <f t="shared" ref="Z102:Z112" si="342">Q102/$C102</f>
        <v>2.5920189312970847E-2</v>
      </c>
      <c r="AA102" s="32">
        <f t="shared" ref="AA102:AA112" si="343">R102/$C102</f>
        <v>1.4678954096875948E-2</v>
      </c>
      <c r="AB102" s="32">
        <f t="shared" ref="AB102:AB112" si="344">S102/$C102</f>
        <v>1.8247598613891605E-2</v>
      </c>
      <c r="AC102" s="32">
        <f t="shared" ref="AC102:AC112" si="345">T102/$C102</f>
        <v>1.5233479110092651E-2</v>
      </c>
      <c r="AD102" s="33">
        <f t="shared" ref="AD102:AD112" si="346">U102/$C102</f>
        <v>1.7507961212620885E-2</v>
      </c>
      <c r="AE102" s="32"/>
      <c r="AF102">
        <f t="shared" si="310"/>
        <v>2.1799999999999997</v>
      </c>
      <c r="AG102" s="111">
        <f>AJ59</f>
        <v>193.03153704751151</v>
      </c>
      <c r="AH102" s="46"/>
      <c r="AI102" s="55" t="s">
        <v>28</v>
      </c>
      <c r="AJ102" s="55" t="s">
        <v>37</v>
      </c>
      <c r="AK102" s="55">
        <v>170630</v>
      </c>
      <c r="AL102" s="55">
        <v>170714</v>
      </c>
      <c r="AM102" s="55">
        <v>170820</v>
      </c>
      <c r="AN102" s="56" t="s">
        <v>46</v>
      </c>
      <c r="AO102" s="57" t="s">
        <v>28</v>
      </c>
      <c r="AP102" s="57" t="s">
        <v>39</v>
      </c>
      <c r="AQ102" s="57" t="s">
        <v>38</v>
      </c>
      <c r="AR102" s="57">
        <v>170714</v>
      </c>
      <c r="AS102" s="57">
        <v>170820</v>
      </c>
      <c r="AT102" s="58" t="s">
        <v>46</v>
      </c>
      <c r="AU102" s="59" t="s">
        <v>37</v>
      </c>
      <c r="AV102" s="59" t="s">
        <v>39</v>
      </c>
      <c r="AW102" s="59">
        <v>170630</v>
      </c>
      <c r="AX102" s="59">
        <v>170714</v>
      </c>
      <c r="AY102" s="59">
        <v>170820</v>
      </c>
      <c r="AZ102" s="60" t="s">
        <v>46</v>
      </c>
      <c r="BB102" s="91"/>
      <c r="BC102" s="253"/>
      <c r="BD102" s="253"/>
      <c r="BE102" s="253"/>
      <c r="BF102" s="253"/>
      <c r="BG102" s="253"/>
      <c r="BH102" s="88"/>
      <c r="BI102" s="88"/>
      <c r="BJ102" s="88"/>
      <c r="BK102" s="88"/>
      <c r="BW102" s="96" t="s">
        <v>64</v>
      </c>
      <c r="BX102" s="97">
        <f>CC20</f>
        <v>90.898005382726524</v>
      </c>
      <c r="BY102" s="97">
        <f>CC36</f>
        <v>92.466361396437662</v>
      </c>
      <c r="BZ102" s="97">
        <f>CC52</f>
        <v>38.805298141784498</v>
      </c>
      <c r="CA102" s="98">
        <f>CJ20</f>
        <v>94.763200533370124</v>
      </c>
      <c r="CB102" s="98">
        <f>CJ36</f>
        <v>92.833758462750779</v>
      </c>
      <c r="CC102" s="98">
        <f>CJ52</f>
        <v>51.221419649716211</v>
      </c>
      <c r="CD102" s="98"/>
      <c r="CE102" s="99">
        <f>CQ20</f>
        <v>97.744230394963921</v>
      </c>
      <c r="CF102" s="99">
        <f>CQ36</f>
        <v>90.803760259734233</v>
      </c>
      <c r="CG102" s="99">
        <f>CQ52</f>
        <v>40.564027316881479</v>
      </c>
      <c r="DC102" t="s">
        <v>55</v>
      </c>
      <c r="DD102" t="s">
        <v>142</v>
      </c>
      <c r="DE102" t="s">
        <v>51</v>
      </c>
      <c r="DF102" t="s">
        <v>55</v>
      </c>
      <c r="DG102" t="s">
        <v>142</v>
      </c>
      <c r="DH102" t="s">
        <v>51</v>
      </c>
      <c r="DI102" t="s">
        <v>55</v>
      </c>
      <c r="DJ102" t="s">
        <v>142</v>
      </c>
      <c r="DK102" t="s">
        <v>51</v>
      </c>
    </row>
    <row r="103" spans="2:115">
      <c r="B103" s="44" t="s">
        <v>30</v>
      </c>
      <c r="C103" s="43">
        <v>326.56</v>
      </c>
      <c r="D103" s="11">
        <v>0</v>
      </c>
      <c r="E103" s="50">
        <v>2200.4</v>
      </c>
      <c r="F103" s="50">
        <v>1371.3</v>
      </c>
      <c r="G103" s="12">
        <v>0</v>
      </c>
      <c r="H103" s="12">
        <v>0</v>
      </c>
      <c r="I103" s="86">
        <v>0</v>
      </c>
      <c r="J103" s="86">
        <v>0</v>
      </c>
      <c r="K103" s="86">
        <v>0</v>
      </c>
      <c r="L103" s="86">
        <v>0</v>
      </c>
      <c r="M103" s="22">
        <f t="shared" si="327"/>
        <v>0</v>
      </c>
      <c r="N103" s="23">
        <f t="shared" si="328"/>
        <v>5.4089999999999998</v>
      </c>
      <c r="O103" s="23">
        <f t="shared" si="329"/>
        <v>0.18065877931573676</v>
      </c>
      <c r="P103" s="23">
        <f t="shared" si="330"/>
        <v>0</v>
      </c>
      <c r="Q103" s="23">
        <f t="shared" si="331"/>
        <v>0</v>
      </c>
      <c r="R103" s="23">
        <f t="shared" si="332"/>
        <v>0</v>
      </c>
      <c r="S103" s="23">
        <f t="shared" si="333"/>
        <v>0</v>
      </c>
      <c r="T103" s="23">
        <f t="shared" si="334"/>
        <v>0</v>
      </c>
      <c r="U103" s="23">
        <f t="shared" si="335"/>
        <v>0</v>
      </c>
      <c r="V103" s="31">
        <f t="shared" si="338"/>
        <v>0</v>
      </c>
      <c r="W103" s="32">
        <f t="shared" si="339"/>
        <v>1.656357177853993E-2</v>
      </c>
      <c r="X103" s="32">
        <f t="shared" si="340"/>
        <v>5.532177220594585E-4</v>
      </c>
      <c r="Y103" s="32">
        <f t="shared" si="341"/>
        <v>0</v>
      </c>
      <c r="Z103" s="32">
        <f t="shared" si="342"/>
        <v>0</v>
      </c>
      <c r="AA103" s="32">
        <f t="shared" si="343"/>
        <v>0</v>
      </c>
      <c r="AB103" s="32">
        <f t="shared" si="344"/>
        <v>0</v>
      </c>
      <c r="AC103" s="32">
        <f t="shared" si="345"/>
        <v>0</v>
      </c>
      <c r="AD103" s="33">
        <f t="shared" si="346"/>
        <v>0</v>
      </c>
      <c r="AE103" s="32"/>
      <c r="AF103">
        <f t="shared" si="310"/>
        <v>2.2000000000000002</v>
      </c>
      <c r="AG103" s="111">
        <f>AK59</f>
        <v>215.3997755580034</v>
      </c>
      <c r="AH103" s="7" t="s">
        <v>20</v>
      </c>
      <c r="AI103" s="78">
        <v>2.0567564643440392</v>
      </c>
      <c r="AJ103" s="78">
        <v>0.47794669894194353</v>
      </c>
      <c r="AK103" s="78">
        <v>2.1472383509270059</v>
      </c>
      <c r="AL103" s="78">
        <v>4.4404123133650604</v>
      </c>
      <c r="AM103" s="78">
        <v>0</v>
      </c>
      <c r="AN103" s="66">
        <f>AVERAGE(AI103:AM103)</f>
        <v>1.8244707655156098</v>
      </c>
      <c r="AO103" s="79">
        <v>2.9023079131303047</v>
      </c>
      <c r="AP103" s="79">
        <v>0</v>
      </c>
      <c r="AQ103" s="79">
        <v>1.6921308360435299</v>
      </c>
      <c r="AR103" s="79">
        <v>2.2276706738202732</v>
      </c>
      <c r="AS103" s="79">
        <v>1.0246439531276281</v>
      </c>
      <c r="AT103" s="67">
        <f>AVERAGE(AO103:AS103)</f>
        <v>1.5693506752243471</v>
      </c>
      <c r="AU103" s="79">
        <v>1.162195504398976</v>
      </c>
      <c r="AV103" s="79">
        <v>1.1138935219496751</v>
      </c>
      <c r="AW103" s="79">
        <v>6.6508974761857997</v>
      </c>
      <c r="AX103" s="79">
        <v>3.1088172633389162</v>
      </c>
      <c r="AY103" s="79">
        <v>2.9258439024390239</v>
      </c>
      <c r="AZ103" s="68">
        <f>AVERAGE(AU103:AY103)</f>
        <v>2.9923295336624784</v>
      </c>
      <c r="BB103" s="91"/>
      <c r="BC103" s="253"/>
      <c r="BD103" s="253"/>
      <c r="BE103" s="253"/>
      <c r="BF103" s="253"/>
      <c r="BG103" s="253"/>
      <c r="BH103" s="253"/>
      <c r="BI103" s="253"/>
      <c r="BJ103" s="253"/>
      <c r="BK103" s="253"/>
      <c r="BL103" s="253"/>
      <c r="BM103" s="253"/>
      <c r="BN103" s="253"/>
      <c r="BO103" s="253"/>
      <c r="BP103" s="253"/>
      <c r="BQ103" s="253"/>
      <c r="BR103" s="253"/>
      <c r="BS103" s="253"/>
      <c r="BT103" s="253"/>
      <c r="BW103" s="85" t="s">
        <v>49</v>
      </c>
      <c r="BX103" s="75">
        <f t="shared" ref="BX103:CC103" si="347">BX101+BX102</f>
        <v>100</v>
      </c>
      <c r="BY103" s="75">
        <f t="shared" si="347"/>
        <v>100</v>
      </c>
      <c r="BZ103" s="75">
        <f t="shared" si="347"/>
        <v>100</v>
      </c>
      <c r="CA103" s="75">
        <f t="shared" si="347"/>
        <v>100</v>
      </c>
      <c r="CB103" s="75">
        <f t="shared" si="347"/>
        <v>99.999999999999986</v>
      </c>
      <c r="CC103" s="75">
        <f t="shared" si="347"/>
        <v>100</v>
      </c>
      <c r="CD103" s="75"/>
      <c r="CE103" s="75">
        <f>CE101+CE102</f>
        <v>100</v>
      </c>
      <c r="CF103" s="75">
        <f>CF101+CF102</f>
        <v>99.999999999999986</v>
      </c>
      <c r="CG103" s="75">
        <f>CG101+CG102</f>
        <v>99.999999999999986</v>
      </c>
      <c r="DB103" s="7" t="s">
        <v>20</v>
      </c>
      <c r="DC103">
        <f>DQ38</f>
        <v>6.6475642277665184E-2</v>
      </c>
      <c r="DD103">
        <f>DQ22</f>
        <v>6.4534244039141889E-2</v>
      </c>
      <c r="DE103">
        <f>DQ6</f>
        <v>0.32748619955292679</v>
      </c>
      <c r="DF103">
        <f>DC38</f>
        <v>3.6494273840242362E-2</v>
      </c>
      <c r="DG103">
        <f>DC22</f>
        <v>8.6170243619662912E-2</v>
      </c>
      <c r="DH103">
        <f>DC6</f>
        <v>0.12473378955081689</v>
      </c>
      <c r="DI103">
        <f>DJ38</f>
        <v>3.9551389568771203E-2</v>
      </c>
      <c r="DJ103">
        <f>DJ22</f>
        <v>5.9799788954396672E-2</v>
      </c>
      <c r="DK103">
        <f>DJ6</f>
        <v>0.12271823766935586</v>
      </c>
    </row>
    <row r="104" spans="2:115">
      <c r="B104" s="44" t="s">
        <v>31</v>
      </c>
      <c r="C104" s="43">
        <v>268.39999999999998</v>
      </c>
      <c r="D104" s="11">
        <v>0</v>
      </c>
      <c r="E104" s="90">
        <v>0</v>
      </c>
      <c r="F104" s="90">
        <v>0</v>
      </c>
      <c r="G104" s="12">
        <v>0</v>
      </c>
      <c r="H104" s="12">
        <v>0</v>
      </c>
      <c r="I104" s="86">
        <v>0</v>
      </c>
      <c r="J104" s="86">
        <v>0</v>
      </c>
      <c r="K104" s="86">
        <v>0</v>
      </c>
      <c r="L104" s="50">
        <v>1263.4000000000001</v>
      </c>
      <c r="M104" s="22">
        <f t="shared" si="327"/>
        <v>0</v>
      </c>
      <c r="N104" s="23">
        <f t="shared" si="328"/>
        <v>0</v>
      </c>
      <c r="O104" s="23">
        <f t="shared" si="329"/>
        <v>0</v>
      </c>
      <c r="P104" s="23">
        <f t="shared" si="330"/>
        <v>0</v>
      </c>
      <c r="Q104" s="23">
        <f t="shared" si="331"/>
        <v>0</v>
      </c>
      <c r="R104" s="23">
        <f t="shared" si="332"/>
        <v>0</v>
      </c>
      <c r="S104" s="23">
        <f t="shared" si="333"/>
        <v>0</v>
      </c>
      <c r="T104" s="23">
        <f t="shared" si="334"/>
        <v>0</v>
      </c>
      <c r="U104" s="23">
        <f t="shared" si="335"/>
        <v>0.16101643214612218</v>
      </c>
      <c r="V104" s="31">
        <f t="shared" si="338"/>
        <v>0</v>
      </c>
      <c r="W104" s="32">
        <f t="shared" si="339"/>
        <v>0</v>
      </c>
      <c r="X104" s="32">
        <f t="shared" si="340"/>
        <v>0</v>
      </c>
      <c r="Y104" s="32">
        <f t="shared" si="341"/>
        <v>0</v>
      </c>
      <c r="Z104" s="32">
        <f t="shared" si="342"/>
        <v>0</v>
      </c>
      <c r="AA104" s="32">
        <f t="shared" si="343"/>
        <v>0</v>
      </c>
      <c r="AB104" s="32">
        <f t="shared" si="344"/>
        <v>0</v>
      </c>
      <c r="AC104" s="32">
        <f t="shared" si="345"/>
        <v>0</v>
      </c>
      <c r="AD104" s="33">
        <f t="shared" si="346"/>
        <v>5.9991219130447917E-4</v>
      </c>
      <c r="AE104" s="32"/>
      <c r="AF104">
        <f t="shared" si="310"/>
        <v>2.2199999999999998</v>
      </c>
      <c r="AG104" s="111">
        <f>AL59</f>
        <v>226.16158718642194</v>
      </c>
      <c r="AH104" s="7" t="s">
        <v>21</v>
      </c>
      <c r="AI104" s="80">
        <v>6.0024343358737076</v>
      </c>
      <c r="AJ104" s="80">
        <v>2.4210306406902746</v>
      </c>
      <c r="AK104" s="80">
        <v>13.943439916787314</v>
      </c>
      <c r="AL104" s="80">
        <v>9.4048847495186543</v>
      </c>
      <c r="AM104" s="80">
        <v>6.7975772103390293</v>
      </c>
      <c r="AN104" s="66">
        <f t="shared" ref="AN104:AN117" si="348">AVERAGE(AI104:AM104)</f>
        <v>7.7138733706417968</v>
      </c>
      <c r="AO104" s="81">
        <v>9.1264882873058841</v>
      </c>
      <c r="AP104" s="81">
        <v>8.2555233540218111</v>
      </c>
      <c r="AQ104" s="81">
        <v>3.4829804044968409</v>
      </c>
      <c r="AR104" s="81">
        <v>4.3621331946935493</v>
      </c>
      <c r="AS104" s="81">
        <v>9.2695098585231843</v>
      </c>
      <c r="AT104" s="67">
        <f t="shared" ref="AT104:AT117" si="349">AVERAGE(AO104:AS104)</f>
        <v>6.8993270198082541</v>
      </c>
      <c r="AU104" s="81">
        <v>6.1946166533878042</v>
      </c>
      <c r="AV104" s="81">
        <v>5.4469081862466444</v>
      </c>
      <c r="AW104" s="81">
        <v>48.742616812334283</v>
      </c>
      <c r="AX104" s="81">
        <v>7.3145791646887055</v>
      </c>
      <c r="AY104" s="81">
        <v>0</v>
      </c>
      <c r="AZ104" s="68">
        <f t="shared" ref="AZ104:AZ117" si="350">AVERAGE(AU104:AY104)</f>
        <v>13.539744163331488</v>
      </c>
      <c r="BB104" s="158"/>
      <c r="BC104" s="92"/>
      <c r="BD104" s="92"/>
      <c r="BE104" s="92"/>
      <c r="BF104" s="92"/>
      <c r="BG104" s="92"/>
      <c r="BH104" s="92"/>
      <c r="BI104" s="92"/>
      <c r="BJ104" s="92"/>
      <c r="BK104" s="92"/>
      <c r="BW104" s="38"/>
      <c r="BX104" s="249" t="s">
        <v>56</v>
      </c>
      <c r="BY104" s="249"/>
      <c r="BZ104" s="249" t="s">
        <v>57</v>
      </c>
      <c r="CA104" s="249"/>
      <c r="CB104" s="249" t="s">
        <v>58</v>
      </c>
      <c r="CC104" s="249"/>
      <c r="CD104" s="122"/>
      <c r="DB104" s="7" t="s">
        <v>21</v>
      </c>
      <c r="DC104">
        <f t="shared" ref="DC104:DC112" si="351">DQ39</f>
        <v>0.12634919873680756</v>
      </c>
      <c r="DD104">
        <f t="shared" ref="DD104:DD113" si="352">DQ23</f>
        <v>7.4048981366398064E-2</v>
      </c>
      <c r="DE104">
        <f t="shared" ref="DE104:DE113" si="353">DQ7</f>
        <v>0.31828243407818407</v>
      </c>
      <c r="DF104">
        <f t="shared" ref="DF104:DF113" si="354">DC39</f>
        <v>5.6723686158265153E-2</v>
      </c>
      <c r="DG104">
        <f t="shared" ref="DG104:DG113" si="355">DC23</f>
        <v>8.234271892358494E-2</v>
      </c>
      <c r="DH104">
        <f t="shared" ref="DH104:DH113" si="356">DC7</f>
        <v>0.17677146274217517</v>
      </c>
      <c r="DI104">
        <f t="shared" ref="DI104:DI113" si="357">DJ39</f>
        <v>0.15336224787862085</v>
      </c>
      <c r="DJ104">
        <f t="shared" ref="DJ104:DJ113" si="358">DJ23</f>
        <v>7.9050639295771649E-2</v>
      </c>
      <c r="DK104">
        <f t="shared" ref="DK104:DK113" si="359">DJ7</f>
        <v>0.17573842139305054</v>
      </c>
    </row>
    <row r="105" spans="2:115">
      <c r="B105" s="44" t="s">
        <v>7</v>
      </c>
      <c r="C105" s="43">
        <v>296.49</v>
      </c>
      <c r="D105" s="11">
        <v>0</v>
      </c>
      <c r="E105" s="50">
        <v>5705</v>
      </c>
      <c r="F105" s="50">
        <v>11475.3</v>
      </c>
      <c r="G105" s="12">
        <v>0</v>
      </c>
      <c r="H105" s="50">
        <v>1380.9</v>
      </c>
      <c r="I105" s="50">
        <v>7691.3</v>
      </c>
      <c r="J105" s="90">
        <v>0</v>
      </c>
      <c r="K105" s="50">
        <v>2115.5</v>
      </c>
      <c r="L105" s="50">
        <v>12071.8</v>
      </c>
      <c r="M105" s="22">
        <f t="shared" si="327"/>
        <v>0</v>
      </c>
      <c r="N105" s="23">
        <f t="shared" si="328"/>
        <v>14.023970641701506</v>
      </c>
      <c r="O105" s="23">
        <f t="shared" si="329"/>
        <v>1.5117871292072296</v>
      </c>
      <c r="P105" s="23">
        <f t="shared" si="330"/>
        <v>0</v>
      </c>
      <c r="Q105" s="23">
        <f t="shared" si="331"/>
        <v>0.47566600224163852</v>
      </c>
      <c r="R105" s="23">
        <f t="shared" si="332"/>
        <v>1.782673081372927</v>
      </c>
      <c r="S105" s="23">
        <f t="shared" si="333"/>
        <v>0</v>
      </c>
      <c r="T105" s="23">
        <f t="shared" si="334"/>
        <v>0.42798995736086176</v>
      </c>
      <c r="U105" s="23">
        <f t="shared" si="335"/>
        <v>1.5385136659660896</v>
      </c>
      <c r="V105" s="31">
        <f t="shared" si="338"/>
        <v>0</v>
      </c>
      <c r="W105" s="32">
        <f t="shared" si="339"/>
        <v>4.7299978554762409E-2</v>
      </c>
      <c r="X105" s="32">
        <f t="shared" si="340"/>
        <v>5.0989481237385054E-3</v>
      </c>
      <c r="Y105" s="32">
        <f t="shared" si="341"/>
        <v>0</v>
      </c>
      <c r="Z105" s="32">
        <f t="shared" si="342"/>
        <v>1.6043239307957722E-3</v>
      </c>
      <c r="AA105" s="32">
        <f t="shared" si="343"/>
        <v>6.0125909183207761E-3</v>
      </c>
      <c r="AB105" s="32">
        <f t="shared" si="344"/>
        <v>0</v>
      </c>
      <c r="AC105" s="32">
        <f t="shared" si="345"/>
        <v>1.4435224033217367E-3</v>
      </c>
      <c r="AD105" s="33">
        <f t="shared" si="346"/>
        <v>5.1890912542281011E-3</v>
      </c>
      <c r="AE105" s="32"/>
      <c r="AF105">
        <f t="shared" si="310"/>
        <v>2.2400000000000002</v>
      </c>
      <c r="AG105" s="111">
        <f>AM59</f>
        <v>322.86720821323053</v>
      </c>
      <c r="AH105" s="61" t="s">
        <v>30</v>
      </c>
      <c r="AI105" s="80">
        <v>0</v>
      </c>
      <c r="AJ105" s="80">
        <v>0</v>
      </c>
      <c r="AK105" s="80">
        <v>0</v>
      </c>
      <c r="AL105" s="80">
        <v>0</v>
      </c>
      <c r="AM105" s="80">
        <v>0</v>
      </c>
      <c r="AN105" s="66">
        <f t="shared" si="348"/>
        <v>0</v>
      </c>
      <c r="AO105" s="81">
        <v>0</v>
      </c>
      <c r="AP105" s="81">
        <v>0</v>
      </c>
      <c r="AQ105" s="81">
        <v>0</v>
      </c>
      <c r="AR105" s="81">
        <v>0</v>
      </c>
      <c r="AS105" s="81">
        <v>0</v>
      </c>
      <c r="AT105" s="67">
        <f t="shared" si="349"/>
        <v>0</v>
      </c>
      <c r="AU105" s="81">
        <v>0</v>
      </c>
      <c r="AV105" s="81">
        <v>0</v>
      </c>
      <c r="AW105" s="81">
        <v>1.6081456839831092</v>
      </c>
      <c r="AX105" s="81">
        <v>0</v>
      </c>
      <c r="AY105" s="81">
        <v>0</v>
      </c>
      <c r="AZ105" s="68">
        <f t="shared" si="350"/>
        <v>0.32162913679662186</v>
      </c>
      <c r="BB105" s="158"/>
      <c r="BC105" s="92"/>
      <c r="BD105" s="92"/>
      <c r="BE105" s="92"/>
      <c r="BF105" s="92"/>
      <c r="BG105" s="92"/>
      <c r="BH105" s="92"/>
      <c r="BI105" s="92"/>
      <c r="BJ105" s="92"/>
      <c r="BW105" s="103"/>
      <c r="BX105" s="103" t="s">
        <v>66</v>
      </c>
      <c r="BY105" s="103" t="s">
        <v>63</v>
      </c>
      <c r="BZ105" s="103" t="s">
        <v>66</v>
      </c>
      <c r="CA105" s="103" t="s">
        <v>63</v>
      </c>
      <c r="CB105" s="103" t="s">
        <v>66</v>
      </c>
      <c r="CC105" s="103" t="s">
        <v>63</v>
      </c>
      <c r="CD105" s="123"/>
      <c r="DB105" s="61" t="s">
        <v>30</v>
      </c>
      <c r="DC105">
        <f t="shared" si="351"/>
        <v>3.5266666398537936E-3</v>
      </c>
      <c r="DD105">
        <f t="shared" si="352"/>
        <v>1.0298246001128847E-2</v>
      </c>
      <c r="DE105">
        <f t="shared" si="353"/>
        <v>9.9008631005468636E-3</v>
      </c>
      <c r="DF105">
        <f t="shared" si="354"/>
        <v>1.7717486350601081E-3</v>
      </c>
      <c r="DG105">
        <f t="shared" si="355"/>
        <v>1.4247961953759996E-2</v>
      </c>
      <c r="DH105">
        <f t="shared" si="356"/>
        <v>0</v>
      </c>
      <c r="DI105">
        <f t="shared" si="357"/>
        <v>4.1244413262186575E-3</v>
      </c>
      <c r="DJ105">
        <f t="shared" si="358"/>
        <v>8.6702295196044773E-3</v>
      </c>
      <c r="DK105">
        <f t="shared" si="359"/>
        <v>0</v>
      </c>
    </row>
    <row r="106" spans="2:115">
      <c r="B106" s="43" t="s">
        <v>8</v>
      </c>
      <c r="C106" s="43">
        <v>296.49</v>
      </c>
      <c r="D106" s="11">
        <v>0</v>
      </c>
      <c r="E106" s="90">
        <v>0</v>
      </c>
      <c r="F106" s="50">
        <v>3095</v>
      </c>
      <c r="G106" s="86">
        <v>0</v>
      </c>
      <c r="H106" s="90">
        <v>0</v>
      </c>
      <c r="I106" s="50">
        <v>1202.7</v>
      </c>
      <c r="J106" s="90">
        <v>0</v>
      </c>
      <c r="K106" s="90">
        <v>0</v>
      </c>
      <c r="L106" s="50">
        <v>2281.6999999999998</v>
      </c>
      <c r="M106" s="22">
        <f t="shared" si="327"/>
        <v>0</v>
      </c>
      <c r="N106" s="23">
        <f t="shared" si="328"/>
        <v>0</v>
      </c>
      <c r="O106" s="23">
        <f t="shared" si="329"/>
        <v>0.40774368991628768</v>
      </c>
      <c r="P106" s="23">
        <f t="shared" si="330"/>
        <v>0</v>
      </c>
      <c r="Q106" s="23">
        <f t="shared" si="331"/>
        <v>0</v>
      </c>
      <c r="R106" s="23">
        <f t="shared" si="332"/>
        <v>0.27875923640570766</v>
      </c>
      <c r="S106" s="23">
        <f t="shared" si="333"/>
        <v>0</v>
      </c>
      <c r="T106" s="23">
        <f t="shared" si="334"/>
        <v>0</v>
      </c>
      <c r="U106" s="23">
        <f t="shared" si="335"/>
        <v>0.29079562547713067</v>
      </c>
      <c r="V106" s="31">
        <f t="shared" si="338"/>
        <v>0</v>
      </c>
      <c r="W106" s="32">
        <f t="shared" si="339"/>
        <v>0</v>
      </c>
      <c r="X106" s="32">
        <f t="shared" si="340"/>
        <v>1.3752358930024205E-3</v>
      </c>
      <c r="Y106" s="32">
        <f t="shared" si="341"/>
        <v>0</v>
      </c>
      <c r="Z106" s="32">
        <f t="shared" si="342"/>
        <v>0</v>
      </c>
      <c r="AA106" s="32">
        <f t="shared" si="343"/>
        <v>9.401977685780554E-4</v>
      </c>
      <c r="AB106" s="32">
        <f t="shared" si="344"/>
        <v>0</v>
      </c>
      <c r="AC106" s="32">
        <f t="shared" si="345"/>
        <v>0</v>
      </c>
      <c r="AD106" s="33">
        <f t="shared" si="346"/>
        <v>9.8079404188043673E-4</v>
      </c>
      <c r="AE106" s="32"/>
      <c r="AF106">
        <f t="shared" si="310"/>
        <v>2.76</v>
      </c>
      <c r="AG106" s="111">
        <f>AO57</f>
        <v>36.898147854098738</v>
      </c>
      <c r="AH106" s="61" t="s">
        <v>31</v>
      </c>
      <c r="AI106" s="80">
        <v>0</v>
      </c>
      <c r="AJ106" s="80">
        <v>0</v>
      </c>
      <c r="AK106" s="80">
        <v>0</v>
      </c>
      <c r="AL106" s="80">
        <v>0</v>
      </c>
      <c r="AM106" s="80">
        <v>0</v>
      </c>
      <c r="AN106" s="66">
        <f t="shared" si="348"/>
        <v>0</v>
      </c>
      <c r="AO106" s="81">
        <v>0</v>
      </c>
      <c r="AP106" s="81">
        <v>0</v>
      </c>
      <c r="AQ106" s="81">
        <v>0</v>
      </c>
      <c r="AR106" s="81">
        <v>0</v>
      </c>
      <c r="AS106" s="81">
        <v>0</v>
      </c>
      <c r="AT106" s="67">
        <f t="shared" si="349"/>
        <v>0</v>
      </c>
      <c r="AU106" s="81">
        <v>0</v>
      </c>
      <c r="AV106" s="81">
        <v>0</v>
      </c>
      <c r="AW106" s="81">
        <v>0</v>
      </c>
      <c r="AX106" s="81">
        <v>0</v>
      </c>
      <c r="AY106" s="81">
        <v>0</v>
      </c>
      <c r="AZ106" s="68">
        <f t="shared" si="350"/>
        <v>0</v>
      </c>
      <c r="BB106" s="159"/>
      <c r="BC106" s="92"/>
      <c r="BD106" s="92"/>
      <c r="BE106" s="92"/>
      <c r="BF106" s="92"/>
      <c r="BG106" s="92"/>
      <c r="BH106" s="92"/>
      <c r="BI106" s="92"/>
      <c r="BJ106" s="92"/>
      <c r="BW106" s="130" t="s">
        <v>124</v>
      </c>
      <c r="BX106" s="97">
        <f>CC113</f>
        <v>41.962420528648046</v>
      </c>
      <c r="BY106" s="97">
        <f>CC121</f>
        <v>5.2383423104701219</v>
      </c>
      <c r="BZ106" s="104">
        <f>CJ113</f>
        <v>50.32843101592988</v>
      </c>
      <c r="CA106" s="104">
        <f>CJ121</f>
        <v>11.664071051414416</v>
      </c>
      <c r="CB106" s="99">
        <f>CQ113</f>
        <v>59.088954751042003</v>
      </c>
      <c r="CC106" s="99">
        <f>CQ121</f>
        <v>6.9670516966659619</v>
      </c>
      <c r="CD106" s="124"/>
      <c r="DB106" s="61" t="s">
        <v>31</v>
      </c>
      <c r="DC106">
        <f t="shared" si="351"/>
        <v>2.8461595669616959E-3</v>
      </c>
      <c r="DD106">
        <f t="shared" si="352"/>
        <v>7.6707580770946195E-3</v>
      </c>
      <c r="DE106">
        <f t="shared" si="353"/>
        <v>0</v>
      </c>
      <c r="DF106">
        <f t="shared" si="354"/>
        <v>3.0006418630766298E-3</v>
      </c>
      <c r="DG106">
        <f t="shared" si="355"/>
        <v>9.3018700368914589E-3</v>
      </c>
      <c r="DH106">
        <f t="shared" si="356"/>
        <v>0</v>
      </c>
      <c r="DI106">
        <f t="shared" si="357"/>
        <v>1.5671387132226416E-3</v>
      </c>
      <c r="DJ106">
        <f t="shared" si="358"/>
        <v>0</v>
      </c>
      <c r="DK106">
        <f t="shared" si="359"/>
        <v>0</v>
      </c>
    </row>
    <row r="107" spans="2:115">
      <c r="B107" s="44" t="s">
        <v>10</v>
      </c>
      <c r="C107" s="43">
        <v>294.47000000000003</v>
      </c>
      <c r="D107" s="11">
        <v>0</v>
      </c>
      <c r="E107" s="50">
        <v>4889</v>
      </c>
      <c r="F107" s="50">
        <v>103975.5</v>
      </c>
      <c r="G107" s="86">
        <v>0</v>
      </c>
      <c r="H107" s="50">
        <v>1115.4000000000001</v>
      </c>
      <c r="I107" s="50">
        <v>22933</v>
      </c>
      <c r="J107" s="90">
        <v>0</v>
      </c>
      <c r="K107" s="50">
        <v>1920.4</v>
      </c>
      <c r="L107" s="50">
        <v>87473.2</v>
      </c>
      <c r="M107" s="22">
        <f t="shared" si="327"/>
        <v>0</v>
      </c>
      <c r="N107" s="23">
        <f t="shared" si="328"/>
        <v>12.018088074895472</v>
      </c>
      <c r="O107" s="23">
        <f t="shared" si="329"/>
        <v>13.698014226459119</v>
      </c>
      <c r="P107" s="23">
        <f t="shared" si="330"/>
        <v>0</v>
      </c>
      <c r="Q107" s="23">
        <f t="shared" si="331"/>
        <v>0.38421164378327438</v>
      </c>
      <c r="R107" s="23">
        <f t="shared" si="332"/>
        <v>5.3153617431546465</v>
      </c>
      <c r="S107" s="23">
        <f t="shared" si="333"/>
        <v>0</v>
      </c>
      <c r="T107" s="23">
        <f t="shared" si="334"/>
        <v>0.38851898563734294</v>
      </c>
      <c r="U107" s="23">
        <f t="shared" si="335"/>
        <v>11.148189466838827</v>
      </c>
      <c r="V107" s="31">
        <f t="shared" si="338"/>
        <v>0</v>
      </c>
      <c r="W107" s="32">
        <f t="shared" si="339"/>
        <v>4.081260595271325E-2</v>
      </c>
      <c r="X107" s="32">
        <f t="shared" si="340"/>
        <v>4.6517520380545109E-2</v>
      </c>
      <c r="Y107" s="32">
        <f t="shared" si="341"/>
        <v>0</v>
      </c>
      <c r="Z107" s="32">
        <f t="shared" si="342"/>
        <v>1.304756490587409E-3</v>
      </c>
      <c r="AA107" s="32">
        <f t="shared" si="343"/>
        <v>1.8050605301574509E-2</v>
      </c>
      <c r="AB107" s="32">
        <f t="shared" si="344"/>
        <v>0</v>
      </c>
      <c r="AC107" s="32">
        <f t="shared" si="345"/>
        <v>1.3193839292197605E-3</v>
      </c>
      <c r="AD107" s="33">
        <f t="shared" si="346"/>
        <v>3.7858489716571554E-2</v>
      </c>
      <c r="AE107" s="32"/>
      <c r="AF107">
        <f t="shared" si="310"/>
        <v>2.7800000000000002</v>
      </c>
      <c r="AG107" s="111">
        <f>AP57</f>
        <v>38.362097369989826</v>
      </c>
      <c r="AH107" s="62" t="s">
        <v>7</v>
      </c>
      <c r="AI107" s="80">
        <v>0</v>
      </c>
      <c r="AJ107" s="80">
        <v>0</v>
      </c>
      <c r="AK107" s="80">
        <v>10.835638952532223</v>
      </c>
      <c r="AL107" s="80">
        <v>0</v>
      </c>
      <c r="AM107" s="80">
        <v>0</v>
      </c>
      <c r="AN107" s="66">
        <f t="shared" si="348"/>
        <v>2.1671277905064446</v>
      </c>
      <c r="AO107" s="81">
        <v>0</v>
      </c>
      <c r="AP107" s="81">
        <v>0</v>
      </c>
      <c r="AQ107" s="81">
        <v>0.36320205297391955</v>
      </c>
      <c r="AR107" s="81">
        <v>0.63150718968396313</v>
      </c>
      <c r="AS107" s="81">
        <v>0</v>
      </c>
      <c r="AT107" s="67">
        <f t="shared" si="349"/>
        <v>0.19894184853157654</v>
      </c>
      <c r="AU107" s="81">
        <v>0</v>
      </c>
      <c r="AV107" s="81">
        <v>0</v>
      </c>
      <c r="AW107" s="81">
        <v>1.8216798094863988</v>
      </c>
      <c r="AX107" s="81">
        <v>0.70619262944817141</v>
      </c>
      <c r="AY107" s="81">
        <v>0</v>
      </c>
      <c r="AZ107" s="68">
        <f t="shared" si="350"/>
        <v>0.50557448778691405</v>
      </c>
      <c r="BD107" s="92"/>
      <c r="BF107" s="92"/>
      <c r="BH107" s="92"/>
      <c r="BJ107" s="92"/>
      <c r="BW107" s="110" t="s">
        <v>125</v>
      </c>
      <c r="BX107" s="97">
        <f>CC114</f>
        <v>16.166134837626242</v>
      </c>
      <c r="BY107" s="97">
        <f>CC122</f>
        <v>2.7610349279341705E-2</v>
      </c>
      <c r="BZ107" s="104">
        <f>CJ114</f>
        <v>21.700029935719339</v>
      </c>
      <c r="CA107" s="104">
        <f>CJ122</f>
        <v>2.9371732749032993E-2</v>
      </c>
      <c r="CB107" s="99">
        <f>CQ114</f>
        <v>21.477140975255963</v>
      </c>
      <c r="CC107" s="99">
        <f>CQ122</f>
        <v>1.051560343886461E-2</v>
      </c>
      <c r="CD107" s="124"/>
      <c r="DB107" s="62" t="s">
        <v>7</v>
      </c>
      <c r="DC107">
        <f t="shared" si="351"/>
        <v>0.13848371148904673</v>
      </c>
      <c r="DD107">
        <f t="shared" si="352"/>
        <v>2.5251303511428378E-2</v>
      </c>
      <c r="DE107">
        <f t="shared" si="353"/>
        <v>2.4349515367299773E-2</v>
      </c>
      <c r="DF107">
        <f t="shared" si="354"/>
        <v>2.1978358071082549E-2</v>
      </c>
      <c r="DG107">
        <f t="shared" si="355"/>
        <v>3.3542748250038716E-2</v>
      </c>
      <c r="DH107">
        <f t="shared" si="356"/>
        <v>0.14575445488229063</v>
      </c>
      <c r="DI107">
        <f t="shared" si="357"/>
        <v>2.8005868271210592E-2</v>
      </c>
      <c r="DJ107">
        <f t="shared" si="358"/>
        <v>4.0296214524802337E-2</v>
      </c>
      <c r="DK107">
        <f t="shared" si="359"/>
        <v>3.4888871742333336E-2</v>
      </c>
    </row>
    <row r="108" spans="2:115">
      <c r="B108" s="44" t="s">
        <v>12</v>
      </c>
      <c r="C108" s="43">
        <v>292.45999999999998</v>
      </c>
      <c r="D108" s="11">
        <v>0</v>
      </c>
      <c r="E108" s="90">
        <v>0</v>
      </c>
      <c r="F108" s="50">
        <v>24071.599999999999</v>
      </c>
      <c r="G108" s="86">
        <v>0</v>
      </c>
      <c r="H108" s="90">
        <v>0</v>
      </c>
      <c r="I108" s="50">
        <v>3126.5</v>
      </c>
      <c r="J108" s="90">
        <v>0</v>
      </c>
      <c r="K108" s="90">
        <v>0</v>
      </c>
      <c r="L108" s="50">
        <v>15723.7</v>
      </c>
      <c r="M108" s="22">
        <f t="shared" si="327"/>
        <v>0</v>
      </c>
      <c r="N108" s="23">
        <f t="shared" si="328"/>
        <v>0</v>
      </c>
      <c r="O108" s="23">
        <f t="shared" si="329"/>
        <v>3.1712578372177416</v>
      </c>
      <c r="P108" s="23">
        <f t="shared" si="330"/>
        <v>0</v>
      </c>
      <c r="Q108" s="23">
        <f t="shared" si="331"/>
        <v>0</v>
      </c>
      <c r="R108" s="23">
        <f t="shared" si="332"/>
        <v>0.72465349016583103</v>
      </c>
      <c r="S108" s="23">
        <f t="shared" si="333"/>
        <v>0</v>
      </c>
      <c r="T108" s="23">
        <f t="shared" si="334"/>
        <v>0</v>
      </c>
      <c r="U108" s="23">
        <f t="shared" si="335"/>
        <v>2.0039370540889516</v>
      </c>
      <c r="V108" s="31">
        <f t="shared" si="338"/>
        <v>0</v>
      </c>
      <c r="W108" s="32">
        <f t="shared" si="339"/>
        <v>0</v>
      </c>
      <c r="X108" s="32">
        <f t="shared" si="340"/>
        <v>1.0843389992538267E-2</v>
      </c>
      <c r="Y108" s="32">
        <f t="shared" si="341"/>
        <v>0</v>
      </c>
      <c r="Z108" s="32">
        <f t="shared" si="342"/>
        <v>0</v>
      </c>
      <c r="AA108" s="32">
        <f t="shared" si="343"/>
        <v>2.4777866722486188E-3</v>
      </c>
      <c r="AB108" s="32">
        <f t="shared" si="344"/>
        <v>0</v>
      </c>
      <c r="AC108" s="32">
        <f t="shared" si="345"/>
        <v>0</v>
      </c>
      <c r="AD108" s="33">
        <f t="shared" si="346"/>
        <v>6.8520038777574776E-3</v>
      </c>
      <c r="AE108" s="32"/>
      <c r="AF108">
        <f t="shared" si="310"/>
        <v>2.8</v>
      </c>
      <c r="AG108" s="111">
        <f>AQ57</f>
        <v>20.043997741965963</v>
      </c>
      <c r="AH108" s="62" t="s">
        <v>8</v>
      </c>
      <c r="AI108" s="80">
        <v>0</v>
      </c>
      <c r="AJ108" s="80">
        <v>0</v>
      </c>
      <c r="AK108" s="80">
        <v>0</v>
      </c>
      <c r="AL108" s="80">
        <v>0</v>
      </c>
      <c r="AM108" s="80">
        <v>0</v>
      </c>
      <c r="AN108" s="66">
        <f t="shared" si="348"/>
        <v>0</v>
      </c>
      <c r="AO108" s="81">
        <v>0</v>
      </c>
      <c r="AP108" s="81">
        <v>0</v>
      </c>
      <c r="AQ108" s="81">
        <v>0</v>
      </c>
      <c r="AR108" s="81">
        <v>0</v>
      </c>
      <c r="AS108" s="81">
        <v>0</v>
      </c>
      <c r="AT108" s="67">
        <f t="shared" si="349"/>
        <v>0</v>
      </c>
      <c r="AU108" s="81">
        <v>0</v>
      </c>
      <c r="AV108" s="81">
        <v>0</v>
      </c>
      <c r="AW108" s="81">
        <v>0</v>
      </c>
      <c r="AX108" s="81">
        <v>0</v>
      </c>
      <c r="AY108" s="81">
        <v>0</v>
      </c>
      <c r="AZ108" s="68">
        <f t="shared" si="350"/>
        <v>0</v>
      </c>
      <c r="BD108" s="92"/>
      <c r="BF108" s="92"/>
      <c r="BH108" s="92"/>
      <c r="BJ108" s="92"/>
      <c r="BW108" s="17"/>
      <c r="BX108" s="100"/>
      <c r="BY108" s="100"/>
      <c r="BZ108" s="101"/>
      <c r="CA108" s="101"/>
      <c r="CB108" s="102"/>
      <c r="CC108" s="102"/>
      <c r="CD108" s="102"/>
      <c r="DB108" s="62" t="s">
        <v>8</v>
      </c>
      <c r="DC108">
        <f t="shared" si="351"/>
        <v>6.5254744876416422E-3</v>
      </c>
      <c r="DD108">
        <f t="shared" si="352"/>
        <v>0</v>
      </c>
      <c r="DE108">
        <f t="shared" si="353"/>
        <v>0</v>
      </c>
      <c r="DF108">
        <f t="shared" si="354"/>
        <v>5.4100328425128535E-4</v>
      </c>
      <c r="DG108">
        <f t="shared" si="355"/>
        <v>0</v>
      </c>
      <c r="DH108">
        <f t="shared" si="356"/>
        <v>0</v>
      </c>
      <c r="DI108">
        <f t="shared" si="357"/>
        <v>7.1577957383382965E-3</v>
      </c>
      <c r="DJ108">
        <f t="shared" si="358"/>
        <v>0</v>
      </c>
      <c r="DK108">
        <f t="shared" si="359"/>
        <v>0</v>
      </c>
    </row>
    <row r="109" spans="2:115">
      <c r="B109" s="44" t="s">
        <v>14</v>
      </c>
      <c r="C109" s="43">
        <v>292.45999999999998</v>
      </c>
      <c r="D109" s="11">
        <v>0</v>
      </c>
      <c r="E109" s="90">
        <v>0</v>
      </c>
      <c r="F109" s="50">
        <v>39558.6</v>
      </c>
      <c r="G109" s="86">
        <v>0</v>
      </c>
      <c r="H109" s="90">
        <v>0</v>
      </c>
      <c r="I109" s="50">
        <v>6327.7</v>
      </c>
      <c r="J109" s="90">
        <v>0</v>
      </c>
      <c r="K109" s="90">
        <v>0</v>
      </c>
      <c r="L109" s="50">
        <v>31397.1</v>
      </c>
      <c r="M109" s="22">
        <f t="shared" si="327"/>
        <v>0</v>
      </c>
      <c r="N109" s="23">
        <f t="shared" si="328"/>
        <v>0</v>
      </c>
      <c r="O109" s="23">
        <f t="shared" si="329"/>
        <v>5.2115571993287428</v>
      </c>
      <c r="P109" s="23">
        <f t="shared" si="330"/>
        <v>0</v>
      </c>
      <c r="Q109" s="23">
        <f t="shared" si="331"/>
        <v>0</v>
      </c>
      <c r="R109" s="23">
        <f t="shared" si="332"/>
        <v>1.466620786733513</v>
      </c>
      <c r="S109" s="23">
        <f t="shared" si="333"/>
        <v>0</v>
      </c>
      <c r="T109" s="23">
        <f t="shared" si="334"/>
        <v>0</v>
      </c>
      <c r="U109" s="23">
        <f t="shared" si="335"/>
        <v>4.0014635283639484</v>
      </c>
      <c r="V109" s="31">
        <f t="shared" si="338"/>
        <v>0</v>
      </c>
      <c r="W109" s="32">
        <f t="shared" si="339"/>
        <v>0</v>
      </c>
      <c r="X109" s="32">
        <f t="shared" si="340"/>
        <v>1.7819726456023876E-2</v>
      </c>
      <c r="Y109" s="32">
        <f t="shared" si="341"/>
        <v>0</v>
      </c>
      <c r="Z109" s="32">
        <f t="shared" si="342"/>
        <v>0</v>
      </c>
      <c r="AA109" s="32">
        <f t="shared" si="343"/>
        <v>5.0147739408244315E-3</v>
      </c>
      <c r="AB109" s="32">
        <f t="shared" si="344"/>
        <v>0</v>
      </c>
      <c r="AC109" s="32">
        <f t="shared" si="345"/>
        <v>0</v>
      </c>
      <c r="AD109" s="33">
        <f t="shared" si="346"/>
        <v>1.3682088245790702E-2</v>
      </c>
      <c r="AE109" s="32"/>
      <c r="AF109">
        <f t="shared" si="310"/>
        <v>2.82</v>
      </c>
      <c r="AG109" s="111">
        <f>AR57</f>
        <v>19.007678431057894</v>
      </c>
      <c r="AH109" s="62" t="s">
        <v>10</v>
      </c>
      <c r="AI109" s="80">
        <v>0</v>
      </c>
      <c r="AJ109" s="80">
        <v>0</v>
      </c>
      <c r="AK109" s="80">
        <v>2.6791440057349281</v>
      </c>
      <c r="AL109" s="80">
        <v>0</v>
      </c>
      <c r="AM109" s="80">
        <v>0</v>
      </c>
      <c r="AN109" s="66">
        <f t="shared" si="348"/>
        <v>0.53582880114698561</v>
      </c>
      <c r="AO109" s="81">
        <v>0</v>
      </c>
      <c r="AP109" s="81">
        <v>0</v>
      </c>
      <c r="AQ109" s="81">
        <v>0.35662644239789854</v>
      </c>
      <c r="AR109" s="81">
        <v>0.48820331343929735</v>
      </c>
      <c r="AS109" s="81">
        <v>0</v>
      </c>
      <c r="AT109" s="67">
        <f t="shared" si="349"/>
        <v>0.16896595116743918</v>
      </c>
      <c r="AU109" s="81">
        <v>0</v>
      </c>
      <c r="AV109" s="81">
        <v>0</v>
      </c>
      <c r="AW109" s="81">
        <v>0</v>
      </c>
      <c r="AX109" s="81">
        <v>0.24434415165656037</v>
      </c>
      <c r="AY109" s="81">
        <v>0</v>
      </c>
      <c r="AZ109" s="68">
        <f t="shared" si="350"/>
        <v>4.8868830331312077E-2</v>
      </c>
      <c r="BD109" s="92"/>
      <c r="BF109" s="92"/>
      <c r="BH109" s="92"/>
      <c r="BJ109" s="92"/>
      <c r="BW109" s="12"/>
      <c r="BX109" s="12"/>
      <c r="BY109" s="12"/>
      <c r="BZ109" s="12"/>
      <c r="CA109" s="12"/>
      <c r="CB109" s="12"/>
      <c r="CC109" s="12"/>
      <c r="CD109" s="12"/>
      <c r="DB109" s="62" t="s">
        <v>10</v>
      </c>
      <c r="DC109">
        <f t="shared" si="351"/>
        <v>9.4763477126498366E-2</v>
      </c>
      <c r="DD109">
        <f t="shared" si="352"/>
        <v>2.1988872404787481E-2</v>
      </c>
      <c r="DE109">
        <f t="shared" si="353"/>
        <v>8.464716051496372E-3</v>
      </c>
      <c r="DF109">
        <f t="shared" si="354"/>
        <v>3.86422535419534E-2</v>
      </c>
      <c r="DG109">
        <f t="shared" si="355"/>
        <v>1.8321480808970548E-2</v>
      </c>
      <c r="DH109">
        <f t="shared" si="356"/>
        <v>3.6285437463179034E-2</v>
      </c>
      <c r="DI109">
        <f t="shared" si="357"/>
        <v>9.9651706385922911E-2</v>
      </c>
      <c r="DJ109">
        <f t="shared" si="358"/>
        <v>3.2662019395969993E-2</v>
      </c>
      <c r="DK109">
        <f t="shared" si="359"/>
        <v>2.9827403838395678E-2</v>
      </c>
    </row>
    <row r="110" spans="2:115">
      <c r="B110" s="44" t="s">
        <v>32</v>
      </c>
      <c r="C110" s="43">
        <v>290.39999999999998</v>
      </c>
      <c r="D110" s="11">
        <v>0</v>
      </c>
      <c r="E110" s="90">
        <v>0</v>
      </c>
      <c r="F110" s="50">
        <v>11102.3</v>
      </c>
      <c r="G110" s="86">
        <v>0</v>
      </c>
      <c r="H110" s="90">
        <v>0</v>
      </c>
      <c r="I110" s="90">
        <v>0</v>
      </c>
      <c r="J110" s="90">
        <v>0</v>
      </c>
      <c r="K110" s="90">
        <v>0</v>
      </c>
      <c r="L110" s="50">
        <v>6695.5</v>
      </c>
      <c r="M110" s="22">
        <f t="shared" si="327"/>
        <v>0</v>
      </c>
      <c r="N110" s="23">
        <f t="shared" si="328"/>
        <v>0</v>
      </c>
      <c r="O110" s="23">
        <f t="shared" si="329"/>
        <v>1.4626470980800002</v>
      </c>
      <c r="P110" s="23">
        <f t="shared" si="330"/>
        <v>0</v>
      </c>
      <c r="Q110" s="23">
        <f t="shared" si="331"/>
        <v>0</v>
      </c>
      <c r="R110" s="23">
        <f t="shared" si="332"/>
        <v>0</v>
      </c>
      <c r="S110" s="23">
        <f t="shared" si="333"/>
        <v>0</v>
      </c>
      <c r="T110" s="23">
        <f t="shared" si="334"/>
        <v>0</v>
      </c>
      <c r="U110" s="23">
        <f t="shared" si="335"/>
        <v>0.85332081797875647</v>
      </c>
      <c r="V110" s="31">
        <f t="shared" si="338"/>
        <v>0</v>
      </c>
      <c r="W110" s="32">
        <f t="shared" si="339"/>
        <v>0</v>
      </c>
      <c r="X110" s="32">
        <f t="shared" si="340"/>
        <v>5.0366635608815437E-3</v>
      </c>
      <c r="Y110" s="32">
        <f t="shared" si="341"/>
        <v>0</v>
      </c>
      <c r="Z110" s="32">
        <f t="shared" si="342"/>
        <v>0</v>
      </c>
      <c r="AA110" s="32">
        <f t="shared" si="343"/>
        <v>0</v>
      </c>
      <c r="AB110" s="32">
        <f t="shared" si="344"/>
        <v>0</v>
      </c>
      <c r="AC110" s="32">
        <f t="shared" si="345"/>
        <v>0</v>
      </c>
      <c r="AD110" s="33">
        <f t="shared" si="346"/>
        <v>2.9384325687973711E-3</v>
      </c>
      <c r="AE110" s="32"/>
      <c r="AF110">
        <f t="shared" si="310"/>
        <v>2.84</v>
      </c>
      <c r="AG110" s="111">
        <f>AS57</f>
        <v>31.79170417433852</v>
      </c>
      <c r="AH110" s="62" t="s">
        <v>12</v>
      </c>
      <c r="AI110" s="80">
        <v>0</v>
      </c>
      <c r="AJ110" s="80">
        <v>0</v>
      </c>
      <c r="AK110" s="80">
        <v>0</v>
      </c>
      <c r="AL110" s="80">
        <v>0</v>
      </c>
      <c r="AM110" s="80">
        <v>0</v>
      </c>
      <c r="AN110" s="66">
        <f t="shared" si="348"/>
        <v>0</v>
      </c>
      <c r="AO110" s="81">
        <v>0</v>
      </c>
      <c r="AP110" s="81">
        <v>0</v>
      </c>
      <c r="AQ110" s="81">
        <v>0</v>
      </c>
      <c r="AR110" s="81">
        <v>0</v>
      </c>
      <c r="AS110" s="81">
        <v>0</v>
      </c>
      <c r="AT110" s="67">
        <f t="shared" si="349"/>
        <v>0</v>
      </c>
      <c r="AU110" s="81">
        <v>0</v>
      </c>
      <c r="AV110" s="81">
        <v>0</v>
      </c>
      <c r="AW110" s="81">
        <v>0</v>
      </c>
      <c r="AX110" s="81">
        <v>0</v>
      </c>
      <c r="AY110" s="81">
        <v>0</v>
      </c>
      <c r="AZ110" s="68">
        <f t="shared" si="350"/>
        <v>0</v>
      </c>
      <c r="BD110" s="92"/>
      <c r="BF110" s="92"/>
      <c r="BH110" s="92"/>
      <c r="BJ110" s="92"/>
      <c r="BX110" s="251" t="s">
        <v>56</v>
      </c>
      <c r="BY110" s="251"/>
      <c r="BZ110" s="251"/>
      <c r="CA110" s="251"/>
      <c r="CB110" s="251"/>
      <c r="CC110" t="s">
        <v>67</v>
      </c>
      <c r="CD110" t="s">
        <v>86</v>
      </c>
      <c r="CE110" s="251" t="s">
        <v>57</v>
      </c>
      <c r="CF110" s="251"/>
      <c r="CG110" s="251"/>
      <c r="CH110" s="251"/>
      <c r="CI110" s="251"/>
      <c r="CJ110" t="s">
        <v>67</v>
      </c>
      <c r="CK110" t="s">
        <v>86</v>
      </c>
      <c r="CL110" s="251" t="s">
        <v>58</v>
      </c>
      <c r="CM110" s="251"/>
      <c r="CN110" s="251"/>
      <c r="CO110" s="251"/>
      <c r="CP110" s="251"/>
      <c r="CQ110" s="6" t="s">
        <v>46</v>
      </c>
      <c r="CR110" t="s">
        <v>86</v>
      </c>
      <c r="DB110" s="62" t="s">
        <v>12</v>
      </c>
      <c r="DC110">
        <f t="shared" si="351"/>
        <v>1.8124103167487124E-2</v>
      </c>
      <c r="DD110">
        <f t="shared" si="352"/>
        <v>0</v>
      </c>
      <c r="DE110">
        <f t="shared" si="353"/>
        <v>0</v>
      </c>
      <c r="DF110">
        <f t="shared" si="354"/>
        <v>6.446730366166371E-3</v>
      </c>
      <c r="DG110">
        <f t="shared" si="355"/>
        <v>0</v>
      </c>
      <c r="DH110">
        <f t="shared" si="356"/>
        <v>0</v>
      </c>
      <c r="DI110">
        <f t="shared" si="357"/>
        <v>2.9215729963112266E-2</v>
      </c>
      <c r="DJ110">
        <f t="shared" si="358"/>
        <v>0</v>
      </c>
      <c r="DK110">
        <f t="shared" si="359"/>
        <v>0</v>
      </c>
    </row>
    <row r="111" spans="2:115">
      <c r="B111" s="44" t="s">
        <v>33</v>
      </c>
      <c r="C111" s="43">
        <v>324.54000000000002</v>
      </c>
      <c r="D111" s="11">
        <v>0</v>
      </c>
      <c r="E111" s="90">
        <v>0</v>
      </c>
      <c r="F111" s="90">
        <v>0</v>
      </c>
      <c r="G111" s="86">
        <v>0</v>
      </c>
      <c r="H111" s="90">
        <v>0</v>
      </c>
      <c r="I111" s="90">
        <v>0</v>
      </c>
      <c r="J111" s="90">
        <v>0</v>
      </c>
      <c r="K111" s="90">
        <v>0</v>
      </c>
      <c r="L111" s="50">
        <v>0</v>
      </c>
      <c r="M111" s="22">
        <f t="shared" si="327"/>
        <v>0</v>
      </c>
      <c r="N111" s="23">
        <f t="shared" si="328"/>
        <v>0</v>
      </c>
      <c r="O111" s="23">
        <f t="shared" si="329"/>
        <v>0</v>
      </c>
      <c r="P111" s="23">
        <f t="shared" si="330"/>
        <v>0</v>
      </c>
      <c r="Q111" s="23">
        <f t="shared" si="331"/>
        <v>0</v>
      </c>
      <c r="R111" s="23">
        <f t="shared" si="332"/>
        <v>0</v>
      </c>
      <c r="S111" s="23">
        <f t="shared" si="333"/>
        <v>0</v>
      </c>
      <c r="T111" s="23">
        <f t="shared" si="334"/>
        <v>0</v>
      </c>
      <c r="U111" s="23">
        <f t="shared" si="335"/>
        <v>0</v>
      </c>
      <c r="V111" s="31">
        <f t="shared" si="338"/>
        <v>0</v>
      </c>
      <c r="W111" s="32">
        <f t="shared" si="339"/>
        <v>0</v>
      </c>
      <c r="X111" s="32">
        <f t="shared" si="340"/>
        <v>0</v>
      </c>
      <c r="Y111" s="32">
        <f t="shared" si="341"/>
        <v>0</v>
      </c>
      <c r="Z111" s="32">
        <f t="shared" si="342"/>
        <v>0</v>
      </c>
      <c r="AA111" s="32">
        <f t="shared" si="343"/>
        <v>0</v>
      </c>
      <c r="AB111" s="32">
        <f t="shared" si="344"/>
        <v>0</v>
      </c>
      <c r="AC111" s="32">
        <f t="shared" si="345"/>
        <v>0</v>
      </c>
      <c r="AD111" s="33">
        <f t="shared" si="346"/>
        <v>0</v>
      </c>
      <c r="AE111" s="32"/>
      <c r="AF111">
        <f t="shared" si="310"/>
        <v>2.96</v>
      </c>
      <c r="AG111" s="111">
        <f>AO58</f>
        <v>21.673258563801124</v>
      </c>
      <c r="AH111" s="62" t="s">
        <v>14</v>
      </c>
      <c r="AI111" s="80">
        <v>0</v>
      </c>
      <c r="AJ111" s="80">
        <v>0</v>
      </c>
      <c r="AK111" s="80">
        <v>0</v>
      </c>
      <c r="AL111" s="80">
        <v>0</v>
      </c>
      <c r="AM111" s="80">
        <v>0</v>
      </c>
      <c r="AN111" s="66">
        <f t="shared" si="348"/>
        <v>0</v>
      </c>
      <c r="AO111" s="81">
        <v>0</v>
      </c>
      <c r="AP111" s="81">
        <v>0</v>
      </c>
      <c r="AQ111" s="81">
        <v>0</v>
      </c>
      <c r="AR111" s="81">
        <v>0</v>
      </c>
      <c r="AS111" s="81">
        <v>0</v>
      </c>
      <c r="AT111" s="67">
        <f t="shared" si="349"/>
        <v>0</v>
      </c>
      <c r="AU111" s="81">
        <v>0</v>
      </c>
      <c r="AV111" s="81">
        <v>0</v>
      </c>
      <c r="AW111" s="81">
        <v>0</v>
      </c>
      <c r="AX111" s="81">
        <v>0</v>
      </c>
      <c r="AY111" s="81">
        <v>0</v>
      </c>
      <c r="AZ111" s="68">
        <f t="shared" si="350"/>
        <v>0</v>
      </c>
      <c r="BD111" s="92"/>
      <c r="BF111" s="92"/>
      <c r="BH111" s="92"/>
      <c r="BJ111" s="92"/>
      <c r="BW111" s="103" t="s">
        <v>72</v>
      </c>
      <c r="BX111" s="77">
        <f>BX17+BX33</f>
        <v>0.18837960073936488</v>
      </c>
      <c r="BY111" s="77">
        <f t="shared" ref="BY111:CP111" si="360">BY17+BY33</f>
        <v>0.14342949323916404</v>
      </c>
      <c r="BZ111" s="77">
        <f t="shared" si="360"/>
        <v>0.21851450870008152</v>
      </c>
      <c r="CA111" s="77">
        <f t="shared" si="360"/>
        <v>0.3726933166119949</v>
      </c>
      <c r="CB111" s="77">
        <f t="shared" si="360"/>
        <v>0.22780301038594231</v>
      </c>
      <c r="CC111" s="77">
        <f>AVERAGE(BX111:CB111)</f>
        <v>0.23016398593530951</v>
      </c>
      <c r="CD111" s="77">
        <f>_xlfn.STDEV.P(BX111:CB111)</f>
        <v>7.7103439220314318E-2</v>
      </c>
      <c r="CE111" s="77">
        <f t="shared" si="360"/>
        <v>0.20092297591842245</v>
      </c>
      <c r="CF111" s="77">
        <f t="shared" si="360"/>
        <v>0.28131425213411632</v>
      </c>
      <c r="CG111" s="77">
        <f t="shared" si="360"/>
        <v>0.18475666992637724</v>
      </c>
      <c r="CH111" s="77">
        <f t="shared" si="360"/>
        <v>0.1565573998702125</v>
      </c>
      <c r="CI111" s="77">
        <f t="shared" si="360"/>
        <v>0.32248966899690534</v>
      </c>
      <c r="CJ111" s="77">
        <f>AVERAGE(CE111:CI111)</f>
        <v>0.22920819336920681</v>
      </c>
      <c r="CK111" s="77">
        <f>_xlfn.STDEV.P(CE111:CI111)</f>
        <v>6.2402891461779415E-2</v>
      </c>
      <c r="CL111" s="77">
        <f t="shared" si="360"/>
        <v>0.26475352646447525</v>
      </c>
      <c r="CM111" s="77">
        <f t="shared" si="360"/>
        <v>0.22415068890658493</v>
      </c>
      <c r="CN111" s="77">
        <f t="shared" si="360"/>
        <v>0.47284600633940183</v>
      </c>
      <c r="CO111" s="77">
        <f t="shared" si="360"/>
        <v>0.61135037323610941</v>
      </c>
      <c r="CP111" s="77">
        <f t="shared" si="360"/>
        <v>0.34946025885208759</v>
      </c>
      <c r="CQ111" s="77">
        <f>AVERAGE(CL111:CP111)</f>
        <v>0.38451217075973182</v>
      </c>
      <c r="CR111" s="77">
        <f>_xlfn.STDEV.P(CL111:CP111)</f>
        <v>0.14180621346392852</v>
      </c>
      <c r="DB111" s="62" t="s">
        <v>14</v>
      </c>
      <c r="DC111">
        <f t="shared" si="351"/>
        <v>4.895187201657096E-2</v>
      </c>
      <c r="DD111">
        <f t="shared" si="352"/>
        <v>0</v>
      </c>
      <c r="DE111">
        <f t="shared" si="353"/>
        <v>0</v>
      </c>
      <c r="DF111">
        <f t="shared" si="354"/>
        <v>3.0370212176443593E-2</v>
      </c>
      <c r="DG111">
        <f t="shared" si="355"/>
        <v>0</v>
      </c>
      <c r="DH111">
        <f t="shared" si="356"/>
        <v>0</v>
      </c>
      <c r="DI111">
        <f t="shared" si="357"/>
        <v>4.3763216733259995E-2</v>
      </c>
      <c r="DJ111">
        <f t="shared" si="358"/>
        <v>0</v>
      </c>
      <c r="DK111">
        <f t="shared" si="359"/>
        <v>0</v>
      </c>
    </row>
    <row r="112" spans="2:115">
      <c r="B112" s="45" t="s">
        <v>34</v>
      </c>
      <c r="C112" s="43">
        <v>284.45</v>
      </c>
      <c r="D112" s="157">
        <v>20362.096300000001</v>
      </c>
      <c r="E112" s="52">
        <v>2200.4</v>
      </c>
      <c r="F112" s="52">
        <v>41057.300000000003</v>
      </c>
      <c r="G112" s="52">
        <v>7234.3</v>
      </c>
      <c r="H112" s="52">
        <v>15702.8</v>
      </c>
      <c r="I112" s="52">
        <v>23337</v>
      </c>
      <c r="J112" s="52">
        <v>13897.7</v>
      </c>
      <c r="K112" s="52">
        <v>26736</v>
      </c>
      <c r="L112" s="52">
        <v>42441.2</v>
      </c>
      <c r="M112" s="25">
        <f t="shared" si="327"/>
        <v>5.4089999999999998</v>
      </c>
      <c r="N112" s="26">
        <f t="shared" si="328"/>
        <v>5.4089999999999998</v>
      </c>
      <c r="O112" s="26">
        <f t="shared" si="329"/>
        <v>5.4089999999999998</v>
      </c>
      <c r="P112" s="26">
        <f t="shared" si="330"/>
        <v>5.4089999999999998</v>
      </c>
      <c r="Q112" s="26">
        <f t="shared" si="331"/>
        <v>5.4089999999999998</v>
      </c>
      <c r="R112" s="26">
        <f t="shared" si="332"/>
        <v>5.4089999999999998</v>
      </c>
      <c r="S112" s="26">
        <f t="shared" si="333"/>
        <v>5.4089999999999998</v>
      </c>
      <c r="T112" s="26">
        <f t="shared" si="334"/>
        <v>5.4089999999999998</v>
      </c>
      <c r="U112" s="26">
        <f t="shared" si="335"/>
        <v>5.4089999999999998</v>
      </c>
      <c r="V112" s="34">
        <f t="shared" si="338"/>
        <v>1.9015644225698718E-2</v>
      </c>
      <c r="W112" s="35">
        <f t="shared" si="339"/>
        <v>1.9015644225698718E-2</v>
      </c>
      <c r="X112" s="35">
        <f t="shared" si="340"/>
        <v>1.9015644225698718E-2</v>
      </c>
      <c r="Y112" s="35">
        <f t="shared" si="341"/>
        <v>1.9015644225698718E-2</v>
      </c>
      <c r="Z112" s="35">
        <f t="shared" si="342"/>
        <v>1.9015644225698718E-2</v>
      </c>
      <c r="AA112" s="35">
        <f t="shared" si="343"/>
        <v>1.9015644225698718E-2</v>
      </c>
      <c r="AB112" s="35">
        <f t="shared" si="344"/>
        <v>1.9015644225698718E-2</v>
      </c>
      <c r="AC112" s="35">
        <f t="shared" si="345"/>
        <v>1.9015644225698718E-2</v>
      </c>
      <c r="AD112" s="36">
        <f t="shared" si="346"/>
        <v>1.9015644225698718E-2</v>
      </c>
      <c r="AE112" s="32"/>
      <c r="AF112">
        <f t="shared" si="310"/>
        <v>2.98</v>
      </c>
      <c r="AG112" s="111">
        <f>AP58</f>
        <v>48.698474281763311</v>
      </c>
      <c r="AH112" s="62" t="s">
        <v>40</v>
      </c>
      <c r="AI112" s="80">
        <v>0</v>
      </c>
      <c r="AJ112" s="80">
        <v>0</v>
      </c>
      <c r="AK112" s="80">
        <v>0</v>
      </c>
      <c r="AL112" s="80">
        <v>0</v>
      </c>
      <c r="AM112" s="80">
        <v>0</v>
      </c>
      <c r="AN112" s="66">
        <f t="shared" si="348"/>
        <v>0</v>
      </c>
      <c r="AO112" s="81">
        <v>0</v>
      </c>
      <c r="AP112" s="81">
        <v>0</v>
      </c>
      <c r="AQ112" s="81">
        <v>0</v>
      </c>
      <c r="AR112" s="81">
        <v>0</v>
      </c>
      <c r="AS112" s="81">
        <v>0</v>
      </c>
      <c r="AT112" s="67">
        <f t="shared" si="349"/>
        <v>0</v>
      </c>
      <c r="AU112" s="81">
        <v>0</v>
      </c>
      <c r="AV112" s="81">
        <v>0</v>
      </c>
      <c r="AW112" s="81">
        <v>0</v>
      </c>
      <c r="AX112" s="81">
        <v>0</v>
      </c>
      <c r="AY112" s="81">
        <v>0</v>
      </c>
      <c r="AZ112" s="68">
        <f t="shared" si="350"/>
        <v>0</v>
      </c>
      <c r="BD112" s="92"/>
      <c r="BF112" s="92"/>
      <c r="BH112" s="92"/>
      <c r="BW112" s="103" t="s">
        <v>70</v>
      </c>
      <c r="BX112" s="77">
        <f>BX17+BX33+BX49</f>
        <v>0.4736697915530117</v>
      </c>
      <c r="BY112" s="77">
        <f>BY17+BY33+BY49</f>
        <v>0.3297745466459136</v>
      </c>
      <c r="BZ112" s="77">
        <f>BZ17+BZ33+BZ49</f>
        <v>0.49640643232188886</v>
      </c>
      <c r="CA112" s="77">
        <f>CA17+CA33+CA49</f>
        <v>0.74066188467385741</v>
      </c>
      <c r="CB112" s="77">
        <f>CB17+CB33+CB49</f>
        <v>0.70723347425484628</v>
      </c>
      <c r="CC112" s="77">
        <f>AVERAGE(BX112:CB112)</f>
        <v>0.54954922588990363</v>
      </c>
      <c r="CD112" s="77">
        <f>_xlfn.STDEV.P(BX112:CB112)</f>
        <v>0.15379930118839069</v>
      </c>
      <c r="CE112" s="77">
        <f>CE17+CE33+CE49</f>
        <v>0.38878740413382418</v>
      </c>
      <c r="CF112" s="77">
        <f>CF17+CF33+CF49</f>
        <v>0.39146982137288955</v>
      </c>
      <c r="CG112" s="77">
        <f>CG17+CG33+CG49</f>
        <v>0.3230808552441411</v>
      </c>
      <c r="CH112" s="77">
        <f>CH17+CH33+CH49</f>
        <v>0.73993235696086246</v>
      </c>
      <c r="CI112" s="77">
        <f>CI17+CI33+CI49</f>
        <v>0.64812276836962934</v>
      </c>
      <c r="CJ112" s="77">
        <f>AVERAGE(CE112:CI112)</f>
        <v>0.4982786412162693</v>
      </c>
      <c r="CK112" s="77">
        <f>_xlfn.STDEV.P(CE112:CI112)</f>
        <v>0.16428055270130804</v>
      </c>
      <c r="CL112" s="77">
        <f>CL17+CL33+CL49</f>
        <v>0.50385455857843731</v>
      </c>
      <c r="CM112" s="77">
        <f>CM17+CM33+CM49</f>
        <v>0.40428522030116532</v>
      </c>
      <c r="CN112" s="77">
        <f>CN17+CN33+CN49</f>
        <v>0.75251122423666095</v>
      </c>
      <c r="CO112" s="77">
        <f>CO17+CO33+CO49</f>
        <v>1.0110615681376007</v>
      </c>
      <c r="CP112" s="77">
        <f>CP17+CP33+CP49</f>
        <v>0.54472499549468423</v>
      </c>
      <c r="CQ112" s="77">
        <f>AVERAGE(CL112:CP112)</f>
        <v>0.64328751334970968</v>
      </c>
      <c r="CR112" s="77">
        <f>_xlfn.STDEV.P(CL112:CP112)</f>
        <v>0.21608599643645363</v>
      </c>
      <c r="DB112" s="62" t="s">
        <v>59</v>
      </c>
      <c r="DC112">
        <f t="shared" si="351"/>
        <v>1.0946870031642443E-2</v>
      </c>
      <c r="DD112">
        <f t="shared" si="352"/>
        <v>0</v>
      </c>
      <c r="DE112">
        <f t="shared" si="353"/>
        <v>0</v>
      </c>
      <c r="DF112">
        <f t="shared" si="354"/>
        <v>7.2912327617818467E-3</v>
      </c>
      <c r="DG112">
        <f t="shared" si="355"/>
        <v>0</v>
      </c>
      <c r="DH112">
        <f t="shared" si="356"/>
        <v>0</v>
      </c>
      <c r="DI112">
        <f t="shared" si="357"/>
        <v>1.2834584457778894E-2</v>
      </c>
      <c r="DJ112">
        <f t="shared" si="358"/>
        <v>0</v>
      </c>
      <c r="DK112">
        <f t="shared" si="359"/>
        <v>0</v>
      </c>
    </row>
    <row r="113" spans="2:115">
      <c r="B113" s="44" t="s">
        <v>35</v>
      </c>
      <c r="C113" s="43"/>
      <c r="D113">
        <f>SUM(D101:D111)</f>
        <v>16999.3</v>
      </c>
      <c r="E113">
        <f t="shared" ref="E113:AD113" si="361">SUM(E101:E111)</f>
        <v>142890</v>
      </c>
      <c r="F113">
        <f t="shared" si="361"/>
        <v>278342.7</v>
      </c>
      <c r="G113">
        <f t="shared" si="361"/>
        <v>11041.4</v>
      </c>
      <c r="H113">
        <f t="shared" si="361"/>
        <v>30424.100000000006</v>
      </c>
      <c r="I113">
        <f t="shared" si="361"/>
        <v>70718.399999999994</v>
      </c>
      <c r="J113">
        <f t="shared" si="361"/>
        <v>16857.099999999999</v>
      </c>
      <c r="K113">
        <f t="shared" si="361"/>
        <v>35578.400000000001</v>
      </c>
      <c r="L113">
        <f t="shared" si="361"/>
        <v>236446.50000000003</v>
      </c>
      <c r="M113">
        <f t="shared" si="361"/>
        <v>4.5157046870463917</v>
      </c>
      <c r="N113">
        <f t="shared" si="361"/>
        <v>351.25068623886563</v>
      </c>
      <c r="O113">
        <f t="shared" si="361"/>
        <v>36.669621828517698</v>
      </c>
      <c r="P113">
        <f t="shared" si="361"/>
        <v>8.2555233540218111</v>
      </c>
      <c r="Q113">
        <f t="shared" si="361"/>
        <v>10.479911665435464</v>
      </c>
      <c r="R113">
        <f t="shared" si="361"/>
        <v>16.390959660624759</v>
      </c>
      <c r="S113">
        <f t="shared" si="361"/>
        <v>6.560801708196319</v>
      </c>
      <c r="T113">
        <f t="shared" si="361"/>
        <v>7.1979191202872519</v>
      </c>
      <c r="U113">
        <f t="shared" si="361"/>
        <v>30.134376937975365</v>
      </c>
      <c r="V113">
        <f t="shared" si="361"/>
        <v>1.5334009045238682E-2</v>
      </c>
      <c r="W113">
        <f t="shared" si="361"/>
        <v>1.2086303130907627</v>
      </c>
      <c r="X113">
        <f t="shared" si="361"/>
        <v>0.12648032597386599</v>
      </c>
      <c r="Y113">
        <f t="shared" si="361"/>
        <v>2.7656694653339402E-2</v>
      </c>
      <c r="Z113">
        <f t="shared" si="361"/>
        <v>3.5791212827305602E-2</v>
      </c>
      <c r="AA113">
        <f t="shared" si="361"/>
        <v>5.620143310173039E-2</v>
      </c>
      <c r="AB113">
        <f t="shared" si="361"/>
        <v>2.2366265731472212E-2</v>
      </c>
      <c r="AC113">
        <f t="shared" si="361"/>
        <v>2.4778477004573106E-2</v>
      </c>
      <c r="AD113">
        <f t="shared" si="361"/>
        <v>0.10376744911245704</v>
      </c>
      <c r="AE113" s="32"/>
      <c r="AF113">
        <f t="shared" si="310"/>
        <v>3</v>
      </c>
      <c r="AG113" s="111">
        <f>AQ58</f>
        <v>41.267062901026648</v>
      </c>
      <c r="AH113" s="61" t="s">
        <v>60</v>
      </c>
      <c r="AI113" s="80">
        <v>0</v>
      </c>
      <c r="AJ113" s="80">
        <v>0</v>
      </c>
      <c r="AK113" s="80">
        <v>0</v>
      </c>
      <c r="AL113" s="80">
        <v>0</v>
      </c>
      <c r="AM113" s="80">
        <v>0</v>
      </c>
      <c r="AN113" s="66">
        <f t="shared" si="348"/>
        <v>0</v>
      </c>
      <c r="AO113" s="81">
        <v>0</v>
      </c>
      <c r="AP113" s="81">
        <v>0</v>
      </c>
      <c r="AQ113" s="81">
        <v>0</v>
      </c>
      <c r="AR113" s="81">
        <v>0</v>
      </c>
      <c r="AS113" s="81">
        <v>0</v>
      </c>
      <c r="AT113" s="67">
        <f t="shared" si="349"/>
        <v>0</v>
      </c>
      <c r="AU113" s="81">
        <v>0</v>
      </c>
      <c r="AV113" s="81">
        <v>0</v>
      </c>
      <c r="AW113" s="81">
        <v>0</v>
      </c>
      <c r="AX113" s="81">
        <v>0</v>
      </c>
      <c r="AY113" s="81">
        <v>0</v>
      </c>
      <c r="AZ113" s="68">
        <f t="shared" si="350"/>
        <v>0</v>
      </c>
      <c r="BW113" s="130" t="s">
        <v>124</v>
      </c>
      <c r="BX113" s="77">
        <f>BX111/BX112*100</f>
        <v>39.770237430959746</v>
      </c>
      <c r="BY113" s="77">
        <f t="shared" ref="BY113:CP113" si="362">BY111/BY112*100</f>
        <v>43.493197003214298</v>
      </c>
      <c r="BZ113" s="77">
        <f t="shared" si="362"/>
        <v>44.01927422213344</v>
      </c>
      <c r="CA113" s="77">
        <f t="shared" si="362"/>
        <v>50.318954481653456</v>
      </c>
      <c r="CB113" s="77">
        <f t="shared" si="362"/>
        <v>32.210439505279297</v>
      </c>
      <c r="CC113" s="77">
        <f>AVERAGE(BX113:CB113)</f>
        <v>41.962420528648046</v>
      </c>
      <c r="CD113" s="128">
        <f>_xlfn.STDEV.P(BX113:CB113)</f>
        <v>5.9382216875619953</v>
      </c>
      <c r="CE113" s="77">
        <f t="shared" si="362"/>
        <v>51.679394389346768</v>
      </c>
      <c r="CF113" s="77">
        <f t="shared" si="362"/>
        <v>71.86103162372612</v>
      </c>
      <c r="CG113" s="77">
        <f t="shared" si="362"/>
        <v>57.185892301406405</v>
      </c>
      <c r="CH113" s="77">
        <f t="shared" si="362"/>
        <v>21.15833946135881</v>
      </c>
      <c r="CI113" s="77">
        <f t="shared" si="362"/>
        <v>49.757497303811277</v>
      </c>
      <c r="CJ113" s="77">
        <f>AVERAGE(CE113:CI113)</f>
        <v>50.32843101592988</v>
      </c>
      <c r="CK113" s="128">
        <f>_xlfn.STDEV.P(CE113:CI113)</f>
        <v>16.514980913453584</v>
      </c>
      <c r="CL113" s="77">
        <f t="shared" si="362"/>
        <v>52.545624914349141</v>
      </c>
      <c r="CM113" s="77">
        <f t="shared" si="362"/>
        <v>55.443701043438523</v>
      </c>
      <c r="CN113" s="77">
        <f t="shared" si="362"/>
        <v>62.835741329845483</v>
      </c>
      <c r="CO113" s="77">
        <f t="shared" si="362"/>
        <v>60.466186481821403</v>
      </c>
      <c r="CP113" s="77">
        <f t="shared" si="362"/>
        <v>64.153519985755423</v>
      </c>
      <c r="CQ113" s="77">
        <f>AVERAGE(CL113:CP113)</f>
        <v>59.088954751042003</v>
      </c>
      <c r="CR113" s="128">
        <f>_xlfn.STDEV.P(CL113:CP113)</f>
        <v>4.4201366012508538</v>
      </c>
      <c r="DB113" s="61" t="s">
        <v>60</v>
      </c>
      <c r="DC113">
        <f>DQ48</f>
        <v>7.5448585649752677E-3</v>
      </c>
      <c r="DD113">
        <f t="shared" si="352"/>
        <v>0</v>
      </c>
      <c r="DE113">
        <f t="shared" si="353"/>
        <v>0</v>
      </c>
      <c r="DF113">
        <f t="shared" si="354"/>
        <v>1.3515451734844365E-3</v>
      </c>
      <c r="DG113">
        <f t="shared" si="355"/>
        <v>0</v>
      </c>
      <c r="DH113">
        <f t="shared" si="356"/>
        <v>0</v>
      </c>
      <c r="DI113">
        <f t="shared" si="357"/>
        <v>3.1718861652201428E-3</v>
      </c>
      <c r="DJ113">
        <f t="shared" si="358"/>
        <v>0</v>
      </c>
      <c r="DK113">
        <f t="shared" si="359"/>
        <v>0</v>
      </c>
    </row>
    <row r="114" spans="2:115">
      <c r="B114" s="43" t="s">
        <v>36</v>
      </c>
      <c r="C114" s="43"/>
      <c r="AF114">
        <f t="shared" si="310"/>
        <v>3.12</v>
      </c>
      <c r="AG114" s="111">
        <f>AR58</f>
        <v>28.942196421137997</v>
      </c>
      <c r="AH114" s="63" t="s">
        <v>47</v>
      </c>
      <c r="AI114" s="71">
        <f>SUM(AI103:AI105)</f>
        <v>8.0591908002177473</v>
      </c>
      <c r="AJ114" s="71">
        <f>SUM(AJ103:AJ105)</f>
        <v>2.8989773396322183</v>
      </c>
      <c r="AK114" s="71">
        <f>SUM(AK103:AK105)</f>
        <v>16.090678267714321</v>
      </c>
      <c r="AL114" s="71">
        <f>SUM(AL103:AL105)</f>
        <v>13.845297062883715</v>
      </c>
      <c r="AM114" s="71">
        <f>SUM(AM103:AM105)</f>
        <v>6.7975772103390293</v>
      </c>
      <c r="AN114" s="66">
        <f t="shared" si="348"/>
        <v>9.5383441361574057</v>
      </c>
      <c r="AO114" s="71">
        <f>SUM(AO103:AO105)</f>
        <v>12.028796200436188</v>
      </c>
      <c r="AP114" s="71">
        <f>SUM(AP103:AP105)</f>
        <v>8.2555233540218111</v>
      </c>
      <c r="AQ114" s="71">
        <f>SUM(AQ103:AQ105)</f>
        <v>5.175111240540371</v>
      </c>
      <c r="AR114" s="71">
        <f>SUM(AR103:AR105)</f>
        <v>6.5898038685138225</v>
      </c>
      <c r="AS114" s="71">
        <f>SUM(AS103:AS105)</f>
        <v>10.294153811650812</v>
      </c>
      <c r="AT114" s="67">
        <f t="shared" si="349"/>
        <v>8.4686776950326017</v>
      </c>
      <c r="AU114" s="71">
        <f>SUM(AU103:AU105)</f>
        <v>7.3568121577867807</v>
      </c>
      <c r="AV114" s="71">
        <f>SUM(AV103:AV105)</f>
        <v>6.560801708196319</v>
      </c>
      <c r="AW114" s="71">
        <f>SUM(AW103:AW105)</f>
        <v>57.001659972503191</v>
      </c>
      <c r="AX114" s="71">
        <f>SUM(AX103:AX105)</f>
        <v>10.423396428027623</v>
      </c>
      <c r="AY114" s="71">
        <f>SUM(AY103:AY105)</f>
        <v>2.9258439024390239</v>
      </c>
      <c r="AZ114" s="68">
        <f t="shared" si="350"/>
        <v>16.853702833790589</v>
      </c>
      <c r="BW114" s="110" t="s">
        <v>125</v>
      </c>
      <c r="BX114">
        <f>BX17/BX112*100</f>
        <v>21.091661341454078</v>
      </c>
      <c r="BY114">
        <f t="shared" ref="BY114:CP114" si="363">BY17/BY112*100</f>
        <v>14.195944415581435</v>
      </c>
      <c r="BZ114">
        <f t="shared" si="363"/>
        <v>18.336716391756553</v>
      </c>
      <c r="CA114">
        <f t="shared" si="363"/>
        <v>17.338334067301776</v>
      </c>
      <c r="CB114">
        <f t="shared" si="363"/>
        <v>9.8680179720373609</v>
      </c>
      <c r="CC114" s="77">
        <f>AVERAGE(BX114:CB114)</f>
        <v>16.166134837626242</v>
      </c>
      <c r="CD114" s="128">
        <f>_xlfn.STDEV.P(BX114:CB114)</f>
        <v>3.844326026986403</v>
      </c>
      <c r="CE114">
        <f t="shared" si="363"/>
        <v>32.58984798439171</v>
      </c>
      <c r="CF114">
        <f t="shared" si="363"/>
        <v>32.82915619005707</v>
      </c>
      <c r="CG114">
        <f t="shared" si="363"/>
        <v>18.864830275941308</v>
      </c>
      <c r="CH114">
        <f t="shared" si="363"/>
        <v>7.6138468296232942</v>
      </c>
      <c r="CI114">
        <f t="shared" si="363"/>
        <v>16.602468398583305</v>
      </c>
      <c r="CJ114" s="77">
        <f>AVERAGE(CE114:CI114)</f>
        <v>21.700029935719339</v>
      </c>
      <c r="CK114" s="128">
        <f>_xlfn.STDEV.P(CE114:CI114)</f>
        <v>9.7456619431656808</v>
      </c>
      <c r="CL114">
        <f t="shared" si="363"/>
        <v>28.474359857749988</v>
      </c>
      <c r="CM114">
        <f t="shared" si="363"/>
        <v>27.940902206019334</v>
      </c>
      <c r="CN114">
        <f t="shared" si="363"/>
        <v>26.736915100693047</v>
      </c>
      <c r="CO114">
        <f t="shared" si="363"/>
        <v>18.919011151870318</v>
      </c>
      <c r="CP114">
        <f t="shared" si="363"/>
        <v>5.3145165599471325</v>
      </c>
      <c r="CQ114" s="77">
        <f>AVERAGE(CL114:CP114)</f>
        <v>21.477140975255963</v>
      </c>
      <c r="CR114" s="128">
        <f>_xlfn.STDEV.P(CL114:CP114)</f>
        <v>8.7884123864563897</v>
      </c>
    </row>
    <row r="115" spans="2:115">
      <c r="B115" s="44" t="s">
        <v>24</v>
      </c>
      <c r="C115" s="6"/>
      <c r="D115">
        <f>SUM(D101:D103)</f>
        <v>16999.3</v>
      </c>
      <c r="E115">
        <f t="shared" ref="E115:AD115" si="364">SUM(E101:E103)</f>
        <v>132296</v>
      </c>
      <c r="F115">
        <f t="shared" si="364"/>
        <v>85064.400000000009</v>
      </c>
      <c r="G115">
        <f t="shared" si="364"/>
        <v>11041.4</v>
      </c>
      <c r="H115">
        <f t="shared" si="364"/>
        <v>27927.800000000003</v>
      </c>
      <c r="I115">
        <f t="shared" si="364"/>
        <v>29437.199999999997</v>
      </c>
      <c r="J115">
        <f t="shared" si="364"/>
        <v>16857.099999999999</v>
      </c>
      <c r="K115">
        <f t="shared" si="364"/>
        <v>31542.5</v>
      </c>
      <c r="L115">
        <f t="shared" si="364"/>
        <v>79540.100000000006</v>
      </c>
      <c r="M115">
        <f t="shared" si="364"/>
        <v>4.5157046870463917</v>
      </c>
      <c r="N115">
        <f t="shared" si="364"/>
        <v>325.20862752226867</v>
      </c>
      <c r="O115">
        <f t="shared" si="364"/>
        <v>11.206614648308582</v>
      </c>
      <c r="P115">
        <f t="shared" si="364"/>
        <v>8.2555233540218111</v>
      </c>
      <c r="Q115">
        <f t="shared" si="364"/>
        <v>9.6200340194105518</v>
      </c>
      <c r="R115">
        <f t="shared" si="364"/>
        <v>6.8228913227921328</v>
      </c>
      <c r="S115">
        <f t="shared" si="364"/>
        <v>6.560801708196319</v>
      </c>
      <c r="T115">
        <f t="shared" si="364"/>
        <v>6.3814101772890472</v>
      </c>
      <c r="U115">
        <f t="shared" si="364"/>
        <v>10.13714034711554</v>
      </c>
      <c r="V115">
        <f t="shared" si="364"/>
        <v>1.5334009045238682E-2</v>
      </c>
      <c r="W115">
        <f t="shared" si="364"/>
        <v>1.1205177285832872</v>
      </c>
      <c r="X115">
        <f t="shared" si="364"/>
        <v>3.9788841567136267E-2</v>
      </c>
      <c r="Y115">
        <f t="shared" si="364"/>
        <v>2.7656694653339402E-2</v>
      </c>
      <c r="Z115">
        <f t="shared" si="364"/>
        <v>3.2882132405922422E-2</v>
      </c>
      <c r="AA115">
        <f t="shared" si="364"/>
        <v>2.3705478500184E-2</v>
      </c>
      <c r="AB115">
        <f t="shared" si="364"/>
        <v>2.2366265731472212E-2</v>
      </c>
      <c r="AC115">
        <f t="shared" si="364"/>
        <v>2.2015570672031609E-2</v>
      </c>
      <c r="AD115">
        <f t="shared" si="364"/>
        <v>3.5666637216126916E-2</v>
      </c>
      <c r="AF115">
        <f t="shared" si="310"/>
        <v>3.1399999999999997</v>
      </c>
      <c r="AG115" s="111">
        <f>AS58</f>
        <v>73.460747391140941</v>
      </c>
      <c r="AH115" s="63" t="s">
        <v>27</v>
      </c>
      <c r="AI115" s="71">
        <f>SUM(AI106:AI113)</f>
        <v>0</v>
      </c>
      <c r="AJ115" s="71">
        <f>SUM(AJ106:AJ113)</f>
        <v>0</v>
      </c>
      <c r="AK115" s="71">
        <f>SUM(AK106:AK113)</f>
        <v>13.514782958267151</v>
      </c>
      <c r="AL115" s="71">
        <f>SUM(AL106:AL113)</f>
        <v>0</v>
      </c>
      <c r="AM115" s="71">
        <f>SUM(AM106:AM113)</f>
        <v>0</v>
      </c>
      <c r="AN115" s="66">
        <f t="shared" si="348"/>
        <v>2.7029565916534302</v>
      </c>
      <c r="AO115" s="71">
        <f>SUM(AO106:AO113)</f>
        <v>0</v>
      </c>
      <c r="AP115" s="71">
        <f>SUM(AP106:AP113)</f>
        <v>0</v>
      </c>
      <c r="AQ115" s="71">
        <f>SUM(AQ106:AQ113)</f>
        <v>0.71982849537181814</v>
      </c>
      <c r="AR115" s="71">
        <f>SUM(AR106:AR113)</f>
        <v>1.1197105031232604</v>
      </c>
      <c r="AS115" s="71">
        <f>SUM(AS106:AS113)</f>
        <v>0</v>
      </c>
      <c r="AT115" s="67">
        <f t="shared" si="349"/>
        <v>0.36790779969901571</v>
      </c>
      <c r="AU115" s="71">
        <f>SUM(AU106:AU113)</f>
        <v>0</v>
      </c>
      <c r="AV115" s="71">
        <f>SUM(AV106:AV113)</f>
        <v>0</v>
      </c>
      <c r="AW115" s="71">
        <f>SUM(AW106:AW113)</f>
        <v>1.8216798094863988</v>
      </c>
      <c r="AX115" s="71">
        <f>SUM(AX106:AX113)</f>
        <v>0.95053678110473183</v>
      </c>
      <c r="AY115" s="71">
        <f>SUM(AY106:AY113)</f>
        <v>0</v>
      </c>
      <c r="AZ115" s="68">
        <f t="shared" si="350"/>
        <v>0.55444331811822622</v>
      </c>
    </row>
    <row r="116" spans="2:115">
      <c r="B116" s="44" t="s">
        <v>26</v>
      </c>
      <c r="C116" s="6"/>
      <c r="D116">
        <f>SUM(D104:D111)</f>
        <v>0</v>
      </c>
      <c r="E116">
        <f t="shared" ref="E116:AD116" si="365">SUM(E104:E111)</f>
        <v>10594</v>
      </c>
      <c r="F116">
        <f t="shared" si="365"/>
        <v>193278.3</v>
      </c>
      <c r="G116">
        <f t="shared" si="365"/>
        <v>0</v>
      </c>
      <c r="H116">
        <f t="shared" si="365"/>
        <v>2496.3000000000002</v>
      </c>
      <c r="I116">
        <f t="shared" si="365"/>
        <v>41281.199999999997</v>
      </c>
      <c r="J116">
        <f t="shared" si="365"/>
        <v>0</v>
      </c>
      <c r="K116">
        <f t="shared" si="365"/>
        <v>4035.9</v>
      </c>
      <c r="L116">
        <f t="shared" si="365"/>
        <v>156906.4</v>
      </c>
      <c r="M116">
        <f t="shared" si="365"/>
        <v>0</v>
      </c>
      <c r="N116">
        <f t="shared" si="365"/>
        <v>26.042058716596976</v>
      </c>
      <c r="O116">
        <f t="shared" si="365"/>
        <v>25.463007180209122</v>
      </c>
      <c r="P116">
        <f t="shared" si="365"/>
        <v>0</v>
      </c>
      <c r="Q116">
        <f t="shared" si="365"/>
        <v>0.8598776460249129</v>
      </c>
      <c r="R116">
        <f t="shared" si="365"/>
        <v>9.5680683378326243</v>
      </c>
      <c r="S116">
        <f t="shared" si="365"/>
        <v>0</v>
      </c>
      <c r="T116">
        <f t="shared" si="365"/>
        <v>0.81650894299820465</v>
      </c>
      <c r="U116">
        <f t="shared" si="365"/>
        <v>19.997236590859824</v>
      </c>
      <c r="V116">
        <f t="shared" si="365"/>
        <v>0</v>
      </c>
      <c r="W116">
        <f t="shared" si="365"/>
        <v>8.8112584507475666E-2</v>
      </c>
      <c r="X116">
        <f t="shared" si="365"/>
        <v>8.6691484406729732E-2</v>
      </c>
      <c r="Y116">
        <f t="shared" si="365"/>
        <v>0</v>
      </c>
      <c r="Z116">
        <f t="shared" si="365"/>
        <v>2.9090804213831815E-3</v>
      </c>
      <c r="AA116">
        <f t="shared" si="365"/>
        <v>3.249595460154639E-2</v>
      </c>
      <c r="AB116">
        <f t="shared" si="365"/>
        <v>0</v>
      </c>
      <c r="AC116">
        <f t="shared" si="365"/>
        <v>2.7629063325414972E-3</v>
      </c>
      <c r="AD116">
        <f t="shared" si="365"/>
        <v>6.8100811896330118E-2</v>
      </c>
      <c r="AF116">
        <f t="shared" si="310"/>
        <v>3.06</v>
      </c>
      <c r="AG116" s="111">
        <f>AO59</f>
        <v>84.824160098935266</v>
      </c>
      <c r="AH116" s="63" t="s">
        <v>49</v>
      </c>
      <c r="AI116" s="71">
        <f>AI114+AI115</f>
        <v>8.0591908002177473</v>
      </c>
      <c r="AJ116" s="71">
        <f>AJ114+AJ115</f>
        <v>2.8989773396322183</v>
      </c>
      <c r="AK116" s="71">
        <f>AK114+AK115</f>
        <v>29.605461225981472</v>
      </c>
      <c r="AL116" s="71">
        <f>AL114+AL115</f>
        <v>13.845297062883715</v>
      </c>
      <c r="AM116" s="71">
        <f>AM114+AM115</f>
        <v>6.7975772103390293</v>
      </c>
      <c r="AN116" s="66">
        <f t="shared" si="348"/>
        <v>12.241300727810836</v>
      </c>
      <c r="AO116" s="71">
        <f>AO114+AO115</f>
        <v>12.028796200436188</v>
      </c>
      <c r="AP116" s="71">
        <f>AP114+AP115</f>
        <v>8.2555233540218111</v>
      </c>
      <c r="AQ116" s="71">
        <f>AQ114+AQ115</f>
        <v>5.8949397359121889</v>
      </c>
      <c r="AR116" s="71">
        <f>AR114+AR115</f>
        <v>7.7095143716370824</v>
      </c>
      <c r="AS116" s="71">
        <f>AS114+AS115</f>
        <v>10.294153811650812</v>
      </c>
      <c r="AT116" s="67">
        <f t="shared" si="349"/>
        <v>8.8365854947316169</v>
      </c>
      <c r="AU116" s="71">
        <f>AU114+AU115</f>
        <v>7.3568121577867807</v>
      </c>
      <c r="AV116" s="71">
        <f>AV114+AV115</f>
        <v>6.560801708196319</v>
      </c>
      <c r="AW116" s="71">
        <f>AW114+AW115</f>
        <v>58.823339781989588</v>
      </c>
      <c r="AX116" s="71">
        <f>AX114+AX115</f>
        <v>11.373933209132355</v>
      </c>
      <c r="AY116" s="71">
        <f>AY114+AY115</f>
        <v>2.9258439024390239</v>
      </c>
      <c r="AZ116" s="68">
        <f t="shared" si="350"/>
        <v>17.408146151908817</v>
      </c>
    </row>
    <row r="117" spans="2:115">
      <c r="AF117">
        <f t="shared" si="310"/>
        <v>3.1799999999999997</v>
      </c>
      <c r="AG117" s="111">
        <f>AP59</f>
        <v>76.166169426694978</v>
      </c>
      <c r="AH117" s="63" t="s">
        <v>61</v>
      </c>
      <c r="AI117" s="71">
        <f>AI116/0.14</f>
        <v>57.565648572983903</v>
      </c>
      <c r="AJ117" s="71">
        <f>AJ116/0.149</f>
        <v>19.456223755920927</v>
      </c>
      <c r="AK117" s="71">
        <f>AK116/0.235</f>
        <v>125.98068606800626</v>
      </c>
      <c r="AL117" s="71">
        <f>AL116/0.321</f>
        <v>43.131766551039611</v>
      </c>
      <c r="AM117" s="71">
        <f>AM116/0.255</f>
        <v>26.657165530741292</v>
      </c>
      <c r="AN117" s="66">
        <f t="shared" si="348"/>
        <v>54.558298095738408</v>
      </c>
      <c r="AO117" s="71">
        <f>AO116/0.169</f>
        <v>71.17630887832064</v>
      </c>
      <c r="AP117" s="71">
        <f>AP116/0.158</f>
        <v>52.250147810264629</v>
      </c>
      <c r="AQ117" s="71">
        <f>AQ116/0.142</f>
        <v>41.513660112057671</v>
      </c>
      <c r="AR117" s="71">
        <f>AR116/0.2</f>
        <v>38.547571858185407</v>
      </c>
      <c r="AS117" s="71">
        <f>AS116/0.409</f>
        <v>25.169080224085118</v>
      </c>
      <c r="AT117" s="67">
        <f t="shared" si="349"/>
        <v>45.731353776582694</v>
      </c>
      <c r="AU117" s="71">
        <f>AU116/0.088</f>
        <v>83.600138156667967</v>
      </c>
      <c r="AV117" s="71">
        <f>AV116/0.094</f>
        <v>69.795762853152326</v>
      </c>
      <c r="AW117" s="71">
        <f>AW116/0.273</f>
        <v>215.47010909153693</v>
      </c>
      <c r="AX117" s="71">
        <f>AX116/0.105</f>
        <v>108.32317342030815</v>
      </c>
      <c r="AY117" s="71">
        <f>AY116/0.316</f>
        <v>9.2589996912627335</v>
      </c>
      <c r="AZ117" s="68">
        <f t="shared" si="350"/>
        <v>97.28963664258562</v>
      </c>
    </row>
    <row r="118" spans="2:115">
      <c r="AF118">
        <f t="shared" si="310"/>
        <v>3.2</v>
      </c>
      <c r="AG118" s="111">
        <f>AQ59</f>
        <v>49.94729149321514</v>
      </c>
      <c r="AH118" s="63"/>
      <c r="AI118" s="71"/>
      <c r="AJ118" s="71"/>
      <c r="AK118" s="71"/>
      <c r="AL118" s="71"/>
      <c r="AM118" s="71"/>
      <c r="AN118" s="66"/>
      <c r="AO118" s="71"/>
      <c r="AP118" s="71"/>
      <c r="AQ118" s="71"/>
      <c r="AR118" s="71"/>
      <c r="AS118" s="71"/>
      <c r="AT118" s="67"/>
      <c r="AU118" s="71"/>
      <c r="AV118" s="71"/>
      <c r="AW118" s="71"/>
      <c r="AX118" s="71"/>
      <c r="AY118" s="71"/>
      <c r="AZ118" s="68"/>
      <c r="BX118" s="251" t="s">
        <v>56</v>
      </c>
      <c r="BY118" s="251"/>
      <c r="BZ118" s="251"/>
      <c r="CA118" s="251"/>
      <c r="CB118" s="251"/>
      <c r="CC118" t="s">
        <v>67</v>
      </c>
      <c r="CE118" s="251" t="s">
        <v>57</v>
      </c>
      <c r="CF118" s="251"/>
      <c r="CG118" s="251"/>
      <c r="CH118" s="251"/>
      <c r="CI118" s="251"/>
      <c r="CJ118" t="s">
        <v>67</v>
      </c>
      <c r="CL118" s="251" t="s">
        <v>58</v>
      </c>
      <c r="CM118" s="251"/>
      <c r="CN118" s="251"/>
      <c r="CO118" s="251"/>
      <c r="CP118" s="251"/>
      <c r="CQ118" s="6" t="s">
        <v>46</v>
      </c>
    </row>
    <row r="119" spans="2:115">
      <c r="AF119">
        <f t="shared" si="310"/>
        <v>3.2199999999999998</v>
      </c>
      <c r="AG119" s="111">
        <f>AR59</f>
        <v>418.08757963567786</v>
      </c>
      <c r="AH119" s="7" t="s">
        <v>20</v>
      </c>
      <c r="AI119" s="79">
        <v>1.7563551579720793</v>
      </c>
      <c r="AJ119" s="79">
        <v>2.0014019649984651</v>
      </c>
      <c r="AK119" s="79">
        <v>7.2636826636229204</v>
      </c>
      <c r="AL119" s="79">
        <v>8.2167100807679105</v>
      </c>
      <c r="AM119" s="79">
        <v>1.4719394364137188</v>
      </c>
      <c r="AN119" s="66">
        <f>AVERAGE(AI119:AM119)</f>
        <v>4.1420178607550193</v>
      </c>
      <c r="AO119" s="79">
        <v>1.5110621558757789</v>
      </c>
      <c r="AP119" s="79">
        <v>1.8828575094887536</v>
      </c>
      <c r="AQ119" s="79">
        <v>3.6498736484470053</v>
      </c>
      <c r="AR119" s="79">
        <v>3.8070393338259527</v>
      </c>
      <c r="AS119" s="79">
        <v>4.8468116155953282</v>
      </c>
      <c r="AT119" s="67">
        <f>AVERAGE(AO119:AS119)</f>
        <v>3.1395288526465639</v>
      </c>
      <c r="AU119" s="79">
        <v>1.8734981126666348</v>
      </c>
      <c r="AV119" s="79">
        <v>1.834216662926391</v>
      </c>
      <c r="AW119" s="79">
        <v>14.854999132321041</v>
      </c>
      <c r="AX119" s="79">
        <v>6.7985824632061762</v>
      </c>
      <c r="AY119" s="79">
        <v>4.4515530661824245</v>
      </c>
      <c r="AZ119" s="68">
        <f>AVERAGE(AU119:AY119)</f>
        <v>5.9625698874605337</v>
      </c>
      <c r="BW119" s="103" t="s">
        <v>73</v>
      </c>
      <c r="BX119" s="77">
        <f>BX18+BX34</f>
        <v>0</v>
      </c>
      <c r="BY119" s="77">
        <f t="shared" ref="BY119:CQ119" si="366">BY18+BY34</f>
        <v>1.0538178563412704E-2</v>
      </c>
      <c r="BZ119" s="77">
        <f t="shared" si="366"/>
        <v>8.9450454592625114E-2</v>
      </c>
      <c r="CA119" s="77">
        <f t="shared" si="366"/>
        <v>2.2160105310809069E-2</v>
      </c>
      <c r="CB119" s="77">
        <f t="shared" si="366"/>
        <v>1.7533645882341416E-2</v>
      </c>
      <c r="CC119" s="77">
        <f>AVERAGE(BX119:CB119)</f>
        <v>2.7936476869837662E-2</v>
      </c>
      <c r="CD119" s="77">
        <f>_xlfn.STDEV.P(BX119:CB119)</f>
        <v>3.1650283853641131E-2</v>
      </c>
      <c r="CE119" s="77">
        <f t="shared" si="366"/>
        <v>0</v>
      </c>
      <c r="CF119" s="77">
        <f t="shared" si="366"/>
        <v>1.3518031697877235E-2</v>
      </c>
      <c r="CG119" s="77">
        <f t="shared" si="366"/>
        <v>2.7249144033275344E-2</v>
      </c>
      <c r="CH119" s="77">
        <f t="shared" si="366"/>
        <v>9.338879214687807E-3</v>
      </c>
      <c r="CI119" s="77">
        <f t="shared" si="366"/>
        <v>3.6205791311229293E-2</v>
      </c>
      <c r="CJ119" s="77">
        <f>AVERAGE(CE119:CI119)</f>
        <v>1.7262369251413938E-2</v>
      </c>
      <c r="CK119" s="77">
        <f>_xlfn.STDEV.P(CE119:CI119)</f>
        <v>1.2910306426487382E-2</v>
      </c>
      <c r="CL119" s="77">
        <f t="shared" si="366"/>
        <v>1.9330906377640917E-2</v>
      </c>
      <c r="CM119" s="77">
        <f t="shared" si="366"/>
        <v>1.3954072386573219E-2</v>
      </c>
      <c r="CN119" s="77">
        <f t="shared" si="366"/>
        <v>3.314174111581545E-2</v>
      </c>
      <c r="CO119" s="77">
        <f t="shared" si="366"/>
        <v>4.4266769168410477E-2</v>
      </c>
      <c r="CP119" s="77">
        <f t="shared" si="366"/>
        <v>2.0614562962312531E-2</v>
      </c>
      <c r="CQ119" s="77">
        <f t="shared" si="366"/>
        <v>2.6261610402150519E-2</v>
      </c>
      <c r="CR119" s="77">
        <f>_xlfn.STDEV.P(CL119:CP119)</f>
        <v>1.0981085883494017E-2</v>
      </c>
    </row>
    <row r="120" spans="2:115">
      <c r="AF120">
        <f t="shared" si="310"/>
        <v>3.24</v>
      </c>
      <c r="AG120" s="111">
        <f>AS59</f>
        <v>330.78334670727145</v>
      </c>
      <c r="AH120" s="7" t="s">
        <v>21</v>
      </c>
      <c r="AI120" s="81">
        <v>5.3875388684790595</v>
      </c>
      <c r="AJ120" s="81">
        <v>3.8761639852625112</v>
      </c>
      <c r="AK120" s="81">
        <v>14.831614853822407</v>
      </c>
      <c r="AL120" s="81">
        <v>17.703191433549449</v>
      </c>
      <c r="AM120" s="81">
        <v>13.145203032445213</v>
      </c>
      <c r="AN120" s="66">
        <f t="shared" ref="AN120:AN132" si="367">AVERAGE(AI120:AM120)</f>
        <v>10.988742434711728</v>
      </c>
      <c r="AO120" s="81">
        <v>5.5544201359233876</v>
      </c>
      <c r="AP120" s="81">
        <v>7.737176509921798</v>
      </c>
      <c r="AQ120" s="81">
        <v>6.8405392024976477</v>
      </c>
      <c r="AR120" s="81">
        <v>7.9319155345876196</v>
      </c>
      <c r="AS120" s="81">
        <v>14.894038519948337</v>
      </c>
      <c r="AT120" s="67">
        <f t="shared" ref="AT120:AT132" si="368">AVERAGE(AO120:AS120)</f>
        <v>8.5916179805757587</v>
      </c>
      <c r="AU120" s="81">
        <v>4.2532904104352811</v>
      </c>
      <c r="AV120" s="81">
        <v>4.5471935143626565</v>
      </c>
      <c r="AW120" s="81">
        <v>61.309822125813447</v>
      </c>
      <c r="AX120" s="81">
        <v>16.094722815536496</v>
      </c>
      <c r="AY120" s="81">
        <v>29.85986743883586</v>
      </c>
      <c r="AZ120" s="68">
        <f t="shared" ref="AZ120:AZ132" si="369">AVERAGE(AU120:AY120)</f>
        <v>23.21297926099675</v>
      </c>
      <c r="BW120" s="103" t="s">
        <v>71</v>
      </c>
      <c r="BX120" s="77">
        <f>BX18+BX34+BX50</f>
        <v>0.4638723575248262</v>
      </c>
      <c r="BY120" s="77">
        <f t="shared" ref="BY120:CQ120" si="370">BY18+BY34+BY50</f>
        <v>0.49003172113737709</v>
      </c>
      <c r="BZ120" s="77">
        <f t="shared" si="370"/>
        <v>0.55068927648205845</v>
      </c>
      <c r="CA120" s="77">
        <f t="shared" si="370"/>
        <v>0.43623969545361208</v>
      </c>
      <c r="CB120" s="77">
        <f t="shared" si="370"/>
        <v>0.64508430545188733</v>
      </c>
      <c r="CC120" s="77">
        <f>AVERAGE(BX120:CB120)</f>
        <v>0.51718347120995234</v>
      </c>
      <c r="CD120" s="77">
        <f>_xlfn.STDEV.P(BX120:CB120)</f>
        <v>7.4313457186110682E-2</v>
      </c>
      <c r="CE120" s="77">
        <f t="shared" si="370"/>
        <v>0.10358198691969685</v>
      </c>
      <c r="CF120" s="77">
        <f t="shared" si="370"/>
        <v>0.16452153821063928</v>
      </c>
      <c r="CG120" s="77">
        <f t="shared" si="370"/>
        <v>6.0861906738970184E-2</v>
      </c>
      <c r="CH120" s="77">
        <f t="shared" si="370"/>
        <v>0.86787547449422164</v>
      </c>
      <c r="CI120" s="77">
        <f t="shared" si="370"/>
        <v>0.85077265575698935</v>
      </c>
      <c r="CJ120" s="77">
        <f>AVERAGE(CE120:CI120)</f>
        <v>0.40952271242410349</v>
      </c>
      <c r="CK120" s="77">
        <f>_xlfn.STDEV.P(CE120:CI120)</f>
        <v>0.36877592852509417</v>
      </c>
      <c r="CL120" s="77">
        <f t="shared" si="370"/>
        <v>0.73689407231804904</v>
      </c>
      <c r="CM120" s="77">
        <f t="shared" si="370"/>
        <v>0.35789756681248291</v>
      </c>
      <c r="CN120" s="77">
        <f t="shared" si="370"/>
        <v>0.48781528631926541</v>
      </c>
      <c r="CO120" s="77">
        <f t="shared" si="370"/>
        <v>0.43273886411634671</v>
      </c>
      <c r="CP120" s="77">
        <f t="shared" si="370"/>
        <v>0.18259605780098032</v>
      </c>
      <c r="CQ120" s="77">
        <f t="shared" si="370"/>
        <v>0.43958836947342489</v>
      </c>
      <c r="CR120" s="77">
        <f>_xlfn.STDEV.P(CL120:CP120)</f>
        <v>0.18082138572312972</v>
      </c>
    </row>
    <row r="121" spans="2:115">
      <c r="AF121">
        <f t="shared" ref="AF121" si="371">AF116+1</f>
        <v>4.0600000000000005</v>
      </c>
      <c r="AH121" s="61" t="s">
        <v>30</v>
      </c>
      <c r="AI121" s="81">
        <v>0</v>
      </c>
      <c r="AJ121" s="81">
        <v>0</v>
      </c>
      <c r="AK121" s="81">
        <v>0</v>
      </c>
      <c r="AL121" s="81">
        <v>0.48154194166833991</v>
      </c>
      <c r="AM121" s="81">
        <v>0.67910817102600973</v>
      </c>
      <c r="AN121" s="66">
        <f t="shared" si="367"/>
        <v>0.23213002253886991</v>
      </c>
      <c r="AO121" s="81">
        <v>0</v>
      </c>
      <c r="AP121" s="81">
        <v>0</v>
      </c>
      <c r="AQ121" s="81">
        <v>0</v>
      </c>
      <c r="AR121" s="81">
        <v>0</v>
      </c>
      <c r="AS121" s="81">
        <v>0.5754952240373562</v>
      </c>
      <c r="AT121" s="67">
        <f t="shared" si="368"/>
        <v>0.11509904480747124</v>
      </c>
      <c r="AU121" s="81">
        <v>0</v>
      </c>
      <c r="AV121" s="81">
        <v>0</v>
      </c>
      <c r="AW121" s="81">
        <v>0</v>
      </c>
      <c r="AX121" s="81">
        <v>0</v>
      </c>
      <c r="AY121" s="81">
        <v>1.0717742386689897</v>
      </c>
      <c r="AZ121" s="68">
        <f t="shared" si="369"/>
        <v>0.21435484773379793</v>
      </c>
      <c r="BW121" s="130" t="s">
        <v>124</v>
      </c>
      <c r="BX121" s="77">
        <f>BX119/BX120*100</f>
        <v>0</v>
      </c>
      <c r="BY121" s="77">
        <f>BY119/BY120*100</f>
        <v>2.1505094688468946</v>
      </c>
      <c r="BZ121" s="77">
        <f>BZ119/BZ120*100</f>
        <v>16.243362348374951</v>
      </c>
      <c r="CA121" s="77">
        <f>CA119/CA120*100</f>
        <v>5.0798002890971397</v>
      </c>
      <c r="CB121" s="77">
        <f>CB119/CB120*100</f>
        <v>2.7180394460316224</v>
      </c>
      <c r="CC121" s="77">
        <f>AVERAGE(BX121:CB121)</f>
        <v>5.2383423104701219</v>
      </c>
      <c r="CD121" s="128">
        <f>_xlfn.STDEV.P(BX121:CB121)</f>
        <v>5.7351978162081423</v>
      </c>
      <c r="CE121" s="77">
        <f>CE119/CE120*100</f>
        <v>0</v>
      </c>
      <c r="CF121" s="77">
        <f>CF119/CF120*100</f>
        <v>8.2165726414312434</v>
      </c>
      <c r="CG121" s="77">
        <f>CG119/CG120*100</f>
        <v>44.772084039601047</v>
      </c>
      <c r="CH121" s="77">
        <f>CH119/CH120*100</f>
        <v>1.0760621182584167</v>
      </c>
      <c r="CI121" s="77">
        <f>CI119/CI120*100</f>
        <v>4.2556364577813772</v>
      </c>
      <c r="CJ121" s="77">
        <f>AVERAGE(CE121:CI121)</f>
        <v>11.664071051414416</v>
      </c>
      <c r="CK121" s="128">
        <f>_xlfn.STDEV.P(CE121:CI121)</f>
        <v>16.799209261759582</v>
      </c>
      <c r="CL121" s="77">
        <f>CL119/CL120*100</f>
        <v>2.6232951388564776</v>
      </c>
      <c r="CM121" s="77">
        <f>CM119/CM120*100</f>
        <v>3.8989011607011919</v>
      </c>
      <c r="CN121" s="77">
        <f>CN119/CN120*100</f>
        <v>6.7939119673516828</v>
      </c>
      <c r="CO121" s="77">
        <f>CO119/CO120*100</f>
        <v>10.229441549883271</v>
      </c>
      <c r="CP121" s="77">
        <f>CP119/CP120*100</f>
        <v>11.289708666537191</v>
      </c>
      <c r="CQ121" s="77">
        <f>AVERAGE(CL121:CP121)</f>
        <v>6.9670516966659619</v>
      </c>
      <c r="CR121" s="128">
        <f>_xlfn.STDEV.P(CL121:CP121)</f>
        <v>3.395299602222829</v>
      </c>
    </row>
    <row r="122" spans="2:115">
      <c r="AF122">
        <v>1.8</v>
      </c>
      <c r="AH122" s="61" t="s">
        <v>31</v>
      </c>
      <c r="AI122" s="81">
        <v>0</v>
      </c>
      <c r="AJ122" s="81">
        <v>0</v>
      </c>
      <c r="AK122" s="81">
        <v>0.47571436353731605</v>
      </c>
      <c r="AL122" s="81">
        <v>0.44330236150602681</v>
      </c>
      <c r="AM122" s="81">
        <v>0</v>
      </c>
      <c r="AN122" s="66">
        <f t="shared" si="367"/>
        <v>0.18380334500866857</v>
      </c>
      <c r="AO122" s="81">
        <v>0</v>
      </c>
      <c r="AP122" s="81">
        <v>0</v>
      </c>
      <c r="AQ122" s="81">
        <v>0</v>
      </c>
      <c r="AR122" s="81">
        <v>0</v>
      </c>
      <c r="AS122" s="81">
        <v>0</v>
      </c>
      <c r="AT122" s="67">
        <f t="shared" si="368"/>
        <v>0</v>
      </c>
      <c r="AU122" s="81">
        <v>0</v>
      </c>
      <c r="AV122" s="81">
        <v>0</v>
      </c>
      <c r="AW122" s="81">
        <v>0</v>
      </c>
      <c r="AX122" s="81">
        <v>0.43326098120318268</v>
      </c>
      <c r="AY122" s="81">
        <v>0</v>
      </c>
      <c r="AZ122" s="68">
        <f t="shared" si="369"/>
        <v>8.6652196240636539E-2</v>
      </c>
      <c r="BW122" s="110" t="s">
        <v>125</v>
      </c>
      <c r="BX122">
        <f>BX18/BX120</f>
        <v>0</v>
      </c>
      <c r="BY122">
        <f t="shared" ref="BY122:CP122" si="372">BY18/BY120</f>
        <v>0</v>
      </c>
      <c r="BZ122">
        <f t="shared" si="372"/>
        <v>0.13805174639670853</v>
      </c>
      <c r="CA122">
        <f t="shared" si="372"/>
        <v>0</v>
      </c>
      <c r="CB122">
        <f t="shared" si="372"/>
        <v>0</v>
      </c>
      <c r="CC122" s="77">
        <f>AVERAGE(BX122:CB122)</f>
        <v>2.7610349279341705E-2</v>
      </c>
      <c r="CD122" s="128">
        <f>_xlfn.STDEV.P(BX122:CB122)</f>
        <v>5.5220698558683418E-2</v>
      </c>
      <c r="CE122">
        <f t="shared" si="372"/>
        <v>0</v>
      </c>
      <c r="CF122">
        <f t="shared" si="372"/>
        <v>0</v>
      </c>
      <c r="CG122">
        <f t="shared" si="372"/>
        <v>0.13609804256258079</v>
      </c>
      <c r="CH122">
        <f t="shared" si="372"/>
        <v>1.0760621182584168E-2</v>
      </c>
      <c r="CI122">
        <f t="shared" si="372"/>
        <v>0</v>
      </c>
      <c r="CJ122" s="77">
        <f>AVERAGE(CE122:CI122)</f>
        <v>2.9371732749032993E-2</v>
      </c>
      <c r="CK122" s="128">
        <f>_xlfn.STDEV.P(CE122:CI122)</f>
        <v>5.3525647561142212E-2</v>
      </c>
      <c r="CL122">
        <f t="shared" si="372"/>
        <v>0</v>
      </c>
      <c r="CM122">
        <f t="shared" si="372"/>
        <v>0</v>
      </c>
      <c r="CN122">
        <f t="shared" si="372"/>
        <v>1.314332058979197E-2</v>
      </c>
      <c r="CO122">
        <f t="shared" si="372"/>
        <v>3.9434696604531076E-2</v>
      </c>
      <c r="CP122">
        <f t="shared" si="372"/>
        <v>0</v>
      </c>
      <c r="CQ122" s="77">
        <f>AVERAGE(CL122:CP122)</f>
        <v>1.051560343886461E-2</v>
      </c>
      <c r="CR122" s="128">
        <f>_xlfn.STDEV.P(CL122:CP122)</f>
        <v>1.5329400470991413E-2</v>
      </c>
    </row>
    <row r="123" spans="2:115">
      <c r="AF123">
        <v>1.9</v>
      </c>
      <c r="AH123" s="62" t="s">
        <v>7</v>
      </c>
      <c r="AI123" s="81">
        <v>0</v>
      </c>
      <c r="AJ123" s="81">
        <v>0.36026785385323917</v>
      </c>
      <c r="AK123" s="81">
        <v>1.8646450232172038</v>
      </c>
      <c r="AL123" s="81">
        <v>1.1836928034302072</v>
      </c>
      <c r="AM123" s="81">
        <v>1.6962870828559589</v>
      </c>
      <c r="AN123" s="66">
        <f t="shared" si="367"/>
        <v>1.020978552671322</v>
      </c>
      <c r="AO123" s="81">
        <v>0</v>
      </c>
      <c r="AP123" s="81">
        <v>0.47566600224163852</v>
      </c>
      <c r="AQ123" s="81">
        <v>0.54448853332108993</v>
      </c>
      <c r="AR123" s="81">
        <v>0</v>
      </c>
      <c r="AS123" s="81">
        <v>2.6485472983521863</v>
      </c>
      <c r="AT123" s="67">
        <f t="shared" si="368"/>
        <v>0.73374036678298293</v>
      </c>
      <c r="AU123" s="81">
        <v>0.58253552486979787</v>
      </c>
      <c r="AV123" s="81">
        <v>0.42798995736086176</v>
      </c>
      <c r="AW123" s="81">
        <v>7.5947626898047718</v>
      </c>
      <c r="AX123" s="81">
        <v>0.66796618022373966</v>
      </c>
      <c r="AY123" s="81">
        <v>1.168492306937253</v>
      </c>
      <c r="AZ123" s="68">
        <f t="shared" si="369"/>
        <v>2.088349331839285</v>
      </c>
    </row>
    <row r="124" spans="2:115">
      <c r="AF124">
        <v>2</v>
      </c>
      <c r="AH124" s="62" t="s">
        <v>8</v>
      </c>
      <c r="AI124" s="81">
        <v>0</v>
      </c>
      <c r="AJ124" s="81">
        <v>0</v>
      </c>
      <c r="AK124" s="81">
        <v>0</v>
      </c>
      <c r="AL124" s="81">
        <v>0</v>
      </c>
      <c r="AM124" s="81">
        <v>0</v>
      </c>
      <c r="AN124" s="66">
        <f t="shared" si="367"/>
        <v>0</v>
      </c>
      <c r="AO124" s="81">
        <v>0</v>
      </c>
      <c r="AP124" s="81">
        <v>0</v>
      </c>
      <c r="AQ124" s="81">
        <v>0</v>
      </c>
      <c r="AR124" s="81">
        <v>0</v>
      </c>
      <c r="AS124" s="81">
        <v>0</v>
      </c>
      <c r="AT124" s="67">
        <f t="shared" si="368"/>
        <v>0</v>
      </c>
      <c r="AU124" s="81">
        <v>0</v>
      </c>
      <c r="AV124" s="81">
        <v>0</v>
      </c>
      <c r="AW124" s="81">
        <v>0</v>
      </c>
      <c r="AX124" s="81">
        <v>0</v>
      </c>
      <c r="AY124" s="81">
        <v>0</v>
      </c>
      <c r="AZ124" s="68">
        <f t="shared" si="369"/>
        <v>0</v>
      </c>
    </row>
    <row r="125" spans="2:115">
      <c r="AF125">
        <v>2.1</v>
      </c>
      <c r="AH125" s="62" t="s">
        <v>10</v>
      </c>
      <c r="AI125" s="81">
        <v>0</v>
      </c>
      <c r="AJ125" s="81">
        <v>0.29695710776788453</v>
      </c>
      <c r="AK125" s="81">
        <v>0</v>
      </c>
      <c r="AL125" s="81">
        <v>0.77332237536675885</v>
      </c>
      <c r="AM125" s="81">
        <v>0</v>
      </c>
      <c r="AN125" s="66">
        <f t="shared" si="367"/>
        <v>0.21405589662692867</v>
      </c>
      <c r="AO125" s="81">
        <v>0</v>
      </c>
      <c r="AP125" s="81">
        <v>0.38421164378327438</v>
      </c>
      <c r="AQ125" s="81">
        <v>1.1017418149261953</v>
      </c>
      <c r="AR125" s="81">
        <v>0</v>
      </c>
      <c r="AS125" s="81">
        <v>0.82169734731822253</v>
      </c>
      <c r="AT125" s="67">
        <f t="shared" si="368"/>
        <v>0.46153016120553847</v>
      </c>
      <c r="AU125" s="81">
        <v>0.41532146781977164</v>
      </c>
      <c r="AV125" s="81">
        <v>0.38851898563734294</v>
      </c>
      <c r="AW125" s="81">
        <v>0</v>
      </c>
      <c r="AX125" s="81">
        <v>0.36874645262487643</v>
      </c>
      <c r="AY125" s="81">
        <v>1.1079660867217982</v>
      </c>
      <c r="AZ125" s="68">
        <f t="shared" si="369"/>
        <v>0.45611059856075792</v>
      </c>
    </row>
    <row r="126" spans="2:115">
      <c r="AF126">
        <v>2.2000000000000002</v>
      </c>
      <c r="AH126" s="62" t="s">
        <v>12</v>
      </c>
      <c r="AI126" s="81">
        <v>0</v>
      </c>
      <c r="AJ126" s="81">
        <v>0</v>
      </c>
      <c r="AK126" s="81">
        <v>0</v>
      </c>
      <c r="AL126" s="81">
        <v>0</v>
      </c>
      <c r="AM126" s="81">
        <v>0</v>
      </c>
      <c r="AN126" s="66">
        <f t="shared" si="367"/>
        <v>0</v>
      </c>
      <c r="AO126" s="81">
        <v>0</v>
      </c>
      <c r="AP126" s="81">
        <v>0</v>
      </c>
      <c r="AQ126" s="81">
        <v>0</v>
      </c>
      <c r="AR126" s="81">
        <v>0</v>
      </c>
      <c r="AS126" s="81">
        <v>0</v>
      </c>
      <c r="AT126" s="67">
        <f t="shared" si="368"/>
        <v>0</v>
      </c>
      <c r="AU126" s="81">
        <v>0</v>
      </c>
      <c r="AV126" s="81">
        <v>0</v>
      </c>
      <c r="AW126" s="81">
        <v>0</v>
      </c>
      <c r="AX126" s="81">
        <v>0</v>
      </c>
      <c r="AY126" s="81">
        <v>0</v>
      </c>
      <c r="AZ126" s="68">
        <f t="shared" si="369"/>
        <v>0</v>
      </c>
      <c r="BW126" s="37"/>
      <c r="BX126" s="254" t="s">
        <v>44</v>
      </c>
      <c r="BY126" s="254"/>
      <c r="BZ126" s="37" t="s">
        <v>42</v>
      </c>
      <c r="CA126" s="37"/>
      <c r="CB126" s="37" t="s">
        <v>43</v>
      </c>
      <c r="CC126" s="37"/>
    </row>
    <row r="127" spans="2:115">
      <c r="AF127">
        <f t="shared" ref="AF127" si="373">AF122+1</f>
        <v>2.8</v>
      </c>
      <c r="AH127" s="62" t="s">
        <v>14</v>
      </c>
      <c r="AI127" s="81">
        <v>0</v>
      </c>
      <c r="AJ127" s="81">
        <v>0</v>
      </c>
      <c r="AK127" s="81">
        <v>0</v>
      </c>
      <c r="AL127" s="81">
        <v>0</v>
      </c>
      <c r="AM127" s="81">
        <v>0</v>
      </c>
      <c r="AN127" s="66">
        <f t="shared" si="367"/>
        <v>0</v>
      </c>
      <c r="AO127" s="81">
        <v>0</v>
      </c>
      <c r="AP127" s="81">
        <v>0</v>
      </c>
      <c r="AQ127" s="81">
        <v>0</v>
      </c>
      <c r="AR127" s="81">
        <v>0</v>
      </c>
      <c r="AS127" s="81">
        <v>0</v>
      </c>
      <c r="AT127" s="67">
        <f t="shared" si="368"/>
        <v>0</v>
      </c>
      <c r="AU127" s="81">
        <v>0</v>
      </c>
      <c r="AV127" s="81">
        <v>0</v>
      </c>
      <c r="AW127" s="81">
        <v>0</v>
      </c>
      <c r="AX127" s="81">
        <v>0</v>
      </c>
      <c r="AY127" s="81">
        <v>0</v>
      </c>
      <c r="AZ127" s="68">
        <f t="shared" si="369"/>
        <v>0</v>
      </c>
      <c r="BW127" s="37"/>
      <c r="BX127" s="37" t="s">
        <v>87</v>
      </c>
      <c r="BY127" s="37" t="s">
        <v>88</v>
      </c>
      <c r="BZ127" s="37" t="s">
        <v>87</v>
      </c>
      <c r="CA127" s="37" t="s">
        <v>88</v>
      </c>
      <c r="CB127" s="37" t="s">
        <v>87</v>
      </c>
      <c r="CC127" s="37" t="s">
        <v>88</v>
      </c>
    </row>
    <row r="128" spans="2:115">
      <c r="AF128">
        <v>2.2999999999999998</v>
      </c>
      <c r="AH128" s="62" t="s">
        <v>40</v>
      </c>
      <c r="AI128" s="81">
        <v>0</v>
      </c>
      <c r="AJ128" s="81">
        <v>0</v>
      </c>
      <c r="AK128" s="81">
        <v>0</v>
      </c>
      <c r="AL128" s="81">
        <v>0</v>
      </c>
      <c r="AM128" s="81">
        <v>0</v>
      </c>
      <c r="AN128" s="66">
        <f t="shared" si="367"/>
        <v>0</v>
      </c>
      <c r="AO128" s="81">
        <v>0</v>
      </c>
      <c r="AP128" s="81">
        <v>0</v>
      </c>
      <c r="AQ128" s="81">
        <v>0</v>
      </c>
      <c r="AR128" s="81">
        <v>0</v>
      </c>
      <c r="AS128" s="81">
        <v>0</v>
      </c>
      <c r="AT128" s="67">
        <f t="shared" si="368"/>
        <v>0</v>
      </c>
      <c r="AU128" s="81">
        <v>0</v>
      </c>
      <c r="AV128" s="81">
        <v>0</v>
      </c>
      <c r="AW128" s="81">
        <v>0</v>
      </c>
      <c r="AX128" s="81">
        <v>0</v>
      </c>
      <c r="AY128" s="81">
        <v>0</v>
      </c>
      <c r="AZ128" s="68">
        <f t="shared" si="369"/>
        <v>0</v>
      </c>
      <c r="BW128" s="130" t="s">
        <v>124</v>
      </c>
      <c r="BX128" s="37">
        <v>41.962420528648053</v>
      </c>
      <c r="BY128" s="37">
        <v>5.2383423104701219</v>
      </c>
      <c r="BZ128" s="37">
        <v>50.328431015929873</v>
      </c>
      <c r="CA128" s="37">
        <v>11.664071051414416</v>
      </c>
      <c r="CB128" s="37">
        <v>59.088954751042003</v>
      </c>
      <c r="CC128" s="37">
        <v>6.9670516966659619</v>
      </c>
    </row>
    <row r="129" spans="32:85">
      <c r="AF129">
        <v>2.4</v>
      </c>
      <c r="AH129" s="61" t="s">
        <v>60</v>
      </c>
      <c r="AI129" s="81">
        <v>0</v>
      </c>
      <c r="AJ129" s="81">
        <v>0</v>
      </c>
      <c r="AK129" s="81">
        <v>0</v>
      </c>
      <c r="AL129" s="81">
        <v>0</v>
      </c>
      <c r="AM129" s="81">
        <v>0</v>
      </c>
      <c r="AN129" s="66">
        <f t="shared" si="367"/>
        <v>0</v>
      </c>
      <c r="AO129" s="81">
        <v>0</v>
      </c>
      <c r="AP129" s="81">
        <v>0</v>
      </c>
      <c r="AQ129" s="81">
        <v>0</v>
      </c>
      <c r="AR129" s="81">
        <v>0</v>
      </c>
      <c r="AS129" s="81">
        <v>0</v>
      </c>
      <c r="AT129" s="67">
        <f t="shared" si="368"/>
        <v>0</v>
      </c>
      <c r="AU129" s="81">
        <v>0</v>
      </c>
      <c r="AV129" s="81">
        <v>0</v>
      </c>
      <c r="AW129" s="81">
        <v>0</v>
      </c>
      <c r="AX129" s="81">
        <v>0</v>
      </c>
      <c r="AY129" s="81">
        <v>0</v>
      </c>
      <c r="AZ129" s="68">
        <f t="shared" si="369"/>
        <v>0</v>
      </c>
      <c r="BW129" s="110" t="s">
        <v>125</v>
      </c>
      <c r="BX129" s="37">
        <v>16.166134837626238</v>
      </c>
      <c r="BY129" s="37">
        <v>2.7610349279341702E-2</v>
      </c>
      <c r="BZ129" s="37">
        <v>21.700029935719339</v>
      </c>
      <c r="CA129" s="37">
        <v>2.9371732749032993E-2</v>
      </c>
      <c r="CB129" s="37">
        <v>21.477140975255971</v>
      </c>
      <c r="CC129" s="37">
        <v>1.0515603438864606E-2</v>
      </c>
    </row>
    <row r="130" spans="32:85">
      <c r="AF130">
        <v>2.5</v>
      </c>
      <c r="AH130" s="63" t="s">
        <v>47</v>
      </c>
      <c r="AI130" s="71">
        <f>SUM(AI119:AI121)</f>
        <v>7.1438940264511386</v>
      </c>
      <c r="AJ130" s="71">
        <f>SUM(AJ119:AJ121)</f>
        <v>5.8775659502609763</v>
      </c>
      <c r="AK130" s="71">
        <f>SUM(AK119:AK121)</f>
        <v>22.095297517445328</v>
      </c>
      <c r="AL130" s="71">
        <f>SUM(AL119:AL121)</f>
        <v>26.401443455985699</v>
      </c>
      <c r="AM130" s="71">
        <f>SUM(AM119:AM121)</f>
        <v>15.296250639884942</v>
      </c>
      <c r="AN130" s="66">
        <f t="shared" si="367"/>
        <v>15.362890318005617</v>
      </c>
      <c r="AO130" s="71">
        <f>SUM(AO119:AO121)</f>
        <v>7.0654822917991664</v>
      </c>
      <c r="AP130" s="71">
        <f>SUM(AP119:AP121)</f>
        <v>9.6200340194105518</v>
      </c>
      <c r="AQ130" s="71">
        <f>SUM(AQ119:AQ121)</f>
        <v>10.490412850944653</v>
      </c>
      <c r="AR130" s="71">
        <f>SUM(AR119:AR121)</f>
        <v>11.738954868413572</v>
      </c>
      <c r="AS130" s="71">
        <f>SUM(AS119:AS121)</f>
        <v>20.316345359581025</v>
      </c>
      <c r="AT130" s="67">
        <f t="shared" si="368"/>
        <v>11.846245878029794</v>
      </c>
      <c r="AU130" s="71">
        <f>SUM(AU119:AU121)</f>
        <v>6.1267885231019159</v>
      </c>
      <c r="AV130" s="71">
        <f>SUM(AV119:AV121)</f>
        <v>6.3814101772890472</v>
      </c>
      <c r="AW130" s="71">
        <f>SUM(AW119:AW121)</f>
        <v>76.164821258134481</v>
      </c>
      <c r="AX130" s="71">
        <f>SUM(AX119:AX121)</f>
        <v>22.893305278742673</v>
      </c>
      <c r="AY130" s="71">
        <f>SUM(AY119:AY121)</f>
        <v>35.38319474368727</v>
      </c>
      <c r="AZ130" s="68">
        <f t="shared" si="369"/>
        <v>29.389903996191077</v>
      </c>
    </row>
    <row r="131" spans="32:85">
      <c r="AF131">
        <v>2.6</v>
      </c>
      <c r="AH131" s="63" t="s">
        <v>27</v>
      </c>
      <c r="AI131" s="71">
        <f>SUM(AI122:AI129)</f>
        <v>0</v>
      </c>
      <c r="AJ131" s="71">
        <f>SUM(AJ122:AJ129)</f>
        <v>0.65722496162112365</v>
      </c>
      <c r="AK131" s="71">
        <f>SUM(AK122:AK129)</f>
        <v>2.3403593867545198</v>
      </c>
      <c r="AL131" s="71">
        <f>SUM(AL122:AL129)</f>
        <v>2.4003175403029928</v>
      </c>
      <c r="AM131" s="71">
        <f>SUM(AM122:AM129)</f>
        <v>1.6962870828559589</v>
      </c>
      <c r="AN131" s="66">
        <f t="shared" si="367"/>
        <v>1.4188377943069193</v>
      </c>
      <c r="AO131" s="71">
        <f>SUM(AO122:AO129)</f>
        <v>0</v>
      </c>
      <c r="AP131" s="71">
        <f>SUM(AP122:AP129)</f>
        <v>0.8598776460249129</v>
      </c>
      <c r="AQ131" s="71">
        <f>SUM(AQ122:AQ129)</f>
        <v>1.6462303482472853</v>
      </c>
      <c r="AR131" s="71">
        <f>SUM(AR122:AR129)</f>
        <v>0</v>
      </c>
      <c r="AS131" s="71">
        <f>SUM(AS122:AS129)</f>
        <v>3.4702446456704088</v>
      </c>
      <c r="AT131" s="67">
        <f t="shared" si="368"/>
        <v>1.1952705279885214</v>
      </c>
      <c r="AU131" s="71">
        <f>SUM(AU122:AU129)</f>
        <v>0.99785699268956951</v>
      </c>
      <c r="AV131" s="71">
        <f>SUM(AV122:AV129)</f>
        <v>0.81650894299820465</v>
      </c>
      <c r="AW131" s="71">
        <f>SUM(AW122:AW129)</f>
        <v>7.5947626898047718</v>
      </c>
      <c r="AX131" s="71">
        <f>SUM(AX122:AX129)</f>
        <v>1.4699736140517987</v>
      </c>
      <c r="AY131" s="71">
        <f>SUM(AY122:AY129)</f>
        <v>2.276458393659051</v>
      </c>
      <c r="AZ131" s="68">
        <f t="shared" si="369"/>
        <v>2.6311121266406792</v>
      </c>
    </row>
    <row r="132" spans="32:85">
      <c r="AF132">
        <v>2.7</v>
      </c>
      <c r="AH132" s="63" t="s">
        <v>49</v>
      </c>
      <c r="AI132" s="71">
        <f>AI130+AI131</f>
        <v>7.1438940264511386</v>
      </c>
      <c r="AJ132" s="71">
        <f>AJ130+AJ131</f>
        <v>6.5347909118820997</v>
      </c>
      <c r="AK132" s="71">
        <f>AK130+AK131</f>
        <v>24.435656904199849</v>
      </c>
      <c r="AL132" s="71">
        <f>AL130+AL131</f>
        <v>28.801760996288692</v>
      </c>
      <c r="AM132" s="71">
        <f>AM130+AM131</f>
        <v>16.992537722740902</v>
      </c>
      <c r="AN132" s="66">
        <f t="shared" si="367"/>
        <v>16.781728112312539</v>
      </c>
      <c r="AO132" s="71">
        <f>AO130+AO131</f>
        <v>7.0654822917991664</v>
      </c>
      <c r="AP132" s="71">
        <f>AP130+AP131</f>
        <v>10.479911665435464</v>
      </c>
      <c r="AQ132" s="71">
        <f>AQ130+AQ131</f>
        <v>12.136643199191937</v>
      </c>
      <c r="AR132" s="71">
        <f>AR130+AR131</f>
        <v>11.738954868413572</v>
      </c>
      <c r="AS132" s="71">
        <f>AS130+AS131</f>
        <v>23.786590005251433</v>
      </c>
      <c r="AT132" s="67">
        <f t="shared" si="368"/>
        <v>13.041516406018314</v>
      </c>
      <c r="AU132" s="71">
        <f>AU130+AU131</f>
        <v>7.1246455157914852</v>
      </c>
      <c r="AV132" s="71">
        <f>AV130+AV131</f>
        <v>7.1979191202872519</v>
      </c>
      <c r="AW132" s="71">
        <f>AW130+AW131</f>
        <v>83.759583947939248</v>
      </c>
      <c r="AX132" s="71">
        <f>AX130+AX131</f>
        <v>24.363278892794472</v>
      </c>
      <c r="AY132" s="71">
        <f>AY130+AY131</f>
        <v>37.659653137346318</v>
      </c>
      <c r="AZ132" s="68">
        <f t="shared" si="369"/>
        <v>32.021016122831753</v>
      </c>
    </row>
    <row r="133" spans="32:85">
      <c r="AF133">
        <f t="shared" ref="AF133" si="374">AF128+1</f>
        <v>3.3</v>
      </c>
      <c r="AH133" s="63"/>
      <c r="AI133" s="71"/>
      <c r="AJ133" s="71"/>
      <c r="AK133" s="71"/>
      <c r="AL133" s="71"/>
      <c r="AM133" s="71"/>
      <c r="AN133" s="66"/>
      <c r="AO133" s="71"/>
      <c r="AP133" s="71"/>
      <c r="AQ133" s="71"/>
      <c r="AR133" s="71"/>
      <c r="AS133" s="71"/>
      <c r="AT133" s="67"/>
      <c r="AU133" s="71"/>
      <c r="AV133" s="71"/>
      <c r="AW133" s="71"/>
      <c r="AX133" s="71"/>
      <c r="AY133" s="71"/>
      <c r="AZ133" s="68"/>
      <c r="BW133" s="131"/>
      <c r="BX133" s="252" t="s">
        <v>120</v>
      </c>
      <c r="BY133" s="252"/>
      <c r="BZ133" s="252" t="s">
        <v>121</v>
      </c>
      <c r="CA133" s="252"/>
      <c r="CB133" s="252" t="s">
        <v>123</v>
      </c>
      <c r="CC133" s="252"/>
    </row>
    <row r="134" spans="32:85">
      <c r="AF134">
        <v>2.8</v>
      </c>
      <c r="AH134" s="63" t="s">
        <v>61</v>
      </c>
      <c r="AI134" s="71">
        <f>AI132/0.14</f>
        <v>51.027814474650988</v>
      </c>
      <c r="AJ134" s="71">
        <f>AJ132/0.149</f>
        <v>43.857657126725506</v>
      </c>
      <c r="AK134" s="71">
        <f>AK132/0.235</f>
        <v>103.98151874127596</v>
      </c>
      <c r="AL134" s="71">
        <f>AL132/0.321</f>
        <v>89.725112137970996</v>
      </c>
      <c r="AM134" s="71">
        <f>AM132/0.255</f>
        <v>66.637402834278049</v>
      </c>
      <c r="AN134" s="66">
        <f>AVERAGE(AI134:AM134)</f>
        <v>71.045901062980306</v>
      </c>
      <c r="AO134" s="71">
        <f>AO132/0.169</f>
        <v>41.807587525438855</v>
      </c>
      <c r="AP134" s="71">
        <f>AP132/0.158</f>
        <v>66.328554844528256</v>
      </c>
      <c r="AQ134" s="71">
        <f>AQ132/0.142</f>
        <v>85.469318304168581</v>
      </c>
      <c r="AR134" s="71">
        <f>AR132/0.2</f>
        <v>58.694774342067859</v>
      </c>
      <c r="AS134" s="71">
        <f>AS132/0.409</f>
        <v>58.157921773230889</v>
      </c>
      <c r="AT134" s="67">
        <f>AVERAGE(AO134:AS134)</f>
        <v>62.091631357886889</v>
      </c>
      <c r="AU134" s="71">
        <f>AU132/0.088</f>
        <v>80.961880861266877</v>
      </c>
      <c r="AV134" s="71">
        <f>AV132/0.094</f>
        <v>76.573607662630337</v>
      </c>
      <c r="AW134" s="71">
        <f>AW132/0.273</f>
        <v>306.81166281296424</v>
      </c>
      <c r="AX134" s="71">
        <f>AX132/0.105</f>
        <v>232.03122755042355</v>
      </c>
      <c r="AY134" s="71">
        <f>AY132/0.316</f>
        <v>119.17611752324784</v>
      </c>
      <c r="AZ134" s="68">
        <f>AVERAGE(AU134:AY134)</f>
        <v>163.11089928210657</v>
      </c>
      <c r="BW134" s="132"/>
      <c r="BX134" s="132" t="s">
        <v>66</v>
      </c>
      <c r="BY134" s="132" t="s">
        <v>63</v>
      </c>
      <c r="BZ134" s="132" t="s">
        <v>66</v>
      </c>
      <c r="CA134" s="132" t="s">
        <v>63</v>
      </c>
      <c r="CB134" s="132" t="s">
        <v>66</v>
      </c>
      <c r="CC134" s="132" t="s">
        <v>63</v>
      </c>
    </row>
    <row r="135" spans="32:85">
      <c r="AF135">
        <v>2.9</v>
      </c>
      <c r="AH135" s="7" t="s">
        <v>20</v>
      </c>
      <c r="AI135" s="79">
        <v>9.7604285379843159</v>
      </c>
      <c r="AJ135" s="79">
        <v>6.9879499443516009</v>
      </c>
      <c r="AK135" s="79">
        <v>19.637339631262709</v>
      </c>
      <c r="AL135" s="79">
        <v>20.343436206429363</v>
      </c>
      <c r="AM135" s="79">
        <v>15.300625983921119</v>
      </c>
      <c r="AN135" s="66">
        <f>AVERAGE(AI135:AM135)</f>
        <v>14.405956060789823</v>
      </c>
      <c r="AO135" s="79">
        <v>5.6579964893833514</v>
      </c>
      <c r="AP135" s="79">
        <v>2.4412235248746628</v>
      </c>
      <c r="AQ135" s="79">
        <v>3.616231601347756</v>
      </c>
      <c r="AR135" s="79">
        <v>33.753059418013862</v>
      </c>
      <c r="AS135" s="79">
        <v>15.974236040825145</v>
      </c>
      <c r="AT135" s="67">
        <f>AVERAGE(AO135:AS135)</f>
        <v>12.288549414888957</v>
      </c>
      <c r="AU135" s="82">
        <v>7.5768750922715569</v>
      </c>
      <c r="AV135" s="79">
        <v>4.9110139251482057</v>
      </c>
      <c r="AW135" s="82">
        <v>30.42577715650804</v>
      </c>
      <c r="AX135" s="79">
        <v>11.782948285485189</v>
      </c>
      <c r="AY135" s="79">
        <v>3.1431064690768951</v>
      </c>
      <c r="AZ135" s="68">
        <f>AVERAGE(AU135:AY135)</f>
        <v>11.567944185697979</v>
      </c>
      <c r="BW135" s="133" t="s">
        <v>136</v>
      </c>
      <c r="BX135" s="134" t="s">
        <v>89</v>
      </c>
      <c r="BY135" s="134" t="s">
        <v>95</v>
      </c>
      <c r="BZ135" s="134" t="s">
        <v>91</v>
      </c>
      <c r="CA135" s="134" t="s">
        <v>97</v>
      </c>
      <c r="CB135" s="134" t="s">
        <v>93</v>
      </c>
      <c r="CC135" s="134" t="s">
        <v>99</v>
      </c>
    </row>
    <row r="136" spans="32:85">
      <c r="AF136">
        <v>3</v>
      </c>
      <c r="AH136" s="7" t="s">
        <v>21</v>
      </c>
      <c r="AI136" s="81">
        <v>12.425296366281501</v>
      </c>
      <c r="AJ136" s="81">
        <v>3.8227467422135848</v>
      </c>
      <c r="AK136" s="81">
        <v>26.975386100386103</v>
      </c>
      <c r="AL136" s="81">
        <v>17.907380899125506</v>
      </c>
      <c r="AM136" s="81">
        <v>28.7269452525681</v>
      </c>
      <c r="AN136" s="66">
        <f t="shared" ref="AN136:AN149" si="375">AVERAGE(AI136:AM136)</f>
        <v>17.971551072114959</v>
      </c>
      <c r="AO136" s="81">
        <v>11.727572586663047</v>
      </c>
      <c r="AP136" s="81">
        <v>4.3816677979174701</v>
      </c>
      <c r="AQ136" s="81">
        <v>8.1520283738251447</v>
      </c>
      <c r="AR136" s="81">
        <v>32.458022397228639</v>
      </c>
      <c r="AS136" s="81">
        <v>13.151852709346707</v>
      </c>
      <c r="AT136" s="67">
        <f t="shared" ref="AT136:AT149" si="376">AVERAGE(AO136:AS136)</f>
        <v>13.974228772996202</v>
      </c>
      <c r="AU136" s="83">
        <v>3.9697189352421427</v>
      </c>
      <c r="AV136" s="81">
        <v>5.2261264219673338</v>
      </c>
      <c r="AW136" s="83">
        <v>44.755689814253813</v>
      </c>
      <c r="AX136" s="81">
        <v>9.109679894346268</v>
      </c>
      <c r="AY136" s="81">
        <v>18.312576986603048</v>
      </c>
      <c r="AZ136" s="68">
        <f t="shared" ref="AZ136:AZ149" si="377">AVERAGE(AU136:AY136)</f>
        <v>16.274758410482523</v>
      </c>
      <c r="BW136" s="135" t="s">
        <v>138</v>
      </c>
      <c r="BX136" s="134" t="s">
        <v>90</v>
      </c>
      <c r="BY136" s="134" t="s">
        <v>96</v>
      </c>
      <c r="BZ136" s="134" t="s">
        <v>92</v>
      </c>
      <c r="CA136" s="134" t="s">
        <v>98</v>
      </c>
      <c r="CB136" s="134" t="s">
        <v>94</v>
      </c>
      <c r="CC136" s="134" t="s">
        <v>100</v>
      </c>
    </row>
    <row r="137" spans="32:85">
      <c r="AF137">
        <v>3.1</v>
      </c>
      <c r="AH137" s="61" t="s">
        <v>30</v>
      </c>
      <c r="AI137" s="81">
        <v>0.46506371130917545</v>
      </c>
      <c r="AJ137" s="81">
        <v>0.22011847003534285</v>
      </c>
      <c r="AK137" s="81">
        <v>1.2626890406890408</v>
      </c>
      <c r="AL137" s="81">
        <v>0.69033203596502024</v>
      </c>
      <c r="AM137" s="81">
        <v>1.1840392407950604</v>
      </c>
      <c r="AN137" s="66">
        <f t="shared" si="375"/>
        <v>0.76444849975872786</v>
      </c>
      <c r="AO137" s="81">
        <v>0.33791725459602467</v>
      </c>
      <c r="AP137" s="81">
        <v>0</v>
      </c>
      <c r="AQ137" s="81">
        <v>0</v>
      </c>
      <c r="AR137" s="81">
        <v>1.00464992147806</v>
      </c>
      <c r="AS137" s="81">
        <v>0.75591933826080682</v>
      </c>
      <c r="AT137" s="67">
        <f t="shared" si="376"/>
        <v>0.41969730286697826</v>
      </c>
      <c r="AU137" s="83">
        <v>0.14118559445252207</v>
      </c>
      <c r="AV137" s="81">
        <v>0</v>
      </c>
      <c r="AW137" s="83">
        <v>1.8180595928471275</v>
      </c>
      <c r="AX137" s="81">
        <v>0.37212174941827558</v>
      </c>
      <c r="AY137" s="81">
        <v>0</v>
      </c>
      <c r="AZ137" s="68">
        <f t="shared" si="377"/>
        <v>0.46627338734358503</v>
      </c>
    </row>
    <row r="138" spans="32:85">
      <c r="AF138">
        <v>3.2</v>
      </c>
      <c r="AH138" s="61" t="s">
        <v>31</v>
      </c>
      <c r="AI138" s="81">
        <v>0</v>
      </c>
      <c r="AJ138" s="81">
        <v>0.29886970249911904</v>
      </c>
      <c r="AK138" s="81">
        <v>0</v>
      </c>
      <c r="AL138" s="81">
        <v>0.32058268259637884</v>
      </c>
      <c r="AM138" s="81">
        <v>0.42673638317199758</v>
      </c>
      <c r="AN138" s="66">
        <f t="shared" si="375"/>
        <v>0.20923775365349906</v>
      </c>
      <c r="AO138" s="81">
        <v>0</v>
      </c>
      <c r="AP138" s="81">
        <v>0</v>
      </c>
      <c r="AQ138" s="81">
        <v>0</v>
      </c>
      <c r="AR138" s="81">
        <v>0</v>
      </c>
      <c r="AS138" s="81">
        <v>0.38822886892876546</v>
      </c>
      <c r="AT138" s="67">
        <f t="shared" si="376"/>
        <v>7.7645773785753089E-2</v>
      </c>
      <c r="AU138" s="83">
        <v>0.20748985572083659</v>
      </c>
      <c r="AV138" s="81">
        <v>0.16101643214612218</v>
      </c>
      <c r="AW138" s="83">
        <v>1.2455297661294511</v>
      </c>
      <c r="AX138" s="81">
        <v>0</v>
      </c>
      <c r="AY138" s="81">
        <v>0</v>
      </c>
      <c r="AZ138" s="68">
        <f t="shared" si="377"/>
        <v>0.32280721079928199</v>
      </c>
    </row>
    <row r="139" spans="32:85">
      <c r="AF139">
        <f t="shared" ref="AF139" si="378">AF134+1</f>
        <v>3.8</v>
      </c>
      <c r="AH139" s="62" t="s">
        <v>7</v>
      </c>
      <c r="AI139" s="81">
        <v>2.6426774301433089</v>
      </c>
      <c r="AJ139" s="81">
        <v>1.9875580644823652</v>
      </c>
      <c r="AK139" s="81">
        <v>12.978831920678076</v>
      </c>
      <c r="AL139" s="81">
        <v>6.269296819805394</v>
      </c>
      <c r="AM139" s="81">
        <v>4.4920416738364022</v>
      </c>
      <c r="AN139" s="66">
        <f t="shared" si="375"/>
        <v>5.6740811817891084</v>
      </c>
      <c r="AO139" s="81">
        <v>1.4602514245980598</v>
      </c>
      <c r="AP139" s="81">
        <v>1.782673081372927</v>
      </c>
      <c r="AQ139" s="81">
        <v>1.5046558061551853</v>
      </c>
      <c r="AR139" s="81">
        <v>7.0504628591224003</v>
      </c>
      <c r="AS139" s="81">
        <v>11.048950762361782</v>
      </c>
      <c r="AT139" s="67">
        <f t="shared" si="376"/>
        <v>4.5693987867220711</v>
      </c>
      <c r="AU139" s="83">
        <v>2.6724569734928982</v>
      </c>
      <c r="AV139" s="81">
        <v>1.5385136659660896</v>
      </c>
      <c r="AW139" s="83">
        <v>82.823937239254249</v>
      </c>
      <c r="AX139" s="81">
        <v>1.9460545170115087</v>
      </c>
      <c r="AY139" s="81">
        <v>2.1898062029730223</v>
      </c>
      <c r="AZ139" s="68">
        <f t="shared" si="377"/>
        <v>18.234153719739552</v>
      </c>
    </row>
    <row r="140" spans="32:85">
      <c r="AF140">
        <v>3.3</v>
      </c>
      <c r="AH140" s="62" t="s">
        <v>8</v>
      </c>
      <c r="AI140" s="81">
        <v>0.58810585107272451</v>
      </c>
      <c r="AJ140" s="81">
        <v>0.4639396834146835</v>
      </c>
      <c r="AK140" s="81">
        <v>1.3639381325535169</v>
      </c>
      <c r="AL140" s="81">
        <v>0.90778462864884835</v>
      </c>
      <c r="AM140" s="81">
        <v>1.0614837550471603</v>
      </c>
      <c r="AN140" s="66">
        <f t="shared" si="375"/>
        <v>0.87705041014738683</v>
      </c>
      <c r="AO140" s="81">
        <v>0</v>
      </c>
      <c r="AP140" s="81">
        <v>0.27875923640570766</v>
      </c>
      <c r="AQ140" s="81">
        <v>0</v>
      </c>
      <c r="AR140" s="81">
        <v>1.1966007159353349</v>
      </c>
      <c r="AS140" s="81">
        <v>1.6579268964117604</v>
      </c>
      <c r="AT140" s="67">
        <f t="shared" si="376"/>
        <v>0.62665736975056063</v>
      </c>
      <c r="AU140" s="83">
        <v>0.51052399060507769</v>
      </c>
      <c r="AV140" s="81">
        <v>0.29079562547713067</v>
      </c>
      <c r="AW140" s="83">
        <v>4.2628167292744994</v>
      </c>
      <c r="AX140" s="81">
        <v>0.34709819350984211</v>
      </c>
      <c r="AY140" s="81">
        <v>0</v>
      </c>
      <c r="AZ140" s="68">
        <f t="shared" si="377"/>
        <v>1.0822469077733099</v>
      </c>
    </row>
    <row r="141" spans="32:85">
      <c r="AF141">
        <v>3.4</v>
      </c>
      <c r="AH141" s="62" t="s">
        <v>10</v>
      </c>
      <c r="AI141" s="81">
        <v>21.136987391515195</v>
      </c>
      <c r="AJ141" s="81">
        <v>16.453383844868309</v>
      </c>
      <c r="AK141" s="81">
        <v>42.071798702337162</v>
      </c>
      <c r="AL141" s="81">
        <v>26.148008055179208</v>
      </c>
      <c r="AM141" s="81">
        <v>30.436553152749372</v>
      </c>
      <c r="AN141" s="66">
        <f t="shared" si="375"/>
        <v>27.249346229329849</v>
      </c>
      <c r="AO141" s="81">
        <v>5.3844458822332264</v>
      </c>
      <c r="AP141" s="81">
        <v>5.3153617431546465</v>
      </c>
      <c r="AQ141" s="81">
        <v>1.4165826468264844</v>
      </c>
      <c r="AR141" s="81">
        <v>57.569498521939948</v>
      </c>
      <c r="AS141" s="81">
        <v>38.378620062979131</v>
      </c>
      <c r="AT141" s="67">
        <f t="shared" si="376"/>
        <v>21.612901771426685</v>
      </c>
      <c r="AU141" s="83">
        <v>20.269610602840846</v>
      </c>
      <c r="AV141" s="81">
        <v>11.148189466838827</v>
      </c>
      <c r="AW141" s="83">
        <v>29.092511606972838</v>
      </c>
      <c r="AX141" s="81">
        <v>13.248325168228414</v>
      </c>
      <c r="AY141" s="81">
        <v>9.6911332721600285</v>
      </c>
      <c r="AZ141" s="68">
        <f t="shared" si="377"/>
        <v>16.689954023408191</v>
      </c>
      <c r="BW141" s="131"/>
      <c r="BX141" s="252" t="s">
        <v>120</v>
      </c>
      <c r="BY141" s="252"/>
      <c r="BZ141" s="252"/>
      <c r="CA141" s="252" t="s">
        <v>121</v>
      </c>
      <c r="CB141" s="252"/>
      <c r="CC141" s="252"/>
      <c r="CD141" s="252" t="s">
        <v>123</v>
      </c>
      <c r="CE141" s="252"/>
      <c r="CF141" s="252"/>
      <c r="CG141" s="129"/>
    </row>
    <row r="142" spans="32:85">
      <c r="AF142">
        <v>3.5</v>
      </c>
      <c r="AH142" s="62" t="s">
        <v>12</v>
      </c>
      <c r="AI142" s="81">
        <v>4.2000152505810942</v>
      </c>
      <c r="AJ142" s="81">
        <v>3.2932470823840538</v>
      </c>
      <c r="AK142" s="81">
        <v>10.801399762399763</v>
      </c>
      <c r="AL142" s="81">
        <v>5.6872647025495757</v>
      </c>
      <c r="AM142" s="81">
        <v>8.253404164982614</v>
      </c>
      <c r="AN142" s="66">
        <f t="shared" si="375"/>
        <v>6.4470661925794204</v>
      </c>
      <c r="AO142" s="81">
        <v>1.1501907095855097</v>
      </c>
      <c r="AP142" s="81">
        <v>0.72465349016583103</v>
      </c>
      <c r="AQ142" s="81">
        <v>0</v>
      </c>
      <c r="AR142" s="81">
        <v>12.567542923787528</v>
      </c>
      <c r="AS142" s="81">
        <v>9.01092182927548</v>
      </c>
      <c r="AT142" s="67">
        <f t="shared" si="376"/>
        <v>4.6906617905628689</v>
      </c>
      <c r="AU142" s="83">
        <v>3.550450687842523</v>
      </c>
      <c r="AV142" s="81">
        <v>2.0039370540889516</v>
      </c>
      <c r="AW142" s="83">
        <v>4.3118813509443106</v>
      </c>
      <c r="AX142" s="81">
        <v>2.39413987327841</v>
      </c>
      <c r="AY142" s="81">
        <v>1.7722937419710039</v>
      </c>
      <c r="AZ142" s="68">
        <f t="shared" si="377"/>
        <v>2.80654054162504</v>
      </c>
      <c r="BW142" s="140"/>
      <c r="BX142" s="140" t="s">
        <v>51</v>
      </c>
      <c r="BY142" s="140" t="s">
        <v>53</v>
      </c>
      <c r="BZ142" s="140" t="s">
        <v>55</v>
      </c>
      <c r="CA142" s="140" t="s">
        <v>51</v>
      </c>
      <c r="CB142" s="140" t="s">
        <v>53</v>
      </c>
      <c r="CC142" s="140" t="s">
        <v>55</v>
      </c>
      <c r="CD142" s="140" t="s">
        <v>51</v>
      </c>
      <c r="CE142" s="140" t="s">
        <v>53</v>
      </c>
      <c r="CF142" s="140" t="s">
        <v>55</v>
      </c>
    </row>
    <row r="143" spans="32:85">
      <c r="AH143" s="62" t="s">
        <v>14</v>
      </c>
      <c r="AI143" s="81">
        <v>7.5725336700055186</v>
      </c>
      <c r="AJ143" s="81">
        <v>5.9197412785525136</v>
      </c>
      <c r="AK143" s="81">
        <v>11.159025724794956</v>
      </c>
      <c r="AL143" s="81">
        <v>4.8927632811922646</v>
      </c>
      <c r="AM143" s="81">
        <v>11.950718319440719</v>
      </c>
      <c r="AN143" s="66">
        <f t="shared" si="375"/>
        <v>8.2989564547971941</v>
      </c>
      <c r="AO143" s="81">
        <v>1.494284716097958</v>
      </c>
      <c r="AP143" s="81">
        <v>1.466620786733513</v>
      </c>
      <c r="AQ143" s="81">
        <v>0</v>
      </c>
      <c r="AR143" s="81">
        <v>18.436320415704387</v>
      </c>
      <c r="AS143" s="81">
        <v>13.190149742387838</v>
      </c>
      <c r="AT143" s="67">
        <f t="shared" si="376"/>
        <v>6.9174751321847392</v>
      </c>
      <c r="AU143" s="83">
        <v>7.8842112068001331</v>
      </c>
      <c r="AV143" s="81">
        <v>4.0014635283639484</v>
      </c>
      <c r="AW143" s="83">
        <v>5.3071253656932154</v>
      </c>
      <c r="AX143" s="81">
        <v>2.8230270383938119</v>
      </c>
      <c r="AY143" s="81">
        <v>2.741327656450725</v>
      </c>
      <c r="AZ143" s="68">
        <f t="shared" si="377"/>
        <v>4.551430959140367</v>
      </c>
      <c r="BW143" s="139" t="s">
        <v>139</v>
      </c>
      <c r="BX143" s="134" t="s">
        <v>101</v>
      </c>
      <c r="BY143" s="134" t="s">
        <v>103</v>
      </c>
      <c r="BZ143" s="134" t="s">
        <v>105</v>
      </c>
      <c r="CA143" s="134" t="s">
        <v>107</v>
      </c>
      <c r="CB143" s="134" t="s">
        <v>109</v>
      </c>
      <c r="CC143" s="134" t="s">
        <v>111</v>
      </c>
      <c r="CD143" s="134" t="s">
        <v>113</v>
      </c>
      <c r="CE143" s="134" t="s">
        <v>115</v>
      </c>
      <c r="CF143" s="134" t="s">
        <v>117</v>
      </c>
    </row>
    <row r="144" spans="32:85">
      <c r="AH144" s="62" t="s">
        <v>40</v>
      </c>
      <c r="AI144" s="81">
        <v>1.6692546111269042</v>
      </c>
      <c r="AJ144" s="81">
        <v>1.2820995042233472</v>
      </c>
      <c r="AK144" s="81">
        <v>3.0756162299239223</v>
      </c>
      <c r="AL144" s="81">
        <v>0.96603847271831511</v>
      </c>
      <c r="AM144" s="81">
        <v>3.2078497957125651</v>
      </c>
      <c r="AN144" s="66">
        <f t="shared" si="375"/>
        <v>2.040171722741011</v>
      </c>
      <c r="AO144" s="81">
        <v>0.44001712909571938</v>
      </c>
      <c r="AP144" s="81">
        <v>0</v>
      </c>
      <c r="AQ144" s="81">
        <v>0</v>
      </c>
      <c r="AR144" s="81">
        <v>5.0332931085450348</v>
      </c>
      <c r="AS144" s="81">
        <v>2.960875884621176</v>
      </c>
      <c r="AT144" s="67">
        <f t="shared" si="376"/>
        <v>1.6868372244523862</v>
      </c>
      <c r="AU144" s="83">
        <v>1.6975342802818476</v>
      </c>
      <c r="AV144" s="81">
        <v>0.85332081797875647</v>
      </c>
      <c r="AW144" s="83">
        <v>1.1518013571762424</v>
      </c>
      <c r="AX144" s="81">
        <v>0.46328658181875354</v>
      </c>
      <c r="AY144" s="81">
        <v>0.61420788218021649</v>
      </c>
      <c r="AZ144" s="68">
        <f t="shared" si="377"/>
        <v>0.95603018388716321</v>
      </c>
      <c r="BW144" s="139" t="s">
        <v>140</v>
      </c>
      <c r="BX144" s="134" t="s">
        <v>102</v>
      </c>
      <c r="BY144" s="134" t="s">
        <v>104</v>
      </c>
      <c r="BZ144" s="134" t="s">
        <v>106</v>
      </c>
      <c r="CA144" s="134" t="s">
        <v>108</v>
      </c>
      <c r="CB144" s="134" t="s">
        <v>110</v>
      </c>
      <c r="CC144" s="134" t="s">
        <v>112</v>
      </c>
      <c r="CD144" s="134" t="s">
        <v>114</v>
      </c>
      <c r="CE144" s="134" t="s">
        <v>116</v>
      </c>
      <c r="CF144" s="134" t="s">
        <v>118</v>
      </c>
    </row>
    <row r="145" spans="31:93">
      <c r="AH145" s="61" t="s">
        <v>60</v>
      </c>
      <c r="AI145" s="81">
        <v>0</v>
      </c>
      <c r="AJ145" s="81">
        <v>0</v>
      </c>
      <c r="AK145" s="81">
        <v>0</v>
      </c>
      <c r="AL145" s="81">
        <v>0.27061655376277866</v>
      </c>
      <c r="AM145" s="81">
        <v>0.31117231775199783</v>
      </c>
      <c r="AN145" s="66">
        <f t="shared" si="375"/>
        <v>0.11635777430295531</v>
      </c>
      <c r="AO145" s="81">
        <v>0</v>
      </c>
      <c r="AP145" s="81">
        <v>0</v>
      </c>
      <c r="AQ145" s="81">
        <v>0</v>
      </c>
      <c r="AR145" s="81">
        <v>0.50687201847575059</v>
      </c>
      <c r="AS145" s="81">
        <v>0.9781943973446634</v>
      </c>
      <c r="AT145" s="67">
        <f t="shared" si="376"/>
        <v>0.29701328316408276</v>
      </c>
      <c r="AU145" s="83">
        <v>0</v>
      </c>
      <c r="AV145" s="81">
        <v>0</v>
      </c>
      <c r="AW145" s="83">
        <v>0.55005748091470907</v>
      </c>
      <c r="AX145" s="81">
        <v>0.30878685302811149</v>
      </c>
      <c r="AY145" s="81">
        <v>0.8723489080565241</v>
      </c>
      <c r="AZ145" s="68">
        <f t="shared" si="377"/>
        <v>0.34623864839986895</v>
      </c>
    </row>
    <row r="146" spans="31:93">
      <c r="AH146" s="63" t="s">
        <v>47</v>
      </c>
      <c r="AI146" s="71">
        <f>SUM(AI135:AI137)</f>
        <v>22.650788615574992</v>
      </c>
      <c r="AJ146" s="71">
        <f>SUM(AJ135:AJ137)</f>
        <v>11.030815156600529</v>
      </c>
      <c r="AK146" s="71">
        <f>SUM(AK135:AK137)</f>
        <v>47.875414772337848</v>
      </c>
      <c r="AL146" s="71">
        <f>SUM(AL135:AL137)</f>
        <v>38.941149141519894</v>
      </c>
      <c r="AM146" s="71">
        <f>SUM(AM135:AM137)</f>
        <v>45.211610477284282</v>
      </c>
      <c r="AN146" s="66">
        <f t="shared" si="375"/>
        <v>33.14195563266351</v>
      </c>
      <c r="AO146" s="71">
        <f>SUM(AO135:AO137)</f>
        <v>17.723486330642423</v>
      </c>
      <c r="AP146" s="71">
        <f>SUM(AP135:AP137)</f>
        <v>6.8228913227921328</v>
      </c>
      <c r="AQ146" s="71">
        <f>SUM(AQ135:AQ137)</f>
        <v>11.768259975172901</v>
      </c>
      <c r="AR146" s="71">
        <f>SUM(AR135:AR137)</f>
        <v>67.215731736720556</v>
      </c>
      <c r="AS146" s="71">
        <f>SUM(AS135:AS137)</f>
        <v>29.882008088432659</v>
      </c>
      <c r="AT146" s="67">
        <f t="shared" si="376"/>
        <v>26.682475490752136</v>
      </c>
      <c r="AU146" s="71">
        <f>SUM(AU135:AU137)</f>
        <v>11.687779621966222</v>
      </c>
      <c r="AV146" s="71">
        <f>SUM(AV135:AV137)</f>
        <v>10.13714034711554</v>
      </c>
      <c r="AW146" s="71">
        <f>SUM(AW135:AW137)</f>
        <v>76.999526563608967</v>
      </c>
      <c r="AX146" s="71">
        <f>SUM(AX135:AX137)</f>
        <v>21.264749929249732</v>
      </c>
      <c r="AY146" s="71">
        <f>SUM(AY135:AY137)</f>
        <v>21.455683455679942</v>
      </c>
      <c r="AZ146" s="68">
        <f t="shared" si="377"/>
        <v>28.308975983524078</v>
      </c>
    </row>
    <row r="147" spans="31:93">
      <c r="AH147" s="63" t="s">
        <v>27</v>
      </c>
      <c r="AI147" s="71">
        <f>SUM(AI138:AI145)</f>
        <v>37.809574204444743</v>
      </c>
      <c r="AJ147" s="71">
        <f>SUM(AJ138:AJ145)</f>
        <v>29.698839160424392</v>
      </c>
      <c r="AK147" s="71">
        <f>SUM(AK138:AK145)</f>
        <v>81.450610472687401</v>
      </c>
      <c r="AL147" s="71">
        <f>SUM(AL138:AL145)</f>
        <v>45.462355196452769</v>
      </c>
      <c r="AM147" s="71">
        <f>SUM(AM138:AM145)</f>
        <v>60.139959562692816</v>
      </c>
      <c r="AN147" s="66">
        <f t="shared" si="375"/>
        <v>50.91226771934042</v>
      </c>
      <c r="AO147" s="71">
        <f t="shared" ref="AO147:AS148" si="379">SUM(AO138:AO145)</f>
        <v>9.9291898616104728</v>
      </c>
      <c r="AP147" s="71">
        <f t="shared" si="379"/>
        <v>9.5680683378326243</v>
      </c>
      <c r="AQ147" s="71">
        <f t="shared" si="379"/>
        <v>2.9212384529816697</v>
      </c>
      <c r="AR147" s="71">
        <f t="shared" si="379"/>
        <v>102.36059056351039</v>
      </c>
      <c r="AS147" s="71">
        <f t="shared" si="379"/>
        <v>77.613868444310597</v>
      </c>
      <c r="AT147" s="67">
        <f t="shared" si="376"/>
        <v>40.478591132049146</v>
      </c>
      <c r="AU147" s="71">
        <f t="shared" ref="AU147:AY148" si="380">SUM(AU138:AU145)</f>
        <v>36.792277597584167</v>
      </c>
      <c r="AV147" s="71">
        <f t="shared" si="380"/>
        <v>19.997236590859824</v>
      </c>
      <c r="AW147" s="71">
        <f t="shared" si="380"/>
        <v>128.74566089635951</v>
      </c>
      <c r="AX147" s="71">
        <f t="shared" si="380"/>
        <v>21.530718225268849</v>
      </c>
      <c r="AY147" s="71">
        <f t="shared" si="380"/>
        <v>17.881117663791521</v>
      </c>
      <c r="AZ147" s="68">
        <f t="shared" si="377"/>
        <v>44.989402194772772</v>
      </c>
    </row>
    <row r="148" spans="31:93">
      <c r="AH148" s="63" t="s">
        <v>49</v>
      </c>
      <c r="AI148" s="71">
        <f>AI146+AI147</f>
        <v>60.460362820019739</v>
      </c>
      <c r="AJ148" s="71">
        <f>AJ146+AJ147</f>
        <v>40.729654317024924</v>
      </c>
      <c r="AK148" s="71">
        <f>AK146+AK147</f>
        <v>129.32602524502525</v>
      </c>
      <c r="AL148" s="71">
        <f>AL146+AL147</f>
        <v>84.403504337972663</v>
      </c>
      <c r="AM148" s="71">
        <f>AM146+AM147</f>
        <v>105.3515700399771</v>
      </c>
      <c r="AN148" s="66">
        <f t="shared" si="375"/>
        <v>84.054223352003945</v>
      </c>
      <c r="AO148" s="71">
        <f t="shared" si="379"/>
        <v>27.652676192252898</v>
      </c>
      <c r="AP148" s="71">
        <f t="shared" si="379"/>
        <v>16.390959660624759</v>
      </c>
      <c r="AQ148" s="71">
        <f t="shared" si="379"/>
        <v>14.689498428154572</v>
      </c>
      <c r="AR148" s="71">
        <f t="shared" si="379"/>
        <v>169.57632230023094</v>
      </c>
      <c r="AS148" s="71">
        <f t="shared" si="379"/>
        <v>107.10764766381449</v>
      </c>
      <c r="AT148" s="67">
        <f t="shared" si="376"/>
        <v>67.083420849015539</v>
      </c>
      <c r="AU148" s="71">
        <f t="shared" si="380"/>
        <v>48.272567363829552</v>
      </c>
      <c r="AV148" s="71">
        <f t="shared" si="380"/>
        <v>29.973360505829245</v>
      </c>
      <c r="AW148" s="71">
        <f t="shared" si="380"/>
        <v>204.49965769383903</v>
      </c>
      <c r="AX148" s="71">
        <f t="shared" si="380"/>
        <v>42.795468154518581</v>
      </c>
      <c r="AY148" s="71">
        <f t="shared" si="380"/>
        <v>39.33680111947146</v>
      </c>
      <c r="AZ148" s="68">
        <f t="shared" si="377"/>
        <v>72.975570967497561</v>
      </c>
    </row>
    <row r="149" spans="31:93">
      <c r="AH149" s="63" t="s">
        <v>61</v>
      </c>
      <c r="AI149" s="71">
        <f>AI148/0.14</f>
        <v>431.85973442871239</v>
      </c>
      <c r="AJ149" s="71">
        <f>AJ148/0.149</f>
        <v>273.35338467801961</v>
      </c>
      <c r="AK149" s="71">
        <f>AK148/0.235</f>
        <v>550.32351168095852</v>
      </c>
      <c r="AL149" s="71">
        <f>AL148/0.321</f>
        <v>262.93926585038213</v>
      </c>
      <c r="AM149" s="71">
        <f>AM148/0.255</f>
        <v>413.14341192147884</v>
      </c>
      <c r="AN149" s="66">
        <f t="shared" si="375"/>
        <v>386.3238617119103</v>
      </c>
      <c r="AO149" s="71">
        <f>AO148/0.169</f>
        <v>163.62530291273902</v>
      </c>
      <c r="AP149" s="71">
        <f>AP148/0.158</f>
        <v>103.74025101661239</v>
      </c>
      <c r="AQ149" s="71">
        <f>AQ148/0.142</f>
        <v>103.44717202925756</v>
      </c>
      <c r="AR149" s="71">
        <f>AR148/0.2</f>
        <v>847.88161150115468</v>
      </c>
      <c r="AS149" s="71">
        <f>AS148/0.409</f>
        <v>261.87688915358069</v>
      </c>
      <c r="AT149" s="67">
        <f t="shared" si="376"/>
        <v>296.11424532266881</v>
      </c>
      <c r="AU149" s="71">
        <f>AU148/0.088</f>
        <v>548.55190186169943</v>
      </c>
      <c r="AV149" s="71">
        <f>AV148/0.094</f>
        <v>318.86553729605578</v>
      </c>
      <c r="AW149" s="71">
        <f>AW148/0.273</f>
        <v>749.08299521552749</v>
      </c>
      <c r="AX149" s="71">
        <f>AX148/0.105</f>
        <v>407.57588718589125</v>
      </c>
      <c r="AY149" s="71">
        <f>AY148/0.316</f>
        <v>124.48354784642866</v>
      </c>
      <c r="AZ149" s="68">
        <f t="shared" si="377"/>
        <v>429.71197388112051</v>
      </c>
      <c r="BW149" s="91"/>
      <c r="BX149" s="253" t="s">
        <v>130</v>
      </c>
      <c r="BY149" s="253"/>
      <c r="BZ149" s="253"/>
      <c r="CA149" s="253"/>
      <c r="CB149" s="253"/>
      <c r="CC149" s="253"/>
      <c r="CD149" s="253" t="s">
        <v>75</v>
      </c>
      <c r="CE149" s="253"/>
      <c r="CF149" s="253"/>
      <c r="CG149" s="253"/>
      <c r="CH149" s="253"/>
      <c r="CI149" s="253"/>
      <c r="CJ149" s="251" t="s">
        <v>132</v>
      </c>
      <c r="CK149" s="251"/>
      <c r="CL149" s="251"/>
      <c r="CM149" s="251"/>
      <c r="CN149" s="251"/>
      <c r="CO149" s="251"/>
    </row>
    <row r="150" spans="31:93">
      <c r="BW150" s="91"/>
      <c r="BX150" s="253" t="s">
        <v>51</v>
      </c>
      <c r="BY150" s="253"/>
      <c r="BZ150" s="253" t="s">
        <v>129</v>
      </c>
      <c r="CA150" s="253"/>
      <c r="CB150" s="253" t="s">
        <v>131</v>
      </c>
      <c r="CC150" s="253"/>
      <c r="CD150" s="253" t="s">
        <v>51</v>
      </c>
      <c r="CE150" s="253"/>
      <c r="CF150" s="253" t="s">
        <v>129</v>
      </c>
      <c r="CG150" s="253"/>
      <c r="CH150" s="253" t="s">
        <v>131</v>
      </c>
      <c r="CI150" s="253"/>
      <c r="CJ150" s="253" t="s">
        <v>51</v>
      </c>
      <c r="CK150" s="253"/>
      <c r="CL150" s="253" t="s">
        <v>129</v>
      </c>
      <c r="CM150" s="253"/>
      <c r="CN150" s="253" t="s">
        <v>131</v>
      </c>
      <c r="CO150" s="253"/>
    </row>
    <row r="151" spans="31:93">
      <c r="AE151" s="111">
        <v>0.76</v>
      </c>
      <c r="AF151" s="152">
        <v>276.47518535984852</v>
      </c>
      <c r="BV151" s="7" t="s">
        <v>20</v>
      </c>
      <c r="BW151" s="92">
        <f>BX56</f>
        <v>1.8601674516990435E-2</v>
      </c>
      <c r="BX151" s="92">
        <f t="shared" ref="BX151:BX158" si="381">BX59</f>
        <v>0</v>
      </c>
      <c r="BY151" s="92">
        <f>BY56</f>
        <v>4.0260889342763971E-2</v>
      </c>
      <c r="BZ151" s="92">
        <f t="shared" ref="BZ151:BZ158" si="382">BY59</f>
        <v>1.4755367525828955E-3</v>
      </c>
      <c r="CA151" s="92">
        <f>BZ56</f>
        <v>0.14968595665452661</v>
      </c>
      <c r="CB151" s="92">
        <f t="shared" ref="CB151:CB158" si="383">BZ59</f>
        <v>2.6700881528359264E-3</v>
      </c>
      <c r="CC151" s="92">
        <f>CA56</f>
        <v>1.7240225149109348E-2</v>
      </c>
      <c r="CD151" s="92">
        <f t="shared" ref="CD151:CD158" si="384">CA59</f>
        <v>0</v>
      </c>
      <c r="CE151" s="92">
        <f>CB56</f>
        <v>3.7085997025723905E-2</v>
      </c>
      <c r="CF151" s="5">
        <f t="shared" ref="CF151:CF158" si="385">CB59</f>
        <v>0</v>
      </c>
      <c r="CG151" s="5">
        <f>CC56</f>
        <v>0.12833941266963128</v>
      </c>
      <c r="CH151" s="5">
        <f t="shared" ref="CH151:CH158" si="386">CC59</f>
        <v>8.9342575205750079E-4</v>
      </c>
      <c r="CI151" s="5">
        <f>CD56</f>
        <v>3.2220703344667652E-2</v>
      </c>
      <c r="CJ151" s="5">
        <f t="shared" ref="CJ151:CJ158" si="387">CD59</f>
        <v>0</v>
      </c>
      <c r="CK151" s="5">
        <f>CE56</f>
        <v>6.1772382473057622E-2</v>
      </c>
      <c r="CL151" s="5">
        <f t="shared" ref="CL151:CL158" si="388">CE59</f>
        <v>1.7154475500236088E-3</v>
      </c>
      <c r="CM151" s="5">
        <f>CF56</f>
        <v>0.12643215942365862</v>
      </c>
      <c r="CN151" s="5">
        <f t="shared" ref="CN151:CN158" si="389">CF59</f>
        <v>2.459996530973447E-3</v>
      </c>
    </row>
    <row r="152" spans="31:93">
      <c r="AE152" s="111">
        <v>0.78</v>
      </c>
      <c r="AF152" s="152">
        <v>151.3806086152992</v>
      </c>
      <c r="BV152" s="7" t="s">
        <v>21</v>
      </c>
      <c r="BW152" s="92">
        <f>BX57</f>
        <v>6.8588812985546199E-2</v>
      </c>
      <c r="BX152" s="92">
        <f t="shared" si="381"/>
        <v>1.2174013745108488E-2</v>
      </c>
      <c r="BY152" s="92">
        <f>BY57</f>
        <v>0.10064772425506323</v>
      </c>
      <c r="BZ152" s="92">
        <f t="shared" si="382"/>
        <v>8.8929751423073664E-3</v>
      </c>
      <c r="CA152" s="92">
        <f>BZ57</f>
        <v>0.16339033436400691</v>
      </c>
      <c r="CB152" s="92">
        <f t="shared" si="383"/>
        <v>4.7980461927948026E-2</v>
      </c>
      <c r="CC152" s="92">
        <f>CA57</f>
        <v>7.8782137287970372E-2</v>
      </c>
      <c r="CD152" s="92">
        <f t="shared" si="384"/>
        <v>1.8833225178206084E-3</v>
      </c>
      <c r="CE152" s="92">
        <f>CB57</f>
        <v>9.501132524857861E-2</v>
      </c>
      <c r="CF152" s="5">
        <f t="shared" si="385"/>
        <v>8.2574749859586523E-3</v>
      </c>
      <c r="CG152" s="5">
        <f>CC57</f>
        <v>0.13714943977303987</v>
      </c>
      <c r="CH152" s="5">
        <f t="shared" si="386"/>
        <v>4.6804137541393342E-2</v>
      </c>
      <c r="CI152" s="5">
        <f>CD57</f>
        <v>0.10232372580690771</v>
      </c>
      <c r="CJ152" s="5">
        <f t="shared" si="387"/>
        <v>3.8134853177980376E-3</v>
      </c>
      <c r="CK152" s="5">
        <f>CE57</f>
        <v>0.18541110479164785</v>
      </c>
      <c r="CL152" s="5">
        <f t="shared" si="388"/>
        <v>1.3558141111157305E-2</v>
      </c>
      <c r="CM152" s="5">
        <f>CF57</f>
        <v>0.1294750656449099</v>
      </c>
      <c r="CN152" s="5">
        <f t="shared" si="389"/>
        <v>8.4795152660923787E-2</v>
      </c>
    </row>
    <row r="153" spans="31:93">
      <c r="AE153" s="111">
        <v>0.8</v>
      </c>
      <c r="AF153" s="152">
        <v>213.39836971077847</v>
      </c>
      <c r="AH153" s="251" t="s">
        <v>56</v>
      </c>
      <c r="AI153" s="251"/>
      <c r="AJ153" s="251"/>
      <c r="AK153" s="251"/>
      <c r="AL153" s="251"/>
      <c r="AM153" t="s">
        <v>67</v>
      </c>
      <c r="AN153" s="251" t="s">
        <v>57</v>
      </c>
      <c r="AO153" s="251"/>
      <c r="AP153" s="251"/>
      <c r="AQ153" s="251"/>
      <c r="AR153" s="251"/>
      <c r="AS153" t="s">
        <v>67</v>
      </c>
      <c r="AT153" s="251" t="s">
        <v>58</v>
      </c>
      <c r="AU153" s="251"/>
      <c r="AV153" s="251"/>
      <c r="AW153" s="251"/>
      <c r="AX153" s="251"/>
      <c r="AY153" s="6" t="s">
        <v>46</v>
      </c>
      <c r="BV153" s="61" t="s">
        <v>30</v>
      </c>
      <c r="BW153" s="92">
        <f>BX58</f>
        <v>0</v>
      </c>
      <c r="BX153" s="92">
        <f t="shared" si="381"/>
        <v>0</v>
      </c>
      <c r="BY153" s="92">
        <f>BY58</f>
        <v>2.0648848349456789E-3</v>
      </c>
      <c r="BZ153" s="92">
        <f t="shared" si="382"/>
        <v>0</v>
      </c>
      <c r="CA153" s="92">
        <f>BZ58</f>
        <v>6.3089489360605589E-3</v>
      </c>
      <c r="CB153" s="92">
        <f t="shared" si="383"/>
        <v>8.2809353160108925E-3</v>
      </c>
      <c r="CC153" s="92">
        <f>CA58</f>
        <v>0</v>
      </c>
      <c r="CD153" s="92">
        <f t="shared" si="384"/>
        <v>0</v>
      </c>
      <c r="CE153" s="92">
        <f>CB58</f>
        <v>1.0885086578245038E-3</v>
      </c>
      <c r="CF153" s="5">
        <f t="shared" si="385"/>
        <v>0</v>
      </c>
      <c r="CG153" s="5">
        <f>CC58</f>
        <v>3.5815954043914239E-3</v>
      </c>
      <c r="CH153" s="5">
        <f t="shared" si="386"/>
        <v>6.3177628699630974E-3</v>
      </c>
      <c r="CI153" s="5">
        <f>CD58</f>
        <v>1.027758103293874E-3</v>
      </c>
      <c r="CJ153" s="5">
        <f t="shared" si="387"/>
        <v>0</v>
      </c>
      <c r="CK153" s="5">
        <f>CE58</f>
        <v>1.7564962401571075E-3</v>
      </c>
      <c r="CL153" s="5">
        <f t="shared" si="388"/>
        <v>0</v>
      </c>
      <c r="CM153" s="5">
        <f>CF58</f>
        <v>2.8681175214093969E-3</v>
      </c>
      <c r="CN153" s="5">
        <f t="shared" si="389"/>
        <v>7.2078278102186586E-3</v>
      </c>
    </row>
    <row r="154" spans="31:93">
      <c r="AE154" s="111">
        <v>0.82</v>
      </c>
      <c r="AF154" s="152">
        <v>227.39356086354186</v>
      </c>
      <c r="AG154" t="s">
        <v>51</v>
      </c>
      <c r="AH154" s="109">
        <f>AI117</f>
        <v>57.565648572983903</v>
      </c>
      <c r="AI154" s="109">
        <f>AJ117</f>
        <v>19.456223755920927</v>
      </c>
      <c r="AJ154" s="109">
        <f>AK117</f>
        <v>125.98068606800626</v>
      </c>
      <c r="AK154" s="109">
        <f>AL117</f>
        <v>43.131766551039611</v>
      </c>
      <c r="AL154" s="109">
        <f>AM117</f>
        <v>26.657165530741292</v>
      </c>
      <c r="AM154" s="109">
        <f>AVERAGE(AH154:AL154)</f>
        <v>54.558298095738408</v>
      </c>
      <c r="AN154" s="109">
        <f>AO117</f>
        <v>71.17630887832064</v>
      </c>
      <c r="AO154" s="109">
        <f>AP117</f>
        <v>52.250147810264629</v>
      </c>
      <c r="AP154" s="109">
        <f>AQ117</f>
        <v>41.513660112057671</v>
      </c>
      <c r="AQ154" s="109">
        <f>AR117</f>
        <v>38.547571858185407</v>
      </c>
      <c r="AR154" s="109">
        <f>AS117</f>
        <v>25.169080224085118</v>
      </c>
      <c r="AS154" s="109">
        <f t="shared" ref="AS154:AS160" si="390">AVERAGE(AN154:AR154)</f>
        <v>45.731353776582694</v>
      </c>
      <c r="AT154" s="109">
        <f>AU117</f>
        <v>83.600138156667967</v>
      </c>
      <c r="AU154" s="109">
        <f>AV117</f>
        <v>69.795762853152326</v>
      </c>
      <c r="AV154" s="109">
        <f>AW117</f>
        <v>215.47010909153693</v>
      </c>
      <c r="AW154" s="109">
        <f>AX117</f>
        <v>108.32317342030815</v>
      </c>
      <c r="AX154" s="109">
        <f>AY117</f>
        <v>9.2589996912627335</v>
      </c>
      <c r="AY154" s="109">
        <f>AVERAGE(AT154:AX154)</f>
        <v>97.28963664258562</v>
      </c>
      <c r="BW154">
        <v>0</v>
      </c>
      <c r="BX154" s="92">
        <f t="shared" si="381"/>
        <v>3.0307095229491197E-3</v>
      </c>
      <c r="BY154">
        <v>0</v>
      </c>
      <c r="BZ154" s="92">
        <f t="shared" si="382"/>
        <v>2.3632417068897927E-3</v>
      </c>
      <c r="CA154">
        <v>0</v>
      </c>
      <c r="CB154" s="92">
        <f t="shared" si="383"/>
        <v>0.26324583535349755</v>
      </c>
      <c r="CC154">
        <v>0</v>
      </c>
      <c r="CD154" s="92">
        <f t="shared" si="384"/>
        <v>1.6410905998769907E-3</v>
      </c>
      <c r="CE154">
        <v>0</v>
      </c>
      <c r="CF154" s="5">
        <f t="shared" si="385"/>
        <v>5.4804811477576851E-3</v>
      </c>
      <c r="CG154">
        <v>0</v>
      </c>
      <c r="CH154" s="5">
        <f t="shared" si="386"/>
        <v>0.20816744661065512</v>
      </c>
      <c r="CI154">
        <v>0</v>
      </c>
      <c r="CJ154" s="5">
        <f t="shared" si="387"/>
        <v>8.818023846245219E-4</v>
      </c>
      <c r="CK154">
        <v>0</v>
      </c>
      <c r="CL154" s="5">
        <f t="shared" si="388"/>
        <v>6.2927340385470461E-3</v>
      </c>
      <c r="CM154">
        <v>0</v>
      </c>
      <c r="CN154" s="5">
        <f t="shared" si="389"/>
        <v>0.20313240376823263</v>
      </c>
    </row>
    <row r="155" spans="31:93">
      <c r="AE155" s="111">
        <v>0.84</v>
      </c>
      <c r="AF155" s="152">
        <v>105.26304821908339</v>
      </c>
      <c r="AG155" t="s">
        <v>53</v>
      </c>
      <c r="AH155" s="109">
        <f>AI134</f>
        <v>51.027814474650988</v>
      </c>
      <c r="AI155" s="109">
        <f>AJ134</f>
        <v>43.857657126725506</v>
      </c>
      <c r="AJ155" s="109">
        <f>AK134</f>
        <v>103.98151874127596</v>
      </c>
      <c r="AK155" s="109">
        <f>AL134</f>
        <v>89.725112137970996</v>
      </c>
      <c r="AL155" s="109">
        <f>AM134</f>
        <v>66.637402834278049</v>
      </c>
      <c r="AM155" s="109">
        <f t="shared" ref="AM155:AM160" si="391">AVERAGE(AH155:AL155)</f>
        <v>71.045901062980306</v>
      </c>
      <c r="AN155" s="109">
        <f>AO134</f>
        <v>41.807587525438855</v>
      </c>
      <c r="AO155" s="109">
        <f>AP134</f>
        <v>66.328554844528256</v>
      </c>
      <c r="AP155" s="109">
        <f>AQ134</f>
        <v>85.469318304168581</v>
      </c>
      <c r="AQ155" s="109">
        <f>AR134</f>
        <v>58.694774342067859</v>
      </c>
      <c r="AR155" s="109">
        <f>AS134</f>
        <v>58.157921773230889</v>
      </c>
      <c r="AS155" s="109">
        <f t="shared" si="390"/>
        <v>62.091631357886889</v>
      </c>
      <c r="AT155" s="109">
        <f>AU134</f>
        <v>80.961880861266877</v>
      </c>
      <c r="AU155" s="109">
        <f>AV134</f>
        <v>76.573607662630337</v>
      </c>
      <c r="AV155" s="109">
        <f>AW134</f>
        <v>306.81166281296424</v>
      </c>
      <c r="AW155" s="109">
        <f>AX134</f>
        <v>232.03122755042355</v>
      </c>
      <c r="AX155" s="109">
        <f>AY134</f>
        <v>119.17611752324784</v>
      </c>
      <c r="AY155" s="109">
        <f t="shared" ref="AY155:AY160" si="392">AVERAGE(AT155:AX155)</f>
        <v>163.11089928210657</v>
      </c>
      <c r="BW155">
        <v>0</v>
      </c>
      <c r="BX155" s="92">
        <f t="shared" si="381"/>
        <v>0</v>
      </c>
      <c r="BY155">
        <v>0</v>
      </c>
      <c r="BZ155" s="92">
        <f t="shared" si="382"/>
        <v>0</v>
      </c>
      <c r="CA155">
        <v>0</v>
      </c>
      <c r="CB155" s="92">
        <f t="shared" si="383"/>
        <v>6.1048959190482144E-2</v>
      </c>
      <c r="CC155">
        <v>0</v>
      </c>
      <c r="CD155" s="92">
        <f t="shared" si="384"/>
        <v>0</v>
      </c>
      <c r="CE155">
        <v>0</v>
      </c>
      <c r="CF155" s="5">
        <f t="shared" si="385"/>
        <v>0</v>
      </c>
      <c r="CG155">
        <v>0</v>
      </c>
      <c r="CH155" s="5">
        <f t="shared" si="386"/>
        <v>4.4935562462351031E-2</v>
      </c>
      <c r="CI155">
        <v>0</v>
      </c>
      <c r="CJ155" s="5">
        <f t="shared" si="387"/>
        <v>0</v>
      </c>
      <c r="CK155">
        <v>0</v>
      </c>
      <c r="CL155" s="5">
        <f t="shared" si="388"/>
        <v>0</v>
      </c>
      <c r="CM155">
        <v>0</v>
      </c>
      <c r="CN155" s="5">
        <f t="shared" si="389"/>
        <v>3.5846943247366085E-2</v>
      </c>
    </row>
    <row r="156" spans="31:93">
      <c r="AE156" s="111">
        <v>0.96</v>
      </c>
      <c r="AF156" s="152">
        <v>40.805529872803461</v>
      </c>
      <c r="AG156" t="s">
        <v>55</v>
      </c>
      <c r="AH156" s="109">
        <f>AI149</f>
        <v>431.85973442871239</v>
      </c>
      <c r="AI156" s="109">
        <f>AJ149</f>
        <v>273.35338467801961</v>
      </c>
      <c r="AJ156" s="109">
        <f>AK149</f>
        <v>550.32351168095852</v>
      </c>
      <c r="AK156" s="109">
        <f>AL149</f>
        <v>262.93926585038213</v>
      </c>
      <c r="AL156" s="109">
        <f>AM149</f>
        <v>413.14341192147884</v>
      </c>
      <c r="AM156" s="109">
        <f t="shared" si="391"/>
        <v>386.3238617119103</v>
      </c>
      <c r="AN156" s="109">
        <f>AO149</f>
        <v>163.62530291273902</v>
      </c>
      <c r="AO156" s="109">
        <f>AP149</f>
        <v>103.74025101661239</v>
      </c>
      <c r="AP156" s="109">
        <f>AQ149</f>
        <v>103.44717202925756</v>
      </c>
      <c r="AQ156" s="109">
        <f>AR149</f>
        <v>847.88161150115468</v>
      </c>
      <c r="AR156" s="109">
        <f>AS149</f>
        <v>261.87688915358069</v>
      </c>
      <c r="AS156" s="109">
        <f t="shared" si="390"/>
        <v>296.11424532266881</v>
      </c>
      <c r="AT156" s="109">
        <f>AU149</f>
        <v>548.55190186169943</v>
      </c>
      <c r="AU156" s="109">
        <f>AV149</f>
        <v>318.86553729605578</v>
      </c>
      <c r="AV156" s="109">
        <f>AW149</f>
        <v>749.08299521552749</v>
      </c>
      <c r="AW156" s="109">
        <f>AX149</f>
        <v>407.57588718589125</v>
      </c>
      <c r="AX156" s="109">
        <f>AY149</f>
        <v>124.48354784642866</v>
      </c>
      <c r="AY156" s="109">
        <f t="shared" si="392"/>
        <v>429.71197388112051</v>
      </c>
      <c r="BW156">
        <v>0</v>
      </c>
      <c r="BX156" s="92">
        <f t="shared" si="381"/>
        <v>0</v>
      </c>
      <c r="BY156">
        <v>0</v>
      </c>
      <c r="BZ156" s="92">
        <f t="shared" si="382"/>
        <v>0</v>
      </c>
      <c r="CA156">
        <v>0</v>
      </c>
      <c r="CB156" s="92">
        <f t="shared" si="383"/>
        <v>8.4575748921369168E-2</v>
      </c>
      <c r="CC156">
        <v>0</v>
      </c>
      <c r="CD156" s="92">
        <f t="shared" si="384"/>
        <v>0</v>
      </c>
      <c r="CE156">
        <v>0</v>
      </c>
      <c r="CF156" s="5">
        <f t="shared" si="385"/>
        <v>0</v>
      </c>
      <c r="CG156">
        <v>0</v>
      </c>
      <c r="CH156" s="5">
        <f t="shared" si="386"/>
        <v>6.6736490986260805E-2</v>
      </c>
      <c r="CI156">
        <v>0</v>
      </c>
      <c r="CJ156" s="5">
        <f t="shared" si="387"/>
        <v>0</v>
      </c>
      <c r="CK156">
        <v>0</v>
      </c>
      <c r="CL156" s="5">
        <f t="shared" si="388"/>
        <v>0</v>
      </c>
      <c r="CM156">
        <v>0</v>
      </c>
      <c r="CN156" s="5">
        <f t="shared" si="389"/>
        <v>6.3761953178035929E-2</v>
      </c>
    </row>
    <row r="157" spans="31:93">
      <c r="AE157" s="111">
        <v>0.98</v>
      </c>
      <c r="AF157" s="152">
        <v>36.353126870137636</v>
      </c>
      <c r="AG157" t="s">
        <v>49</v>
      </c>
      <c r="AH157" s="5">
        <f>SUM(AH154:AH156)</f>
        <v>540.45319747634721</v>
      </c>
      <c r="AI157" s="5">
        <f>SUM(AI154:AI156)</f>
        <v>336.66726556066601</v>
      </c>
      <c r="AJ157" s="5">
        <f>SUM(AJ154:AJ156)</f>
        <v>780.2857164902407</v>
      </c>
      <c r="AK157" s="5">
        <f>SUM(AK154:AK156)</f>
        <v>395.79614453939274</v>
      </c>
      <c r="AL157" s="5">
        <f>SUM(AL154:AL156)</f>
        <v>506.4379802864982</v>
      </c>
      <c r="AM157" s="109">
        <f t="shared" si="391"/>
        <v>511.928060870629</v>
      </c>
      <c r="AN157" s="5">
        <f>SUM(AN154:AN156)</f>
        <v>276.60919931649852</v>
      </c>
      <c r="AO157" s="5">
        <f>SUM(AO154:AO156)</f>
        <v>222.31895367140527</v>
      </c>
      <c r="AP157" s="5">
        <f>SUM(AP154:AP156)</f>
        <v>230.4301504454838</v>
      </c>
      <c r="AQ157" s="5">
        <f>SUM(AQ154:AQ156)</f>
        <v>945.1239577014079</v>
      </c>
      <c r="AR157" s="5">
        <f>SUM(AR154:AR156)</f>
        <v>345.20389115089671</v>
      </c>
      <c r="AS157" s="109">
        <f t="shared" si="390"/>
        <v>403.93723045713841</v>
      </c>
      <c r="AT157" s="5">
        <f>SUM(AT154:AT156)</f>
        <v>713.11392087963429</v>
      </c>
      <c r="AU157" s="5">
        <f>SUM(AU154:AU156)</f>
        <v>465.23490781183841</v>
      </c>
      <c r="AV157" s="5">
        <f>SUM(AV154:AV156)</f>
        <v>1271.3647671200288</v>
      </c>
      <c r="AW157" s="5">
        <f>SUM(AW154:AW156)</f>
        <v>747.93028815662296</v>
      </c>
      <c r="AX157" s="5">
        <f>SUM(AX154:AX156)</f>
        <v>252.91866506093925</v>
      </c>
      <c r="AY157" s="109">
        <f t="shared" si="392"/>
        <v>690.11250980581258</v>
      </c>
      <c r="BW157">
        <v>0</v>
      </c>
      <c r="BX157" s="92">
        <f t="shared" si="381"/>
        <v>0</v>
      </c>
      <c r="BY157">
        <v>0</v>
      </c>
      <c r="BZ157" s="92">
        <f t="shared" si="382"/>
        <v>0</v>
      </c>
      <c r="CA157">
        <v>0</v>
      </c>
      <c r="CB157" s="92">
        <f t="shared" si="383"/>
        <v>2.041041597861883E-2</v>
      </c>
      <c r="CC157">
        <v>0</v>
      </c>
      <c r="CD157" s="92">
        <f t="shared" si="384"/>
        <v>0</v>
      </c>
      <c r="CE157">
        <v>0</v>
      </c>
      <c r="CF157" s="5">
        <f t="shared" si="385"/>
        <v>0</v>
      </c>
      <c r="CG157">
        <v>0</v>
      </c>
      <c r="CH157" s="5">
        <f t="shared" si="386"/>
        <v>1.5773688652396027E-2</v>
      </c>
      <c r="CI157">
        <v>0</v>
      </c>
      <c r="CJ157" s="5">
        <f t="shared" si="387"/>
        <v>0</v>
      </c>
      <c r="CK157">
        <v>0</v>
      </c>
      <c r="CL157" s="5">
        <f t="shared" si="388"/>
        <v>0</v>
      </c>
      <c r="CM157">
        <v>0</v>
      </c>
      <c r="CN157" s="5">
        <f t="shared" si="389"/>
        <v>1.3319075840401384E-2</v>
      </c>
    </row>
    <row r="158" spans="31:93">
      <c r="AE158" s="111">
        <v>1</v>
      </c>
      <c r="AF158" s="152">
        <v>87.404345140289308</v>
      </c>
      <c r="AH158" s="75">
        <f>AH154+AH155</f>
        <v>108.59346304763488</v>
      </c>
      <c r="AI158" s="75">
        <f>AI154+AI155</f>
        <v>63.31388088264643</v>
      </c>
      <c r="AJ158" s="75">
        <f>AJ154+AJ155</f>
        <v>229.96220480928224</v>
      </c>
      <c r="AK158" s="75">
        <f>AK154+AK155</f>
        <v>132.85687868901061</v>
      </c>
      <c r="AL158" s="75">
        <f>AL154+AL155</f>
        <v>93.294568365019344</v>
      </c>
      <c r="AM158" s="109">
        <f t="shared" si="391"/>
        <v>125.60419915871871</v>
      </c>
      <c r="AN158" s="75">
        <f>AN154+AN155</f>
        <v>112.9838964037595</v>
      </c>
      <c r="AO158" s="75">
        <f>AO154+AO155</f>
        <v>118.57870265479289</v>
      </c>
      <c r="AP158" s="75">
        <f>AP154+AP155</f>
        <v>126.98297841622625</v>
      </c>
      <c r="AQ158" s="75">
        <f>AQ154+AQ155</f>
        <v>97.242346200253266</v>
      </c>
      <c r="AR158" s="75">
        <f>AR154+AR155</f>
        <v>83.327001997316003</v>
      </c>
      <c r="AS158" s="109">
        <f t="shared" si="390"/>
        <v>107.82298513446958</v>
      </c>
      <c r="AT158" s="75">
        <f>AT154+AT155</f>
        <v>164.56201901793486</v>
      </c>
      <c r="AU158" s="75">
        <f>AU154+AU155</f>
        <v>146.36937051578266</v>
      </c>
      <c r="AV158" s="75">
        <f>AV154+AV155</f>
        <v>522.28177190450117</v>
      </c>
      <c r="AW158" s="75">
        <f>AW154+AW155</f>
        <v>340.35440097073172</v>
      </c>
      <c r="AX158" s="75">
        <f>AX154+AX155</f>
        <v>128.43511721451057</v>
      </c>
      <c r="AY158" s="109">
        <f t="shared" si="392"/>
        <v>260.40053592469224</v>
      </c>
      <c r="BW158">
        <v>0</v>
      </c>
      <c r="BX158" s="92">
        <f t="shared" si="381"/>
        <v>0</v>
      </c>
      <c r="BY158">
        <v>0</v>
      </c>
      <c r="BZ158" s="92">
        <f t="shared" si="382"/>
        <v>0</v>
      </c>
      <c r="CA158">
        <v>0</v>
      </c>
      <c r="CB158" s="92">
        <f t="shared" si="383"/>
        <v>1.0345494993520177E-3</v>
      </c>
      <c r="CC158">
        <v>0</v>
      </c>
      <c r="CD158" s="92">
        <f t="shared" si="384"/>
        <v>0</v>
      </c>
      <c r="CE158">
        <v>0</v>
      </c>
      <c r="CF158" s="5">
        <f t="shared" si="385"/>
        <v>0</v>
      </c>
      <c r="CG158">
        <v>0</v>
      </c>
      <c r="CH158" s="5">
        <f t="shared" si="386"/>
        <v>2.631828297612607E-3</v>
      </c>
      <c r="CI158">
        <v>0</v>
      </c>
      <c r="CJ158" s="5">
        <f t="shared" si="387"/>
        <v>0</v>
      </c>
      <c r="CK158">
        <v>0</v>
      </c>
      <c r="CL158" s="5">
        <f t="shared" si="388"/>
        <v>0</v>
      </c>
      <c r="CM158">
        <v>0</v>
      </c>
      <c r="CN158" s="5">
        <f t="shared" si="389"/>
        <v>2.8034060351224141E-3</v>
      </c>
    </row>
    <row r="159" spans="31:93">
      <c r="AE159" s="111">
        <v>1.1200000000000001</v>
      </c>
      <c r="AF159" s="152">
        <v>129.45419177892919</v>
      </c>
      <c r="AG159" s="130" t="s">
        <v>124</v>
      </c>
      <c r="AH159">
        <f>AH158/AH157*100</f>
        <v>20.093037390603548</v>
      </c>
      <c r="AI159">
        <f>AI158/AI157*100</f>
        <v>18.806069778482083</v>
      </c>
      <c r="AJ159">
        <f>AJ158/AJ157*100</f>
        <v>29.471538431289286</v>
      </c>
      <c r="AK159">
        <f>AK158/AK157*100</f>
        <v>33.56699667795467</v>
      </c>
      <c r="AL159">
        <f>AL158/AL157*100</f>
        <v>18.421716379218132</v>
      </c>
      <c r="AM159" s="109">
        <f t="shared" si="391"/>
        <v>24.071871731509543</v>
      </c>
      <c r="AN159">
        <f>AN158/AN157*100</f>
        <v>40.846037182762821</v>
      </c>
      <c r="AO159">
        <f>AO158/AO157*100</f>
        <v>53.337198964176537</v>
      </c>
      <c r="AP159">
        <f>AP158/AP157*100</f>
        <v>55.10692857281645</v>
      </c>
      <c r="AQ159">
        <f>AQ158/AQ157*100</f>
        <v>10.288845754873451</v>
      </c>
      <c r="AR159">
        <f>AR158/AR157*100</f>
        <v>24.138488624652211</v>
      </c>
      <c r="AS159" s="109">
        <f t="shared" si="390"/>
        <v>36.743499819856297</v>
      </c>
      <c r="AT159">
        <f>AT158/AT157*100</f>
        <v>23.076539974839601</v>
      </c>
      <c r="AU159">
        <f>AU158/AU157*100</f>
        <v>31.461390376790238</v>
      </c>
      <c r="AV159">
        <f>AV158/AV157*100</f>
        <v>41.08040315507602</v>
      </c>
      <c r="AW159">
        <f>AW158/AW157*100</f>
        <v>45.506166331301003</v>
      </c>
      <c r="AX159">
        <f>AX158/AX157*100</f>
        <v>50.781193702554496</v>
      </c>
      <c r="AY159" s="109">
        <f t="shared" si="392"/>
        <v>38.381138708112267</v>
      </c>
    </row>
    <row r="160" spans="31:93">
      <c r="AE160" s="111">
        <v>1.1399999999999999</v>
      </c>
      <c r="AF160" s="152">
        <v>100.77509536351705</v>
      </c>
      <c r="AG160" s="110" t="s">
        <v>125</v>
      </c>
      <c r="AH160">
        <f>AH154/AH157*100</f>
        <v>10.651366083462435</v>
      </c>
      <c r="AI160">
        <f>AI154/AI157*100</f>
        <v>5.7790660828042393</v>
      </c>
      <c r="AJ160">
        <f>AJ154/AJ157*100</f>
        <v>16.145455876684878</v>
      </c>
      <c r="AK160">
        <f>AK154/AK157*100</f>
        <v>10.897470110840557</v>
      </c>
      <c r="AL160">
        <f>AL154/AL157*100</f>
        <v>5.26365844750842</v>
      </c>
      <c r="AM160" s="109">
        <f t="shared" si="391"/>
        <v>9.7474033202601049</v>
      </c>
      <c r="AN160">
        <f>AN154/AN157*100</f>
        <v>25.731721524156587</v>
      </c>
      <c r="AO160">
        <f>AO154/AO157*100</f>
        <v>23.50233614696301</v>
      </c>
      <c r="AP160">
        <f>AP154/AP157*100</f>
        <v>18.015724084630651</v>
      </c>
      <c r="AQ160">
        <f>AQ154/AQ157*100</f>
        <v>4.0785731378490464</v>
      </c>
      <c r="AR160">
        <f>AR154/AR157*100</f>
        <v>7.2910766272571133</v>
      </c>
      <c r="AS160" s="109">
        <f t="shared" si="390"/>
        <v>15.723886304171282</v>
      </c>
      <c r="AT160">
        <f>AT154/AT157*100</f>
        <v>11.723251462199228</v>
      </c>
      <c r="AU160">
        <f>AU154/AU157*100</f>
        <v>15.002262659400619</v>
      </c>
      <c r="AV160">
        <f>AV154/AV157*100</f>
        <v>16.947937733057731</v>
      </c>
      <c r="AW160">
        <f>AW154/AW157*100</f>
        <v>14.483057463454985</v>
      </c>
      <c r="AX160">
        <f>AX154/AX157*100</f>
        <v>3.6608605731142192</v>
      </c>
      <c r="AY160" s="109">
        <f t="shared" si="392"/>
        <v>12.363473978245356</v>
      </c>
    </row>
    <row r="161" spans="31:51">
      <c r="AE161" s="111">
        <v>1.06</v>
      </c>
      <c r="AF161" s="152">
        <v>42.13523572615567</v>
      </c>
    </row>
    <row r="162" spans="31:51">
      <c r="AE162" s="111">
        <v>1.18</v>
      </c>
      <c r="AF162" s="152">
        <v>33.13536216260767</v>
      </c>
      <c r="AM162" t="s">
        <v>74</v>
      </c>
      <c r="AS162" t="s">
        <v>74</v>
      </c>
      <c r="AY162" t="s">
        <v>74</v>
      </c>
    </row>
    <row r="163" spans="31:51">
      <c r="AE163" s="111">
        <v>1.2</v>
      </c>
      <c r="AF163" s="152">
        <v>61.38301135551454</v>
      </c>
      <c r="AL163" t="s">
        <v>51</v>
      </c>
      <c r="AM163">
        <f>_xlfn.STDEV.P(AH154:AL154)</f>
        <v>38.082531704349044</v>
      </c>
      <c r="AR163" t="s">
        <v>51</v>
      </c>
      <c r="AS163">
        <f>_xlfn.STDEV.P(AN154:AR154)</f>
        <v>15.376236027907709</v>
      </c>
      <c r="AX163" t="s">
        <v>51</v>
      </c>
      <c r="AY163">
        <f>_xlfn.STDEV.P(AT154:AX154)</f>
        <v>67.499735568198389</v>
      </c>
    </row>
    <row r="164" spans="31:51">
      <c r="AE164" s="111">
        <v>1.22</v>
      </c>
      <c r="AF164" s="152">
        <v>60.435351801978506</v>
      </c>
      <c r="AG164" s="38"/>
      <c r="AH164" s="38" t="s">
        <v>56</v>
      </c>
      <c r="AI164" s="38" t="s">
        <v>57</v>
      </c>
      <c r="AJ164" s="38" t="s">
        <v>58</v>
      </c>
      <c r="AL164" t="s">
        <v>53</v>
      </c>
      <c r="AM164">
        <f t="shared" ref="AM164:AM169" si="393">_xlfn.STDEV.P(AH155:AL155)</f>
        <v>22.772909756386102</v>
      </c>
      <c r="AR164" t="s">
        <v>53</v>
      </c>
      <c r="AS164">
        <f t="shared" ref="AS164:AS169" si="394">_xlfn.STDEV.P(AN155:AR155)</f>
        <v>14.162788641146967</v>
      </c>
      <c r="AX164" t="s">
        <v>53</v>
      </c>
      <c r="AY164">
        <f t="shared" ref="AY164:AY169" si="395">_xlfn.STDEV.P(AT155:AX155)</f>
        <v>91.178232275586808</v>
      </c>
    </row>
    <row r="165" spans="31:51">
      <c r="AE165" s="111">
        <v>1.24</v>
      </c>
      <c r="AF165" s="152">
        <v>7.8293922998100722</v>
      </c>
      <c r="AG165" s="153" t="s">
        <v>126</v>
      </c>
      <c r="AH165" s="112" t="s">
        <v>77</v>
      </c>
      <c r="AI165" s="95">
        <f>AS157</f>
        <v>403.93723045713841</v>
      </c>
      <c r="AJ165" s="95">
        <v>690.11250980581269</v>
      </c>
      <c r="AL165" t="s">
        <v>55</v>
      </c>
      <c r="AM165">
        <f t="shared" si="393"/>
        <v>107.40090906940426</v>
      </c>
      <c r="AR165" t="s">
        <v>55</v>
      </c>
      <c r="AS165">
        <f t="shared" si="394"/>
        <v>281.88689136411062</v>
      </c>
      <c r="AX165" t="s">
        <v>55</v>
      </c>
      <c r="AY165">
        <f t="shared" si="395"/>
        <v>210.74254845569854</v>
      </c>
    </row>
    <row r="166" spans="31:51">
      <c r="AE166" s="111">
        <v>1.76</v>
      </c>
      <c r="AF166" s="152">
        <v>217.95372321564435</v>
      </c>
      <c r="AG166" s="130" t="s">
        <v>124</v>
      </c>
      <c r="AH166" s="94">
        <f>AM159</f>
        <v>24.071871731509543</v>
      </c>
      <c r="AI166" s="94">
        <f>AS159</f>
        <v>36.743499819856297</v>
      </c>
      <c r="AJ166" s="94">
        <f>AY159</f>
        <v>38.381138708112267</v>
      </c>
      <c r="AL166" t="s">
        <v>49</v>
      </c>
      <c r="AM166">
        <f t="shared" si="393"/>
        <v>153.01151858359896</v>
      </c>
      <c r="AR166" t="s">
        <v>49</v>
      </c>
      <c r="AS166">
        <f t="shared" si="394"/>
        <v>274.09305415583492</v>
      </c>
      <c r="AX166" t="s">
        <v>49</v>
      </c>
      <c r="AY166">
        <f t="shared" si="395"/>
        <v>341.59465475883752</v>
      </c>
    </row>
    <row r="167" spans="31:51">
      <c r="AE167" s="111">
        <v>1.78</v>
      </c>
      <c r="AF167" s="152">
        <v>193.03153704751151</v>
      </c>
      <c r="AG167" s="110" t="s">
        <v>125</v>
      </c>
      <c r="AH167" s="94">
        <f>AM160</f>
        <v>9.7474033202601049</v>
      </c>
      <c r="AI167" s="94">
        <f>AS160</f>
        <v>15.723886304171282</v>
      </c>
      <c r="AJ167" s="94">
        <f>AY160</f>
        <v>12.363473978245356</v>
      </c>
      <c r="AM167">
        <f t="shared" si="393"/>
        <v>56.844623034606627</v>
      </c>
      <c r="AS167">
        <f t="shared" si="394"/>
        <v>15.629644379674179</v>
      </c>
      <c r="AY167">
        <f t="shared" si="395"/>
        <v>151.37859956867555</v>
      </c>
    </row>
    <row r="168" spans="31:51">
      <c r="AE168" s="111">
        <v>1.8</v>
      </c>
      <c r="AF168" s="152">
        <v>215.3997755580034</v>
      </c>
      <c r="AL168" s="130" t="s">
        <v>124</v>
      </c>
      <c r="AM168">
        <f t="shared" si="393"/>
        <v>6.2417601146347055</v>
      </c>
      <c r="AR168" s="130" t="s">
        <v>124</v>
      </c>
      <c r="AS168">
        <f t="shared" si="394"/>
        <v>17.251853283635551</v>
      </c>
      <c r="AX168" s="130" t="s">
        <v>124</v>
      </c>
      <c r="AY168">
        <f t="shared" si="395"/>
        <v>9.9390851732577783</v>
      </c>
    </row>
    <row r="169" spans="31:51">
      <c r="AE169" s="111">
        <v>1.8199999999999998</v>
      </c>
      <c r="AF169" s="152">
        <v>226.16158718642194</v>
      </c>
      <c r="AL169" s="110" t="s">
        <v>125</v>
      </c>
      <c r="AM169">
        <f t="shared" si="393"/>
        <v>3.9730730506481247</v>
      </c>
      <c r="AR169" s="110" t="s">
        <v>125</v>
      </c>
      <c r="AS169">
        <f t="shared" si="394"/>
        <v>8.6329504336341589</v>
      </c>
      <c r="AX169" s="110" t="s">
        <v>125</v>
      </c>
      <c r="AY169">
        <f t="shared" si="395"/>
        <v>4.6608692906576028</v>
      </c>
    </row>
    <row r="170" spans="31:51">
      <c r="AE170" s="111">
        <v>1.8399999999999999</v>
      </c>
      <c r="AF170" s="152">
        <v>322.86720821323053</v>
      </c>
    </row>
    <row r="171" spans="31:51">
      <c r="AE171" s="111">
        <v>1.96</v>
      </c>
      <c r="AF171" s="152">
        <v>25.753042633205261</v>
      </c>
    </row>
    <row r="172" spans="31:51">
      <c r="AE172" s="111">
        <v>1.98</v>
      </c>
      <c r="AF172" s="152">
        <v>30.970573042095261</v>
      </c>
      <c r="AI172" t="s">
        <v>67</v>
      </c>
      <c r="AJ172" t="s">
        <v>76</v>
      </c>
      <c r="AN172" t="s">
        <v>120</v>
      </c>
      <c r="AO172" t="s">
        <v>121</v>
      </c>
      <c r="AP172" t="s">
        <v>123</v>
      </c>
    </row>
    <row r="173" spans="31:51">
      <c r="AE173" s="111">
        <v>2</v>
      </c>
      <c r="AF173" s="152">
        <v>40.698962198867164</v>
      </c>
      <c r="AG173" s="254" t="s">
        <v>56</v>
      </c>
      <c r="AH173" s="42" t="s">
        <v>51</v>
      </c>
      <c r="AI173" s="111">
        <f>AM154</f>
        <v>54.558298095738408</v>
      </c>
      <c r="AJ173">
        <f>_xlfn.STDEV.P(AH154:AL154)</f>
        <v>38.082531704349044</v>
      </c>
      <c r="AM173" s="42" t="s">
        <v>51</v>
      </c>
      <c r="AN173" s="111">
        <f>AI173</f>
        <v>54.558298095738408</v>
      </c>
      <c r="AO173" s="111">
        <f>AI176</f>
        <v>45.731353776582694</v>
      </c>
      <c r="AP173" s="111">
        <f>AI179</f>
        <v>97.28963664258562</v>
      </c>
      <c r="AQ173">
        <f>AJ173</f>
        <v>38.082531704349044</v>
      </c>
      <c r="AR173">
        <f>AJ176</f>
        <v>15.376236027907709</v>
      </c>
      <c r="AS173">
        <f>AJ179</f>
        <v>67.499735568198389</v>
      </c>
    </row>
    <row r="174" spans="31:51">
      <c r="AE174" s="111">
        <v>2.12</v>
      </c>
      <c r="AF174" s="152">
        <v>77.175136646004006</v>
      </c>
      <c r="AG174" s="254"/>
      <c r="AH174" s="42" t="s">
        <v>53</v>
      </c>
      <c r="AI174" s="111">
        <f>AM155</f>
        <v>71.045901062980306</v>
      </c>
      <c r="AJ174">
        <f>_xlfn.STDEV.P(AH155:AL155)</f>
        <v>22.772909756386102</v>
      </c>
      <c r="AM174" s="42" t="s">
        <v>53</v>
      </c>
      <c r="AN174" s="111">
        <f>AI174</f>
        <v>71.045901062980306</v>
      </c>
      <c r="AO174" s="111">
        <f>AI177</f>
        <v>62.091631357886889</v>
      </c>
      <c r="AP174" s="111">
        <f>AI180</f>
        <v>163.11089928210657</v>
      </c>
      <c r="AQ174">
        <f>AJ174</f>
        <v>22.772909756386102</v>
      </c>
      <c r="AR174">
        <f>AJ177</f>
        <v>14.162788641146967</v>
      </c>
      <c r="AS174">
        <f>AJ180</f>
        <v>91.178232275586808</v>
      </c>
    </row>
    <row r="175" spans="31:51">
      <c r="AE175" s="111">
        <v>2.1399999999999997</v>
      </c>
      <c r="AF175" s="152">
        <v>52.07642575158107</v>
      </c>
      <c r="AG175" s="254"/>
      <c r="AH175" s="42" t="s">
        <v>55</v>
      </c>
      <c r="AI175" s="111">
        <f>AM156</f>
        <v>386.3238617119103</v>
      </c>
      <c r="AJ175">
        <f>_xlfn.STDEV.P(AH156:AL156)</f>
        <v>107.40090906940426</v>
      </c>
      <c r="AM175" s="42" t="s">
        <v>55</v>
      </c>
      <c r="AN175" s="111">
        <f>AI175</f>
        <v>386.3238617119103</v>
      </c>
      <c r="AO175" s="111">
        <f>AI178</f>
        <v>296.11424532266881</v>
      </c>
      <c r="AP175" s="111">
        <f>AI181</f>
        <v>429.71197388112051</v>
      </c>
      <c r="AQ175">
        <f>AJ175</f>
        <v>107.40090906940426</v>
      </c>
      <c r="AR175">
        <f>AJ178</f>
        <v>281.88689136411062</v>
      </c>
      <c r="AS175">
        <f>AJ181</f>
        <v>210.74254845569854</v>
      </c>
    </row>
    <row r="176" spans="31:51">
      <c r="AE176" s="111">
        <v>2.06</v>
      </c>
      <c r="AF176" s="152">
        <v>29.052598414627784</v>
      </c>
      <c r="AG176" s="254" t="s">
        <v>75</v>
      </c>
      <c r="AH176" s="42" t="s">
        <v>51</v>
      </c>
      <c r="AI176" s="111">
        <f>AS154</f>
        <v>45.731353776582694</v>
      </c>
      <c r="AJ176" s="111">
        <f>_xlfn.STDEV.P(AN154:AR154)</f>
        <v>15.376236027907709</v>
      </c>
    </row>
    <row r="177" spans="31:36">
      <c r="AE177" s="111">
        <v>2.1799999999999997</v>
      </c>
      <c r="AF177" s="152">
        <v>13.739229097783026</v>
      </c>
      <c r="AG177" s="254"/>
      <c r="AH177" s="42" t="s">
        <v>53</v>
      </c>
      <c r="AI177" s="111">
        <f>AS155</f>
        <v>62.091631357886889</v>
      </c>
      <c r="AJ177" s="111">
        <f>_xlfn.STDEV.P(AN155:AR155)</f>
        <v>14.162788641146967</v>
      </c>
    </row>
    <row r="178" spans="31:36">
      <c r="AE178" s="111">
        <v>2.2000000000000002</v>
      </c>
      <c r="AF178" s="152">
        <v>49.309562335079065</v>
      </c>
      <c r="AG178" s="254"/>
      <c r="AH178" s="42" t="s">
        <v>55</v>
      </c>
      <c r="AI178" s="111">
        <f>AS156</f>
        <v>296.11424532266881</v>
      </c>
      <c r="AJ178" s="111">
        <f>_xlfn.STDEV.P(AN156:AR156)</f>
        <v>281.88689136411062</v>
      </c>
    </row>
    <row r="179" spans="31:36">
      <c r="AE179" s="111">
        <v>2.2199999999999998</v>
      </c>
      <c r="AF179" s="152">
        <v>37.09886672798423</v>
      </c>
      <c r="AG179" s="254" t="s">
        <v>58</v>
      </c>
      <c r="AH179" s="42" t="s">
        <v>51</v>
      </c>
      <c r="AI179" s="111">
        <f>AY154</f>
        <v>97.28963664258562</v>
      </c>
      <c r="AJ179" s="111">
        <f>_xlfn.STDEV.P(AT154:AX154)</f>
        <v>67.499735568198389</v>
      </c>
    </row>
    <row r="180" spans="31:36">
      <c r="AE180" s="111">
        <v>2.2400000000000002</v>
      </c>
      <c r="AF180" s="152">
        <v>20.832293013604136</v>
      </c>
      <c r="AG180" s="254"/>
      <c r="AH180" s="42" t="s">
        <v>53</v>
      </c>
      <c r="AI180" s="111">
        <f>AY155</f>
        <v>163.11089928210657</v>
      </c>
      <c r="AJ180" s="111">
        <f>_xlfn.STDEV.P(AT155:AX155)</f>
        <v>91.178232275586808</v>
      </c>
    </row>
    <row r="181" spans="31:36">
      <c r="AE181" s="111">
        <v>2.76</v>
      </c>
      <c r="AF181" s="152">
        <v>84.824160098935266</v>
      </c>
      <c r="AG181" s="254"/>
      <c r="AH181" s="42" t="s">
        <v>55</v>
      </c>
      <c r="AI181" s="111">
        <f>AY156</f>
        <v>429.71197388112051</v>
      </c>
      <c r="AJ181" s="111">
        <f>_xlfn.STDEV.P(AT156:AX156)</f>
        <v>210.74254845569854</v>
      </c>
    </row>
    <row r="182" spans="31:36">
      <c r="AE182" s="111">
        <v>2.7800000000000002</v>
      </c>
      <c r="AF182" s="152">
        <v>76.166169426694978</v>
      </c>
    </row>
    <row r="183" spans="31:36">
      <c r="AE183" s="111">
        <v>2.8</v>
      </c>
      <c r="AF183" s="152">
        <v>49.94729149321514</v>
      </c>
    </row>
    <row r="184" spans="31:36">
      <c r="AE184" s="111">
        <v>2.82</v>
      </c>
      <c r="AF184" s="152">
        <v>418.08757963567786</v>
      </c>
      <c r="AG184" s="12"/>
      <c r="AH184" s="12"/>
      <c r="AI184" s="12"/>
      <c r="AJ184" s="12"/>
    </row>
    <row r="185" spans="31:36">
      <c r="AE185" s="111">
        <v>2.84</v>
      </c>
      <c r="AF185" s="152">
        <v>330.78334670727145</v>
      </c>
      <c r="AG185" s="136"/>
      <c r="AH185" s="136" t="s">
        <v>120</v>
      </c>
      <c r="AI185" s="136" t="s">
        <v>121</v>
      </c>
      <c r="AJ185" s="136" t="s">
        <v>123</v>
      </c>
    </row>
    <row r="186" spans="31:36">
      <c r="AE186" s="111">
        <v>2.96</v>
      </c>
      <c r="AF186" s="152">
        <v>21.673258563801124</v>
      </c>
      <c r="AG186" s="136" t="s">
        <v>126</v>
      </c>
      <c r="AH186" s="136" t="s">
        <v>77</v>
      </c>
      <c r="AI186" s="136" t="s">
        <v>78</v>
      </c>
      <c r="AJ186" s="136" t="s">
        <v>79</v>
      </c>
    </row>
    <row r="187" spans="31:36">
      <c r="AE187" s="111">
        <v>2.98</v>
      </c>
      <c r="AF187" s="152">
        <v>48.698474281763311</v>
      </c>
      <c r="AG187" s="137" t="s">
        <v>135</v>
      </c>
      <c r="AH187" s="138" t="s">
        <v>80</v>
      </c>
      <c r="AI187" s="138" t="s">
        <v>81</v>
      </c>
      <c r="AJ187" s="138" t="s">
        <v>82</v>
      </c>
    </row>
    <row r="188" spans="31:36">
      <c r="AE188" s="111">
        <v>3</v>
      </c>
      <c r="AF188" s="152">
        <v>41.267062901026648</v>
      </c>
      <c r="AG188" s="141" t="s">
        <v>137</v>
      </c>
      <c r="AH188" s="138" t="s">
        <v>83</v>
      </c>
      <c r="AI188" s="138" t="s">
        <v>84</v>
      </c>
      <c r="AJ188" s="138" t="s">
        <v>85</v>
      </c>
    </row>
    <row r="189" spans="31:36">
      <c r="AE189" s="111">
        <v>3.12</v>
      </c>
      <c r="AF189" s="152">
        <v>28.942196421137997</v>
      </c>
    </row>
    <row r="190" spans="31:36">
      <c r="AE190" s="111">
        <v>3.1399999999999997</v>
      </c>
      <c r="AF190" s="152">
        <v>73.460747391140941</v>
      </c>
    </row>
    <row r="191" spans="31:36">
      <c r="AE191" s="111">
        <v>3.06</v>
      </c>
      <c r="AF191" s="152">
        <v>36.898147854098738</v>
      </c>
      <c r="AG191" s="143"/>
      <c r="AH191" s="144" t="s">
        <v>120</v>
      </c>
      <c r="AI191" s="144" t="s">
        <v>121</v>
      </c>
      <c r="AJ191" s="144" t="s">
        <v>123</v>
      </c>
    </row>
    <row r="192" spans="31:36">
      <c r="AE192" s="111">
        <v>3.1799999999999997</v>
      </c>
      <c r="AF192" s="152">
        <v>38.362097369989826</v>
      </c>
      <c r="AG192" s="145" t="s">
        <v>135</v>
      </c>
      <c r="AH192" s="146" t="s">
        <v>80</v>
      </c>
      <c r="AI192" s="146" t="s">
        <v>81</v>
      </c>
      <c r="AJ192" s="146" t="s">
        <v>82</v>
      </c>
    </row>
    <row r="193" spans="31:37">
      <c r="AE193" s="111">
        <v>3.2</v>
      </c>
      <c r="AF193" s="152">
        <v>20.043997741965963</v>
      </c>
      <c r="AG193" s="147" t="s">
        <v>137</v>
      </c>
      <c r="AH193" s="146" t="s">
        <v>83</v>
      </c>
      <c r="AI193" s="146" t="s">
        <v>84</v>
      </c>
      <c r="AJ193" s="146" t="s">
        <v>85</v>
      </c>
    </row>
    <row r="194" spans="31:37">
      <c r="AE194" s="111">
        <v>3.2199999999999998</v>
      </c>
      <c r="AF194" s="152">
        <v>19.007678431057894</v>
      </c>
    </row>
    <row r="195" spans="31:37">
      <c r="AE195" s="111">
        <v>3.24</v>
      </c>
      <c r="AF195" s="152">
        <v>31.79170417433852</v>
      </c>
    </row>
    <row r="196" spans="31:37">
      <c r="AH196" s="148"/>
      <c r="AI196" s="149" t="s">
        <v>120</v>
      </c>
      <c r="AJ196" s="149" t="s">
        <v>121</v>
      </c>
      <c r="AK196" s="149" t="s">
        <v>123</v>
      </c>
    </row>
    <row r="197" spans="31:37">
      <c r="AH197" s="150" t="s">
        <v>141</v>
      </c>
      <c r="AI197" s="151" t="s">
        <v>80</v>
      </c>
      <c r="AJ197" s="151" t="s">
        <v>81</v>
      </c>
      <c r="AK197" s="151" t="s">
        <v>82</v>
      </c>
    </row>
  </sheetData>
  <mergeCells count="182">
    <mergeCell ref="AM81:AM83"/>
    <mergeCell ref="AM84:AM86"/>
    <mergeCell ref="AM87:AM89"/>
    <mergeCell ref="CE93:CG93"/>
    <mergeCell ref="BC89:BE89"/>
    <mergeCell ref="BF89:BH89"/>
    <mergeCell ref="BI89:BK89"/>
    <mergeCell ref="BA91:BA93"/>
    <mergeCell ref="BA94:BA101"/>
    <mergeCell ref="AU101:AZ101"/>
    <mergeCell ref="BM103:BN103"/>
    <mergeCell ref="BO103:BP103"/>
    <mergeCell ref="CL4:CQ4"/>
    <mergeCell ref="BX54:BZ54"/>
    <mergeCell ref="CA54:CC54"/>
    <mergeCell ref="CE54:CG54"/>
    <mergeCell ref="CE99:CG99"/>
    <mergeCell ref="CG77:CH77"/>
    <mergeCell ref="CD71:CF71"/>
    <mergeCell ref="CE77:CF77"/>
    <mergeCell ref="D21:L21"/>
    <mergeCell ref="D22:F22"/>
    <mergeCell ref="G22:I22"/>
    <mergeCell ref="J22:L22"/>
    <mergeCell ref="BQ103:BR103"/>
    <mergeCell ref="BS103:BT103"/>
    <mergeCell ref="CA93:CC93"/>
    <mergeCell ref="BC81:BE81"/>
    <mergeCell ref="BF81:BH81"/>
    <mergeCell ref="BI81:BK81"/>
    <mergeCell ref="BX71:BZ71"/>
    <mergeCell ref="CA71:CC71"/>
    <mergeCell ref="BC80:BD80"/>
    <mergeCell ref="BE80:BF80"/>
    <mergeCell ref="BG80:BH80"/>
    <mergeCell ref="BC71:BE71"/>
    <mergeCell ref="BF71:BH71"/>
    <mergeCell ref="BI71:BK71"/>
    <mergeCell ref="BC103:BD103"/>
    <mergeCell ref="BE103:BF103"/>
    <mergeCell ref="BC102:BG102"/>
    <mergeCell ref="BG103:BH103"/>
    <mergeCell ref="BI103:BJ103"/>
    <mergeCell ref="BK103:BL103"/>
    <mergeCell ref="BF54:BH54"/>
    <mergeCell ref="BI54:BK54"/>
    <mergeCell ref="BB53:BK53"/>
    <mergeCell ref="BW3:CQ3"/>
    <mergeCell ref="BX4:CC4"/>
    <mergeCell ref="AI56:AM56"/>
    <mergeCell ref="AO56:AS56"/>
    <mergeCell ref="AU56:AY56"/>
    <mergeCell ref="CE4:CJ4"/>
    <mergeCell ref="AG179:AG181"/>
    <mergeCell ref="DB56:DD56"/>
    <mergeCell ref="CW71:CY71"/>
    <mergeCell ref="CZ71:DB71"/>
    <mergeCell ref="DC71:DE71"/>
    <mergeCell ref="CC77:CD77"/>
    <mergeCell ref="CI71:CK71"/>
    <mergeCell ref="CL71:CN71"/>
    <mergeCell ref="CO71:CQ71"/>
    <mergeCell ref="CN77:CO77"/>
    <mergeCell ref="CP77:CQ77"/>
    <mergeCell ref="CR77:CS77"/>
    <mergeCell ref="BX126:BY126"/>
    <mergeCell ref="AH153:AL153"/>
    <mergeCell ref="AN153:AR153"/>
    <mergeCell ref="AT153:AX153"/>
    <mergeCell ref="AG173:AG175"/>
    <mergeCell ref="AG176:AG178"/>
    <mergeCell ref="AH76:AH78"/>
    <mergeCell ref="AH79:AH81"/>
    <mergeCell ref="AH82:AH84"/>
    <mergeCell ref="AH100:AZ100"/>
    <mergeCell ref="AI101:AN101"/>
    <mergeCell ref="AO101:AT101"/>
    <mergeCell ref="CF150:CG150"/>
    <mergeCell ref="CH150:CI150"/>
    <mergeCell ref="CJ150:CK150"/>
    <mergeCell ref="CL150:CM150"/>
    <mergeCell ref="CN150:CO150"/>
    <mergeCell ref="BX149:CC149"/>
    <mergeCell ref="CD149:CI149"/>
    <mergeCell ref="CJ149:CO149"/>
    <mergeCell ref="BX150:BY150"/>
    <mergeCell ref="BZ150:CA150"/>
    <mergeCell ref="CB150:CC150"/>
    <mergeCell ref="CD150:CE150"/>
    <mergeCell ref="DI101:DK101"/>
    <mergeCell ref="DC86:DE86"/>
    <mergeCell ref="DF86:DH86"/>
    <mergeCell ref="DI86:DK86"/>
    <mergeCell ref="BX141:BZ141"/>
    <mergeCell ref="BX133:BY133"/>
    <mergeCell ref="BZ133:CA133"/>
    <mergeCell ref="CA141:CC141"/>
    <mergeCell ref="CD141:CF141"/>
    <mergeCell ref="CB133:CC133"/>
    <mergeCell ref="BX99:BZ99"/>
    <mergeCell ref="CA99:CC99"/>
    <mergeCell ref="BX93:BZ93"/>
    <mergeCell ref="CL110:CP110"/>
    <mergeCell ref="BX118:CB118"/>
    <mergeCell ref="CE118:CI118"/>
    <mergeCell ref="CL118:CP118"/>
    <mergeCell ref="BX104:BY104"/>
    <mergeCell ref="BZ104:CA104"/>
    <mergeCell ref="CB104:CC104"/>
    <mergeCell ref="BX110:CB110"/>
    <mergeCell ref="CE110:CI110"/>
    <mergeCell ref="D1:L1"/>
    <mergeCell ref="D2:F2"/>
    <mergeCell ref="G2:I2"/>
    <mergeCell ref="J2:L2"/>
    <mergeCell ref="D41:F41"/>
    <mergeCell ref="G41:I41"/>
    <mergeCell ref="J41:L41"/>
    <mergeCell ref="DC101:DE101"/>
    <mergeCell ref="DF101:DH101"/>
    <mergeCell ref="CV3:DP3"/>
    <mergeCell ref="CW4:DB4"/>
    <mergeCell ref="DD4:DI4"/>
    <mergeCell ref="DK4:DP4"/>
    <mergeCell ref="CV56:CX56"/>
    <mergeCell ref="CY56:DA56"/>
    <mergeCell ref="AI4:AN4"/>
    <mergeCell ref="AO4:AT4"/>
    <mergeCell ref="AU4:AZ4"/>
    <mergeCell ref="AH3:AZ3"/>
    <mergeCell ref="BB3:BT3"/>
    <mergeCell ref="BC4:BH4"/>
    <mergeCell ref="BI4:BN4"/>
    <mergeCell ref="BO4:BT4"/>
    <mergeCell ref="BC54:BE54"/>
    <mergeCell ref="D61:F61"/>
    <mergeCell ref="G61:I61"/>
    <mergeCell ref="J61:L61"/>
    <mergeCell ref="D80:F80"/>
    <mergeCell ref="G80:I80"/>
    <mergeCell ref="J80:L80"/>
    <mergeCell ref="D99:F99"/>
    <mergeCell ref="G99:I99"/>
    <mergeCell ref="J99:L99"/>
    <mergeCell ref="M1:U1"/>
    <mergeCell ref="M2:O2"/>
    <mergeCell ref="P2:R2"/>
    <mergeCell ref="S2:U2"/>
    <mergeCell ref="M22:O22"/>
    <mergeCell ref="P22:R22"/>
    <mergeCell ref="S22:U22"/>
    <mergeCell ref="M41:O41"/>
    <mergeCell ref="P41:R41"/>
    <mergeCell ref="S41:U41"/>
    <mergeCell ref="M61:O61"/>
    <mergeCell ref="P61:R61"/>
    <mergeCell ref="S61:U61"/>
    <mergeCell ref="M80:O80"/>
    <mergeCell ref="P80:R80"/>
    <mergeCell ref="S80:U80"/>
    <mergeCell ref="M99:O99"/>
    <mergeCell ref="P99:R99"/>
    <mergeCell ref="S99:U99"/>
    <mergeCell ref="V1:AD1"/>
    <mergeCell ref="V2:X2"/>
    <mergeCell ref="Y2:AA2"/>
    <mergeCell ref="AB2:AD2"/>
    <mergeCell ref="V22:X22"/>
    <mergeCell ref="Y22:AA22"/>
    <mergeCell ref="AB22:AD22"/>
    <mergeCell ref="V41:X41"/>
    <mergeCell ref="Y41:AA41"/>
    <mergeCell ref="AB41:AD41"/>
    <mergeCell ref="V61:X61"/>
    <mergeCell ref="Y61:AA61"/>
    <mergeCell ref="AB61:AD61"/>
    <mergeCell ref="V80:X80"/>
    <mergeCell ref="Y80:AA80"/>
    <mergeCell ref="AB80:AD80"/>
    <mergeCell ref="V99:X99"/>
    <mergeCell ref="Y99:AA99"/>
    <mergeCell ref="AB99:AD99"/>
  </mergeCells>
  <phoneticPr fontId="1"/>
  <pageMargins left="0.7" right="0.7" top="0.75" bottom="0.75" header="0.3" footer="0.3"/>
  <pageSetup paperSize="9" scale="26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8A68B-F6B3-A243-9A7C-BF7A10EF3DA2}">
  <dimension ref="A2:BH117"/>
  <sheetViews>
    <sheetView zoomScale="75" zoomScaleNormal="90" workbookViewId="0">
      <selection activeCell="A4" sqref="A4"/>
    </sheetView>
  </sheetViews>
  <sheetFormatPr baseColWidth="10" defaultColWidth="9.140625" defaultRowHeight="14"/>
  <cols>
    <col min="1" max="31" width="9.140625" style="166"/>
    <col min="32" max="32" width="12.5703125" style="166" customWidth="1"/>
    <col min="33" max="35" width="11.5703125" style="166" bestFit="1" customWidth="1"/>
    <col min="36" max="36" width="21" style="166" customWidth="1"/>
    <col min="37" max="37" width="30.140625" style="166" customWidth="1"/>
    <col min="38" max="38" width="15.42578125" style="166" customWidth="1"/>
    <col min="39" max="39" width="23.140625" style="166" customWidth="1"/>
    <col min="40" max="52" width="9.140625" style="166"/>
    <col min="53" max="53" width="21.140625" style="166" customWidth="1"/>
    <col min="54" max="54" width="9.140625" style="166"/>
    <col min="55" max="55" width="20" style="166" customWidth="1"/>
    <col min="56" max="56" width="11.42578125" style="166" customWidth="1"/>
    <col min="57" max="59" width="9.140625" style="166"/>
    <col min="60" max="60" width="9.140625" style="166" customWidth="1"/>
    <col min="61" max="61" width="17.28515625" style="166" customWidth="1"/>
    <col min="62" max="62" width="15.42578125" style="166" customWidth="1"/>
    <col min="63" max="63" width="13.7109375" style="166" customWidth="1"/>
    <col min="64" max="64" width="15" style="166" customWidth="1"/>
    <col min="65" max="66" width="9.140625" style="166"/>
    <col min="67" max="67" width="16.5703125" style="166" customWidth="1"/>
    <col min="68" max="287" width="9.140625" style="166"/>
    <col min="288" max="288" width="12.5703125" style="166" customWidth="1"/>
    <col min="289" max="291" width="11.5703125" style="166" bestFit="1" customWidth="1"/>
    <col min="292" max="292" width="21" style="166" customWidth="1"/>
    <col min="293" max="293" width="30.140625" style="166" customWidth="1"/>
    <col min="294" max="294" width="15.42578125" style="166" customWidth="1"/>
    <col min="295" max="295" width="23.140625" style="166" customWidth="1"/>
    <col min="296" max="308" width="9.140625" style="166"/>
    <col min="309" max="309" width="21.140625" style="166" customWidth="1"/>
    <col min="310" max="310" width="9.140625" style="166"/>
    <col min="311" max="311" width="20" style="166" customWidth="1"/>
    <col min="312" max="312" width="11.42578125" style="166" customWidth="1"/>
    <col min="313" max="316" width="9.140625" style="166"/>
    <col min="317" max="317" width="17.28515625" style="166" customWidth="1"/>
    <col min="318" max="318" width="15.42578125" style="166" customWidth="1"/>
    <col min="319" max="319" width="13.7109375" style="166" customWidth="1"/>
    <col min="320" max="320" width="15" style="166" customWidth="1"/>
    <col min="321" max="322" width="9.140625" style="166"/>
    <col min="323" max="323" width="16.5703125" style="166" customWidth="1"/>
    <col min="324" max="543" width="9.140625" style="166"/>
    <col min="544" max="544" width="12.5703125" style="166" customWidth="1"/>
    <col min="545" max="547" width="11.5703125" style="166" bestFit="1" customWidth="1"/>
    <col min="548" max="548" width="21" style="166" customWidth="1"/>
    <col min="549" max="549" width="30.140625" style="166" customWidth="1"/>
    <col min="550" max="550" width="15.42578125" style="166" customWidth="1"/>
    <col min="551" max="551" width="23.140625" style="166" customWidth="1"/>
    <col min="552" max="564" width="9.140625" style="166"/>
    <col min="565" max="565" width="21.140625" style="166" customWidth="1"/>
    <col min="566" max="566" width="9.140625" style="166"/>
    <col min="567" max="567" width="20" style="166" customWidth="1"/>
    <col min="568" max="568" width="11.42578125" style="166" customWidth="1"/>
    <col min="569" max="572" width="9.140625" style="166"/>
    <col min="573" max="573" width="17.28515625" style="166" customWidth="1"/>
    <col min="574" max="574" width="15.42578125" style="166" customWidth="1"/>
    <col min="575" max="575" width="13.7109375" style="166" customWidth="1"/>
    <col min="576" max="576" width="15" style="166" customWidth="1"/>
    <col min="577" max="578" width="9.140625" style="166"/>
    <col min="579" max="579" width="16.5703125" style="166" customWidth="1"/>
    <col min="580" max="799" width="9.140625" style="166"/>
    <col min="800" max="800" width="12.5703125" style="166" customWidth="1"/>
    <col min="801" max="803" width="11.5703125" style="166" bestFit="1" customWidth="1"/>
    <col min="804" max="804" width="21" style="166" customWidth="1"/>
    <col min="805" max="805" width="30.140625" style="166" customWidth="1"/>
    <col min="806" max="806" width="15.42578125" style="166" customWidth="1"/>
    <col min="807" max="807" width="23.140625" style="166" customWidth="1"/>
    <col min="808" max="820" width="9.140625" style="166"/>
    <col min="821" max="821" width="21.140625" style="166" customWidth="1"/>
    <col min="822" max="822" width="9.140625" style="166"/>
    <col min="823" max="823" width="20" style="166" customWidth="1"/>
    <col min="824" max="824" width="11.42578125" style="166" customWidth="1"/>
    <col min="825" max="828" width="9.140625" style="166"/>
    <col min="829" max="829" width="17.28515625" style="166" customWidth="1"/>
    <col min="830" max="830" width="15.42578125" style="166" customWidth="1"/>
    <col min="831" max="831" width="13.7109375" style="166" customWidth="1"/>
    <col min="832" max="832" width="15" style="166" customWidth="1"/>
    <col min="833" max="834" width="9.140625" style="166"/>
    <col min="835" max="835" width="16.5703125" style="166" customWidth="1"/>
    <col min="836" max="1055" width="9.140625" style="166"/>
    <col min="1056" max="1056" width="12.5703125" style="166" customWidth="1"/>
    <col min="1057" max="1059" width="11.5703125" style="166" bestFit="1" customWidth="1"/>
    <col min="1060" max="1060" width="21" style="166" customWidth="1"/>
    <col min="1061" max="1061" width="30.140625" style="166" customWidth="1"/>
    <col min="1062" max="1062" width="15.42578125" style="166" customWidth="1"/>
    <col min="1063" max="1063" width="23.140625" style="166" customWidth="1"/>
    <col min="1064" max="1076" width="9.140625" style="166"/>
    <col min="1077" max="1077" width="21.140625" style="166" customWidth="1"/>
    <col min="1078" max="1078" width="9.140625" style="166"/>
    <col min="1079" max="1079" width="20" style="166" customWidth="1"/>
    <col min="1080" max="1080" width="11.42578125" style="166" customWidth="1"/>
    <col min="1081" max="1084" width="9.140625" style="166"/>
    <col min="1085" max="1085" width="17.28515625" style="166" customWidth="1"/>
    <col min="1086" max="1086" width="15.42578125" style="166" customWidth="1"/>
    <col min="1087" max="1087" width="13.7109375" style="166" customWidth="1"/>
    <col min="1088" max="1088" width="15" style="166" customWidth="1"/>
    <col min="1089" max="1090" width="9.140625" style="166"/>
    <col min="1091" max="1091" width="16.5703125" style="166" customWidth="1"/>
    <col min="1092" max="1311" width="9.140625" style="166"/>
    <col min="1312" max="1312" width="12.5703125" style="166" customWidth="1"/>
    <col min="1313" max="1315" width="11.5703125" style="166" bestFit="1" customWidth="1"/>
    <col min="1316" max="1316" width="21" style="166" customWidth="1"/>
    <col min="1317" max="1317" width="30.140625" style="166" customWidth="1"/>
    <col min="1318" max="1318" width="15.42578125" style="166" customWidth="1"/>
    <col min="1319" max="1319" width="23.140625" style="166" customWidth="1"/>
    <col min="1320" max="1332" width="9.140625" style="166"/>
    <col min="1333" max="1333" width="21.140625" style="166" customWidth="1"/>
    <col min="1334" max="1334" width="9.140625" style="166"/>
    <col min="1335" max="1335" width="20" style="166" customWidth="1"/>
    <col min="1336" max="1336" width="11.42578125" style="166" customWidth="1"/>
    <col min="1337" max="1340" width="9.140625" style="166"/>
    <col min="1341" max="1341" width="17.28515625" style="166" customWidth="1"/>
    <col min="1342" max="1342" width="15.42578125" style="166" customWidth="1"/>
    <col min="1343" max="1343" width="13.7109375" style="166" customWidth="1"/>
    <col min="1344" max="1344" width="15" style="166" customWidth="1"/>
    <col min="1345" max="1346" width="9.140625" style="166"/>
    <col min="1347" max="1347" width="16.5703125" style="166" customWidth="1"/>
    <col min="1348" max="1567" width="9.140625" style="166"/>
    <col min="1568" max="1568" width="12.5703125" style="166" customWidth="1"/>
    <col min="1569" max="1571" width="11.5703125" style="166" bestFit="1" customWidth="1"/>
    <col min="1572" max="1572" width="21" style="166" customWidth="1"/>
    <col min="1573" max="1573" width="30.140625" style="166" customWidth="1"/>
    <col min="1574" max="1574" width="15.42578125" style="166" customWidth="1"/>
    <col min="1575" max="1575" width="23.140625" style="166" customWidth="1"/>
    <col min="1576" max="1588" width="9.140625" style="166"/>
    <col min="1589" max="1589" width="21.140625" style="166" customWidth="1"/>
    <col min="1590" max="1590" width="9.140625" style="166"/>
    <col min="1591" max="1591" width="20" style="166" customWidth="1"/>
    <col min="1592" max="1592" width="11.42578125" style="166" customWidth="1"/>
    <col min="1593" max="1596" width="9.140625" style="166"/>
    <col min="1597" max="1597" width="17.28515625" style="166" customWidth="1"/>
    <col min="1598" max="1598" width="15.42578125" style="166" customWidth="1"/>
    <col min="1599" max="1599" width="13.7109375" style="166" customWidth="1"/>
    <col min="1600" max="1600" width="15" style="166" customWidth="1"/>
    <col min="1601" max="1602" width="9.140625" style="166"/>
    <col min="1603" max="1603" width="16.5703125" style="166" customWidth="1"/>
    <col min="1604" max="1823" width="9.140625" style="166"/>
    <col min="1824" max="1824" width="12.5703125" style="166" customWidth="1"/>
    <col min="1825" max="1827" width="11.5703125" style="166" bestFit="1" customWidth="1"/>
    <col min="1828" max="1828" width="21" style="166" customWidth="1"/>
    <col min="1829" max="1829" width="30.140625" style="166" customWidth="1"/>
    <col min="1830" max="1830" width="15.42578125" style="166" customWidth="1"/>
    <col min="1831" max="1831" width="23.140625" style="166" customWidth="1"/>
    <col min="1832" max="1844" width="9.140625" style="166"/>
    <col min="1845" max="1845" width="21.140625" style="166" customWidth="1"/>
    <col min="1846" max="1846" width="9.140625" style="166"/>
    <col min="1847" max="1847" width="20" style="166" customWidth="1"/>
    <col min="1848" max="1848" width="11.42578125" style="166" customWidth="1"/>
    <col min="1849" max="1852" width="9.140625" style="166"/>
    <col min="1853" max="1853" width="17.28515625" style="166" customWidth="1"/>
    <col min="1854" max="1854" width="15.42578125" style="166" customWidth="1"/>
    <col min="1855" max="1855" width="13.7109375" style="166" customWidth="1"/>
    <col min="1856" max="1856" width="15" style="166" customWidth="1"/>
    <col min="1857" max="1858" width="9.140625" style="166"/>
    <col min="1859" max="1859" width="16.5703125" style="166" customWidth="1"/>
    <col min="1860" max="2079" width="9.140625" style="166"/>
    <col min="2080" max="2080" width="12.5703125" style="166" customWidth="1"/>
    <col min="2081" max="2083" width="11.5703125" style="166" bestFit="1" customWidth="1"/>
    <col min="2084" max="2084" width="21" style="166" customWidth="1"/>
    <col min="2085" max="2085" width="30.140625" style="166" customWidth="1"/>
    <col min="2086" max="2086" width="15.42578125" style="166" customWidth="1"/>
    <col min="2087" max="2087" width="23.140625" style="166" customWidth="1"/>
    <col min="2088" max="2100" width="9.140625" style="166"/>
    <col min="2101" max="2101" width="21.140625" style="166" customWidth="1"/>
    <col min="2102" max="2102" width="9.140625" style="166"/>
    <col min="2103" max="2103" width="20" style="166" customWidth="1"/>
    <col min="2104" max="2104" width="11.42578125" style="166" customWidth="1"/>
    <col min="2105" max="2108" width="9.140625" style="166"/>
    <col min="2109" max="2109" width="17.28515625" style="166" customWidth="1"/>
    <col min="2110" max="2110" width="15.42578125" style="166" customWidth="1"/>
    <col min="2111" max="2111" width="13.7109375" style="166" customWidth="1"/>
    <col min="2112" max="2112" width="15" style="166" customWidth="1"/>
    <col min="2113" max="2114" width="9.140625" style="166"/>
    <col min="2115" max="2115" width="16.5703125" style="166" customWidth="1"/>
    <col min="2116" max="2335" width="9.140625" style="166"/>
    <col min="2336" max="2336" width="12.5703125" style="166" customWidth="1"/>
    <col min="2337" max="2339" width="11.5703125" style="166" bestFit="1" customWidth="1"/>
    <col min="2340" max="2340" width="21" style="166" customWidth="1"/>
    <col min="2341" max="2341" width="30.140625" style="166" customWidth="1"/>
    <col min="2342" max="2342" width="15.42578125" style="166" customWidth="1"/>
    <col min="2343" max="2343" width="23.140625" style="166" customWidth="1"/>
    <col min="2344" max="2356" width="9.140625" style="166"/>
    <col min="2357" max="2357" width="21.140625" style="166" customWidth="1"/>
    <col min="2358" max="2358" width="9.140625" style="166"/>
    <col min="2359" max="2359" width="20" style="166" customWidth="1"/>
    <col min="2360" max="2360" width="11.42578125" style="166" customWidth="1"/>
    <col min="2361" max="2364" width="9.140625" style="166"/>
    <col min="2365" max="2365" width="17.28515625" style="166" customWidth="1"/>
    <col min="2366" max="2366" width="15.42578125" style="166" customWidth="1"/>
    <col min="2367" max="2367" width="13.7109375" style="166" customWidth="1"/>
    <col min="2368" max="2368" width="15" style="166" customWidth="1"/>
    <col min="2369" max="2370" width="9.140625" style="166"/>
    <col min="2371" max="2371" width="16.5703125" style="166" customWidth="1"/>
    <col min="2372" max="2591" width="9.140625" style="166"/>
    <col min="2592" max="2592" width="12.5703125" style="166" customWidth="1"/>
    <col min="2593" max="2595" width="11.5703125" style="166" bestFit="1" customWidth="1"/>
    <col min="2596" max="2596" width="21" style="166" customWidth="1"/>
    <col min="2597" max="2597" width="30.140625" style="166" customWidth="1"/>
    <col min="2598" max="2598" width="15.42578125" style="166" customWidth="1"/>
    <col min="2599" max="2599" width="23.140625" style="166" customWidth="1"/>
    <col min="2600" max="2612" width="9.140625" style="166"/>
    <col min="2613" max="2613" width="21.140625" style="166" customWidth="1"/>
    <col min="2614" max="2614" width="9.140625" style="166"/>
    <col min="2615" max="2615" width="20" style="166" customWidth="1"/>
    <col min="2616" max="2616" width="11.42578125" style="166" customWidth="1"/>
    <col min="2617" max="2620" width="9.140625" style="166"/>
    <col min="2621" max="2621" width="17.28515625" style="166" customWidth="1"/>
    <col min="2622" max="2622" width="15.42578125" style="166" customWidth="1"/>
    <col min="2623" max="2623" width="13.7109375" style="166" customWidth="1"/>
    <col min="2624" max="2624" width="15" style="166" customWidth="1"/>
    <col min="2625" max="2626" width="9.140625" style="166"/>
    <col min="2627" max="2627" width="16.5703125" style="166" customWidth="1"/>
    <col min="2628" max="2847" width="9.140625" style="166"/>
    <col min="2848" max="2848" width="12.5703125" style="166" customWidth="1"/>
    <col min="2849" max="2851" width="11.5703125" style="166" bestFit="1" customWidth="1"/>
    <col min="2852" max="2852" width="21" style="166" customWidth="1"/>
    <col min="2853" max="2853" width="30.140625" style="166" customWidth="1"/>
    <col min="2854" max="2854" width="15.42578125" style="166" customWidth="1"/>
    <col min="2855" max="2855" width="23.140625" style="166" customWidth="1"/>
    <col min="2856" max="2868" width="9.140625" style="166"/>
    <col min="2869" max="2869" width="21.140625" style="166" customWidth="1"/>
    <col min="2870" max="2870" width="9.140625" style="166"/>
    <col min="2871" max="2871" width="20" style="166" customWidth="1"/>
    <col min="2872" max="2872" width="11.42578125" style="166" customWidth="1"/>
    <col min="2873" max="2876" width="9.140625" style="166"/>
    <col min="2877" max="2877" width="17.28515625" style="166" customWidth="1"/>
    <col min="2878" max="2878" width="15.42578125" style="166" customWidth="1"/>
    <col min="2879" max="2879" width="13.7109375" style="166" customWidth="1"/>
    <col min="2880" max="2880" width="15" style="166" customWidth="1"/>
    <col min="2881" max="2882" width="9.140625" style="166"/>
    <col min="2883" max="2883" width="16.5703125" style="166" customWidth="1"/>
    <col min="2884" max="3103" width="9.140625" style="166"/>
    <col min="3104" max="3104" width="12.5703125" style="166" customWidth="1"/>
    <col min="3105" max="3107" width="11.5703125" style="166" bestFit="1" customWidth="1"/>
    <col min="3108" max="3108" width="21" style="166" customWidth="1"/>
    <col min="3109" max="3109" width="30.140625" style="166" customWidth="1"/>
    <col min="3110" max="3110" width="15.42578125" style="166" customWidth="1"/>
    <col min="3111" max="3111" width="23.140625" style="166" customWidth="1"/>
    <col min="3112" max="3124" width="9.140625" style="166"/>
    <col min="3125" max="3125" width="21.140625" style="166" customWidth="1"/>
    <col min="3126" max="3126" width="9.140625" style="166"/>
    <col min="3127" max="3127" width="20" style="166" customWidth="1"/>
    <col min="3128" max="3128" width="11.42578125" style="166" customWidth="1"/>
    <col min="3129" max="3132" width="9.140625" style="166"/>
    <col min="3133" max="3133" width="17.28515625" style="166" customWidth="1"/>
    <col min="3134" max="3134" width="15.42578125" style="166" customWidth="1"/>
    <col min="3135" max="3135" width="13.7109375" style="166" customWidth="1"/>
    <col min="3136" max="3136" width="15" style="166" customWidth="1"/>
    <col min="3137" max="3138" width="9.140625" style="166"/>
    <col min="3139" max="3139" width="16.5703125" style="166" customWidth="1"/>
    <col min="3140" max="3359" width="9.140625" style="166"/>
    <col min="3360" max="3360" width="12.5703125" style="166" customWidth="1"/>
    <col min="3361" max="3363" width="11.5703125" style="166" bestFit="1" customWidth="1"/>
    <col min="3364" max="3364" width="21" style="166" customWidth="1"/>
    <col min="3365" max="3365" width="30.140625" style="166" customWidth="1"/>
    <col min="3366" max="3366" width="15.42578125" style="166" customWidth="1"/>
    <col min="3367" max="3367" width="23.140625" style="166" customWidth="1"/>
    <col min="3368" max="3380" width="9.140625" style="166"/>
    <col min="3381" max="3381" width="21.140625" style="166" customWidth="1"/>
    <col min="3382" max="3382" width="9.140625" style="166"/>
    <col min="3383" max="3383" width="20" style="166" customWidth="1"/>
    <col min="3384" max="3384" width="11.42578125" style="166" customWidth="1"/>
    <col min="3385" max="3388" width="9.140625" style="166"/>
    <col min="3389" max="3389" width="17.28515625" style="166" customWidth="1"/>
    <col min="3390" max="3390" width="15.42578125" style="166" customWidth="1"/>
    <col min="3391" max="3391" width="13.7109375" style="166" customWidth="1"/>
    <col min="3392" max="3392" width="15" style="166" customWidth="1"/>
    <col min="3393" max="3394" width="9.140625" style="166"/>
    <col min="3395" max="3395" width="16.5703125" style="166" customWidth="1"/>
    <col min="3396" max="3615" width="9.140625" style="166"/>
    <col min="3616" max="3616" width="12.5703125" style="166" customWidth="1"/>
    <col min="3617" max="3619" width="11.5703125" style="166" bestFit="1" customWidth="1"/>
    <col min="3620" max="3620" width="21" style="166" customWidth="1"/>
    <col min="3621" max="3621" width="30.140625" style="166" customWidth="1"/>
    <col min="3622" max="3622" width="15.42578125" style="166" customWidth="1"/>
    <col min="3623" max="3623" width="23.140625" style="166" customWidth="1"/>
    <col min="3624" max="3636" width="9.140625" style="166"/>
    <col min="3637" max="3637" width="21.140625" style="166" customWidth="1"/>
    <col min="3638" max="3638" width="9.140625" style="166"/>
    <col min="3639" max="3639" width="20" style="166" customWidth="1"/>
    <col min="3640" max="3640" width="11.42578125" style="166" customWidth="1"/>
    <col min="3641" max="3644" width="9.140625" style="166"/>
    <col min="3645" max="3645" width="17.28515625" style="166" customWidth="1"/>
    <col min="3646" max="3646" width="15.42578125" style="166" customWidth="1"/>
    <col min="3647" max="3647" width="13.7109375" style="166" customWidth="1"/>
    <col min="3648" max="3648" width="15" style="166" customWidth="1"/>
    <col min="3649" max="3650" width="9.140625" style="166"/>
    <col min="3651" max="3651" width="16.5703125" style="166" customWidth="1"/>
    <col min="3652" max="3871" width="9.140625" style="166"/>
    <col min="3872" max="3872" width="12.5703125" style="166" customWidth="1"/>
    <col min="3873" max="3875" width="11.5703125" style="166" bestFit="1" customWidth="1"/>
    <col min="3876" max="3876" width="21" style="166" customWidth="1"/>
    <col min="3877" max="3877" width="30.140625" style="166" customWidth="1"/>
    <col min="3878" max="3878" width="15.42578125" style="166" customWidth="1"/>
    <col min="3879" max="3879" width="23.140625" style="166" customWidth="1"/>
    <col min="3880" max="3892" width="9.140625" style="166"/>
    <col min="3893" max="3893" width="21.140625" style="166" customWidth="1"/>
    <col min="3894" max="3894" width="9.140625" style="166"/>
    <col min="3895" max="3895" width="20" style="166" customWidth="1"/>
    <col min="3896" max="3896" width="11.42578125" style="166" customWidth="1"/>
    <col min="3897" max="3900" width="9.140625" style="166"/>
    <col min="3901" max="3901" width="17.28515625" style="166" customWidth="1"/>
    <col min="3902" max="3902" width="15.42578125" style="166" customWidth="1"/>
    <col min="3903" max="3903" width="13.7109375" style="166" customWidth="1"/>
    <col min="3904" max="3904" width="15" style="166" customWidth="1"/>
    <col min="3905" max="3906" width="9.140625" style="166"/>
    <col min="3907" max="3907" width="16.5703125" style="166" customWidth="1"/>
    <col min="3908" max="4127" width="9.140625" style="166"/>
    <col min="4128" max="4128" width="12.5703125" style="166" customWidth="1"/>
    <col min="4129" max="4131" width="11.5703125" style="166" bestFit="1" customWidth="1"/>
    <col min="4132" max="4132" width="21" style="166" customWidth="1"/>
    <col min="4133" max="4133" width="30.140625" style="166" customWidth="1"/>
    <col min="4134" max="4134" width="15.42578125" style="166" customWidth="1"/>
    <col min="4135" max="4135" width="23.140625" style="166" customWidth="1"/>
    <col min="4136" max="4148" width="9.140625" style="166"/>
    <col min="4149" max="4149" width="21.140625" style="166" customWidth="1"/>
    <col min="4150" max="4150" width="9.140625" style="166"/>
    <col min="4151" max="4151" width="20" style="166" customWidth="1"/>
    <col min="4152" max="4152" width="11.42578125" style="166" customWidth="1"/>
    <col min="4153" max="4156" width="9.140625" style="166"/>
    <col min="4157" max="4157" width="17.28515625" style="166" customWidth="1"/>
    <col min="4158" max="4158" width="15.42578125" style="166" customWidth="1"/>
    <col min="4159" max="4159" width="13.7109375" style="166" customWidth="1"/>
    <col min="4160" max="4160" width="15" style="166" customWidth="1"/>
    <col min="4161" max="4162" width="9.140625" style="166"/>
    <col min="4163" max="4163" width="16.5703125" style="166" customWidth="1"/>
    <col min="4164" max="4383" width="9.140625" style="166"/>
    <col min="4384" max="4384" width="12.5703125" style="166" customWidth="1"/>
    <col min="4385" max="4387" width="11.5703125" style="166" bestFit="1" customWidth="1"/>
    <col min="4388" max="4388" width="21" style="166" customWidth="1"/>
    <col min="4389" max="4389" width="30.140625" style="166" customWidth="1"/>
    <col min="4390" max="4390" width="15.42578125" style="166" customWidth="1"/>
    <col min="4391" max="4391" width="23.140625" style="166" customWidth="1"/>
    <col min="4392" max="4404" width="9.140625" style="166"/>
    <col min="4405" max="4405" width="21.140625" style="166" customWidth="1"/>
    <col min="4406" max="4406" width="9.140625" style="166"/>
    <col min="4407" max="4407" width="20" style="166" customWidth="1"/>
    <col min="4408" max="4408" width="11.42578125" style="166" customWidth="1"/>
    <col min="4409" max="4412" width="9.140625" style="166"/>
    <col min="4413" max="4413" width="17.28515625" style="166" customWidth="1"/>
    <col min="4414" max="4414" width="15.42578125" style="166" customWidth="1"/>
    <col min="4415" max="4415" width="13.7109375" style="166" customWidth="1"/>
    <col min="4416" max="4416" width="15" style="166" customWidth="1"/>
    <col min="4417" max="4418" width="9.140625" style="166"/>
    <col min="4419" max="4419" width="16.5703125" style="166" customWidth="1"/>
    <col min="4420" max="4639" width="9.140625" style="166"/>
    <col min="4640" max="4640" width="12.5703125" style="166" customWidth="1"/>
    <col min="4641" max="4643" width="11.5703125" style="166" bestFit="1" customWidth="1"/>
    <col min="4644" max="4644" width="21" style="166" customWidth="1"/>
    <col min="4645" max="4645" width="30.140625" style="166" customWidth="1"/>
    <col min="4646" max="4646" width="15.42578125" style="166" customWidth="1"/>
    <col min="4647" max="4647" width="23.140625" style="166" customWidth="1"/>
    <col min="4648" max="4660" width="9.140625" style="166"/>
    <col min="4661" max="4661" width="21.140625" style="166" customWidth="1"/>
    <col min="4662" max="4662" width="9.140625" style="166"/>
    <col min="4663" max="4663" width="20" style="166" customWidth="1"/>
    <col min="4664" max="4664" width="11.42578125" style="166" customWidth="1"/>
    <col min="4665" max="4668" width="9.140625" style="166"/>
    <col min="4669" max="4669" width="17.28515625" style="166" customWidth="1"/>
    <col min="4670" max="4670" width="15.42578125" style="166" customWidth="1"/>
    <col min="4671" max="4671" width="13.7109375" style="166" customWidth="1"/>
    <col min="4672" max="4672" width="15" style="166" customWidth="1"/>
    <col min="4673" max="4674" width="9.140625" style="166"/>
    <col min="4675" max="4675" width="16.5703125" style="166" customWidth="1"/>
    <col min="4676" max="4895" width="9.140625" style="166"/>
    <col min="4896" max="4896" width="12.5703125" style="166" customWidth="1"/>
    <col min="4897" max="4899" width="11.5703125" style="166" bestFit="1" customWidth="1"/>
    <col min="4900" max="4900" width="21" style="166" customWidth="1"/>
    <col min="4901" max="4901" width="30.140625" style="166" customWidth="1"/>
    <col min="4902" max="4902" width="15.42578125" style="166" customWidth="1"/>
    <col min="4903" max="4903" width="23.140625" style="166" customWidth="1"/>
    <col min="4904" max="4916" width="9.140625" style="166"/>
    <col min="4917" max="4917" width="21.140625" style="166" customWidth="1"/>
    <col min="4918" max="4918" width="9.140625" style="166"/>
    <col min="4919" max="4919" width="20" style="166" customWidth="1"/>
    <col min="4920" max="4920" width="11.42578125" style="166" customWidth="1"/>
    <col min="4921" max="4924" width="9.140625" style="166"/>
    <col min="4925" max="4925" width="17.28515625" style="166" customWidth="1"/>
    <col min="4926" max="4926" width="15.42578125" style="166" customWidth="1"/>
    <col min="4927" max="4927" width="13.7109375" style="166" customWidth="1"/>
    <col min="4928" max="4928" width="15" style="166" customWidth="1"/>
    <col min="4929" max="4930" width="9.140625" style="166"/>
    <col min="4931" max="4931" width="16.5703125" style="166" customWidth="1"/>
    <col min="4932" max="5151" width="9.140625" style="166"/>
    <col min="5152" max="5152" width="12.5703125" style="166" customWidth="1"/>
    <col min="5153" max="5155" width="11.5703125" style="166" bestFit="1" customWidth="1"/>
    <col min="5156" max="5156" width="21" style="166" customWidth="1"/>
    <col min="5157" max="5157" width="30.140625" style="166" customWidth="1"/>
    <col min="5158" max="5158" width="15.42578125" style="166" customWidth="1"/>
    <col min="5159" max="5159" width="23.140625" style="166" customWidth="1"/>
    <col min="5160" max="5172" width="9.140625" style="166"/>
    <col min="5173" max="5173" width="21.140625" style="166" customWidth="1"/>
    <col min="5174" max="5174" width="9.140625" style="166"/>
    <col min="5175" max="5175" width="20" style="166" customWidth="1"/>
    <col min="5176" max="5176" width="11.42578125" style="166" customWidth="1"/>
    <col min="5177" max="5180" width="9.140625" style="166"/>
    <col min="5181" max="5181" width="17.28515625" style="166" customWidth="1"/>
    <col min="5182" max="5182" width="15.42578125" style="166" customWidth="1"/>
    <col min="5183" max="5183" width="13.7109375" style="166" customWidth="1"/>
    <col min="5184" max="5184" width="15" style="166" customWidth="1"/>
    <col min="5185" max="5186" width="9.140625" style="166"/>
    <col min="5187" max="5187" width="16.5703125" style="166" customWidth="1"/>
    <col min="5188" max="5407" width="9.140625" style="166"/>
    <col min="5408" max="5408" width="12.5703125" style="166" customWidth="1"/>
    <col min="5409" max="5411" width="11.5703125" style="166" bestFit="1" customWidth="1"/>
    <col min="5412" max="5412" width="21" style="166" customWidth="1"/>
    <col min="5413" max="5413" width="30.140625" style="166" customWidth="1"/>
    <col min="5414" max="5414" width="15.42578125" style="166" customWidth="1"/>
    <col min="5415" max="5415" width="23.140625" style="166" customWidth="1"/>
    <col min="5416" max="5428" width="9.140625" style="166"/>
    <col min="5429" max="5429" width="21.140625" style="166" customWidth="1"/>
    <col min="5430" max="5430" width="9.140625" style="166"/>
    <col min="5431" max="5431" width="20" style="166" customWidth="1"/>
    <col min="5432" max="5432" width="11.42578125" style="166" customWidth="1"/>
    <col min="5433" max="5436" width="9.140625" style="166"/>
    <col min="5437" max="5437" width="17.28515625" style="166" customWidth="1"/>
    <col min="5438" max="5438" width="15.42578125" style="166" customWidth="1"/>
    <col min="5439" max="5439" width="13.7109375" style="166" customWidth="1"/>
    <col min="5440" max="5440" width="15" style="166" customWidth="1"/>
    <col min="5441" max="5442" width="9.140625" style="166"/>
    <col min="5443" max="5443" width="16.5703125" style="166" customWidth="1"/>
    <col min="5444" max="5663" width="9.140625" style="166"/>
    <col min="5664" max="5664" width="12.5703125" style="166" customWidth="1"/>
    <col min="5665" max="5667" width="11.5703125" style="166" bestFit="1" customWidth="1"/>
    <col min="5668" max="5668" width="21" style="166" customWidth="1"/>
    <col min="5669" max="5669" width="30.140625" style="166" customWidth="1"/>
    <col min="5670" max="5670" width="15.42578125" style="166" customWidth="1"/>
    <col min="5671" max="5671" width="23.140625" style="166" customWidth="1"/>
    <col min="5672" max="5684" width="9.140625" style="166"/>
    <col min="5685" max="5685" width="21.140625" style="166" customWidth="1"/>
    <col min="5686" max="5686" width="9.140625" style="166"/>
    <col min="5687" max="5687" width="20" style="166" customWidth="1"/>
    <col min="5688" max="5688" width="11.42578125" style="166" customWidth="1"/>
    <col min="5689" max="5692" width="9.140625" style="166"/>
    <col min="5693" max="5693" width="17.28515625" style="166" customWidth="1"/>
    <col min="5694" max="5694" width="15.42578125" style="166" customWidth="1"/>
    <col min="5695" max="5695" width="13.7109375" style="166" customWidth="1"/>
    <col min="5696" max="5696" width="15" style="166" customWidth="1"/>
    <col min="5697" max="5698" width="9.140625" style="166"/>
    <col min="5699" max="5699" width="16.5703125" style="166" customWidth="1"/>
    <col min="5700" max="5919" width="9.140625" style="166"/>
    <col min="5920" max="5920" width="12.5703125" style="166" customWidth="1"/>
    <col min="5921" max="5923" width="11.5703125" style="166" bestFit="1" customWidth="1"/>
    <col min="5924" max="5924" width="21" style="166" customWidth="1"/>
    <col min="5925" max="5925" width="30.140625" style="166" customWidth="1"/>
    <col min="5926" max="5926" width="15.42578125" style="166" customWidth="1"/>
    <col min="5927" max="5927" width="23.140625" style="166" customWidth="1"/>
    <col min="5928" max="5940" width="9.140625" style="166"/>
    <col min="5941" max="5941" width="21.140625" style="166" customWidth="1"/>
    <col min="5942" max="5942" width="9.140625" style="166"/>
    <col min="5943" max="5943" width="20" style="166" customWidth="1"/>
    <col min="5944" max="5944" width="11.42578125" style="166" customWidth="1"/>
    <col min="5945" max="5948" width="9.140625" style="166"/>
    <col min="5949" max="5949" width="17.28515625" style="166" customWidth="1"/>
    <col min="5950" max="5950" width="15.42578125" style="166" customWidth="1"/>
    <col min="5951" max="5951" width="13.7109375" style="166" customWidth="1"/>
    <col min="5952" max="5952" width="15" style="166" customWidth="1"/>
    <col min="5953" max="5954" width="9.140625" style="166"/>
    <col min="5955" max="5955" width="16.5703125" style="166" customWidth="1"/>
    <col min="5956" max="6175" width="9.140625" style="166"/>
    <col min="6176" max="6176" width="12.5703125" style="166" customWidth="1"/>
    <col min="6177" max="6179" width="11.5703125" style="166" bestFit="1" customWidth="1"/>
    <col min="6180" max="6180" width="21" style="166" customWidth="1"/>
    <col min="6181" max="6181" width="30.140625" style="166" customWidth="1"/>
    <col min="6182" max="6182" width="15.42578125" style="166" customWidth="1"/>
    <col min="6183" max="6183" width="23.140625" style="166" customWidth="1"/>
    <col min="6184" max="6196" width="9.140625" style="166"/>
    <col min="6197" max="6197" width="21.140625" style="166" customWidth="1"/>
    <col min="6198" max="6198" width="9.140625" style="166"/>
    <col min="6199" max="6199" width="20" style="166" customWidth="1"/>
    <col min="6200" max="6200" width="11.42578125" style="166" customWidth="1"/>
    <col min="6201" max="6204" width="9.140625" style="166"/>
    <col min="6205" max="6205" width="17.28515625" style="166" customWidth="1"/>
    <col min="6206" max="6206" width="15.42578125" style="166" customWidth="1"/>
    <col min="6207" max="6207" width="13.7109375" style="166" customWidth="1"/>
    <col min="6208" max="6208" width="15" style="166" customWidth="1"/>
    <col min="6209" max="6210" width="9.140625" style="166"/>
    <col min="6211" max="6211" width="16.5703125" style="166" customWidth="1"/>
    <col min="6212" max="6431" width="9.140625" style="166"/>
    <col min="6432" max="6432" width="12.5703125" style="166" customWidth="1"/>
    <col min="6433" max="6435" width="11.5703125" style="166" bestFit="1" customWidth="1"/>
    <col min="6436" max="6436" width="21" style="166" customWidth="1"/>
    <col min="6437" max="6437" width="30.140625" style="166" customWidth="1"/>
    <col min="6438" max="6438" width="15.42578125" style="166" customWidth="1"/>
    <col min="6439" max="6439" width="23.140625" style="166" customWidth="1"/>
    <col min="6440" max="6452" width="9.140625" style="166"/>
    <col min="6453" max="6453" width="21.140625" style="166" customWidth="1"/>
    <col min="6454" max="6454" width="9.140625" style="166"/>
    <col min="6455" max="6455" width="20" style="166" customWidth="1"/>
    <col min="6456" max="6456" width="11.42578125" style="166" customWidth="1"/>
    <col min="6457" max="6460" width="9.140625" style="166"/>
    <col min="6461" max="6461" width="17.28515625" style="166" customWidth="1"/>
    <col min="6462" max="6462" width="15.42578125" style="166" customWidth="1"/>
    <col min="6463" max="6463" width="13.7109375" style="166" customWidth="1"/>
    <col min="6464" max="6464" width="15" style="166" customWidth="1"/>
    <col min="6465" max="6466" width="9.140625" style="166"/>
    <col min="6467" max="6467" width="16.5703125" style="166" customWidth="1"/>
    <col min="6468" max="6687" width="9.140625" style="166"/>
    <col min="6688" max="6688" width="12.5703125" style="166" customWidth="1"/>
    <col min="6689" max="6691" width="11.5703125" style="166" bestFit="1" customWidth="1"/>
    <col min="6692" max="6692" width="21" style="166" customWidth="1"/>
    <col min="6693" max="6693" width="30.140625" style="166" customWidth="1"/>
    <col min="6694" max="6694" width="15.42578125" style="166" customWidth="1"/>
    <col min="6695" max="6695" width="23.140625" style="166" customWidth="1"/>
    <col min="6696" max="6708" width="9.140625" style="166"/>
    <col min="6709" max="6709" width="21.140625" style="166" customWidth="1"/>
    <col min="6710" max="6710" width="9.140625" style="166"/>
    <col min="6711" max="6711" width="20" style="166" customWidth="1"/>
    <col min="6712" max="6712" width="11.42578125" style="166" customWidth="1"/>
    <col min="6713" max="6716" width="9.140625" style="166"/>
    <col min="6717" max="6717" width="17.28515625" style="166" customWidth="1"/>
    <col min="6718" max="6718" width="15.42578125" style="166" customWidth="1"/>
    <col min="6719" max="6719" width="13.7109375" style="166" customWidth="1"/>
    <col min="6720" max="6720" width="15" style="166" customWidth="1"/>
    <col min="6721" max="6722" width="9.140625" style="166"/>
    <col min="6723" max="6723" width="16.5703125" style="166" customWidth="1"/>
    <col min="6724" max="6943" width="9.140625" style="166"/>
    <col min="6944" max="6944" width="12.5703125" style="166" customWidth="1"/>
    <col min="6945" max="6947" width="11.5703125" style="166" bestFit="1" customWidth="1"/>
    <col min="6948" max="6948" width="21" style="166" customWidth="1"/>
    <col min="6949" max="6949" width="30.140625" style="166" customWidth="1"/>
    <col min="6950" max="6950" width="15.42578125" style="166" customWidth="1"/>
    <col min="6951" max="6951" width="23.140625" style="166" customWidth="1"/>
    <col min="6952" max="6964" width="9.140625" style="166"/>
    <col min="6965" max="6965" width="21.140625" style="166" customWidth="1"/>
    <col min="6966" max="6966" width="9.140625" style="166"/>
    <col min="6967" max="6967" width="20" style="166" customWidth="1"/>
    <col min="6968" max="6968" width="11.42578125" style="166" customWidth="1"/>
    <col min="6969" max="6972" width="9.140625" style="166"/>
    <col min="6973" max="6973" width="17.28515625" style="166" customWidth="1"/>
    <col min="6974" max="6974" width="15.42578125" style="166" customWidth="1"/>
    <col min="6975" max="6975" width="13.7109375" style="166" customWidth="1"/>
    <col min="6976" max="6976" width="15" style="166" customWidth="1"/>
    <col min="6977" max="6978" width="9.140625" style="166"/>
    <col min="6979" max="6979" width="16.5703125" style="166" customWidth="1"/>
    <col min="6980" max="7199" width="9.140625" style="166"/>
    <col min="7200" max="7200" width="12.5703125" style="166" customWidth="1"/>
    <col min="7201" max="7203" width="11.5703125" style="166" bestFit="1" customWidth="1"/>
    <col min="7204" max="7204" width="21" style="166" customWidth="1"/>
    <col min="7205" max="7205" width="30.140625" style="166" customWidth="1"/>
    <col min="7206" max="7206" width="15.42578125" style="166" customWidth="1"/>
    <col min="7207" max="7207" width="23.140625" style="166" customWidth="1"/>
    <col min="7208" max="7220" width="9.140625" style="166"/>
    <col min="7221" max="7221" width="21.140625" style="166" customWidth="1"/>
    <col min="7222" max="7222" width="9.140625" style="166"/>
    <col min="7223" max="7223" width="20" style="166" customWidth="1"/>
    <col min="7224" max="7224" width="11.42578125" style="166" customWidth="1"/>
    <col min="7225" max="7228" width="9.140625" style="166"/>
    <col min="7229" max="7229" width="17.28515625" style="166" customWidth="1"/>
    <col min="7230" max="7230" width="15.42578125" style="166" customWidth="1"/>
    <col min="7231" max="7231" width="13.7109375" style="166" customWidth="1"/>
    <col min="7232" max="7232" width="15" style="166" customWidth="1"/>
    <col min="7233" max="7234" width="9.140625" style="166"/>
    <col min="7235" max="7235" width="16.5703125" style="166" customWidth="1"/>
    <col min="7236" max="7455" width="9.140625" style="166"/>
    <col min="7456" max="7456" width="12.5703125" style="166" customWidth="1"/>
    <col min="7457" max="7459" width="11.5703125" style="166" bestFit="1" customWidth="1"/>
    <col min="7460" max="7460" width="21" style="166" customWidth="1"/>
    <col min="7461" max="7461" width="30.140625" style="166" customWidth="1"/>
    <col min="7462" max="7462" width="15.42578125" style="166" customWidth="1"/>
    <col min="7463" max="7463" width="23.140625" style="166" customWidth="1"/>
    <col min="7464" max="7476" width="9.140625" style="166"/>
    <col min="7477" max="7477" width="21.140625" style="166" customWidth="1"/>
    <col min="7478" max="7478" width="9.140625" style="166"/>
    <col min="7479" max="7479" width="20" style="166" customWidth="1"/>
    <col min="7480" max="7480" width="11.42578125" style="166" customWidth="1"/>
    <col min="7481" max="7484" width="9.140625" style="166"/>
    <col min="7485" max="7485" width="17.28515625" style="166" customWidth="1"/>
    <col min="7486" max="7486" width="15.42578125" style="166" customWidth="1"/>
    <col min="7487" max="7487" width="13.7109375" style="166" customWidth="1"/>
    <col min="7488" max="7488" width="15" style="166" customWidth="1"/>
    <col min="7489" max="7490" width="9.140625" style="166"/>
    <col min="7491" max="7491" width="16.5703125" style="166" customWidth="1"/>
    <col min="7492" max="7711" width="9.140625" style="166"/>
    <col min="7712" max="7712" width="12.5703125" style="166" customWidth="1"/>
    <col min="7713" max="7715" width="11.5703125" style="166" bestFit="1" customWidth="1"/>
    <col min="7716" max="7716" width="21" style="166" customWidth="1"/>
    <col min="7717" max="7717" width="30.140625" style="166" customWidth="1"/>
    <col min="7718" max="7718" width="15.42578125" style="166" customWidth="1"/>
    <col min="7719" max="7719" width="23.140625" style="166" customWidth="1"/>
    <col min="7720" max="7732" width="9.140625" style="166"/>
    <col min="7733" max="7733" width="21.140625" style="166" customWidth="1"/>
    <col min="7734" max="7734" width="9.140625" style="166"/>
    <col min="7735" max="7735" width="20" style="166" customWidth="1"/>
    <col min="7736" max="7736" width="11.42578125" style="166" customWidth="1"/>
    <col min="7737" max="7740" width="9.140625" style="166"/>
    <col min="7741" max="7741" width="17.28515625" style="166" customWidth="1"/>
    <col min="7742" max="7742" width="15.42578125" style="166" customWidth="1"/>
    <col min="7743" max="7743" width="13.7109375" style="166" customWidth="1"/>
    <col min="7744" max="7744" width="15" style="166" customWidth="1"/>
    <col min="7745" max="7746" width="9.140625" style="166"/>
    <col min="7747" max="7747" width="16.5703125" style="166" customWidth="1"/>
    <col min="7748" max="7967" width="9.140625" style="166"/>
    <col min="7968" max="7968" width="12.5703125" style="166" customWidth="1"/>
    <col min="7969" max="7971" width="11.5703125" style="166" bestFit="1" customWidth="1"/>
    <col min="7972" max="7972" width="21" style="166" customWidth="1"/>
    <col min="7973" max="7973" width="30.140625" style="166" customWidth="1"/>
    <col min="7974" max="7974" width="15.42578125" style="166" customWidth="1"/>
    <col min="7975" max="7975" width="23.140625" style="166" customWidth="1"/>
    <col min="7976" max="7988" width="9.140625" style="166"/>
    <col min="7989" max="7989" width="21.140625" style="166" customWidth="1"/>
    <col min="7990" max="7990" width="9.140625" style="166"/>
    <col min="7991" max="7991" width="20" style="166" customWidth="1"/>
    <col min="7992" max="7992" width="11.42578125" style="166" customWidth="1"/>
    <col min="7993" max="7996" width="9.140625" style="166"/>
    <col min="7997" max="7997" width="17.28515625" style="166" customWidth="1"/>
    <col min="7998" max="7998" width="15.42578125" style="166" customWidth="1"/>
    <col min="7999" max="7999" width="13.7109375" style="166" customWidth="1"/>
    <col min="8000" max="8000" width="15" style="166" customWidth="1"/>
    <col min="8001" max="8002" width="9.140625" style="166"/>
    <col min="8003" max="8003" width="16.5703125" style="166" customWidth="1"/>
    <col min="8004" max="8223" width="9.140625" style="166"/>
    <col min="8224" max="8224" width="12.5703125" style="166" customWidth="1"/>
    <col min="8225" max="8227" width="11.5703125" style="166" bestFit="1" customWidth="1"/>
    <col min="8228" max="8228" width="21" style="166" customWidth="1"/>
    <col min="8229" max="8229" width="30.140625" style="166" customWidth="1"/>
    <col min="8230" max="8230" width="15.42578125" style="166" customWidth="1"/>
    <col min="8231" max="8231" width="23.140625" style="166" customWidth="1"/>
    <col min="8232" max="8244" width="9.140625" style="166"/>
    <col min="8245" max="8245" width="21.140625" style="166" customWidth="1"/>
    <col min="8246" max="8246" width="9.140625" style="166"/>
    <col min="8247" max="8247" width="20" style="166" customWidth="1"/>
    <col min="8248" max="8248" width="11.42578125" style="166" customWidth="1"/>
    <col min="8249" max="8252" width="9.140625" style="166"/>
    <col min="8253" max="8253" width="17.28515625" style="166" customWidth="1"/>
    <col min="8254" max="8254" width="15.42578125" style="166" customWidth="1"/>
    <col min="8255" max="8255" width="13.7109375" style="166" customWidth="1"/>
    <col min="8256" max="8256" width="15" style="166" customWidth="1"/>
    <col min="8257" max="8258" width="9.140625" style="166"/>
    <col min="8259" max="8259" width="16.5703125" style="166" customWidth="1"/>
    <col min="8260" max="8479" width="9.140625" style="166"/>
    <col min="8480" max="8480" width="12.5703125" style="166" customWidth="1"/>
    <col min="8481" max="8483" width="11.5703125" style="166" bestFit="1" customWidth="1"/>
    <col min="8484" max="8484" width="21" style="166" customWidth="1"/>
    <col min="8485" max="8485" width="30.140625" style="166" customWidth="1"/>
    <col min="8486" max="8486" width="15.42578125" style="166" customWidth="1"/>
    <col min="8487" max="8487" width="23.140625" style="166" customWidth="1"/>
    <col min="8488" max="8500" width="9.140625" style="166"/>
    <col min="8501" max="8501" width="21.140625" style="166" customWidth="1"/>
    <col min="8502" max="8502" width="9.140625" style="166"/>
    <col min="8503" max="8503" width="20" style="166" customWidth="1"/>
    <col min="8504" max="8504" width="11.42578125" style="166" customWidth="1"/>
    <col min="8505" max="8508" width="9.140625" style="166"/>
    <col min="8509" max="8509" width="17.28515625" style="166" customWidth="1"/>
    <col min="8510" max="8510" width="15.42578125" style="166" customWidth="1"/>
    <col min="8511" max="8511" width="13.7109375" style="166" customWidth="1"/>
    <col min="8512" max="8512" width="15" style="166" customWidth="1"/>
    <col min="8513" max="8514" width="9.140625" style="166"/>
    <col min="8515" max="8515" width="16.5703125" style="166" customWidth="1"/>
    <col min="8516" max="8735" width="9.140625" style="166"/>
    <col min="8736" max="8736" width="12.5703125" style="166" customWidth="1"/>
    <col min="8737" max="8739" width="11.5703125" style="166" bestFit="1" customWidth="1"/>
    <col min="8740" max="8740" width="21" style="166" customWidth="1"/>
    <col min="8741" max="8741" width="30.140625" style="166" customWidth="1"/>
    <col min="8742" max="8742" width="15.42578125" style="166" customWidth="1"/>
    <col min="8743" max="8743" width="23.140625" style="166" customWidth="1"/>
    <col min="8744" max="8756" width="9.140625" style="166"/>
    <col min="8757" max="8757" width="21.140625" style="166" customWidth="1"/>
    <col min="8758" max="8758" width="9.140625" style="166"/>
    <col min="8759" max="8759" width="20" style="166" customWidth="1"/>
    <col min="8760" max="8760" width="11.42578125" style="166" customWidth="1"/>
    <col min="8761" max="8764" width="9.140625" style="166"/>
    <col min="8765" max="8765" width="17.28515625" style="166" customWidth="1"/>
    <col min="8766" max="8766" width="15.42578125" style="166" customWidth="1"/>
    <col min="8767" max="8767" width="13.7109375" style="166" customWidth="1"/>
    <col min="8768" max="8768" width="15" style="166" customWidth="1"/>
    <col min="8769" max="8770" width="9.140625" style="166"/>
    <col min="8771" max="8771" width="16.5703125" style="166" customWidth="1"/>
    <col min="8772" max="8991" width="9.140625" style="166"/>
    <col min="8992" max="8992" width="12.5703125" style="166" customWidth="1"/>
    <col min="8993" max="8995" width="11.5703125" style="166" bestFit="1" customWidth="1"/>
    <col min="8996" max="8996" width="21" style="166" customWidth="1"/>
    <col min="8997" max="8997" width="30.140625" style="166" customWidth="1"/>
    <col min="8998" max="8998" width="15.42578125" style="166" customWidth="1"/>
    <col min="8999" max="8999" width="23.140625" style="166" customWidth="1"/>
    <col min="9000" max="9012" width="9.140625" style="166"/>
    <col min="9013" max="9013" width="21.140625" style="166" customWidth="1"/>
    <col min="9014" max="9014" width="9.140625" style="166"/>
    <col min="9015" max="9015" width="20" style="166" customWidth="1"/>
    <col min="9016" max="9016" width="11.42578125" style="166" customWidth="1"/>
    <col min="9017" max="9020" width="9.140625" style="166"/>
    <col min="9021" max="9021" width="17.28515625" style="166" customWidth="1"/>
    <col min="9022" max="9022" width="15.42578125" style="166" customWidth="1"/>
    <col min="9023" max="9023" width="13.7109375" style="166" customWidth="1"/>
    <col min="9024" max="9024" width="15" style="166" customWidth="1"/>
    <col min="9025" max="9026" width="9.140625" style="166"/>
    <col min="9027" max="9027" width="16.5703125" style="166" customWidth="1"/>
    <col min="9028" max="9247" width="9.140625" style="166"/>
    <col min="9248" max="9248" width="12.5703125" style="166" customWidth="1"/>
    <col min="9249" max="9251" width="11.5703125" style="166" bestFit="1" customWidth="1"/>
    <col min="9252" max="9252" width="21" style="166" customWidth="1"/>
    <col min="9253" max="9253" width="30.140625" style="166" customWidth="1"/>
    <col min="9254" max="9254" width="15.42578125" style="166" customWidth="1"/>
    <col min="9255" max="9255" width="23.140625" style="166" customWidth="1"/>
    <col min="9256" max="9268" width="9.140625" style="166"/>
    <col min="9269" max="9269" width="21.140625" style="166" customWidth="1"/>
    <col min="9270" max="9270" width="9.140625" style="166"/>
    <col min="9271" max="9271" width="20" style="166" customWidth="1"/>
    <col min="9272" max="9272" width="11.42578125" style="166" customWidth="1"/>
    <col min="9273" max="9276" width="9.140625" style="166"/>
    <col min="9277" max="9277" width="17.28515625" style="166" customWidth="1"/>
    <col min="9278" max="9278" width="15.42578125" style="166" customWidth="1"/>
    <col min="9279" max="9279" width="13.7109375" style="166" customWidth="1"/>
    <col min="9280" max="9280" width="15" style="166" customWidth="1"/>
    <col min="9281" max="9282" width="9.140625" style="166"/>
    <col min="9283" max="9283" width="16.5703125" style="166" customWidth="1"/>
    <col min="9284" max="9503" width="9.140625" style="166"/>
    <col min="9504" max="9504" width="12.5703125" style="166" customWidth="1"/>
    <col min="9505" max="9507" width="11.5703125" style="166" bestFit="1" customWidth="1"/>
    <col min="9508" max="9508" width="21" style="166" customWidth="1"/>
    <col min="9509" max="9509" width="30.140625" style="166" customWidth="1"/>
    <col min="9510" max="9510" width="15.42578125" style="166" customWidth="1"/>
    <col min="9511" max="9511" width="23.140625" style="166" customWidth="1"/>
    <col min="9512" max="9524" width="9.140625" style="166"/>
    <col min="9525" max="9525" width="21.140625" style="166" customWidth="1"/>
    <col min="9526" max="9526" width="9.140625" style="166"/>
    <col min="9527" max="9527" width="20" style="166" customWidth="1"/>
    <col min="9528" max="9528" width="11.42578125" style="166" customWidth="1"/>
    <col min="9529" max="9532" width="9.140625" style="166"/>
    <col min="9533" max="9533" width="17.28515625" style="166" customWidth="1"/>
    <col min="9534" max="9534" width="15.42578125" style="166" customWidth="1"/>
    <col min="9535" max="9535" width="13.7109375" style="166" customWidth="1"/>
    <col min="9536" max="9536" width="15" style="166" customWidth="1"/>
    <col min="9537" max="9538" width="9.140625" style="166"/>
    <col min="9539" max="9539" width="16.5703125" style="166" customWidth="1"/>
    <col min="9540" max="9759" width="9.140625" style="166"/>
    <col min="9760" max="9760" width="12.5703125" style="166" customWidth="1"/>
    <col min="9761" max="9763" width="11.5703125" style="166" bestFit="1" customWidth="1"/>
    <col min="9764" max="9764" width="21" style="166" customWidth="1"/>
    <col min="9765" max="9765" width="30.140625" style="166" customWidth="1"/>
    <col min="9766" max="9766" width="15.42578125" style="166" customWidth="1"/>
    <col min="9767" max="9767" width="23.140625" style="166" customWidth="1"/>
    <col min="9768" max="9780" width="9.140625" style="166"/>
    <col min="9781" max="9781" width="21.140625" style="166" customWidth="1"/>
    <col min="9782" max="9782" width="9.140625" style="166"/>
    <col min="9783" max="9783" width="20" style="166" customWidth="1"/>
    <col min="9784" max="9784" width="11.42578125" style="166" customWidth="1"/>
    <col min="9785" max="9788" width="9.140625" style="166"/>
    <col min="9789" max="9789" width="17.28515625" style="166" customWidth="1"/>
    <col min="9790" max="9790" width="15.42578125" style="166" customWidth="1"/>
    <col min="9791" max="9791" width="13.7109375" style="166" customWidth="1"/>
    <col min="9792" max="9792" width="15" style="166" customWidth="1"/>
    <col min="9793" max="9794" width="9.140625" style="166"/>
    <col min="9795" max="9795" width="16.5703125" style="166" customWidth="1"/>
    <col min="9796" max="10015" width="9.140625" style="166"/>
    <col min="10016" max="10016" width="12.5703125" style="166" customWidth="1"/>
    <col min="10017" max="10019" width="11.5703125" style="166" bestFit="1" customWidth="1"/>
    <col min="10020" max="10020" width="21" style="166" customWidth="1"/>
    <col min="10021" max="10021" width="30.140625" style="166" customWidth="1"/>
    <col min="10022" max="10022" width="15.42578125" style="166" customWidth="1"/>
    <col min="10023" max="10023" width="23.140625" style="166" customWidth="1"/>
    <col min="10024" max="10036" width="9.140625" style="166"/>
    <col min="10037" max="10037" width="21.140625" style="166" customWidth="1"/>
    <col min="10038" max="10038" width="9.140625" style="166"/>
    <col min="10039" max="10039" width="20" style="166" customWidth="1"/>
    <col min="10040" max="10040" width="11.42578125" style="166" customWidth="1"/>
    <col min="10041" max="10044" width="9.140625" style="166"/>
    <col min="10045" max="10045" width="17.28515625" style="166" customWidth="1"/>
    <col min="10046" max="10046" width="15.42578125" style="166" customWidth="1"/>
    <col min="10047" max="10047" width="13.7109375" style="166" customWidth="1"/>
    <col min="10048" max="10048" width="15" style="166" customWidth="1"/>
    <col min="10049" max="10050" width="9.140625" style="166"/>
    <col min="10051" max="10051" width="16.5703125" style="166" customWidth="1"/>
    <col min="10052" max="10271" width="9.140625" style="166"/>
    <col min="10272" max="10272" width="12.5703125" style="166" customWidth="1"/>
    <col min="10273" max="10275" width="11.5703125" style="166" bestFit="1" customWidth="1"/>
    <col min="10276" max="10276" width="21" style="166" customWidth="1"/>
    <col min="10277" max="10277" width="30.140625" style="166" customWidth="1"/>
    <col min="10278" max="10278" width="15.42578125" style="166" customWidth="1"/>
    <col min="10279" max="10279" width="23.140625" style="166" customWidth="1"/>
    <col min="10280" max="10292" width="9.140625" style="166"/>
    <col min="10293" max="10293" width="21.140625" style="166" customWidth="1"/>
    <col min="10294" max="10294" width="9.140625" style="166"/>
    <col min="10295" max="10295" width="20" style="166" customWidth="1"/>
    <col min="10296" max="10296" width="11.42578125" style="166" customWidth="1"/>
    <col min="10297" max="10300" width="9.140625" style="166"/>
    <col min="10301" max="10301" width="17.28515625" style="166" customWidth="1"/>
    <col min="10302" max="10302" width="15.42578125" style="166" customWidth="1"/>
    <col min="10303" max="10303" width="13.7109375" style="166" customWidth="1"/>
    <col min="10304" max="10304" width="15" style="166" customWidth="1"/>
    <col min="10305" max="10306" width="9.140625" style="166"/>
    <col min="10307" max="10307" width="16.5703125" style="166" customWidth="1"/>
    <col min="10308" max="10527" width="9.140625" style="166"/>
    <col min="10528" max="10528" width="12.5703125" style="166" customWidth="1"/>
    <col min="10529" max="10531" width="11.5703125" style="166" bestFit="1" customWidth="1"/>
    <col min="10532" max="10532" width="21" style="166" customWidth="1"/>
    <col min="10533" max="10533" width="30.140625" style="166" customWidth="1"/>
    <col min="10534" max="10534" width="15.42578125" style="166" customWidth="1"/>
    <col min="10535" max="10535" width="23.140625" style="166" customWidth="1"/>
    <col min="10536" max="10548" width="9.140625" style="166"/>
    <col min="10549" max="10549" width="21.140625" style="166" customWidth="1"/>
    <col min="10550" max="10550" width="9.140625" style="166"/>
    <col min="10551" max="10551" width="20" style="166" customWidth="1"/>
    <col min="10552" max="10552" width="11.42578125" style="166" customWidth="1"/>
    <col min="10553" max="10556" width="9.140625" style="166"/>
    <col min="10557" max="10557" width="17.28515625" style="166" customWidth="1"/>
    <col min="10558" max="10558" width="15.42578125" style="166" customWidth="1"/>
    <col min="10559" max="10559" width="13.7109375" style="166" customWidth="1"/>
    <col min="10560" max="10560" width="15" style="166" customWidth="1"/>
    <col min="10561" max="10562" width="9.140625" style="166"/>
    <col min="10563" max="10563" width="16.5703125" style="166" customWidth="1"/>
    <col min="10564" max="10783" width="9.140625" style="166"/>
    <col min="10784" max="10784" width="12.5703125" style="166" customWidth="1"/>
    <col min="10785" max="10787" width="11.5703125" style="166" bestFit="1" customWidth="1"/>
    <col min="10788" max="10788" width="21" style="166" customWidth="1"/>
    <col min="10789" max="10789" width="30.140625" style="166" customWidth="1"/>
    <col min="10790" max="10790" width="15.42578125" style="166" customWidth="1"/>
    <col min="10791" max="10791" width="23.140625" style="166" customWidth="1"/>
    <col min="10792" max="10804" width="9.140625" style="166"/>
    <col min="10805" max="10805" width="21.140625" style="166" customWidth="1"/>
    <col min="10806" max="10806" width="9.140625" style="166"/>
    <col min="10807" max="10807" width="20" style="166" customWidth="1"/>
    <col min="10808" max="10808" width="11.42578125" style="166" customWidth="1"/>
    <col min="10809" max="10812" width="9.140625" style="166"/>
    <col min="10813" max="10813" width="17.28515625" style="166" customWidth="1"/>
    <col min="10814" max="10814" width="15.42578125" style="166" customWidth="1"/>
    <col min="10815" max="10815" width="13.7109375" style="166" customWidth="1"/>
    <col min="10816" max="10816" width="15" style="166" customWidth="1"/>
    <col min="10817" max="10818" width="9.140625" style="166"/>
    <col min="10819" max="10819" width="16.5703125" style="166" customWidth="1"/>
    <col min="10820" max="11039" width="9.140625" style="166"/>
    <col min="11040" max="11040" width="12.5703125" style="166" customWidth="1"/>
    <col min="11041" max="11043" width="11.5703125" style="166" bestFit="1" customWidth="1"/>
    <col min="11044" max="11044" width="21" style="166" customWidth="1"/>
    <col min="11045" max="11045" width="30.140625" style="166" customWidth="1"/>
    <col min="11046" max="11046" width="15.42578125" style="166" customWidth="1"/>
    <col min="11047" max="11047" width="23.140625" style="166" customWidth="1"/>
    <col min="11048" max="11060" width="9.140625" style="166"/>
    <col min="11061" max="11061" width="21.140625" style="166" customWidth="1"/>
    <col min="11062" max="11062" width="9.140625" style="166"/>
    <col min="11063" max="11063" width="20" style="166" customWidth="1"/>
    <col min="11064" max="11064" width="11.42578125" style="166" customWidth="1"/>
    <col min="11065" max="11068" width="9.140625" style="166"/>
    <col min="11069" max="11069" width="17.28515625" style="166" customWidth="1"/>
    <col min="11070" max="11070" width="15.42578125" style="166" customWidth="1"/>
    <col min="11071" max="11071" width="13.7109375" style="166" customWidth="1"/>
    <col min="11072" max="11072" width="15" style="166" customWidth="1"/>
    <col min="11073" max="11074" width="9.140625" style="166"/>
    <col min="11075" max="11075" width="16.5703125" style="166" customWidth="1"/>
    <col min="11076" max="11295" width="9.140625" style="166"/>
    <col min="11296" max="11296" width="12.5703125" style="166" customWidth="1"/>
    <col min="11297" max="11299" width="11.5703125" style="166" bestFit="1" customWidth="1"/>
    <col min="11300" max="11300" width="21" style="166" customWidth="1"/>
    <col min="11301" max="11301" width="30.140625" style="166" customWidth="1"/>
    <col min="11302" max="11302" width="15.42578125" style="166" customWidth="1"/>
    <col min="11303" max="11303" width="23.140625" style="166" customWidth="1"/>
    <col min="11304" max="11316" width="9.140625" style="166"/>
    <col min="11317" max="11317" width="21.140625" style="166" customWidth="1"/>
    <col min="11318" max="11318" width="9.140625" style="166"/>
    <col min="11319" max="11319" width="20" style="166" customWidth="1"/>
    <col min="11320" max="11320" width="11.42578125" style="166" customWidth="1"/>
    <col min="11321" max="11324" width="9.140625" style="166"/>
    <col min="11325" max="11325" width="17.28515625" style="166" customWidth="1"/>
    <col min="11326" max="11326" width="15.42578125" style="166" customWidth="1"/>
    <col min="11327" max="11327" width="13.7109375" style="166" customWidth="1"/>
    <col min="11328" max="11328" width="15" style="166" customWidth="1"/>
    <col min="11329" max="11330" width="9.140625" style="166"/>
    <col min="11331" max="11331" width="16.5703125" style="166" customWidth="1"/>
    <col min="11332" max="11551" width="9.140625" style="166"/>
    <col min="11552" max="11552" width="12.5703125" style="166" customWidth="1"/>
    <col min="11553" max="11555" width="11.5703125" style="166" bestFit="1" customWidth="1"/>
    <col min="11556" max="11556" width="21" style="166" customWidth="1"/>
    <col min="11557" max="11557" width="30.140625" style="166" customWidth="1"/>
    <col min="11558" max="11558" width="15.42578125" style="166" customWidth="1"/>
    <col min="11559" max="11559" width="23.140625" style="166" customWidth="1"/>
    <col min="11560" max="11572" width="9.140625" style="166"/>
    <col min="11573" max="11573" width="21.140625" style="166" customWidth="1"/>
    <col min="11574" max="11574" width="9.140625" style="166"/>
    <col min="11575" max="11575" width="20" style="166" customWidth="1"/>
    <col min="11576" max="11576" width="11.42578125" style="166" customWidth="1"/>
    <col min="11577" max="11580" width="9.140625" style="166"/>
    <col min="11581" max="11581" width="17.28515625" style="166" customWidth="1"/>
    <col min="11582" max="11582" width="15.42578125" style="166" customWidth="1"/>
    <col min="11583" max="11583" width="13.7109375" style="166" customWidth="1"/>
    <col min="11584" max="11584" width="15" style="166" customWidth="1"/>
    <col min="11585" max="11586" width="9.140625" style="166"/>
    <col min="11587" max="11587" width="16.5703125" style="166" customWidth="1"/>
    <col min="11588" max="11807" width="9.140625" style="166"/>
    <col min="11808" max="11808" width="12.5703125" style="166" customWidth="1"/>
    <col min="11809" max="11811" width="11.5703125" style="166" bestFit="1" customWidth="1"/>
    <col min="11812" max="11812" width="21" style="166" customWidth="1"/>
    <col min="11813" max="11813" width="30.140625" style="166" customWidth="1"/>
    <col min="11814" max="11814" width="15.42578125" style="166" customWidth="1"/>
    <col min="11815" max="11815" width="23.140625" style="166" customWidth="1"/>
    <col min="11816" max="11828" width="9.140625" style="166"/>
    <col min="11829" max="11829" width="21.140625" style="166" customWidth="1"/>
    <col min="11830" max="11830" width="9.140625" style="166"/>
    <col min="11831" max="11831" width="20" style="166" customWidth="1"/>
    <col min="11832" max="11832" width="11.42578125" style="166" customWidth="1"/>
    <col min="11833" max="11836" width="9.140625" style="166"/>
    <col min="11837" max="11837" width="17.28515625" style="166" customWidth="1"/>
    <col min="11838" max="11838" width="15.42578125" style="166" customWidth="1"/>
    <col min="11839" max="11839" width="13.7109375" style="166" customWidth="1"/>
    <col min="11840" max="11840" width="15" style="166" customWidth="1"/>
    <col min="11841" max="11842" width="9.140625" style="166"/>
    <col min="11843" max="11843" width="16.5703125" style="166" customWidth="1"/>
    <col min="11844" max="12063" width="9.140625" style="166"/>
    <col min="12064" max="12064" width="12.5703125" style="166" customWidth="1"/>
    <col min="12065" max="12067" width="11.5703125" style="166" bestFit="1" customWidth="1"/>
    <col min="12068" max="12068" width="21" style="166" customWidth="1"/>
    <col min="12069" max="12069" width="30.140625" style="166" customWidth="1"/>
    <col min="12070" max="12070" width="15.42578125" style="166" customWidth="1"/>
    <col min="12071" max="12071" width="23.140625" style="166" customWidth="1"/>
    <col min="12072" max="12084" width="9.140625" style="166"/>
    <col min="12085" max="12085" width="21.140625" style="166" customWidth="1"/>
    <col min="12086" max="12086" width="9.140625" style="166"/>
    <col min="12087" max="12087" width="20" style="166" customWidth="1"/>
    <col min="12088" max="12088" width="11.42578125" style="166" customWidth="1"/>
    <col min="12089" max="12092" width="9.140625" style="166"/>
    <col min="12093" max="12093" width="17.28515625" style="166" customWidth="1"/>
    <col min="12094" max="12094" width="15.42578125" style="166" customWidth="1"/>
    <col min="12095" max="12095" width="13.7109375" style="166" customWidth="1"/>
    <col min="12096" max="12096" width="15" style="166" customWidth="1"/>
    <col min="12097" max="12098" width="9.140625" style="166"/>
    <col min="12099" max="12099" width="16.5703125" style="166" customWidth="1"/>
    <col min="12100" max="12319" width="9.140625" style="166"/>
    <col min="12320" max="12320" width="12.5703125" style="166" customWidth="1"/>
    <col min="12321" max="12323" width="11.5703125" style="166" bestFit="1" customWidth="1"/>
    <col min="12324" max="12324" width="21" style="166" customWidth="1"/>
    <col min="12325" max="12325" width="30.140625" style="166" customWidth="1"/>
    <col min="12326" max="12326" width="15.42578125" style="166" customWidth="1"/>
    <col min="12327" max="12327" width="23.140625" style="166" customWidth="1"/>
    <col min="12328" max="12340" width="9.140625" style="166"/>
    <col min="12341" max="12341" width="21.140625" style="166" customWidth="1"/>
    <col min="12342" max="12342" width="9.140625" style="166"/>
    <col min="12343" max="12343" width="20" style="166" customWidth="1"/>
    <col min="12344" max="12344" width="11.42578125" style="166" customWidth="1"/>
    <col min="12345" max="12348" width="9.140625" style="166"/>
    <col min="12349" max="12349" width="17.28515625" style="166" customWidth="1"/>
    <col min="12350" max="12350" width="15.42578125" style="166" customWidth="1"/>
    <col min="12351" max="12351" width="13.7109375" style="166" customWidth="1"/>
    <col min="12352" max="12352" width="15" style="166" customWidth="1"/>
    <col min="12353" max="12354" width="9.140625" style="166"/>
    <col min="12355" max="12355" width="16.5703125" style="166" customWidth="1"/>
    <col min="12356" max="12575" width="9.140625" style="166"/>
    <col min="12576" max="12576" width="12.5703125" style="166" customWidth="1"/>
    <col min="12577" max="12579" width="11.5703125" style="166" bestFit="1" customWidth="1"/>
    <col min="12580" max="12580" width="21" style="166" customWidth="1"/>
    <col min="12581" max="12581" width="30.140625" style="166" customWidth="1"/>
    <col min="12582" max="12582" width="15.42578125" style="166" customWidth="1"/>
    <col min="12583" max="12583" width="23.140625" style="166" customWidth="1"/>
    <col min="12584" max="12596" width="9.140625" style="166"/>
    <col min="12597" max="12597" width="21.140625" style="166" customWidth="1"/>
    <col min="12598" max="12598" width="9.140625" style="166"/>
    <col min="12599" max="12599" width="20" style="166" customWidth="1"/>
    <col min="12600" max="12600" width="11.42578125" style="166" customWidth="1"/>
    <col min="12601" max="12604" width="9.140625" style="166"/>
    <col min="12605" max="12605" width="17.28515625" style="166" customWidth="1"/>
    <col min="12606" max="12606" width="15.42578125" style="166" customWidth="1"/>
    <col min="12607" max="12607" width="13.7109375" style="166" customWidth="1"/>
    <col min="12608" max="12608" width="15" style="166" customWidth="1"/>
    <col min="12609" max="12610" width="9.140625" style="166"/>
    <col min="12611" max="12611" width="16.5703125" style="166" customWidth="1"/>
    <col min="12612" max="12831" width="9.140625" style="166"/>
    <col min="12832" max="12832" width="12.5703125" style="166" customWidth="1"/>
    <col min="12833" max="12835" width="11.5703125" style="166" bestFit="1" customWidth="1"/>
    <col min="12836" max="12836" width="21" style="166" customWidth="1"/>
    <col min="12837" max="12837" width="30.140625" style="166" customWidth="1"/>
    <col min="12838" max="12838" width="15.42578125" style="166" customWidth="1"/>
    <col min="12839" max="12839" width="23.140625" style="166" customWidth="1"/>
    <col min="12840" max="12852" width="9.140625" style="166"/>
    <col min="12853" max="12853" width="21.140625" style="166" customWidth="1"/>
    <col min="12854" max="12854" width="9.140625" style="166"/>
    <col min="12855" max="12855" width="20" style="166" customWidth="1"/>
    <col min="12856" max="12856" width="11.42578125" style="166" customWidth="1"/>
    <col min="12857" max="12860" width="9.140625" style="166"/>
    <col min="12861" max="12861" width="17.28515625" style="166" customWidth="1"/>
    <col min="12862" max="12862" width="15.42578125" style="166" customWidth="1"/>
    <col min="12863" max="12863" width="13.7109375" style="166" customWidth="1"/>
    <col min="12864" max="12864" width="15" style="166" customWidth="1"/>
    <col min="12865" max="12866" width="9.140625" style="166"/>
    <col min="12867" max="12867" width="16.5703125" style="166" customWidth="1"/>
    <col min="12868" max="13087" width="9.140625" style="166"/>
    <col min="13088" max="13088" width="12.5703125" style="166" customWidth="1"/>
    <col min="13089" max="13091" width="11.5703125" style="166" bestFit="1" customWidth="1"/>
    <col min="13092" max="13092" width="21" style="166" customWidth="1"/>
    <col min="13093" max="13093" width="30.140625" style="166" customWidth="1"/>
    <col min="13094" max="13094" width="15.42578125" style="166" customWidth="1"/>
    <col min="13095" max="13095" width="23.140625" style="166" customWidth="1"/>
    <col min="13096" max="13108" width="9.140625" style="166"/>
    <col min="13109" max="13109" width="21.140625" style="166" customWidth="1"/>
    <col min="13110" max="13110" width="9.140625" style="166"/>
    <col min="13111" max="13111" width="20" style="166" customWidth="1"/>
    <col min="13112" max="13112" width="11.42578125" style="166" customWidth="1"/>
    <col min="13113" max="13116" width="9.140625" style="166"/>
    <col min="13117" max="13117" width="17.28515625" style="166" customWidth="1"/>
    <col min="13118" max="13118" width="15.42578125" style="166" customWidth="1"/>
    <col min="13119" max="13119" width="13.7109375" style="166" customWidth="1"/>
    <col min="13120" max="13120" width="15" style="166" customWidth="1"/>
    <col min="13121" max="13122" width="9.140625" style="166"/>
    <col min="13123" max="13123" width="16.5703125" style="166" customWidth="1"/>
    <col min="13124" max="13343" width="9.140625" style="166"/>
    <col min="13344" max="13344" width="12.5703125" style="166" customWidth="1"/>
    <col min="13345" max="13347" width="11.5703125" style="166" bestFit="1" customWidth="1"/>
    <col min="13348" max="13348" width="21" style="166" customWidth="1"/>
    <col min="13349" max="13349" width="30.140625" style="166" customWidth="1"/>
    <col min="13350" max="13350" width="15.42578125" style="166" customWidth="1"/>
    <col min="13351" max="13351" width="23.140625" style="166" customWidth="1"/>
    <col min="13352" max="13364" width="9.140625" style="166"/>
    <col min="13365" max="13365" width="21.140625" style="166" customWidth="1"/>
    <col min="13366" max="13366" width="9.140625" style="166"/>
    <col min="13367" max="13367" width="20" style="166" customWidth="1"/>
    <col min="13368" max="13368" width="11.42578125" style="166" customWidth="1"/>
    <col min="13369" max="13372" width="9.140625" style="166"/>
    <col min="13373" max="13373" width="17.28515625" style="166" customWidth="1"/>
    <col min="13374" max="13374" width="15.42578125" style="166" customWidth="1"/>
    <col min="13375" max="13375" width="13.7109375" style="166" customWidth="1"/>
    <col min="13376" max="13376" width="15" style="166" customWidth="1"/>
    <col min="13377" max="13378" width="9.140625" style="166"/>
    <col min="13379" max="13379" width="16.5703125" style="166" customWidth="1"/>
    <col min="13380" max="13599" width="9.140625" style="166"/>
    <col min="13600" max="13600" width="12.5703125" style="166" customWidth="1"/>
    <col min="13601" max="13603" width="11.5703125" style="166" bestFit="1" customWidth="1"/>
    <col min="13604" max="13604" width="21" style="166" customWidth="1"/>
    <col min="13605" max="13605" width="30.140625" style="166" customWidth="1"/>
    <col min="13606" max="13606" width="15.42578125" style="166" customWidth="1"/>
    <col min="13607" max="13607" width="23.140625" style="166" customWidth="1"/>
    <col min="13608" max="13620" width="9.140625" style="166"/>
    <col min="13621" max="13621" width="21.140625" style="166" customWidth="1"/>
    <col min="13622" max="13622" width="9.140625" style="166"/>
    <col min="13623" max="13623" width="20" style="166" customWidth="1"/>
    <col min="13624" max="13624" width="11.42578125" style="166" customWidth="1"/>
    <col min="13625" max="13628" width="9.140625" style="166"/>
    <col min="13629" max="13629" width="17.28515625" style="166" customWidth="1"/>
    <col min="13630" max="13630" width="15.42578125" style="166" customWidth="1"/>
    <col min="13631" max="13631" width="13.7109375" style="166" customWidth="1"/>
    <col min="13632" max="13632" width="15" style="166" customWidth="1"/>
    <col min="13633" max="13634" width="9.140625" style="166"/>
    <col min="13635" max="13635" width="16.5703125" style="166" customWidth="1"/>
    <col min="13636" max="13855" width="9.140625" style="166"/>
    <col min="13856" max="13856" width="12.5703125" style="166" customWidth="1"/>
    <col min="13857" max="13859" width="11.5703125" style="166" bestFit="1" customWidth="1"/>
    <col min="13860" max="13860" width="21" style="166" customWidth="1"/>
    <col min="13861" max="13861" width="30.140625" style="166" customWidth="1"/>
    <col min="13862" max="13862" width="15.42578125" style="166" customWidth="1"/>
    <col min="13863" max="13863" width="23.140625" style="166" customWidth="1"/>
    <col min="13864" max="13876" width="9.140625" style="166"/>
    <col min="13877" max="13877" width="21.140625" style="166" customWidth="1"/>
    <col min="13878" max="13878" width="9.140625" style="166"/>
    <col min="13879" max="13879" width="20" style="166" customWidth="1"/>
    <col min="13880" max="13880" width="11.42578125" style="166" customWidth="1"/>
    <col min="13881" max="13884" width="9.140625" style="166"/>
    <col min="13885" max="13885" width="17.28515625" style="166" customWidth="1"/>
    <col min="13886" max="13886" width="15.42578125" style="166" customWidth="1"/>
    <col min="13887" max="13887" width="13.7109375" style="166" customWidth="1"/>
    <col min="13888" max="13888" width="15" style="166" customWidth="1"/>
    <col min="13889" max="13890" width="9.140625" style="166"/>
    <col min="13891" max="13891" width="16.5703125" style="166" customWidth="1"/>
    <col min="13892" max="14111" width="9.140625" style="166"/>
    <col min="14112" max="14112" width="12.5703125" style="166" customWidth="1"/>
    <col min="14113" max="14115" width="11.5703125" style="166" bestFit="1" customWidth="1"/>
    <col min="14116" max="14116" width="21" style="166" customWidth="1"/>
    <col min="14117" max="14117" width="30.140625" style="166" customWidth="1"/>
    <col min="14118" max="14118" width="15.42578125" style="166" customWidth="1"/>
    <col min="14119" max="14119" width="23.140625" style="166" customWidth="1"/>
    <col min="14120" max="14132" width="9.140625" style="166"/>
    <col min="14133" max="14133" width="21.140625" style="166" customWidth="1"/>
    <col min="14134" max="14134" width="9.140625" style="166"/>
    <col min="14135" max="14135" width="20" style="166" customWidth="1"/>
    <col min="14136" max="14136" width="11.42578125" style="166" customWidth="1"/>
    <col min="14137" max="14140" width="9.140625" style="166"/>
    <col min="14141" max="14141" width="17.28515625" style="166" customWidth="1"/>
    <col min="14142" max="14142" width="15.42578125" style="166" customWidth="1"/>
    <col min="14143" max="14143" width="13.7109375" style="166" customWidth="1"/>
    <col min="14144" max="14144" width="15" style="166" customWidth="1"/>
    <col min="14145" max="14146" width="9.140625" style="166"/>
    <col min="14147" max="14147" width="16.5703125" style="166" customWidth="1"/>
    <col min="14148" max="14367" width="9.140625" style="166"/>
    <col min="14368" max="14368" width="12.5703125" style="166" customWidth="1"/>
    <col min="14369" max="14371" width="11.5703125" style="166" bestFit="1" customWidth="1"/>
    <col min="14372" max="14372" width="21" style="166" customWidth="1"/>
    <col min="14373" max="14373" width="30.140625" style="166" customWidth="1"/>
    <col min="14374" max="14374" width="15.42578125" style="166" customWidth="1"/>
    <col min="14375" max="14375" width="23.140625" style="166" customWidth="1"/>
    <col min="14376" max="14388" width="9.140625" style="166"/>
    <col min="14389" max="14389" width="21.140625" style="166" customWidth="1"/>
    <col min="14390" max="14390" width="9.140625" style="166"/>
    <col min="14391" max="14391" width="20" style="166" customWidth="1"/>
    <col min="14392" max="14392" width="11.42578125" style="166" customWidth="1"/>
    <col min="14393" max="14396" width="9.140625" style="166"/>
    <col min="14397" max="14397" width="17.28515625" style="166" customWidth="1"/>
    <col min="14398" max="14398" width="15.42578125" style="166" customWidth="1"/>
    <col min="14399" max="14399" width="13.7109375" style="166" customWidth="1"/>
    <col min="14400" max="14400" width="15" style="166" customWidth="1"/>
    <col min="14401" max="14402" width="9.140625" style="166"/>
    <col min="14403" max="14403" width="16.5703125" style="166" customWidth="1"/>
    <col min="14404" max="14623" width="9.140625" style="166"/>
    <col min="14624" max="14624" width="12.5703125" style="166" customWidth="1"/>
    <col min="14625" max="14627" width="11.5703125" style="166" bestFit="1" customWidth="1"/>
    <col min="14628" max="14628" width="21" style="166" customWidth="1"/>
    <col min="14629" max="14629" width="30.140625" style="166" customWidth="1"/>
    <col min="14630" max="14630" width="15.42578125" style="166" customWidth="1"/>
    <col min="14631" max="14631" width="23.140625" style="166" customWidth="1"/>
    <col min="14632" max="14644" width="9.140625" style="166"/>
    <col min="14645" max="14645" width="21.140625" style="166" customWidth="1"/>
    <col min="14646" max="14646" width="9.140625" style="166"/>
    <col min="14647" max="14647" width="20" style="166" customWidth="1"/>
    <col min="14648" max="14648" width="11.42578125" style="166" customWidth="1"/>
    <col min="14649" max="14652" width="9.140625" style="166"/>
    <col min="14653" max="14653" width="17.28515625" style="166" customWidth="1"/>
    <col min="14654" max="14654" width="15.42578125" style="166" customWidth="1"/>
    <col min="14655" max="14655" width="13.7109375" style="166" customWidth="1"/>
    <col min="14656" max="14656" width="15" style="166" customWidth="1"/>
    <col min="14657" max="14658" width="9.140625" style="166"/>
    <col min="14659" max="14659" width="16.5703125" style="166" customWidth="1"/>
    <col min="14660" max="14879" width="9.140625" style="166"/>
    <col min="14880" max="14880" width="12.5703125" style="166" customWidth="1"/>
    <col min="14881" max="14883" width="11.5703125" style="166" bestFit="1" customWidth="1"/>
    <col min="14884" max="14884" width="21" style="166" customWidth="1"/>
    <col min="14885" max="14885" width="30.140625" style="166" customWidth="1"/>
    <col min="14886" max="14886" width="15.42578125" style="166" customWidth="1"/>
    <col min="14887" max="14887" width="23.140625" style="166" customWidth="1"/>
    <col min="14888" max="14900" width="9.140625" style="166"/>
    <col min="14901" max="14901" width="21.140625" style="166" customWidth="1"/>
    <col min="14902" max="14902" width="9.140625" style="166"/>
    <col min="14903" max="14903" width="20" style="166" customWidth="1"/>
    <col min="14904" max="14904" width="11.42578125" style="166" customWidth="1"/>
    <col min="14905" max="14908" width="9.140625" style="166"/>
    <col min="14909" max="14909" width="17.28515625" style="166" customWidth="1"/>
    <col min="14910" max="14910" width="15.42578125" style="166" customWidth="1"/>
    <col min="14911" max="14911" width="13.7109375" style="166" customWidth="1"/>
    <col min="14912" max="14912" width="15" style="166" customWidth="1"/>
    <col min="14913" max="14914" width="9.140625" style="166"/>
    <col min="14915" max="14915" width="16.5703125" style="166" customWidth="1"/>
    <col min="14916" max="15135" width="9.140625" style="166"/>
    <col min="15136" max="15136" width="12.5703125" style="166" customWidth="1"/>
    <col min="15137" max="15139" width="11.5703125" style="166" bestFit="1" customWidth="1"/>
    <col min="15140" max="15140" width="21" style="166" customWidth="1"/>
    <col min="15141" max="15141" width="30.140625" style="166" customWidth="1"/>
    <col min="15142" max="15142" width="15.42578125" style="166" customWidth="1"/>
    <col min="15143" max="15143" width="23.140625" style="166" customWidth="1"/>
    <col min="15144" max="15156" width="9.140625" style="166"/>
    <col min="15157" max="15157" width="21.140625" style="166" customWidth="1"/>
    <col min="15158" max="15158" width="9.140625" style="166"/>
    <col min="15159" max="15159" width="20" style="166" customWidth="1"/>
    <col min="15160" max="15160" width="11.42578125" style="166" customWidth="1"/>
    <col min="15161" max="15164" width="9.140625" style="166"/>
    <col min="15165" max="15165" width="17.28515625" style="166" customWidth="1"/>
    <col min="15166" max="15166" width="15.42578125" style="166" customWidth="1"/>
    <col min="15167" max="15167" width="13.7109375" style="166" customWidth="1"/>
    <col min="15168" max="15168" width="15" style="166" customWidth="1"/>
    <col min="15169" max="15170" width="9.140625" style="166"/>
    <col min="15171" max="15171" width="16.5703125" style="166" customWidth="1"/>
    <col min="15172" max="15391" width="9.140625" style="166"/>
    <col min="15392" max="15392" width="12.5703125" style="166" customWidth="1"/>
    <col min="15393" max="15395" width="11.5703125" style="166" bestFit="1" customWidth="1"/>
    <col min="15396" max="15396" width="21" style="166" customWidth="1"/>
    <col min="15397" max="15397" width="30.140625" style="166" customWidth="1"/>
    <col min="15398" max="15398" width="15.42578125" style="166" customWidth="1"/>
    <col min="15399" max="15399" width="23.140625" style="166" customWidth="1"/>
    <col min="15400" max="15412" width="9.140625" style="166"/>
    <col min="15413" max="15413" width="21.140625" style="166" customWidth="1"/>
    <col min="15414" max="15414" width="9.140625" style="166"/>
    <col min="15415" max="15415" width="20" style="166" customWidth="1"/>
    <col min="15416" max="15416" width="11.42578125" style="166" customWidth="1"/>
    <col min="15417" max="15420" width="9.140625" style="166"/>
    <col min="15421" max="15421" width="17.28515625" style="166" customWidth="1"/>
    <col min="15422" max="15422" width="15.42578125" style="166" customWidth="1"/>
    <col min="15423" max="15423" width="13.7109375" style="166" customWidth="1"/>
    <col min="15424" max="15424" width="15" style="166" customWidth="1"/>
    <col min="15425" max="15426" width="9.140625" style="166"/>
    <col min="15427" max="15427" width="16.5703125" style="166" customWidth="1"/>
    <col min="15428" max="15647" width="9.140625" style="166"/>
    <col min="15648" max="15648" width="12.5703125" style="166" customWidth="1"/>
    <col min="15649" max="15651" width="11.5703125" style="166" bestFit="1" customWidth="1"/>
    <col min="15652" max="15652" width="21" style="166" customWidth="1"/>
    <col min="15653" max="15653" width="30.140625" style="166" customWidth="1"/>
    <col min="15654" max="15654" width="15.42578125" style="166" customWidth="1"/>
    <col min="15655" max="15655" width="23.140625" style="166" customWidth="1"/>
    <col min="15656" max="15668" width="9.140625" style="166"/>
    <col min="15669" max="15669" width="21.140625" style="166" customWidth="1"/>
    <col min="15670" max="15670" width="9.140625" style="166"/>
    <col min="15671" max="15671" width="20" style="166" customWidth="1"/>
    <col min="15672" max="15672" width="11.42578125" style="166" customWidth="1"/>
    <col min="15673" max="15676" width="9.140625" style="166"/>
    <col min="15677" max="15677" width="17.28515625" style="166" customWidth="1"/>
    <col min="15678" max="15678" width="15.42578125" style="166" customWidth="1"/>
    <col min="15679" max="15679" width="13.7109375" style="166" customWidth="1"/>
    <col min="15680" max="15680" width="15" style="166" customWidth="1"/>
    <col min="15681" max="15682" width="9.140625" style="166"/>
    <col min="15683" max="15683" width="16.5703125" style="166" customWidth="1"/>
    <col min="15684" max="15903" width="9.140625" style="166"/>
    <col min="15904" max="15904" width="12.5703125" style="166" customWidth="1"/>
    <col min="15905" max="15907" width="11.5703125" style="166" bestFit="1" customWidth="1"/>
    <col min="15908" max="15908" width="21" style="166" customWidth="1"/>
    <col min="15909" max="15909" width="30.140625" style="166" customWidth="1"/>
    <col min="15910" max="15910" width="15.42578125" style="166" customWidth="1"/>
    <col min="15911" max="15911" width="23.140625" style="166" customWidth="1"/>
    <col min="15912" max="15924" width="9.140625" style="166"/>
    <col min="15925" max="15925" width="21.140625" style="166" customWidth="1"/>
    <col min="15926" max="15926" width="9.140625" style="166"/>
    <col min="15927" max="15927" width="20" style="166" customWidth="1"/>
    <col min="15928" max="15928" width="11.42578125" style="166" customWidth="1"/>
    <col min="15929" max="15932" width="9.140625" style="166"/>
    <col min="15933" max="15933" width="17.28515625" style="166" customWidth="1"/>
    <col min="15934" max="15934" width="15.42578125" style="166" customWidth="1"/>
    <col min="15935" max="15935" width="13.7109375" style="166" customWidth="1"/>
    <col min="15936" max="15936" width="15" style="166" customWidth="1"/>
    <col min="15937" max="15938" width="9.140625" style="166"/>
    <col min="15939" max="15939" width="16.5703125" style="166" customWidth="1"/>
    <col min="15940" max="16159" width="9.140625" style="166"/>
    <col min="16160" max="16160" width="12.5703125" style="166" customWidth="1"/>
    <col min="16161" max="16163" width="11.5703125" style="166" bestFit="1" customWidth="1"/>
    <col min="16164" max="16164" width="21" style="166" customWidth="1"/>
    <col min="16165" max="16165" width="30.140625" style="166" customWidth="1"/>
    <col min="16166" max="16166" width="15.42578125" style="166" customWidth="1"/>
    <col min="16167" max="16167" width="23.140625" style="166" customWidth="1"/>
    <col min="16168" max="16180" width="9.140625" style="166"/>
    <col min="16181" max="16181" width="21.140625" style="166" customWidth="1"/>
    <col min="16182" max="16182" width="9.140625" style="166"/>
    <col min="16183" max="16183" width="20" style="166" customWidth="1"/>
    <col min="16184" max="16184" width="11.42578125" style="166" customWidth="1"/>
    <col min="16185" max="16188" width="9.140625" style="166"/>
    <col min="16189" max="16189" width="17.28515625" style="166" customWidth="1"/>
    <col min="16190" max="16190" width="15.42578125" style="166" customWidth="1"/>
    <col min="16191" max="16191" width="13.7109375" style="166" customWidth="1"/>
    <col min="16192" max="16192" width="15" style="166" customWidth="1"/>
    <col min="16193" max="16194" width="9.140625" style="166"/>
    <col min="16195" max="16195" width="16.5703125" style="166" customWidth="1"/>
    <col min="16196" max="16384" width="9.140625" style="166"/>
  </cols>
  <sheetData>
    <row r="2" spans="1:36">
      <c r="D2" s="273" t="s">
        <v>156</v>
      </c>
      <c r="E2" s="274"/>
      <c r="F2" s="274"/>
      <c r="G2" s="274"/>
      <c r="H2" s="274"/>
      <c r="I2" s="274"/>
      <c r="J2" s="274"/>
      <c r="K2" s="274"/>
      <c r="L2" s="274"/>
      <c r="M2" s="273" t="s">
        <v>157</v>
      </c>
      <c r="N2" s="274"/>
      <c r="O2" s="274"/>
      <c r="P2" s="274"/>
      <c r="Q2" s="274"/>
      <c r="R2" s="274"/>
      <c r="S2" s="274"/>
      <c r="T2" s="274"/>
      <c r="U2" s="274"/>
      <c r="V2" s="275" t="s">
        <v>158</v>
      </c>
      <c r="W2" s="276"/>
      <c r="X2" s="276"/>
      <c r="Y2" s="276"/>
      <c r="Z2" s="276"/>
      <c r="AA2" s="276"/>
      <c r="AB2" s="276"/>
      <c r="AC2" s="276"/>
      <c r="AD2" s="276"/>
    </row>
    <row r="3" spans="1:36">
      <c r="A3" s="166">
        <v>180517</v>
      </c>
      <c r="B3" s="166" t="s">
        <v>159</v>
      </c>
      <c r="D3" s="276" t="s">
        <v>160</v>
      </c>
      <c r="E3" s="276"/>
      <c r="F3" s="276"/>
      <c r="G3" s="277" t="s">
        <v>161</v>
      </c>
      <c r="H3" s="277"/>
      <c r="I3" s="277"/>
      <c r="J3" s="274" t="s">
        <v>162</v>
      </c>
      <c r="K3" s="274"/>
      <c r="L3" s="274"/>
      <c r="M3" s="269" t="s">
        <v>160</v>
      </c>
      <c r="N3" s="270"/>
      <c r="O3" s="271"/>
      <c r="P3" s="269" t="s">
        <v>161</v>
      </c>
      <c r="Q3" s="270"/>
      <c r="R3" s="271"/>
      <c r="S3" s="270" t="s">
        <v>162</v>
      </c>
      <c r="T3" s="270"/>
      <c r="U3" s="270"/>
      <c r="V3" s="269" t="s">
        <v>160</v>
      </c>
      <c r="W3" s="270"/>
      <c r="X3" s="271"/>
      <c r="Y3" s="269" t="s">
        <v>161</v>
      </c>
      <c r="Z3" s="270"/>
      <c r="AA3" s="271"/>
      <c r="AB3" s="270" t="s">
        <v>162</v>
      </c>
      <c r="AC3" s="270"/>
      <c r="AD3" s="271"/>
      <c r="AG3" s="272" t="s">
        <v>159</v>
      </c>
      <c r="AH3" s="272"/>
      <c r="AI3" s="272"/>
      <c r="AJ3" s="167"/>
    </row>
    <row r="4" spans="1:36">
      <c r="B4" s="168" t="s">
        <v>163</v>
      </c>
      <c r="C4" s="169" t="s">
        <v>164</v>
      </c>
      <c r="D4" s="170" t="s">
        <v>165</v>
      </c>
      <c r="E4" s="171" t="s">
        <v>166</v>
      </c>
      <c r="F4" s="172" t="s">
        <v>167</v>
      </c>
      <c r="G4" s="170" t="s">
        <v>165</v>
      </c>
      <c r="H4" s="171" t="s">
        <v>166</v>
      </c>
      <c r="I4" s="173" t="s">
        <v>168</v>
      </c>
      <c r="J4" s="170" t="s">
        <v>165</v>
      </c>
      <c r="K4" s="171" t="s">
        <v>166</v>
      </c>
      <c r="L4" s="174" t="s">
        <v>168</v>
      </c>
      <c r="M4" s="175" t="s">
        <v>165</v>
      </c>
      <c r="N4" s="176" t="s">
        <v>166</v>
      </c>
      <c r="O4" s="177" t="s">
        <v>167</v>
      </c>
      <c r="P4" s="175" t="s">
        <v>165</v>
      </c>
      <c r="Q4" s="176" t="s">
        <v>166</v>
      </c>
      <c r="R4" s="178" t="s">
        <v>168</v>
      </c>
      <c r="S4" s="176" t="s">
        <v>165</v>
      </c>
      <c r="T4" s="176" t="s">
        <v>166</v>
      </c>
      <c r="U4" s="179" t="s">
        <v>168</v>
      </c>
      <c r="V4" s="175" t="s">
        <v>165</v>
      </c>
      <c r="W4" s="176" t="s">
        <v>166</v>
      </c>
      <c r="X4" s="177" t="s">
        <v>167</v>
      </c>
      <c r="Y4" s="175" t="s">
        <v>165</v>
      </c>
      <c r="Z4" s="176" t="s">
        <v>166</v>
      </c>
      <c r="AA4" s="178" t="s">
        <v>168</v>
      </c>
      <c r="AB4" s="176" t="s">
        <v>165</v>
      </c>
      <c r="AC4" s="176" t="s">
        <v>166</v>
      </c>
      <c r="AD4" s="178" t="s">
        <v>168</v>
      </c>
      <c r="AF4" s="180"/>
      <c r="AG4" s="272"/>
      <c r="AH4" s="272"/>
      <c r="AI4" s="272"/>
      <c r="AJ4" s="167"/>
    </row>
    <row r="5" spans="1:36">
      <c r="B5" s="181" t="s">
        <v>1</v>
      </c>
      <c r="C5" s="169" t="s">
        <v>2</v>
      </c>
      <c r="D5" s="166">
        <v>1905.2</v>
      </c>
      <c r="E5" s="166">
        <v>15357.7</v>
      </c>
      <c r="F5" s="166">
        <v>195587.9</v>
      </c>
      <c r="G5" s="166">
        <v>1001.9</v>
      </c>
      <c r="H5" s="166">
        <v>1031.5</v>
      </c>
      <c r="I5" s="166">
        <v>133821.5</v>
      </c>
      <c r="J5" s="166">
        <v>9867.6</v>
      </c>
      <c r="K5" s="166">
        <v>2172.1999999999998</v>
      </c>
      <c r="L5" s="166">
        <v>947707.8</v>
      </c>
      <c r="M5" s="182">
        <f t="shared" ref="M5:U16" si="0">5.409*D5/D$16</f>
        <v>1.9712358544703317</v>
      </c>
      <c r="N5" s="183">
        <f t="shared" si="0"/>
        <v>6.109555943721638</v>
      </c>
      <c r="O5" s="184">
        <f t="shared" si="0"/>
        <v>93.23887992773102</v>
      </c>
      <c r="P5" s="182">
        <f t="shared" si="0"/>
        <v>1.5272452654717616</v>
      </c>
      <c r="Q5" s="183">
        <f t="shared" si="0"/>
        <v>2.7842624382454213</v>
      </c>
      <c r="R5" s="184">
        <f t="shared" si="0"/>
        <v>61.374662407366586</v>
      </c>
      <c r="S5" s="183">
        <f t="shared" si="0"/>
        <v>3.1092226280561337</v>
      </c>
      <c r="T5" s="183">
        <f t="shared" si="0"/>
        <v>2.7155637783992415</v>
      </c>
      <c r="U5" s="183">
        <f t="shared" si="0"/>
        <v>130.44007568150761</v>
      </c>
      <c r="V5" s="185">
        <f t="shared" ref="V5:AD16" si="1">M5/$C5</f>
        <v>7.2887256589770077E-3</v>
      </c>
      <c r="W5" s="186">
        <f t="shared" si="1"/>
        <v>2.2590334419381172E-2</v>
      </c>
      <c r="X5" s="187">
        <f t="shared" si="1"/>
        <v>0.34475459392764291</v>
      </c>
      <c r="Y5" s="185">
        <f t="shared" si="1"/>
        <v>5.6470521925374812E-3</v>
      </c>
      <c r="Z5" s="186">
        <f t="shared" si="1"/>
        <v>1.0294924896451918E-2</v>
      </c>
      <c r="AA5" s="187">
        <f t="shared" si="1"/>
        <v>0.2269353389068833</v>
      </c>
      <c r="AB5" s="186">
        <f t="shared" si="1"/>
        <v>1.1496478565561597E-2</v>
      </c>
      <c r="AC5" s="186">
        <f t="shared" si="1"/>
        <v>1.0040908775741327E-2</v>
      </c>
      <c r="AD5" s="187">
        <f t="shared" si="1"/>
        <v>0.48230754550381816</v>
      </c>
      <c r="AF5" s="180"/>
      <c r="AG5" s="188" t="s">
        <v>37</v>
      </c>
      <c r="AH5" s="188" t="s">
        <v>169</v>
      </c>
      <c r="AI5" s="188" t="s">
        <v>162</v>
      </c>
    </row>
    <row r="6" spans="1:36">
      <c r="B6" s="181" t="s">
        <v>3</v>
      </c>
      <c r="C6" s="169" t="s">
        <v>4</v>
      </c>
      <c r="D6" s="166">
        <v>9619.7999999999993</v>
      </c>
      <c r="E6" s="166">
        <v>20010</v>
      </c>
      <c r="F6" s="166">
        <v>109849.5</v>
      </c>
      <c r="G6" s="166">
        <v>8714.1</v>
      </c>
      <c r="H6" s="166">
        <v>5164.8</v>
      </c>
      <c r="I6" s="166">
        <v>76927.7</v>
      </c>
      <c r="J6" s="166">
        <v>22967.7</v>
      </c>
      <c r="K6" s="166">
        <v>9419.9</v>
      </c>
      <c r="L6" s="166">
        <v>358031.2</v>
      </c>
      <c r="M6" s="182">
        <f t="shared" si="0"/>
        <v>9.9532304602318362</v>
      </c>
      <c r="N6" s="183">
        <f t="shared" si="0"/>
        <v>7.9603205189494499</v>
      </c>
      <c r="O6" s="184">
        <f t="shared" si="0"/>
        <v>52.366451813334514</v>
      </c>
      <c r="P6" s="182">
        <f t="shared" si="0"/>
        <v>13.283329641528576</v>
      </c>
      <c r="Q6" s="183">
        <f t="shared" si="0"/>
        <v>13.941016617595688</v>
      </c>
      <c r="R6" s="184">
        <f t="shared" si="0"/>
        <v>35.281413056012482</v>
      </c>
      <c r="S6" s="183">
        <f t="shared" si="0"/>
        <v>7.2369869628283325</v>
      </c>
      <c r="T6" s="183">
        <f t="shared" si="0"/>
        <v>11.77623572237502</v>
      </c>
      <c r="U6" s="183">
        <f t="shared" si="0"/>
        <v>49.278497891798494</v>
      </c>
      <c r="V6" s="185">
        <f t="shared" si="1"/>
        <v>3.334415564566779E-2</v>
      </c>
      <c r="W6" s="186">
        <f t="shared" si="1"/>
        <v>2.6667740431991455E-2</v>
      </c>
      <c r="X6" s="187">
        <f t="shared" si="1"/>
        <v>0.17543199937465498</v>
      </c>
      <c r="Y6" s="185">
        <f t="shared" si="1"/>
        <v>4.4500266805790875E-2</v>
      </c>
      <c r="Z6" s="186">
        <f t="shared" si="1"/>
        <v>4.6703573258277009E-2</v>
      </c>
      <c r="AA6" s="187">
        <f t="shared" si="1"/>
        <v>0.11819568862985756</v>
      </c>
      <c r="AB6" s="186">
        <f t="shared" si="1"/>
        <v>2.4244512438285872E-2</v>
      </c>
      <c r="AC6" s="186">
        <f t="shared" si="1"/>
        <v>3.9451375954355175E-2</v>
      </c>
      <c r="AD6" s="187">
        <f t="shared" si="1"/>
        <v>0.16508709511490283</v>
      </c>
      <c r="AF6" s="189" t="s">
        <v>170</v>
      </c>
      <c r="AG6" s="190">
        <v>1.9712358544703317</v>
      </c>
      <c r="AH6" s="190">
        <v>1.5272452654717616</v>
      </c>
      <c r="AI6" s="183">
        <v>3.1092226280561337</v>
      </c>
    </row>
    <row r="7" spans="1:36">
      <c r="B7" s="181" t="s">
        <v>171</v>
      </c>
      <c r="C7" s="169">
        <v>326.56</v>
      </c>
      <c r="D7" s="191">
        <v>0</v>
      </c>
      <c r="E7" s="192">
        <v>0</v>
      </c>
      <c r="F7" s="166">
        <v>18197.2</v>
      </c>
      <c r="G7" s="166">
        <v>0</v>
      </c>
      <c r="H7" s="192">
        <v>0</v>
      </c>
      <c r="I7" s="166">
        <v>13420.9</v>
      </c>
      <c r="J7" s="193">
        <v>0</v>
      </c>
      <c r="K7" s="194">
        <v>0</v>
      </c>
      <c r="L7" s="166">
        <v>63431.1</v>
      </c>
      <c r="M7" s="182">
        <f t="shared" si="0"/>
        <v>0</v>
      </c>
      <c r="N7" s="183">
        <f t="shared" si="0"/>
        <v>0</v>
      </c>
      <c r="O7" s="184">
        <f t="shared" si="0"/>
        <v>8.6748032256643022</v>
      </c>
      <c r="P7" s="182">
        <f t="shared" si="0"/>
        <v>0</v>
      </c>
      <c r="Q7" s="183">
        <f t="shared" si="0"/>
        <v>0</v>
      </c>
      <c r="R7" s="184">
        <f t="shared" si="0"/>
        <v>6.1552381844698054</v>
      </c>
      <c r="S7" s="183">
        <f t="shared" si="0"/>
        <v>0</v>
      </c>
      <c r="T7" s="183">
        <f t="shared" si="0"/>
        <v>0</v>
      </c>
      <c r="U7" s="183">
        <f t="shared" si="0"/>
        <v>8.7304942352076012</v>
      </c>
      <c r="V7" s="185">
        <f t="shared" si="1"/>
        <v>0</v>
      </c>
      <c r="W7" s="186">
        <f t="shared" si="1"/>
        <v>0</v>
      </c>
      <c r="X7" s="187">
        <f t="shared" si="1"/>
        <v>2.6564194101127824E-2</v>
      </c>
      <c r="Y7" s="185">
        <f t="shared" si="1"/>
        <v>0</v>
      </c>
      <c r="Z7" s="186">
        <f t="shared" si="1"/>
        <v>0</v>
      </c>
      <c r="AA7" s="187">
        <f t="shared" si="1"/>
        <v>1.8848720555088821E-2</v>
      </c>
      <c r="AB7" s="186">
        <f t="shared" si="1"/>
        <v>0</v>
      </c>
      <c r="AC7" s="186">
        <f t="shared" si="1"/>
        <v>0</v>
      </c>
      <c r="AD7" s="187">
        <f t="shared" si="1"/>
        <v>2.6734732469401033E-2</v>
      </c>
      <c r="AF7" s="189" t="s">
        <v>172</v>
      </c>
      <c r="AG7" s="183">
        <v>9.9532304602318362</v>
      </c>
      <c r="AH7" s="183">
        <v>13.283329641528576</v>
      </c>
      <c r="AI7" s="183">
        <v>7.2369869628283325</v>
      </c>
    </row>
    <row r="8" spans="1:36">
      <c r="B8" s="181" t="s">
        <v>173</v>
      </c>
      <c r="C8" s="169">
        <v>268.39999999999998</v>
      </c>
      <c r="D8" s="191">
        <v>0</v>
      </c>
      <c r="E8" s="195">
        <v>0</v>
      </c>
      <c r="F8" s="196">
        <v>0</v>
      </c>
      <c r="G8" s="191">
        <v>0</v>
      </c>
      <c r="H8" s="197">
        <v>0</v>
      </c>
      <c r="I8" s="197">
        <v>0</v>
      </c>
      <c r="J8" s="193">
        <v>0</v>
      </c>
      <c r="K8" s="194">
        <v>0</v>
      </c>
      <c r="L8" s="194">
        <v>0</v>
      </c>
      <c r="M8" s="182">
        <f t="shared" si="0"/>
        <v>0</v>
      </c>
      <c r="N8" s="183">
        <f t="shared" si="0"/>
        <v>0</v>
      </c>
      <c r="O8" s="184">
        <f t="shared" si="0"/>
        <v>0</v>
      </c>
      <c r="P8" s="182">
        <f t="shared" si="0"/>
        <v>0</v>
      </c>
      <c r="Q8" s="183">
        <f t="shared" si="0"/>
        <v>0</v>
      </c>
      <c r="R8" s="184">
        <f t="shared" si="0"/>
        <v>0</v>
      </c>
      <c r="S8" s="183">
        <f t="shared" si="0"/>
        <v>0</v>
      </c>
      <c r="T8" s="183">
        <f t="shared" si="0"/>
        <v>0</v>
      </c>
      <c r="U8" s="183">
        <f t="shared" si="0"/>
        <v>0</v>
      </c>
      <c r="V8" s="185">
        <f t="shared" si="1"/>
        <v>0</v>
      </c>
      <c r="W8" s="186">
        <f t="shared" si="1"/>
        <v>0</v>
      </c>
      <c r="X8" s="187">
        <f t="shared" si="1"/>
        <v>0</v>
      </c>
      <c r="Y8" s="185">
        <f t="shared" si="1"/>
        <v>0</v>
      </c>
      <c r="Z8" s="186">
        <f t="shared" si="1"/>
        <v>0</v>
      </c>
      <c r="AA8" s="187">
        <f t="shared" si="1"/>
        <v>0</v>
      </c>
      <c r="AB8" s="186">
        <f t="shared" si="1"/>
        <v>0</v>
      </c>
      <c r="AC8" s="186">
        <f t="shared" si="1"/>
        <v>0</v>
      </c>
      <c r="AD8" s="187">
        <f t="shared" si="1"/>
        <v>0</v>
      </c>
      <c r="AF8" s="198" t="s">
        <v>30</v>
      </c>
      <c r="AG8" s="183">
        <v>0</v>
      </c>
      <c r="AH8" s="183">
        <v>0</v>
      </c>
      <c r="AI8" s="183">
        <v>0</v>
      </c>
    </row>
    <row r="9" spans="1:36">
      <c r="B9" s="181" t="s">
        <v>7</v>
      </c>
      <c r="C9" s="169">
        <v>296.49</v>
      </c>
      <c r="D9" s="199">
        <v>0</v>
      </c>
      <c r="E9" s="166">
        <v>1945.6</v>
      </c>
      <c r="F9" s="166">
        <v>45685.5</v>
      </c>
      <c r="G9" s="191">
        <v>0</v>
      </c>
      <c r="H9" s="192">
        <v>0</v>
      </c>
      <c r="I9" s="166">
        <v>26197.3</v>
      </c>
      <c r="J9" s="200">
        <v>1797.8</v>
      </c>
      <c r="K9" s="194">
        <v>0</v>
      </c>
      <c r="L9" s="200">
        <v>147137.5</v>
      </c>
      <c r="M9" s="182">
        <f t="shared" si="0"/>
        <v>0</v>
      </c>
      <c r="N9" s="183">
        <f t="shared" si="0"/>
        <v>0.77399298359160662</v>
      </c>
      <c r="O9" s="184">
        <f t="shared" si="0"/>
        <v>21.778774908562113</v>
      </c>
      <c r="P9" s="182">
        <f t="shared" si="0"/>
        <v>0</v>
      </c>
      <c r="Q9" s="183">
        <f t="shared" si="0"/>
        <v>0</v>
      </c>
      <c r="R9" s="184">
        <f t="shared" si="0"/>
        <v>12.014888814461836</v>
      </c>
      <c r="S9" s="183">
        <f t="shared" si="0"/>
        <v>0.56647618881179984</v>
      </c>
      <c r="T9" s="183">
        <f t="shared" si="0"/>
        <v>0</v>
      </c>
      <c r="U9" s="183">
        <f t="shared" si="0"/>
        <v>20.251628862385459</v>
      </c>
      <c r="V9" s="185">
        <f t="shared" si="1"/>
        <v>0</v>
      </c>
      <c r="W9" s="186">
        <f t="shared" si="1"/>
        <v>2.6105196923727836E-3</v>
      </c>
      <c r="X9" s="187">
        <f t="shared" si="1"/>
        <v>7.3455343885332092E-2</v>
      </c>
      <c r="Y9" s="185">
        <f t="shared" si="1"/>
        <v>0</v>
      </c>
      <c r="Z9" s="186">
        <f t="shared" si="1"/>
        <v>0</v>
      </c>
      <c r="AA9" s="187">
        <f t="shared" si="1"/>
        <v>4.0523757342446072E-2</v>
      </c>
      <c r="AB9" s="186">
        <f t="shared" si="1"/>
        <v>1.9106080772093488E-3</v>
      </c>
      <c r="AC9" s="186">
        <f t="shared" si="1"/>
        <v>0</v>
      </c>
      <c r="AD9" s="187">
        <f t="shared" si="1"/>
        <v>6.8304593282692366E-2</v>
      </c>
      <c r="AF9" s="198" t="s">
        <v>31</v>
      </c>
      <c r="AG9" s="183">
        <v>0</v>
      </c>
      <c r="AH9" s="183">
        <v>0</v>
      </c>
      <c r="AI9" s="183">
        <v>0</v>
      </c>
    </row>
    <row r="10" spans="1:36">
      <c r="B10" s="168" t="s">
        <v>8</v>
      </c>
      <c r="C10" s="169" t="s">
        <v>9</v>
      </c>
      <c r="D10" s="199">
        <v>0</v>
      </c>
      <c r="E10" s="166">
        <v>0</v>
      </c>
      <c r="F10" s="166">
        <v>5752.9</v>
      </c>
      <c r="G10" s="191">
        <v>0</v>
      </c>
      <c r="H10" s="192">
        <v>0</v>
      </c>
      <c r="I10" s="166">
        <v>4053.6</v>
      </c>
      <c r="J10" s="193">
        <v>0</v>
      </c>
      <c r="K10" s="194">
        <v>0</v>
      </c>
      <c r="L10" s="200">
        <v>27967.9</v>
      </c>
      <c r="M10" s="182">
        <f t="shared" si="0"/>
        <v>0</v>
      </c>
      <c r="N10" s="183">
        <f t="shared" si="0"/>
        <v>0</v>
      </c>
      <c r="O10" s="184">
        <f t="shared" si="0"/>
        <v>2.742470021592561</v>
      </c>
      <c r="P10" s="182">
        <f t="shared" si="0"/>
        <v>0</v>
      </c>
      <c r="Q10" s="183">
        <f t="shared" si="0"/>
        <v>0</v>
      </c>
      <c r="R10" s="184">
        <f t="shared" si="0"/>
        <v>1.859105835269379</v>
      </c>
      <c r="S10" s="183">
        <f t="shared" si="0"/>
        <v>0</v>
      </c>
      <c r="T10" s="183">
        <f t="shared" si="0"/>
        <v>0</v>
      </c>
      <c r="U10" s="183">
        <f t="shared" si="0"/>
        <v>3.8494301647119888</v>
      </c>
      <c r="V10" s="185">
        <f t="shared" si="1"/>
        <v>0</v>
      </c>
      <c r="W10" s="186">
        <f t="shared" si="1"/>
        <v>0</v>
      </c>
      <c r="X10" s="187">
        <f t="shared" si="1"/>
        <v>9.2497892731375798E-3</v>
      </c>
      <c r="Y10" s="185">
        <f t="shared" si="1"/>
        <v>0</v>
      </c>
      <c r="Z10" s="186">
        <f t="shared" si="1"/>
        <v>0</v>
      </c>
      <c r="AA10" s="187">
        <f t="shared" si="1"/>
        <v>6.2703829311928864E-3</v>
      </c>
      <c r="AB10" s="186">
        <f t="shared" si="1"/>
        <v>0</v>
      </c>
      <c r="AC10" s="186">
        <f t="shared" si="1"/>
        <v>0</v>
      </c>
      <c r="AD10" s="187">
        <f t="shared" si="1"/>
        <v>1.2983338948065665E-2</v>
      </c>
      <c r="AF10" s="201" t="s">
        <v>7</v>
      </c>
      <c r="AG10" s="183">
        <v>0</v>
      </c>
      <c r="AH10" s="183">
        <v>0</v>
      </c>
      <c r="AI10" s="183">
        <v>0.56647618881179984</v>
      </c>
    </row>
    <row r="11" spans="1:36">
      <c r="B11" s="181" t="s">
        <v>10</v>
      </c>
      <c r="C11" s="169" t="s">
        <v>11</v>
      </c>
      <c r="D11" s="191">
        <v>0</v>
      </c>
      <c r="E11" s="166">
        <v>2231.6999999999998</v>
      </c>
      <c r="F11" s="166">
        <v>778622.4</v>
      </c>
      <c r="G11" s="191">
        <v>0</v>
      </c>
      <c r="H11" s="192">
        <v>0</v>
      </c>
      <c r="I11" s="166">
        <v>518518.7</v>
      </c>
      <c r="J11" s="200">
        <v>1622.2</v>
      </c>
      <c r="K11" s="194">
        <v>0</v>
      </c>
      <c r="L11" s="200">
        <v>3304716.7</v>
      </c>
      <c r="M11" s="182">
        <f t="shared" si="0"/>
        <v>0</v>
      </c>
      <c r="N11" s="183">
        <f t="shared" si="0"/>
        <v>0.88780846087653609</v>
      </c>
      <c r="O11" s="184">
        <f t="shared" si="0"/>
        <v>371.17776949720172</v>
      </c>
      <c r="P11" s="182">
        <f t="shared" si="0"/>
        <v>0</v>
      </c>
      <c r="Q11" s="183">
        <f t="shared" si="0"/>
        <v>0</v>
      </c>
      <c r="R11" s="184">
        <f t="shared" si="0"/>
        <v>237.80864931574217</v>
      </c>
      <c r="S11" s="183">
        <f t="shared" si="0"/>
        <v>0.51114566330542976</v>
      </c>
      <c r="T11" s="183">
        <f t="shared" si="0"/>
        <v>0</v>
      </c>
      <c r="U11" s="183">
        <f t="shared" si="0"/>
        <v>454.85274728554742</v>
      </c>
      <c r="V11" s="185">
        <f t="shared" si="1"/>
        <v>0</v>
      </c>
      <c r="W11" s="186">
        <f t="shared" si="1"/>
        <v>3.0149368726068394E-3</v>
      </c>
      <c r="X11" s="187">
        <f t="shared" si="1"/>
        <v>1.2604943440662943</v>
      </c>
      <c r="Y11" s="185">
        <f t="shared" si="1"/>
        <v>0</v>
      </c>
      <c r="Z11" s="186">
        <f t="shared" si="1"/>
        <v>0</v>
      </c>
      <c r="AA11" s="187">
        <f t="shared" si="1"/>
        <v>0.80758192452793887</v>
      </c>
      <c r="AB11" s="186">
        <f t="shared" si="1"/>
        <v>1.7358157479723901E-3</v>
      </c>
      <c r="AC11" s="186">
        <f t="shared" si="1"/>
        <v>0</v>
      </c>
      <c r="AD11" s="187">
        <f t="shared" si="1"/>
        <v>1.5446488514468277</v>
      </c>
      <c r="AF11" s="201" t="s">
        <v>8</v>
      </c>
      <c r="AG11" s="183">
        <v>0</v>
      </c>
      <c r="AH11" s="183">
        <v>0</v>
      </c>
      <c r="AI11" s="183">
        <v>0</v>
      </c>
    </row>
    <row r="12" spans="1:36">
      <c r="B12" s="181" t="s">
        <v>12</v>
      </c>
      <c r="C12" s="169" t="s">
        <v>13</v>
      </c>
      <c r="D12" s="191">
        <v>0</v>
      </c>
      <c r="E12" s="195">
        <v>0</v>
      </c>
      <c r="F12" s="196">
        <v>0</v>
      </c>
      <c r="G12" s="191">
        <v>0</v>
      </c>
      <c r="H12" s="202">
        <v>0</v>
      </c>
      <c r="I12" s="196">
        <v>0</v>
      </c>
      <c r="J12" s="193">
        <v>0</v>
      </c>
      <c r="K12" s="194">
        <v>0</v>
      </c>
      <c r="L12" s="194">
        <v>0</v>
      </c>
      <c r="M12" s="182">
        <f t="shared" si="0"/>
        <v>0</v>
      </c>
      <c r="N12" s="183">
        <f t="shared" si="0"/>
        <v>0</v>
      </c>
      <c r="O12" s="184">
        <f t="shared" si="0"/>
        <v>0</v>
      </c>
      <c r="P12" s="182">
        <f t="shared" si="0"/>
        <v>0</v>
      </c>
      <c r="Q12" s="183">
        <f t="shared" si="0"/>
        <v>0</v>
      </c>
      <c r="R12" s="184">
        <f t="shared" si="0"/>
        <v>0</v>
      </c>
      <c r="S12" s="183">
        <f t="shared" si="0"/>
        <v>0</v>
      </c>
      <c r="T12" s="183">
        <f t="shared" si="0"/>
        <v>0</v>
      </c>
      <c r="U12" s="183">
        <f t="shared" si="0"/>
        <v>0</v>
      </c>
      <c r="V12" s="185">
        <f t="shared" si="1"/>
        <v>0</v>
      </c>
      <c r="W12" s="186">
        <f t="shared" si="1"/>
        <v>0</v>
      </c>
      <c r="X12" s="187">
        <f t="shared" si="1"/>
        <v>0</v>
      </c>
      <c r="Y12" s="185">
        <f t="shared" si="1"/>
        <v>0</v>
      </c>
      <c r="Z12" s="186">
        <f t="shared" si="1"/>
        <v>0</v>
      </c>
      <c r="AA12" s="187">
        <f t="shared" si="1"/>
        <v>0</v>
      </c>
      <c r="AB12" s="186">
        <f t="shared" si="1"/>
        <v>0</v>
      </c>
      <c r="AC12" s="186">
        <f t="shared" si="1"/>
        <v>0</v>
      </c>
      <c r="AD12" s="187">
        <f t="shared" si="1"/>
        <v>0</v>
      </c>
      <c r="AF12" s="201" t="s">
        <v>10</v>
      </c>
      <c r="AG12" s="183">
        <v>0</v>
      </c>
      <c r="AH12" s="183">
        <v>0</v>
      </c>
      <c r="AI12" s="183">
        <v>0.51114566330542976</v>
      </c>
    </row>
    <row r="13" spans="1:36">
      <c r="B13" s="181" t="s">
        <v>14</v>
      </c>
      <c r="C13" s="169" t="s">
        <v>13</v>
      </c>
      <c r="D13" s="191">
        <v>0</v>
      </c>
      <c r="E13" s="197">
        <v>0</v>
      </c>
      <c r="F13" s="166">
        <v>171495.9</v>
      </c>
      <c r="G13" s="191">
        <v>0</v>
      </c>
      <c r="H13" s="192">
        <v>0</v>
      </c>
      <c r="I13" s="166">
        <v>139518.39999999999</v>
      </c>
      <c r="J13" s="193">
        <v>0</v>
      </c>
      <c r="K13" s="194">
        <v>0</v>
      </c>
      <c r="L13" s="200">
        <v>854711.2</v>
      </c>
      <c r="M13" s="182">
        <f t="shared" si="0"/>
        <v>0</v>
      </c>
      <c r="N13" s="183">
        <f t="shared" si="0"/>
        <v>0</v>
      </c>
      <c r="O13" s="184">
        <f t="shared" si="0"/>
        <v>81.75396140660115</v>
      </c>
      <c r="P13" s="182">
        <f t="shared" si="0"/>
        <v>0</v>
      </c>
      <c r="Q13" s="183">
        <f t="shared" si="0"/>
        <v>0</v>
      </c>
      <c r="R13" s="184">
        <f t="shared" si="0"/>
        <v>63.987436246163234</v>
      </c>
      <c r="S13" s="183">
        <f t="shared" si="0"/>
        <v>0</v>
      </c>
      <c r="T13" s="183">
        <f t="shared" si="0"/>
        <v>0</v>
      </c>
      <c r="U13" s="183">
        <f t="shared" si="0"/>
        <v>117.64026170707066</v>
      </c>
      <c r="V13" s="185">
        <f t="shared" si="1"/>
        <v>0</v>
      </c>
      <c r="W13" s="186">
        <f t="shared" si="1"/>
        <v>0</v>
      </c>
      <c r="X13" s="187">
        <f t="shared" si="1"/>
        <v>0.27953895030637066</v>
      </c>
      <c r="Y13" s="185">
        <f t="shared" si="1"/>
        <v>0</v>
      </c>
      <c r="Z13" s="186">
        <f t="shared" si="1"/>
        <v>0</v>
      </c>
      <c r="AA13" s="187">
        <f t="shared" si="1"/>
        <v>0.2187903858516147</v>
      </c>
      <c r="AB13" s="186">
        <f t="shared" si="1"/>
        <v>0</v>
      </c>
      <c r="AC13" s="186">
        <f t="shared" si="1"/>
        <v>0</v>
      </c>
      <c r="AD13" s="187">
        <f t="shared" si="1"/>
        <v>0.40224393663089197</v>
      </c>
      <c r="AF13" s="201" t="s">
        <v>12</v>
      </c>
      <c r="AG13" s="183">
        <v>0</v>
      </c>
      <c r="AH13" s="183">
        <v>0</v>
      </c>
      <c r="AI13" s="183">
        <v>0</v>
      </c>
    </row>
    <row r="14" spans="1:36">
      <c r="B14" s="181" t="s">
        <v>174</v>
      </c>
      <c r="C14" s="169">
        <v>290.39999999999998</v>
      </c>
      <c r="D14" s="191">
        <v>0</v>
      </c>
      <c r="E14" s="197">
        <v>0</v>
      </c>
      <c r="F14" s="196">
        <v>0</v>
      </c>
      <c r="G14" s="191">
        <v>0</v>
      </c>
      <c r="H14" s="202">
        <v>0</v>
      </c>
      <c r="I14" s="196">
        <v>0</v>
      </c>
      <c r="J14" s="193">
        <v>0</v>
      </c>
      <c r="K14" s="194">
        <v>0</v>
      </c>
      <c r="L14" s="194">
        <v>0</v>
      </c>
      <c r="M14" s="182">
        <f t="shared" si="0"/>
        <v>0</v>
      </c>
      <c r="N14" s="183">
        <f t="shared" si="0"/>
        <v>0</v>
      </c>
      <c r="O14" s="184">
        <f t="shared" si="0"/>
        <v>0</v>
      </c>
      <c r="P14" s="182">
        <f t="shared" si="0"/>
        <v>0</v>
      </c>
      <c r="Q14" s="183">
        <f t="shared" si="0"/>
        <v>0</v>
      </c>
      <c r="R14" s="184">
        <f t="shared" si="0"/>
        <v>0</v>
      </c>
      <c r="S14" s="183">
        <f t="shared" si="0"/>
        <v>0</v>
      </c>
      <c r="T14" s="183">
        <f t="shared" si="0"/>
        <v>0</v>
      </c>
      <c r="U14" s="183">
        <f t="shared" si="0"/>
        <v>0</v>
      </c>
      <c r="V14" s="185">
        <f t="shared" si="1"/>
        <v>0</v>
      </c>
      <c r="W14" s="186">
        <f t="shared" si="1"/>
        <v>0</v>
      </c>
      <c r="X14" s="187">
        <f t="shared" si="1"/>
        <v>0</v>
      </c>
      <c r="Y14" s="185">
        <f t="shared" si="1"/>
        <v>0</v>
      </c>
      <c r="Z14" s="186">
        <f t="shared" si="1"/>
        <v>0</v>
      </c>
      <c r="AA14" s="187">
        <f t="shared" si="1"/>
        <v>0</v>
      </c>
      <c r="AB14" s="186">
        <f t="shared" si="1"/>
        <v>0</v>
      </c>
      <c r="AC14" s="186">
        <f t="shared" si="1"/>
        <v>0</v>
      </c>
      <c r="AD14" s="187">
        <f t="shared" si="1"/>
        <v>0</v>
      </c>
      <c r="AF14" s="201" t="s">
        <v>14</v>
      </c>
      <c r="AG14" s="183">
        <v>0</v>
      </c>
      <c r="AH14" s="183">
        <v>0</v>
      </c>
      <c r="AI14" s="183">
        <v>0</v>
      </c>
    </row>
    <row r="15" spans="1:36">
      <c r="B15" s="181" t="s">
        <v>175</v>
      </c>
      <c r="C15" s="169">
        <v>324.54000000000002</v>
      </c>
      <c r="D15" s="203">
        <v>0</v>
      </c>
      <c r="E15" s="204">
        <v>0</v>
      </c>
      <c r="F15" s="205">
        <v>0</v>
      </c>
      <c r="G15" s="203">
        <v>0</v>
      </c>
      <c r="H15" s="204">
        <v>0</v>
      </c>
      <c r="I15" s="196">
        <v>0</v>
      </c>
      <c r="J15" s="193">
        <v>0</v>
      </c>
      <c r="K15" s="194">
        <v>0</v>
      </c>
      <c r="L15" s="194">
        <v>0</v>
      </c>
      <c r="M15" s="182">
        <f t="shared" si="0"/>
        <v>0</v>
      </c>
      <c r="N15" s="183">
        <f t="shared" si="0"/>
        <v>0</v>
      </c>
      <c r="O15" s="184">
        <f t="shared" si="0"/>
        <v>0</v>
      </c>
      <c r="P15" s="182">
        <f t="shared" si="0"/>
        <v>0</v>
      </c>
      <c r="Q15" s="183">
        <f t="shared" si="0"/>
        <v>0</v>
      </c>
      <c r="R15" s="184">
        <f t="shared" si="0"/>
        <v>0</v>
      </c>
      <c r="S15" s="183">
        <f t="shared" si="0"/>
        <v>0</v>
      </c>
      <c r="T15" s="183">
        <f t="shared" si="0"/>
        <v>0</v>
      </c>
      <c r="U15" s="183">
        <f t="shared" si="0"/>
        <v>0</v>
      </c>
      <c r="V15" s="185">
        <f t="shared" si="1"/>
        <v>0</v>
      </c>
      <c r="W15" s="186">
        <f t="shared" si="1"/>
        <v>0</v>
      </c>
      <c r="X15" s="187">
        <f t="shared" si="1"/>
        <v>0</v>
      </c>
      <c r="Y15" s="185">
        <f t="shared" si="1"/>
        <v>0</v>
      </c>
      <c r="Z15" s="186">
        <f t="shared" si="1"/>
        <v>0</v>
      </c>
      <c r="AA15" s="187">
        <f t="shared" si="1"/>
        <v>0</v>
      </c>
      <c r="AB15" s="186">
        <f t="shared" si="1"/>
        <v>0</v>
      </c>
      <c r="AC15" s="186">
        <f t="shared" si="1"/>
        <v>0</v>
      </c>
      <c r="AD15" s="187">
        <f t="shared" si="1"/>
        <v>0</v>
      </c>
      <c r="AF15" s="201" t="s">
        <v>40</v>
      </c>
      <c r="AG15" s="183">
        <v>0</v>
      </c>
      <c r="AH15" s="183">
        <v>0</v>
      </c>
      <c r="AI15" s="183">
        <v>0</v>
      </c>
    </row>
    <row r="16" spans="1:36" ht="20">
      <c r="B16" s="206" t="s">
        <v>176</v>
      </c>
      <c r="C16" s="169">
        <v>284.45</v>
      </c>
      <c r="D16" s="166">
        <v>5227.8</v>
      </c>
      <c r="E16" s="166">
        <v>13596.7</v>
      </c>
      <c r="F16" s="166">
        <v>11346.5</v>
      </c>
      <c r="G16" s="166">
        <v>3548.4</v>
      </c>
      <c r="H16" s="166">
        <v>2003.9</v>
      </c>
      <c r="I16" s="166">
        <v>11793.8</v>
      </c>
      <c r="J16" s="166">
        <v>17166.3</v>
      </c>
      <c r="K16" s="166">
        <v>4326.7</v>
      </c>
      <c r="L16" s="166">
        <v>39298.9</v>
      </c>
      <c r="M16" s="182">
        <f t="shared" si="0"/>
        <v>5.4089999999999998</v>
      </c>
      <c r="N16" s="183">
        <f t="shared" si="0"/>
        <v>5.4089999999999998</v>
      </c>
      <c r="O16" s="184">
        <f t="shared" si="0"/>
        <v>5.4089999999999998</v>
      </c>
      <c r="P16" s="182">
        <f t="shared" si="0"/>
        <v>5.4089999999999998</v>
      </c>
      <c r="Q16" s="183">
        <f t="shared" si="0"/>
        <v>5.4089999999999998</v>
      </c>
      <c r="R16" s="184">
        <f t="shared" si="0"/>
        <v>5.4089999999999998</v>
      </c>
      <c r="S16" s="183">
        <f t="shared" si="0"/>
        <v>5.4089999999999998</v>
      </c>
      <c r="T16" s="183">
        <f t="shared" si="0"/>
        <v>5.4089999999999998</v>
      </c>
      <c r="U16" s="183">
        <f t="shared" si="0"/>
        <v>5.4089999999999998</v>
      </c>
      <c r="V16" s="185">
        <f t="shared" si="1"/>
        <v>1.9015644225698718E-2</v>
      </c>
      <c r="W16" s="186">
        <f t="shared" si="1"/>
        <v>1.9015644225698718E-2</v>
      </c>
      <c r="X16" s="187">
        <f t="shared" si="1"/>
        <v>1.9015644225698718E-2</v>
      </c>
      <c r="Y16" s="185">
        <f t="shared" si="1"/>
        <v>1.9015644225698718E-2</v>
      </c>
      <c r="Z16" s="186">
        <f t="shared" si="1"/>
        <v>1.9015644225698718E-2</v>
      </c>
      <c r="AA16" s="187">
        <f t="shared" si="1"/>
        <v>1.9015644225698718E-2</v>
      </c>
      <c r="AB16" s="186">
        <f t="shared" si="1"/>
        <v>1.9015644225698718E-2</v>
      </c>
      <c r="AC16" s="186">
        <f t="shared" si="1"/>
        <v>1.9015644225698718E-2</v>
      </c>
      <c r="AD16" s="187">
        <f t="shared" si="1"/>
        <v>1.9015644225698718E-2</v>
      </c>
      <c r="AF16" s="198" t="s">
        <v>177</v>
      </c>
      <c r="AG16" s="207">
        <v>0</v>
      </c>
      <c r="AH16" s="207">
        <v>0</v>
      </c>
      <c r="AI16" s="183">
        <v>0</v>
      </c>
    </row>
    <row r="17" spans="2:35">
      <c r="B17" s="181" t="s">
        <v>178</v>
      </c>
      <c r="C17" s="169"/>
      <c r="D17" s="191">
        <f t="shared" ref="D17:AD17" si="2">SUM(D5:D15)</f>
        <v>11525</v>
      </c>
      <c r="E17" s="191">
        <f t="shared" si="2"/>
        <v>39544.999999999993</v>
      </c>
      <c r="F17" s="191">
        <f t="shared" si="2"/>
        <v>1325191.3</v>
      </c>
      <c r="G17" s="191">
        <f t="shared" si="2"/>
        <v>9716</v>
      </c>
      <c r="H17" s="191">
        <f t="shared" si="2"/>
        <v>6196.3</v>
      </c>
      <c r="I17" s="191">
        <f t="shared" si="2"/>
        <v>912458.1</v>
      </c>
      <c r="J17" s="191">
        <f t="shared" si="2"/>
        <v>36255.300000000003</v>
      </c>
      <c r="K17" s="191">
        <f t="shared" si="2"/>
        <v>11592.099999999999</v>
      </c>
      <c r="L17" s="191">
        <f t="shared" si="2"/>
        <v>5703703.4000000004</v>
      </c>
      <c r="M17" s="191">
        <f t="shared" si="2"/>
        <v>11.924466314702167</v>
      </c>
      <c r="N17" s="195">
        <f t="shared" si="2"/>
        <v>15.731677907139231</v>
      </c>
      <c r="O17" s="196">
        <f t="shared" si="2"/>
        <v>631.73311080068743</v>
      </c>
      <c r="P17" s="191">
        <f t="shared" si="2"/>
        <v>14.810574907000337</v>
      </c>
      <c r="Q17" s="195">
        <f t="shared" si="2"/>
        <v>16.72527905584111</v>
      </c>
      <c r="R17" s="196">
        <f t="shared" si="2"/>
        <v>418.48139385948548</v>
      </c>
      <c r="S17" s="195">
        <f t="shared" si="2"/>
        <v>11.423831443001696</v>
      </c>
      <c r="T17" s="195">
        <f t="shared" si="2"/>
        <v>14.491799500774261</v>
      </c>
      <c r="U17" s="195">
        <f t="shared" si="2"/>
        <v>785.0431358282292</v>
      </c>
      <c r="V17" s="191">
        <f t="shared" si="2"/>
        <v>4.0632881304644798E-2</v>
      </c>
      <c r="W17" s="195">
        <f t="shared" si="2"/>
        <v>5.4883531416352244E-2</v>
      </c>
      <c r="X17" s="196">
        <f t="shared" si="2"/>
        <v>2.1694892149345604</v>
      </c>
      <c r="Y17" s="191">
        <f t="shared" si="2"/>
        <v>5.0147318998328354E-2</v>
      </c>
      <c r="Z17" s="195">
        <f t="shared" si="2"/>
        <v>5.6998498154728926E-2</v>
      </c>
      <c r="AA17" s="196">
        <f t="shared" si="2"/>
        <v>1.4371461987450223</v>
      </c>
      <c r="AB17" s="195">
        <f t="shared" si="2"/>
        <v>3.9387414829029209E-2</v>
      </c>
      <c r="AC17" s="195">
        <f t="shared" si="2"/>
        <v>4.9492284730096502E-2</v>
      </c>
      <c r="AD17" s="196">
        <f t="shared" si="2"/>
        <v>2.7023100933965996</v>
      </c>
      <c r="AF17" s="208" t="s">
        <v>179</v>
      </c>
      <c r="AG17" s="209">
        <f>SUM(AG6:AG8)</f>
        <v>11.924466314702167</v>
      </c>
      <c r="AH17" s="209">
        <f>SUM(AH6:AH8)</f>
        <v>14.810574907000337</v>
      </c>
      <c r="AI17" s="209">
        <f>SUM(AI6:AI8)</f>
        <v>10.346209590884467</v>
      </c>
    </row>
    <row r="18" spans="2:35">
      <c r="B18" s="168" t="s">
        <v>180</v>
      </c>
      <c r="C18" s="169"/>
      <c r="D18" s="191"/>
      <c r="E18" s="195"/>
      <c r="F18" s="196"/>
      <c r="G18" s="191"/>
      <c r="H18" s="195"/>
      <c r="I18" s="196"/>
      <c r="J18" s="175"/>
      <c r="K18" s="176"/>
      <c r="L18" s="176"/>
      <c r="M18" s="182">
        <f t="shared" ref="M18:U18" si="3">5.409*D18/D$16</f>
        <v>0</v>
      </c>
      <c r="N18" s="183">
        <f t="shared" si="3"/>
        <v>0</v>
      </c>
      <c r="O18" s="184">
        <f t="shared" si="3"/>
        <v>0</v>
      </c>
      <c r="P18" s="182">
        <f t="shared" si="3"/>
        <v>0</v>
      </c>
      <c r="Q18" s="183">
        <f t="shared" si="3"/>
        <v>0</v>
      </c>
      <c r="R18" s="184">
        <f t="shared" si="3"/>
        <v>0</v>
      </c>
      <c r="S18" s="183">
        <f t="shared" si="3"/>
        <v>0</v>
      </c>
      <c r="T18" s="183">
        <f t="shared" si="3"/>
        <v>0</v>
      </c>
      <c r="U18" s="183">
        <f t="shared" si="3"/>
        <v>0</v>
      </c>
      <c r="V18" s="191"/>
      <c r="W18" s="195"/>
      <c r="X18" s="196"/>
      <c r="Y18" s="191"/>
      <c r="Z18" s="195"/>
      <c r="AA18" s="196"/>
      <c r="AB18" s="195"/>
      <c r="AC18" s="195"/>
      <c r="AD18" s="196"/>
      <c r="AF18" s="208" t="s">
        <v>181</v>
      </c>
      <c r="AG18" s="209">
        <f>SUM(AG9:AG16)</f>
        <v>0</v>
      </c>
      <c r="AH18" s="209">
        <f>SUM(AH9:AH16)</f>
        <v>0</v>
      </c>
      <c r="AI18" s="209">
        <f>SUM(AI9:AI16)</f>
        <v>1.0776218521172296</v>
      </c>
    </row>
    <row r="19" spans="2:35">
      <c r="B19" s="181" t="s">
        <v>182</v>
      </c>
      <c r="D19" s="191">
        <f t="shared" ref="D19:AD19" si="4">SUM(D5:D7)</f>
        <v>11525</v>
      </c>
      <c r="E19" s="191">
        <f t="shared" si="4"/>
        <v>35367.699999999997</v>
      </c>
      <c r="F19" s="191">
        <f t="shared" si="4"/>
        <v>323634.60000000003</v>
      </c>
      <c r="G19" s="191">
        <f t="shared" si="4"/>
        <v>9716</v>
      </c>
      <c r="H19" s="191">
        <f t="shared" si="4"/>
        <v>6196.3</v>
      </c>
      <c r="I19" s="191">
        <f t="shared" si="4"/>
        <v>224170.1</v>
      </c>
      <c r="J19" s="191">
        <f t="shared" si="4"/>
        <v>32835.300000000003</v>
      </c>
      <c r="K19" s="191">
        <f t="shared" si="4"/>
        <v>11592.099999999999</v>
      </c>
      <c r="L19" s="191">
        <f t="shared" si="4"/>
        <v>1369170.1</v>
      </c>
      <c r="M19" s="191">
        <f t="shared" si="4"/>
        <v>11.924466314702167</v>
      </c>
      <c r="N19" s="195">
        <f t="shared" si="4"/>
        <v>14.069876462671088</v>
      </c>
      <c r="O19" s="196">
        <f t="shared" si="4"/>
        <v>154.28013496672983</v>
      </c>
      <c r="P19" s="191">
        <f t="shared" si="4"/>
        <v>14.810574907000337</v>
      </c>
      <c r="Q19" s="195">
        <f t="shared" si="4"/>
        <v>16.72527905584111</v>
      </c>
      <c r="R19" s="196">
        <f t="shared" si="4"/>
        <v>102.81131364784888</v>
      </c>
      <c r="S19" s="195">
        <f t="shared" si="4"/>
        <v>10.346209590884467</v>
      </c>
      <c r="T19" s="195">
        <f t="shared" si="4"/>
        <v>14.491799500774261</v>
      </c>
      <c r="U19" s="195">
        <f t="shared" si="4"/>
        <v>188.44906780851372</v>
      </c>
      <c r="V19" s="191">
        <f t="shared" si="4"/>
        <v>4.0632881304644798E-2</v>
      </c>
      <c r="W19" s="195">
        <f t="shared" si="4"/>
        <v>4.9258074851372624E-2</v>
      </c>
      <c r="X19" s="196">
        <f t="shared" si="4"/>
        <v>0.54675078740342575</v>
      </c>
      <c r="Y19" s="191">
        <f t="shared" si="4"/>
        <v>5.0147318998328354E-2</v>
      </c>
      <c r="Z19" s="195">
        <f t="shared" si="4"/>
        <v>5.6998498154728926E-2</v>
      </c>
      <c r="AA19" s="196">
        <f t="shared" si="4"/>
        <v>0.36397974809182965</v>
      </c>
      <c r="AB19" s="195">
        <f t="shared" si="4"/>
        <v>3.5740991003847471E-2</v>
      </c>
      <c r="AC19" s="195">
        <f t="shared" si="4"/>
        <v>4.9492284730096502E-2</v>
      </c>
      <c r="AD19" s="196">
        <f t="shared" si="4"/>
        <v>0.67412937308812204</v>
      </c>
      <c r="AF19" s="208" t="s">
        <v>183</v>
      </c>
      <c r="AG19" s="209">
        <f>AG17+AG18</f>
        <v>11.924466314702167</v>
      </c>
      <c r="AH19" s="209">
        <f>AH17+AH18</f>
        <v>14.810574907000337</v>
      </c>
      <c r="AI19" s="209">
        <f>AI17+AI18</f>
        <v>11.423831443001696</v>
      </c>
    </row>
    <row r="20" spans="2:35">
      <c r="B20" s="181" t="s">
        <v>181</v>
      </c>
      <c r="D20" s="203">
        <f t="shared" ref="D20:AD20" si="5">SUM(D8:D15)</f>
        <v>0</v>
      </c>
      <c r="E20" s="203">
        <f t="shared" si="5"/>
        <v>4177.2999999999993</v>
      </c>
      <c r="F20" s="203">
        <f t="shared" si="5"/>
        <v>1001556.7000000001</v>
      </c>
      <c r="G20" s="203">
        <f t="shared" si="5"/>
        <v>0</v>
      </c>
      <c r="H20" s="203">
        <f t="shared" si="5"/>
        <v>0</v>
      </c>
      <c r="I20" s="203">
        <f t="shared" si="5"/>
        <v>688288</v>
      </c>
      <c r="J20" s="203">
        <f t="shared" si="5"/>
        <v>3420</v>
      </c>
      <c r="K20" s="203">
        <f t="shared" si="5"/>
        <v>0</v>
      </c>
      <c r="L20" s="203">
        <f t="shared" si="5"/>
        <v>4334533.3</v>
      </c>
      <c r="M20" s="203">
        <f t="shared" si="5"/>
        <v>0</v>
      </c>
      <c r="N20" s="204">
        <f t="shared" si="5"/>
        <v>1.6618014444681428</v>
      </c>
      <c r="O20" s="205">
        <f t="shared" si="5"/>
        <v>477.45297583395757</v>
      </c>
      <c r="P20" s="203">
        <f t="shared" si="5"/>
        <v>0</v>
      </c>
      <c r="Q20" s="204">
        <f t="shared" si="5"/>
        <v>0</v>
      </c>
      <c r="R20" s="205">
        <f t="shared" si="5"/>
        <v>315.67008021163662</v>
      </c>
      <c r="S20" s="204">
        <f t="shared" si="5"/>
        <v>1.0776218521172296</v>
      </c>
      <c r="T20" s="204">
        <f t="shared" si="5"/>
        <v>0</v>
      </c>
      <c r="U20" s="204">
        <f t="shared" si="5"/>
        <v>596.59406801971556</v>
      </c>
      <c r="V20" s="203">
        <f t="shared" si="5"/>
        <v>0</v>
      </c>
      <c r="W20" s="204">
        <f t="shared" si="5"/>
        <v>5.625456564979623E-3</v>
      </c>
      <c r="X20" s="205">
        <f t="shared" si="5"/>
        <v>1.6227384275311345</v>
      </c>
      <c r="Y20" s="203">
        <f t="shared" si="5"/>
        <v>0</v>
      </c>
      <c r="Z20" s="204">
        <f t="shared" si="5"/>
        <v>0</v>
      </c>
      <c r="AA20" s="205">
        <f t="shared" si="5"/>
        <v>1.0731664506531926</v>
      </c>
      <c r="AB20" s="204">
        <f t="shared" si="5"/>
        <v>3.6464238251817391E-3</v>
      </c>
      <c r="AC20" s="204">
        <f t="shared" si="5"/>
        <v>0</v>
      </c>
      <c r="AD20" s="205">
        <f t="shared" si="5"/>
        <v>2.0281807203084776</v>
      </c>
      <c r="AF20" s="208" t="s">
        <v>184</v>
      </c>
      <c r="AG20" s="209">
        <f>AG19/0.324</f>
        <v>36.803908378710389</v>
      </c>
      <c r="AH20" s="209">
        <f>AH19/0.321</f>
        <v>46.138862638630329</v>
      </c>
      <c r="AI20" s="166">
        <f>AI19/0.322</f>
        <v>35.477737400626381</v>
      </c>
    </row>
    <row r="21" spans="2:35">
      <c r="AF21" s="189" t="s">
        <v>170</v>
      </c>
      <c r="AG21" s="190">
        <v>6.109555943721638</v>
      </c>
      <c r="AH21" s="210">
        <v>2.7842624382454213</v>
      </c>
      <c r="AI21" s="184">
        <v>2.7155637783992415</v>
      </c>
    </row>
    <row r="22" spans="2:35">
      <c r="AF22" s="189" t="s">
        <v>172</v>
      </c>
      <c r="AG22" s="183">
        <v>7.9603205189494499</v>
      </c>
      <c r="AH22" s="184">
        <v>13.941016617595688</v>
      </c>
      <c r="AI22" s="184">
        <v>11.77623572237502</v>
      </c>
    </row>
    <row r="23" spans="2:35">
      <c r="AF23" s="198" t="s">
        <v>30</v>
      </c>
      <c r="AG23" s="183">
        <v>0</v>
      </c>
      <c r="AH23" s="184">
        <v>0</v>
      </c>
      <c r="AI23" s="184">
        <v>0</v>
      </c>
    </row>
    <row r="24" spans="2:35">
      <c r="AF24" s="198" t="s">
        <v>31</v>
      </c>
      <c r="AG24" s="183">
        <v>0</v>
      </c>
      <c r="AH24" s="184">
        <v>0</v>
      </c>
      <c r="AI24" s="184">
        <v>0</v>
      </c>
    </row>
    <row r="25" spans="2:35">
      <c r="AF25" s="201" t="s">
        <v>7</v>
      </c>
      <c r="AG25" s="183">
        <v>0.77399298359160662</v>
      </c>
      <c r="AH25" s="184">
        <v>0</v>
      </c>
      <c r="AI25" s="184">
        <v>0</v>
      </c>
    </row>
    <row r="26" spans="2:35">
      <c r="AF26" s="201" t="s">
        <v>8</v>
      </c>
      <c r="AG26" s="183">
        <v>0</v>
      </c>
      <c r="AH26" s="184">
        <v>0</v>
      </c>
      <c r="AI26" s="184">
        <v>0</v>
      </c>
    </row>
    <row r="27" spans="2:35">
      <c r="AF27" s="201" t="s">
        <v>10</v>
      </c>
      <c r="AG27" s="183">
        <v>0.88780846087653609</v>
      </c>
      <c r="AH27" s="184">
        <v>0</v>
      </c>
      <c r="AI27" s="184">
        <v>0</v>
      </c>
    </row>
    <row r="28" spans="2:35">
      <c r="AF28" s="201" t="s">
        <v>12</v>
      </c>
      <c r="AG28" s="183">
        <v>0</v>
      </c>
      <c r="AH28" s="184">
        <v>0</v>
      </c>
      <c r="AI28" s="184">
        <v>0</v>
      </c>
    </row>
    <row r="29" spans="2:35">
      <c r="AF29" s="201" t="s">
        <v>14</v>
      </c>
      <c r="AG29" s="183">
        <v>0</v>
      </c>
      <c r="AH29" s="184">
        <v>0</v>
      </c>
      <c r="AI29" s="184">
        <v>0</v>
      </c>
    </row>
    <row r="30" spans="2:35">
      <c r="AF30" s="201" t="s">
        <v>40</v>
      </c>
      <c r="AG30" s="183">
        <v>0</v>
      </c>
      <c r="AH30" s="184">
        <v>0</v>
      </c>
      <c r="AI30" s="184">
        <v>0</v>
      </c>
    </row>
    <row r="31" spans="2:35">
      <c r="AF31" s="198" t="s">
        <v>177</v>
      </c>
      <c r="AG31" s="207">
        <v>0</v>
      </c>
      <c r="AH31" s="211">
        <v>0</v>
      </c>
      <c r="AI31" s="184">
        <v>0</v>
      </c>
    </row>
    <row r="32" spans="2:35">
      <c r="AF32" s="208" t="s">
        <v>179</v>
      </c>
      <c r="AG32" s="209">
        <f>SUM(AG21:AG23)</f>
        <v>14.069876462671088</v>
      </c>
      <c r="AH32" s="209">
        <f>SUM(AH21:AH23)</f>
        <v>16.72527905584111</v>
      </c>
      <c r="AI32" s="209">
        <f>SUM(AI21:AI23)</f>
        <v>14.491799500774261</v>
      </c>
    </row>
    <row r="33" spans="32:35">
      <c r="AF33" s="208" t="s">
        <v>181</v>
      </c>
      <c r="AG33" s="209">
        <f>SUM(AG24:AG31)</f>
        <v>1.6618014444681428</v>
      </c>
      <c r="AH33" s="209">
        <f>SUM(AH24:AH31)</f>
        <v>0</v>
      </c>
      <c r="AI33" s="209">
        <f>SUM(AI24:AI31)</f>
        <v>0</v>
      </c>
    </row>
    <row r="34" spans="32:35">
      <c r="AF34" s="208" t="s">
        <v>183</v>
      </c>
      <c r="AG34" s="209">
        <f>AG32+AG33</f>
        <v>15.731677907139231</v>
      </c>
      <c r="AH34" s="209">
        <f>AH32+AH33</f>
        <v>16.72527905584111</v>
      </c>
      <c r="AI34" s="209">
        <f>AI32+AI33</f>
        <v>14.491799500774261</v>
      </c>
    </row>
    <row r="35" spans="32:35">
      <c r="AF35" s="208" t="s">
        <v>184</v>
      </c>
      <c r="AG35" s="209">
        <f>AG34/0.324</f>
        <v>48.554561441787747</v>
      </c>
      <c r="AH35" s="209">
        <f>AH34/0.321</f>
        <v>52.103673071156102</v>
      </c>
      <c r="AI35" s="166">
        <f>AI34/0.322</f>
        <v>45.005588511721307</v>
      </c>
    </row>
    <row r="36" spans="32:35" ht="20">
      <c r="AF36" s="189" t="s">
        <v>170</v>
      </c>
      <c r="AG36" s="190">
        <v>93.23887992773102</v>
      </c>
      <c r="AH36" s="212">
        <v>61.374662407366586</v>
      </c>
      <c r="AI36" s="213">
        <v>130.44007568150761</v>
      </c>
    </row>
    <row r="37" spans="32:35" ht="20">
      <c r="AF37" s="189" t="s">
        <v>172</v>
      </c>
      <c r="AG37" s="183">
        <v>52.366451813334514</v>
      </c>
      <c r="AH37" s="213">
        <v>35.281413056012482</v>
      </c>
      <c r="AI37" s="213">
        <v>49.278497891798494</v>
      </c>
    </row>
    <row r="38" spans="32:35" ht="20">
      <c r="AF38" s="198" t="s">
        <v>30</v>
      </c>
      <c r="AG38" s="183">
        <v>8.6748032256643022</v>
      </c>
      <c r="AH38" s="213">
        <v>6.1552381844698054</v>
      </c>
      <c r="AI38" s="213">
        <v>8.7304942352076012</v>
      </c>
    </row>
    <row r="39" spans="32:35" ht="20">
      <c r="AF39" s="198" t="s">
        <v>31</v>
      </c>
      <c r="AG39" s="183">
        <v>0</v>
      </c>
      <c r="AH39" s="213">
        <v>0</v>
      </c>
      <c r="AI39" s="213">
        <v>0</v>
      </c>
    </row>
    <row r="40" spans="32:35" ht="20">
      <c r="AF40" s="201" t="s">
        <v>7</v>
      </c>
      <c r="AG40" s="183">
        <v>21.778774908562113</v>
      </c>
      <c r="AH40" s="213">
        <v>12.014888814461836</v>
      </c>
      <c r="AI40" s="213">
        <v>20.251628862385459</v>
      </c>
    </row>
    <row r="41" spans="32:35" ht="20">
      <c r="AF41" s="201" t="s">
        <v>8</v>
      </c>
      <c r="AG41" s="183">
        <v>2.742470021592561</v>
      </c>
      <c r="AH41" s="213">
        <v>1.859105835269379</v>
      </c>
      <c r="AI41" s="213">
        <v>3.8494301647119888</v>
      </c>
    </row>
    <row r="42" spans="32:35" ht="20">
      <c r="AF42" s="201" t="s">
        <v>10</v>
      </c>
      <c r="AG42" s="183">
        <v>371.17776949720172</v>
      </c>
      <c r="AH42" s="213">
        <v>237.80864931574217</v>
      </c>
      <c r="AI42" s="213">
        <v>454.85274728554742</v>
      </c>
    </row>
    <row r="43" spans="32:35" ht="20">
      <c r="AF43" s="201" t="s">
        <v>12</v>
      </c>
      <c r="AG43" s="183">
        <v>0</v>
      </c>
      <c r="AH43" s="213">
        <v>0</v>
      </c>
      <c r="AI43" s="213">
        <v>0</v>
      </c>
    </row>
    <row r="44" spans="32:35" ht="20">
      <c r="AF44" s="201" t="s">
        <v>14</v>
      </c>
      <c r="AG44" s="183">
        <v>81.75396140660115</v>
      </c>
      <c r="AH44" s="213">
        <v>63.987436246163234</v>
      </c>
      <c r="AI44" s="213">
        <v>117.64026170707066</v>
      </c>
    </row>
    <row r="45" spans="32:35" ht="20">
      <c r="AF45" s="201" t="s">
        <v>40</v>
      </c>
      <c r="AG45" s="183">
        <v>0</v>
      </c>
      <c r="AH45" s="213">
        <v>0</v>
      </c>
      <c r="AI45" s="213">
        <v>0</v>
      </c>
    </row>
    <row r="46" spans="32:35" ht="20">
      <c r="AF46" s="198" t="s">
        <v>177</v>
      </c>
      <c r="AG46" s="207">
        <v>0</v>
      </c>
      <c r="AH46" s="214">
        <v>0</v>
      </c>
      <c r="AI46" s="213">
        <v>0</v>
      </c>
    </row>
    <row r="47" spans="32:35">
      <c r="AF47" s="208" t="s">
        <v>179</v>
      </c>
      <c r="AG47" s="209">
        <f>SUM(AG36:AG38)</f>
        <v>154.28013496672983</v>
      </c>
      <c r="AH47" s="209">
        <f>SUM(AH36:AH38)</f>
        <v>102.81131364784888</v>
      </c>
      <c r="AI47" s="209">
        <f>SUM(AI36:AI38)</f>
        <v>188.44906780851372</v>
      </c>
    </row>
    <row r="48" spans="32:35">
      <c r="AF48" s="208" t="s">
        <v>181</v>
      </c>
      <c r="AG48" s="209">
        <f>SUM(AG39:AG46)</f>
        <v>477.45297583395757</v>
      </c>
      <c r="AH48" s="209">
        <f>SUM(AH39:AH46)</f>
        <v>315.67008021163662</v>
      </c>
      <c r="AI48" s="209">
        <f>SUM(AI39:AI46)</f>
        <v>596.59406801971556</v>
      </c>
    </row>
    <row r="49" spans="32:60">
      <c r="AF49" s="208" t="s">
        <v>183</v>
      </c>
      <c r="AG49" s="209">
        <f>AG47+AG48</f>
        <v>631.73311080068743</v>
      </c>
      <c r="AH49" s="209">
        <f>AH47+AH48</f>
        <v>418.48139385948548</v>
      </c>
      <c r="AI49" s="209">
        <f>AI47+AI48</f>
        <v>785.04313582822931</v>
      </c>
    </row>
    <row r="50" spans="32:60">
      <c r="AF50" s="208" t="s">
        <v>184</v>
      </c>
      <c r="AG50" s="209">
        <f>AG49/0.324</f>
        <v>1949.7935518539734</v>
      </c>
      <c r="AH50" s="209">
        <f>AH49/0.321</f>
        <v>1303.6803547024469</v>
      </c>
      <c r="AI50" s="166">
        <f>AI49/0.322</f>
        <v>2438.0221609572336</v>
      </c>
    </row>
    <row r="55" spans="32:60">
      <c r="AG55" s="215" t="s">
        <v>160</v>
      </c>
      <c r="AH55" s="215" t="s">
        <v>161</v>
      </c>
      <c r="AI55" s="215" t="s">
        <v>162</v>
      </c>
      <c r="AJ55" s="215" t="s">
        <v>185</v>
      </c>
      <c r="AK55" s="215" t="s">
        <v>186</v>
      </c>
      <c r="AZ55" s="273"/>
      <c r="BA55" s="274"/>
      <c r="BB55" s="274"/>
      <c r="BC55" s="273"/>
      <c r="BD55" s="274"/>
      <c r="BE55" s="274"/>
      <c r="BF55" s="273"/>
      <c r="BG55" s="274"/>
      <c r="BH55" s="274"/>
    </row>
    <row r="56" spans="32:60">
      <c r="AF56" s="166" t="s">
        <v>165</v>
      </c>
      <c r="AG56" s="216">
        <f>AG20</f>
        <v>36.803908378710389</v>
      </c>
      <c r="AH56" s="216">
        <f>AH20</f>
        <v>46.138862638630329</v>
      </c>
      <c r="AI56" s="216">
        <f>AI20</f>
        <v>35.477737400626381</v>
      </c>
      <c r="AJ56" s="217">
        <f>AVERAGE(AG56:AI56)</f>
        <v>39.473502805989035</v>
      </c>
      <c r="AK56" s="218">
        <f>STDEV(AG56:AI56)</f>
        <v>5.8103311987974413</v>
      </c>
    </row>
    <row r="57" spans="32:60">
      <c r="AF57" s="166" t="s">
        <v>166</v>
      </c>
      <c r="AG57" s="219">
        <f>AG35</f>
        <v>48.554561441787747</v>
      </c>
      <c r="AH57" s="219">
        <f>AH35</f>
        <v>52.103673071156102</v>
      </c>
      <c r="AI57" s="219">
        <f>AI35</f>
        <v>45.005588511721307</v>
      </c>
      <c r="AJ57" s="217">
        <f>AVERAGE(AG57:AI57)</f>
        <v>48.554607674888388</v>
      </c>
      <c r="AK57" s="218">
        <f>STDEV(AG57:AI57)</f>
        <v>3.5490422799432508</v>
      </c>
    </row>
    <row r="58" spans="32:60">
      <c r="AF58" s="166" t="s">
        <v>167</v>
      </c>
      <c r="AG58" s="219">
        <f xml:space="preserve"> AG50</f>
        <v>1949.7935518539734</v>
      </c>
      <c r="AH58" s="219">
        <f xml:space="preserve"> AH50</f>
        <v>1303.6803547024469</v>
      </c>
      <c r="AI58" s="219">
        <f xml:space="preserve"> AI50</f>
        <v>2438.0221609572336</v>
      </c>
      <c r="AJ58" s="217">
        <f>AVERAGE(AG58:AI58)</f>
        <v>1897.1653558378846</v>
      </c>
      <c r="AK58" s="218">
        <f>STDEV(AG58:AI58)</f>
        <v>568.99923428443583</v>
      </c>
    </row>
    <row r="59" spans="32:60">
      <c r="AF59" s="166" t="s">
        <v>183</v>
      </c>
      <c r="AG59" s="220">
        <f>AG56+AG57+AG58</f>
        <v>2035.1520216744716</v>
      </c>
      <c r="AH59" s="220">
        <f>AH56+AH57+AH58</f>
        <v>1401.9228904122333</v>
      </c>
      <c r="AI59" s="220">
        <f>AI56+AI57+AI58</f>
        <v>2518.5054868695811</v>
      </c>
    </row>
    <row r="60" spans="32:60">
      <c r="AG60" s="221">
        <f>AG56+AG57</f>
        <v>85.358469820498129</v>
      </c>
      <c r="AH60" s="221">
        <f>AH56+AH57</f>
        <v>98.242535709786438</v>
      </c>
      <c r="AI60" s="221">
        <f>AI56+AI57</f>
        <v>80.483325912347681</v>
      </c>
    </row>
    <row r="61" spans="32:60" ht="16">
      <c r="AF61" s="222" t="s">
        <v>187</v>
      </c>
      <c r="AG61" s="166">
        <f>AG60/AG59*100</f>
        <v>4.194206079517703</v>
      </c>
      <c r="AH61" s="166">
        <f>AH60/AH59*100</f>
        <v>7.0076989527504159</v>
      </c>
      <c r="AI61" s="166">
        <f>AI60/AI59*100</f>
        <v>3.1956780055454952</v>
      </c>
    </row>
    <row r="62" spans="32:60" ht="15">
      <c r="AF62" s="223" t="s">
        <v>188</v>
      </c>
      <c r="AG62" s="166">
        <f>AG56/AG59*100</f>
        <v>1.8084107716154325</v>
      </c>
      <c r="AH62" s="166">
        <f>AH56/AH59*100</f>
        <v>3.291112724827773</v>
      </c>
      <c r="AI62" s="166">
        <f>AI56/AI59*100</f>
        <v>1.4086821563658389</v>
      </c>
      <c r="AK62" s="166">
        <v>569</v>
      </c>
    </row>
    <row r="63" spans="32:60">
      <c r="AK63" s="166">
        <v>3.55</v>
      </c>
    </row>
    <row r="64" spans="32:60">
      <c r="AK64" s="166">
        <v>5.81</v>
      </c>
    </row>
    <row r="66" spans="32:41">
      <c r="AF66" s="224"/>
      <c r="AG66" s="224" t="s">
        <v>189</v>
      </c>
      <c r="AH66" s="224" t="s">
        <v>169</v>
      </c>
      <c r="AI66" s="225" t="s">
        <v>162</v>
      </c>
    </row>
    <row r="67" spans="32:41">
      <c r="AF67" s="226" t="s">
        <v>190</v>
      </c>
      <c r="AG67" s="227">
        <f>AG59</f>
        <v>2035.1520216744716</v>
      </c>
      <c r="AH67" s="227">
        <f>AH59</f>
        <v>1401.9228904122333</v>
      </c>
      <c r="AI67" s="227">
        <f>AI59</f>
        <v>2518.5054868695811</v>
      </c>
    </row>
    <row r="68" spans="32:41" ht="16">
      <c r="AF68" s="222" t="s">
        <v>187</v>
      </c>
      <c r="AG68" s="228">
        <f t="shared" ref="AG68:AI69" si="6">AG61</f>
        <v>4.194206079517703</v>
      </c>
      <c r="AH68" s="228">
        <f t="shared" si="6"/>
        <v>7.0076989527504159</v>
      </c>
      <c r="AI68" s="228">
        <f t="shared" si="6"/>
        <v>3.1956780055454952</v>
      </c>
      <c r="AJ68" s="217">
        <f>AVERAGE(AG68:AI68)</f>
        <v>4.7991943459378712</v>
      </c>
    </row>
    <row r="69" spans="32:41" ht="15">
      <c r="AF69" s="223" t="s">
        <v>188</v>
      </c>
      <c r="AG69" s="228">
        <f t="shared" si="6"/>
        <v>1.8084107716154325</v>
      </c>
      <c r="AH69" s="228">
        <f t="shared" si="6"/>
        <v>3.291112724827773</v>
      </c>
      <c r="AI69" s="228">
        <f t="shared" si="6"/>
        <v>1.4086821563658389</v>
      </c>
    </row>
    <row r="73" spans="32:41">
      <c r="AG73" s="166" t="s">
        <v>37</v>
      </c>
      <c r="AH73" s="166" t="s">
        <v>39</v>
      </c>
      <c r="AI73" s="166" t="s">
        <v>191</v>
      </c>
      <c r="AK73" s="166" t="s">
        <v>46</v>
      </c>
      <c r="AN73" s="166" t="s">
        <v>192</v>
      </c>
      <c r="AO73" s="166" t="s">
        <v>193</v>
      </c>
    </row>
    <row r="74" spans="32:41">
      <c r="AF74" s="166" t="s">
        <v>50</v>
      </c>
      <c r="AG74" s="217">
        <v>36.803908378710389</v>
      </c>
      <c r="AH74" s="217">
        <v>46.138862638630329</v>
      </c>
      <c r="AI74" s="217">
        <v>35.477737400626381</v>
      </c>
      <c r="AJ74" s="166">
        <v>4.7441155578758174</v>
      </c>
      <c r="AK74" s="229">
        <v>39.473502805989035</v>
      </c>
      <c r="AL74" s="268" t="s">
        <v>194</v>
      </c>
      <c r="AM74" s="230" t="s">
        <v>165</v>
      </c>
      <c r="AN74" s="217">
        <f>AK74</f>
        <v>39.473502805989035</v>
      </c>
      <c r="AO74" s="166">
        <f>AJ74</f>
        <v>4.7441155578758174</v>
      </c>
    </row>
    <row r="75" spans="32:41">
      <c r="AF75" s="166" t="s">
        <v>52</v>
      </c>
      <c r="AG75" s="217">
        <v>48.554561441787747</v>
      </c>
      <c r="AH75" s="217">
        <v>52.103673071156102</v>
      </c>
      <c r="AI75" s="217">
        <v>45.005588511721307</v>
      </c>
      <c r="AJ75" s="166">
        <v>2.897780887141606</v>
      </c>
      <c r="AK75" s="229">
        <v>48.554607674888388</v>
      </c>
      <c r="AL75" s="268"/>
      <c r="AM75" s="230" t="s">
        <v>166</v>
      </c>
      <c r="AN75" s="217">
        <f>AK75</f>
        <v>48.554607674888388</v>
      </c>
      <c r="AO75" s="166">
        <f>AJ75</f>
        <v>2.897780887141606</v>
      </c>
    </row>
    <row r="76" spans="32:41">
      <c r="AF76" s="166" t="s">
        <v>54</v>
      </c>
      <c r="AG76" s="217">
        <v>1949.7935518539734</v>
      </c>
      <c r="AH76" s="217">
        <v>1303.6803547024469</v>
      </c>
      <c r="AI76" s="217">
        <v>2438.0221609572336</v>
      </c>
      <c r="AJ76" s="166">
        <v>464.58592934373627</v>
      </c>
      <c r="AK76" s="229">
        <v>1897.1653558378846</v>
      </c>
      <c r="AL76" s="268"/>
      <c r="AM76" s="230" t="s">
        <v>167</v>
      </c>
      <c r="AN76" s="217">
        <f>AK76</f>
        <v>1897.1653558378846</v>
      </c>
      <c r="AO76" s="166">
        <f>AJ76</f>
        <v>464.58592934373627</v>
      </c>
    </row>
    <row r="77" spans="32:41">
      <c r="AF77" s="166" t="s">
        <v>48</v>
      </c>
      <c r="AG77" s="217">
        <v>2035.1520216744716</v>
      </c>
      <c r="AH77" s="217">
        <v>1401.9228904122333</v>
      </c>
      <c r="AI77" s="217">
        <v>2518.5054868695811</v>
      </c>
      <c r="AJ77" s="166">
        <v>457.20970142651129</v>
      </c>
      <c r="AK77" s="229">
        <v>1985.1934663187621</v>
      </c>
      <c r="AL77" s="230"/>
      <c r="AM77" s="230"/>
      <c r="AN77" s="217"/>
    </row>
    <row r="78" spans="32:41">
      <c r="AG78" s="217">
        <v>85.358469820498129</v>
      </c>
      <c r="AH78" s="217">
        <v>98.242535709786438</v>
      </c>
      <c r="AI78" s="217">
        <v>80.483325912347681</v>
      </c>
    </row>
    <row r="79" spans="32:41" ht="16">
      <c r="AF79" s="222" t="s">
        <v>187</v>
      </c>
      <c r="AG79" s="217">
        <v>4.194206079517703</v>
      </c>
      <c r="AH79" s="217">
        <v>7.0076989527504159</v>
      </c>
      <c r="AI79" s="217">
        <v>3.1956780055454952</v>
      </c>
      <c r="AJ79" s="166">
        <v>1.613977287605959</v>
      </c>
      <c r="AK79" s="229">
        <v>4.7991943459378712</v>
      </c>
      <c r="AM79" s="168" t="s">
        <v>168</v>
      </c>
      <c r="AN79" s="217">
        <f>AN76</f>
        <v>1897.1653558378846</v>
      </c>
      <c r="AO79" s="217">
        <f>AO76</f>
        <v>464.58592934373627</v>
      </c>
    </row>
    <row r="80" spans="32:41" ht="15">
      <c r="AF80" s="223" t="s">
        <v>188</v>
      </c>
      <c r="AG80" s="217">
        <v>1.8084107716154325</v>
      </c>
      <c r="AH80" s="217">
        <v>3.291112724827773</v>
      </c>
      <c r="AI80" s="217">
        <v>1.4086821563658389</v>
      </c>
      <c r="AJ80" s="166">
        <v>0.80978274816212048</v>
      </c>
      <c r="AK80" s="229">
        <v>2.1694018842696816</v>
      </c>
      <c r="AM80" s="168" t="s">
        <v>195</v>
      </c>
      <c r="AN80" s="217">
        <f>AN75</f>
        <v>48.554607674888388</v>
      </c>
      <c r="AO80" s="217">
        <f>AO75</f>
        <v>2.897780887141606</v>
      </c>
    </row>
    <row r="81" spans="32:41">
      <c r="AF81" s="231"/>
      <c r="AM81" s="168" t="s">
        <v>196</v>
      </c>
      <c r="AN81" s="217">
        <f>AN74</f>
        <v>39.473502805989035</v>
      </c>
      <c r="AO81" s="217">
        <f>AO74</f>
        <v>4.7441155578758174</v>
      </c>
    </row>
    <row r="82" spans="32:41">
      <c r="AF82" s="231"/>
    </row>
    <row r="83" spans="32:41">
      <c r="AF83" s="232"/>
    </row>
    <row r="84" spans="32:41">
      <c r="AF84" s="232"/>
    </row>
    <row r="85" spans="32:41">
      <c r="AF85" s="232"/>
      <c r="AG85" s="166">
        <v>0.9</v>
      </c>
      <c r="AH85" s="217">
        <f>AG76</f>
        <v>1949.7935518539734</v>
      </c>
    </row>
    <row r="86" spans="32:41">
      <c r="AF86" s="232"/>
      <c r="AG86" s="166">
        <v>1</v>
      </c>
      <c r="AH86" s="217">
        <f>AH76</f>
        <v>1303.6803547024469</v>
      </c>
    </row>
    <row r="87" spans="32:41">
      <c r="AF87" s="232"/>
      <c r="AG87" s="166">
        <v>1.1000000000000001</v>
      </c>
      <c r="AH87" s="217">
        <f>AI76</f>
        <v>2438.0221609572336</v>
      </c>
    </row>
    <row r="88" spans="32:41">
      <c r="AF88" s="232"/>
      <c r="AG88" s="166">
        <f t="shared" ref="AG88:AG93" si="7">AG85+1</f>
        <v>1.9</v>
      </c>
      <c r="AH88" s="217">
        <f>AG75</f>
        <v>48.554561441787747</v>
      </c>
    </row>
    <row r="89" spans="32:41">
      <c r="AF89" s="231"/>
      <c r="AG89" s="166">
        <f t="shared" si="7"/>
        <v>2</v>
      </c>
      <c r="AH89" s="217">
        <f>AH75</f>
        <v>52.103673071156102</v>
      </c>
    </row>
    <row r="90" spans="32:41">
      <c r="AF90" s="233"/>
      <c r="AG90" s="166">
        <f t="shared" si="7"/>
        <v>2.1</v>
      </c>
      <c r="AH90" s="217">
        <f>AI75</f>
        <v>45.005588511721307</v>
      </c>
    </row>
    <row r="91" spans="32:41">
      <c r="AF91" s="233"/>
      <c r="AG91" s="166">
        <f t="shared" si="7"/>
        <v>2.9</v>
      </c>
      <c r="AH91" s="217">
        <f>AG74</f>
        <v>36.803908378710389</v>
      </c>
    </row>
    <row r="92" spans="32:41">
      <c r="AF92" s="233"/>
      <c r="AG92" s="166">
        <f t="shared" si="7"/>
        <v>3</v>
      </c>
      <c r="AH92" s="217">
        <f>AH74</f>
        <v>46.138862638630329</v>
      </c>
    </row>
    <row r="93" spans="32:41">
      <c r="AF93" s="233"/>
      <c r="AG93" s="166">
        <f t="shared" si="7"/>
        <v>3.1</v>
      </c>
      <c r="AH93" s="217">
        <f>AI74</f>
        <v>35.477737400626381</v>
      </c>
    </row>
    <row r="94" spans="32:41">
      <c r="AF94" s="234"/>
    </row>
    <row r="95" spans="32:41">
      <c r="AF95" s="234"/>
    </row>
    <row r="96" spans="32:41">
      <c r="AF96" s="231"/>
      <c r="AG96" s="215"/>
    </row>
    <row r="97" spans="32:39">
      <c r="AF97" s="231"/>
    </row>
    <row r="98" spans="32:39">
      <c r="AF98" s="232"/>
    </row>
    <row r="99" spans="32:39">
      <c r="AF99" s="232"/>
    </row>
    <row r="100" spans="32:39">
      <c r="AF100" s="232"/>
    </row>
    <row r="101" spans="32:39">
      <c r="AF101" s="232"/>
    </row>
    <row r="102" spans="32:39" ht="16">
      <c r="AF102" s="232"/>
      <c r="AJ102" s="235"/>
      <c r="AK102" s="235" t="s">
        <v>197</v>
      </c>
      <c r="AL102" s="236"/>
      <c r="AM102" s="236"/>
    </row>
    <row r="103" spans="32:39" ht="16">
      <c r="AF103" s="232"/>
      <c r="AJ103" s="235" t="s">
        <v>198</v>
      </c>
      <c r="AK103" s="235" t="s">
        <v>199</v>
      </c>
      <c r="AL103" s="236"/>
      <c r="AM103" s="236"/>
    </row>
    <row r="104" spans="32:39" ht="16">
      <c r="AF104" s="231"/>
      <c r="AJ104" s="237" t="s">
        <v>187</v>
      </c>
      <c r="AK104" s="238" t="s">
        <v>200</v>
      </c>
      <c r="AL104" s="239"/>
      <c r="AM104" s="239"/>
    </row>
    <row r="105" spans="32:39" ht="16">
      <c r="AF105" s="233"/>
      <c r="AJ105" s="240" t="s">
        <v>188</v>
      </c>
      <c r="AK105" s="238" t="s">
        <v>201</v>
      </c>
      <c r="AL105" s="239"/>
      <c r="AM105" s="239"/>
    </row>
    <row r="106" spans="32:39">
      <c r="AF106" s="233"/>
    </row>
    <row r="107" spans="32:39">
      <c r="AF107" s="233"/>
    </row>
    <row r="108" spans="32:39">
      <c r="AF108" s="233"/>
    </row>
    <row r="109" spans="32:39" ht="16">
      <c r="AF109" s="234"/>
      <c r="AJ109" s="241"/>
      <c r="AK109" s="242" t="s">
        <v>197</v>
      </c>
    </row>
    <row r="110" spans="32:39" ht="16">
      <c r="AF110" s="234"/>
      <c r="AJ110" s="222" t="s">
        <v>187</v>
      </c>
      <c r="AK110" s="243" t="s">
        <v>200</v>
      </c>
    </row>
    <row r="111" spans="32:39" ht="16">
      <c r="AF111" s="231"/>
      <c r="AJ111" s="223" t="s">
        <v>188</v>
      </c>
      <c r="AK111" s="243" t="s">
        <v>201</v>
      </c>
    </row>
    <row r="112" spans="32:39">
      <c r="AF112" s="231"/>
    </row>
    <row r="113" spans="32:37">
      <c r="AF113" s="232"/>
      <c r="AJ113" s="244"/>
      <c r="AK113" s="245" t="s">
        <v>197</v>
      </c>
    </row>
    <row r="114" spans="32:37">
      <c r="AF114" s="232"/>
      <c r="AJ114" s="246" t="s">
        <v>187</v>
      </c>
      <c r="AK114" s="247" t="s">
        <v>200</v>
      </c>
    </row>
    <row r="115" spans="32:37">
      <c r="AF115" s="232"/>
    </row>
    <row r="116" spans="32:37">
      <c r="AF116" s="232"/>
    </row>
    <row r="117" spans="32:37">
      <c r="AF117" s="232"/>
      <c r="AH117" s="215"/>
      <c r="AI117" s="215"/>
      <c r="AJ117" s="215"/>
    </row>
  </sheetData>
  <sheetProtection selectLockedCells="1" selectUnlockedCells="1"/>
  <mergeCells count="17">
    <mergeCell ref="BC55:BE55"/>
    <mergeCell ref="BF55:BH55"/>
    <mergeCell ref="D2:L2"/>
    <mergeCell ref="M2:U2"/>
    <mergeCell ref="V2:AD2"/>
    <mergeCell ref="D3:F3"/>
    <mergeCell ref="G3:I3"/>
    <mergeCell ref="J3:L3"/>
    <mergeCell ref="M3:O3"/>
    <mergeCell ref="P3:R3"/>
    <mergeCell ref="S3:U3"/>
    <mergeCell ref="V3:X3"/>
    <mergeCell ref="AL74:AL76"/>
    <mergeCell ref="Y3:AA3"/>
    <mergeCell ref="AB3:AD3"/>
    <mergeCell ref="AG3:AI4"/>
    <mergeCell ref="AZ55:BB55"/>
  </mergeCells>
  <phoneticPr fontId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Roman,標準"&amp;12&amp;A</oddHeader>
    <oddFooter>&amp;C&amp;"Times New Roman,標準"&amp;12ページ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T-TOM</vt:lpstr>
      <vt:lpstr>BY2 </vt:lpstr>
      <vt:lpstr>'T-TOM'!Print_Area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cp:lastPrinted>2018-09-09T10:23:24Z</cp:lastPrinted>
  <dcterms:created xsi:type="dcterms:W3CDTF">2018-03-02T02:22:15Z</dcterms:created>
  <dcterms:modified xsi:type="dcterms:W3CDTF">2021-09-26T06:07:54Z</dcterms:modified>
</cp:coreProperties>
</file>