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ropbox\PC\Documents\DCP\Manuscripts\WSR\"/>
    </mc:Choice>
  </mc:AlternateContent>
  <xr:revisionPtr revIDLastSave="0" documentId="13_ncr:1_{10463DA9-6FAE-4B39-B8BA-69DAD4DCEBA4}" xr6:coauthVersionLast="47" xr6:coauthVersionMax="47" xr10:uidLastSave="{00000000-0000-0000-0000-000000000000}"/>
  <bookViews>
    <workbookView xWindow="1536" yWindow="600" windowWidth="12876" windowHeight="12360" xr2:uid="{76248A8B-3B43-4DCE-B6A3-D9036A2022AC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4" i="1" l="1"/>
  <c r="I214" i="1"/>
  <c r="H213" i="1"/>
  <c r="I213" i="1"/>
  <c r="H212" i="1"/>
  <c r="I212" i="1"/>
  <c r="G212" i="1"/>
  <c r="H211" i="1"/>
  <c r="I211" i="1"/>
  <c r="G211" i="1"/>
  <c r="H210" i="1"/>
  <c r="I210" i="1"/>
  <c r="H209" i="1"/>
  <c r="I209" i="1"/>
  <c r="G209" i="1"/>
  <c r="H208" i="1"/>
  <c r="I208" i="1"/>
  <c r="H207" i="1"/>
  <c r="I207" i="1"/>
  <c r="H206" i="1"/>
  <c r="I206" i="1"/>
  <c r="H205" i="1"/>
  <c r="I205" i="1"/>
  <c r="G205" i="1"/>
  <c r="H204" i="1"/>
  <c r="I204" i="1"/>
  <c r="H203" i="1"/>
  <c r="I203" i="1"/>
  <c r="H202" i="1"/>
  <c r="I202" i="1"/>
  <c r="H201" i="1"/>
  <c r="I201" i="1"/>
  <c r="G201" i="1"/>
  <c r="H200" i="1"/>
  <c r="I200" i="1"/>
  <c r="H199" i="1"/>
  <c r="I199" i="1"/>
  <c r="H198" i="1"/>
  <c r="I198" i="1"/>
  <c r="G198" i="1"/>
  <c r="H197" i="1"/>
  <c r="I197" i="1"/>
  <c r="H196" i="1"/>
  <c r="I196" i="1"/>
  <c r="H195" i="1"/>
  <c r="I195" i="1"/>
  <c r="G195" i="1"/>
  <c r="H194" i="1"/>
  <c r="I194" i="1"/>
  <c r="H193" i="1"/>
  <c r="I193" i="1"/>
  <c r="G193" i="1"/>
  <c r="H192" i="1"/>
  <c r="I192" i="1"/>
  <c r="G192" i="1"/>
  <c r="H191" i="1"/>
  <c r="I191" i="1"/>
  <c r="H190" i="1"/>
  <c r="I190" i="1"/>
  <c r="H189" i="1"/>
  <c r="I189" i="1"/>
  <c r="H188" i="1"/>
  <c r="I188" i="1"/>
  <c r="G188" i="1"/>
  <c r="H187" i="1"/>
  <c r="I187" i="1"/>
  <c r="H186" i="1"/>
  <c r="I186" i="1"/>
  <c r="H185" i="1"/>
  <c r="I185" i="1"/>
  <c r="G185" i="1"/>
  <c r="H184" i="1"/>
  <c r="I184" i="1"/>
  <c r="H183" i="1"/>
  <c r="I183" i="1"/>
  <c r="H182" i="1"/>
  <c r="I182" i="1"/>
  <c r="H181" i="1"/>
  <c r="I181" i="1"/>
  <c r="G181" i="1"/>
  <c r="H180" i="1"/>
  <c r="I180" i="1"/>
  <c r="H179" i="1"/>
  <c r="I179" i="1"/>
  <c r="H178" i="1"/>
  <c r="I178" i="1"/>
  <c r="H177" i="1"/>
  <c r="I177" i="1"/>
  <c r="H176" i="1"/>
  <c r="I176" i="1"/>
  <c r="H175" i="1"/>
  <c r="I175" i="1"/>
  <c r="H174" i="1"/>
  <c r="I174" i="1"/>
  <c r="H173" i="1"/>
  <c r="I173" i="1"/>
  <c r="H172" i="1"/>
  <c r="I172" i="1"/>
  <c r="G172" i="1"/>
  <c r="H171" i="1"/>
  <c r="I171" i="1"/>
  <c r="G171" i="1"/>
  <c r="H170" i="1"/>
  <c r="I170" i="1"/>
  <c r="H169" i="1"/>
  <c r="I169" i="1"/>
  <c r="H168" i="1"/>
  <c r="I168" i="1"/>
  <c r="H167" i="1"/>
  <c r="I167" i="1"/>
  <c r="H166" i="1"/>
  <c r="I166" i="1"/>
  <c r="H165" i="1"/>
  <c r="I165" i="1"/>
  <c r="H164" i="1"/>
  <c r="I164" i="1"/>
  <c r="H163" i="1"/>
  <c r="I163" i="1"/>
  <c r="H162" i="1"/>
  <c r="I162" i="1"/>
  <c r="H161" i="1"/>
  <c r="I161" i="1"/>
  <c r="H160" i="1"/>
  <c r="I160" i="1"/>
  <c r="H159" i="1"/>
  <c r="I159" i="1"/>
  <c r="H158" i="1"/>
  <c r="I158" i="1"/>
  <c r="H157" i="1"/>
  <c r="I157" i="1"/>
  <c r="H156" i="1"/>
  <c r="I156" i="1"/>
  <c r="G156" i="1"/>
  <c r="H155" i="1"/>
  <c r="I155" i="1"/>
  <c r="G155" i="1"/>
  <c r="H154" i="1"/>
  <c r="I154" i="1"/>
  <c r="H153" i="1"/>
  <c r="I153" i="1"/>
  <c r="G153" i="1"/>
  <c r="H152" i="1"/>
  <c r="I152" i="1"/>
  <c r="G152" i="1"/>
  <c r="H151" i="1"/>
  <c r="I151" i="1"/>
  <c r="G151" i="1"/>
  <c r="H150" i="1"/>
  <c r="I150" i="1"/>
  <c r="H149" i="1"/>
  <c r="I149" i="1"/>
  <c r="H148" i="1"/>
  <c r="I148" i="1"/>
  <c r="G148" i="1"/>
  <c r="H147" i="1"/>
  <c r="I147" i="1"/>
  <c r="G147" i="1"/>
  <c r="H146" i="1"/>
  <c r="I146" i="1"/>
  <c r="H145" i="1"/>
  <c r="I145" i="1"/>
  <c r="G145" i="1"/>
  <c r="H144" i="1"/>
  <c r="I144" i="1"/>
  <c r="H143" i="1"/>
  <c r="I143" i="1"/>
  <c r="G143" i="1"/>
  <c r="H142" i="1"/>
  <c r="I142" i="1"/>
  <c r="G142" i="1"/>
  <c r="H141" i="1"/>
  <c r="I141" i="1"/>
  <c r="H140" i="1"/>
  <c r="I140" i="1"/>
  <c r="H139" i="1"/>
  <c r="I139" i="1"/>
  <c r="G139" i="1"/>
  <c r="H138" i="1"/>
  <c r="I138" i="1"/>
  <c r="H137" i="1"/>
  <c r="I137" i="1"/>
  <c r="H136" i="1"/>
  <c r="I136" i="1"/>
  <c r="G136" i="1"/>
  <c r="H135" i="1"/>
  <c r="I135" i="1"/>
  <c r="H134" i="1"/>
  <c r="I134" i="1"/>
  <c r="G134" i="1"/>
  <c r="H133" i="1"/>
  <c r="I133" i="1"/>
  <c r="H132" i="1"/>
  <c r="I132" i="1"/>
  <c r="G132" i="1"/>
  <c r="H131" i="1"/>
  <c r="I131" i="1"/>
  <c r="H130" i="1"/>
  <c r="I130" i="1"/>
  <c r="G130" i="1"/>
  <c r="H129" i="1"/>
  <c r="I129" i="1"/>
  <c r="G129" i="1"/>
  <c r="H128" i="1"/>
  <c r="I128" i="1"/>
  <c r="H127" i="1"/>
  <c r="I127" i="1"/>
  <c r="H126" i="1"/>
  <c r="I126" i="1"/>
  <c r="H125" i="1"/>
  <c r="I125" i="1"/>
  <c r="H124" i="1"/>
  <c r="I124" i="1"/>
  <c r="G124" i="1"/>
  <c r="H123" i="1"/>
  <c r="I123" i="1"/>
  <c r="G123" i="1"/>
  <c r="H122" i="1"/>
  <c r="I122" i="1"/>
  <c r="H121" i="1"/>
  <c r="I121" i="1"/>
  <c r="G121" i="1"/>
  <c r="H120" i="1"/>
  <c r="I120" i="1"/>
  <c r="H119" i="1"/>
  <c r="I119" i="1"/>
  <c r="H118" i="1"/>
  <c r="I118" i="1"/>
  <c r="H117" i="1"/>
  <c r="I117" i="1"/>
  <c r="H116" i="1"/>
  <c r="I116" i="1"/>
  <c r="H115" i="1"/>
  <c r="I115" i="1"/>
  <c r="H114" i="1"/>
  <c r="I114" i="1"/>
  <c r="H113" i="1"/>
  <c r="I113" i="1"/>
  <c r="H112" i="1"/>
  <c r="I112" i="1"/>
  <c r="H111" i="1"/>
  <c r="I111" i="1"/>
  <c r="G111" i="1"/>
  <c r="H110" i="1"/>
  <c r="I110" i="1"/>
  <c r="H109" i="1"/>
  <c r="I109" i="1"/>
  <c r="H108" i="1"/>
  <c r="I108" i="1"/>
  <c r="H107" i="1"/>
  <c r="I107" i="1"/>
  <c r="H106" i="1"/>
  <c r="I106" i="1"/>
  <c r="G106" i="1"/>
  <c r="H105" i="1"/>
  <c r="I105" i="1"/>
  <c r="H104" i="1"/>
  <c r="I104" i="1"/>
  <c r="G104" i="1"/>
  <c r="H103" i="1"/>
  <c r="I103" i="1"/>
  <c r="H102" i="1"/>
  <c r="I102" i="1"/>
  <c r="H101" i="1"/>
  <c r="I101" i="1"/>
  <c r="H100" i="1"/>
  <c r="I100" i="1"/>
  <c r="H99" i="1"/>
  <c r="I99" i="1"/>
  <c r="H98" i="1"/>
  <c r="I98" i="1"/>
  <c r="H97" i="1"/>
  <c r="I97" i="1"/>
  <c r="H96" i="1"/>
  <c r="I96" i="1"/>
  <c r="H95" i="1"/>
  <c r="I95" i="1"/>
  <c r="H94" i="1"/>
  <c r="I94" i="1"/>
  <c r="H93" i="1"/>
  <c r="I93" i="1"/>
  <c r="H92" i="1"/>
  <c r="I92" i="1"/>
  <c r="H91" i="1"/>
  <c r="I91" i="1"/>
  <c r="G91" i="1"/>
  <c r="H90" i="1"/>
  <c r="I90" i="1"/>
  <c r="H89" i="1"/>
  <c r="I89" i="1"/>
  <c r="H88" i="1"/>
  <c r="I88" i="1"/>
  <c r="H87" i="1"/>
  <c r="I87" i="1"/>
  <c r="H86" i="1"/>
  <c r="I86" i="1"/>
  <c r="H85" i="1"/>
  <c r="I85" i="1"/>
  <c r="H84" i="1"/>
  <c r="I84" i="1"/>
  <c r="H83" i="1"/>
  <c r="I83" i="1"/>
  <c r="H82" i="1"/>
  <c r="I82" i="1"/>
  <c r="H81" i="1"/>
  <c r="I81" i="1"/>
  <c r="H80" i="1"/>
  <c r="I80" i="1"/>
  <c r="G80" i="1"/>
  <c r="H79" i="1"/>
  <c r="I79" i="1"/>
  <c r="H78" i="1"/>
  <c r="I78" i="1"/>
  <c r="H77" i="1"/>
  <c r="I77" i="1"/>
  <c r="H76" i="1"/>
  <c r="I76" i="1"/>
  <c r="G76" i="1"/>
  <c r="H75" i="1"/>
  <c r="I75" i="1"/>
  <c r="H74" i="1"/>
  <c r="I74" i="1"/>
  <c r="H73" i="1"/>
  <c r="I73" i="1"/>
  <c r="H72" i="1"/>
  <c r="I72" i="1"/>
  <c r="H71" i="1"/>
  <c r="I71" i="1"/>
  <c r="H70" i="1"/>
  <c r="I70" i="1"/>
  <c r="H69" i="1"/>
  <c r="I69" i="1"/>
  <c r="G69" i="1"/>
  <c r="H68" i="1"/>
  <c r="I68" i="1"/>
  <c r="H67" i="1"/>
  <c r="I67" i="1"/>
  <c r="G67" i="1"/>
  <c r="H66" i="1"/>
  <c r="I66" i="1"/>
  <c r="G66" i="1"/>
  <c r="H65" i="1"/>
  <c r="I65" i="1"/>
  <c r="H64" i="1"/>
  <c r="I64" i="1"/>
  <c r="H63" i="1"/>
  <c r="I63" i="1"/>
  <c r="G63" i="1"/>
  <c r="H62" i="1"/>
  <c r="I62" i="1"/>
  <c r="H61" i="1"/>
  <c r="I61" i="1"/>
  <c r="H60" i="1"/>
  <c r="I60" i="1"/>
  <c r="H59" i="1"/>
  <c r="I59" i="1"/>
  <c r="H58" i="1"/>
  <c r="I58" i="1"/>
  <c r="H57" i="1"/>
  <c r="I57" i="1"/>
  <c r="G57" i="1"/>
  <c r="H56" i="1"/>
  <c r="I56" i="1"/>
  <c r="G56" i="1"/>
  <c r="H55" i="1"/>
  <c r="I55" i="1"/>
  <c r="H54" i="1"/>
  <c r="I54" i="1"/>
  <c r="H53" i="1"/>
  <c r="I53" i="1"/>
  <c r="H52" i="1"/>
  <c r="I52" i="1"/>
  <c r="H51" i="1"/>
  <c r="I51" i="1"/>
  <c r="G51" i="1"/>
  <c r="H50" i="1"/>
  <c r="I50" i="1"/>
  <c r="H49" i="1"/>
  <c r="I49" i="1"/>
  <c r="H48" i="1"/>
  <c r="I48" i="1"/>
  <c r="G48" i="1"/>
  <c r="H47" i="1"/>
  <c r="I47" i="1"/>
  <c r="H46" i="1"/>
  <c r="I46" i="1"/>
  <c r="H45" i="1"/>
  <c r="I45" i="1"/>
  <c r="H44" i="1"/>
  <c r="I44" i="1"/>
  <c r="H43" i="1"/>
  <c r="I43" i="1"/>
  <c r="H42" i="1"/>
  <c r="I42" i="1"/>
  <c r="H41" i="1"/>
  <c r="I41" i="1"/>
  <c r="H40" i="1"/>
  <c r="I40" i="1"/>
  <c r="H39" i="1"/>
  <c r="I39" i="1"/>
  <c r="H38" i="1"/>
  <c r="I38" i="1"/>
  <c r="H37" i="1"/>
  <c r="I37" i="1"/>
  <c r="H36" i="1"/>
  <c r="I36" i="1"/>
  <c r="H35" i="1"/>
  <c r="I35" i="1"/>
  <c r="H34" i="1"/>
  <c r="I34" i="1"/>
  <c r="H33" i="1"/>
  <c r="I33" i="1"/>
  <c r="H32" i="1"/>
  <c r="I32" i="1"/>
  <c r="H31" i="1"/>
  <c r="I31" i="1"/>
  <c r="H30" i="1"/>
  <c r="I30" i="1"/>
  <c r="H29" i="1"/>
  <c r="I29" i="1"/>
  <c r="H28" i="1"/>
  <c r="I28" i="1"/>
  <c r="H27" i="1"/>
  <c r="I27" i="1"/>
  <c r="H26" i="1"/>
  <c r="I26" i="1"/>
  <c r="H25" i="1"/>
  <c r="I25" i="1"/>
  <c r="H24" i="1"/>
  <c r="I24" i="1"/>
  <c r="H23" i="1"/>
  <c r="I23" i="1"/>
  <c r="H22" i="1"/>
  <c r="I22" i="1"/>
  <c r="H21" i="1"/>
  <c r="I21" i="1"/>
  <c r="H20" i="1"/>
  <c r="I20" i="1"/>
  <c r="H19" i="1"/>
  <c r="I19" i="1"/>
  <c r="H18" i="1"/>
  <c r="I18" i="1"/>
  <c r="H17" i="1"/>
  <c r="I17" i="1"/>
  <c r="H16" i="1"/>
  <c r="I16" i="1"/>
  <c r="H15" i="1"/>
  <c r="I15" i="1"/>
  <c r="H14" i="1"/>
  <c r="I14" i="1"/>
  <c r="H13" i="1"/>
  <c r="I13" i="1"/>
  <c r="H12" i="1"/>
  <c r="I12" i="1"/>
  <c r="H11" i="1"/>
  <c r="I11" i="1"/>
  <c r="H10" i="1"/>
  <c r="I10" i="1"/>
  <c r="H9" i="1"/>
  <c r="I9" i="1"/>
  <c r="H8" i="1"/>
  <c r="I8" i="1"/>
  <c r="H7" i="1"/>
  <c r="I7" i="1"/>
  <c r="H6" i="1"/>
  <c r="I6" i="1"/>
  <c r="H5" i="1"/>
  <c r="I5" i="1"/>
  <c r="G5" i="1"/>
  <c r="H4" i="1"/>
  <c r="I4" i="1"/>
  <c r="G4" i="1"/>
  <c r="H3" i="1"/>
  <c r="I3" i="1"/>
  <c r="H2" i="1"/>
  <c r="I2" i="1"/>
</calcChain>
</file>

<file path=xl/sharedStrings.xml><?xml version="1.0" encoding="utf-8"?>
<sst xmlns="http://schemas.openxmlformats.org/spreadsheetml/2006/main" count="709" uniqueCount="218">
  <si>
    <t>EncounterNumber</t>
  </si>
  <si>
    <t>GroupSize</t>
  </si>
  <si>
    <t>DataCollected</t>
  </si>
  <si>
    <t>GrComp</t>
  </si>
  <si>
    <t>NumWSR</t>
  </si>
  <si>
    <t>PropWSRIDed</t>
  </si>
  <si>
    <t>NumberIDs</t>
  </si>
  <si>
    <t>ProportionOfTotal</t>
  </si>
  <si>
    <t>GroupIDs</t>
  </si>
  <si>
    <t>130401SE</t>
  </si>
  <si>
    <t>\</t>
  </si>
  <si>
    <t>vid</t>
  </si>
  <si>
    <t>no vid</t>
  </si>
  <si>
    <t>MIXED</t>
  </si>
  <si>
    <t>Sf094 Sf097 Sf105</t>
  </si>
  <si>
    <t>stills</t>
  </si>
  <si>
    <t>BIM</t>
  </si>
  <si>
    <t>Sf035 Sf099</t>
  </si>
  <si>
    <t>Sf087 Sf101 Sf104 Tt06</t>
  </si>
  <si>
    <t>Sf014 Sf035 Sf048 Sf101</t>
  </si>
  <si>
    <t>Sf093 Sf101 Sf106</t>
  </si>
  <si>
    <t>WSR</t>
  </si>
  <si>
    <t>WSR002 WSR004</t>
  </si>
  <si>
    <t>Sf014 Sf030 Sf035 Sf087 Sf093 Sf099 Sf101 Sf108</t>
  </si>
  <si>
    <t>Sf010 Sf012 Sf038 Sf069</t>
  </si>
  <si>
    <t>Sf014 Sf022 Sf035 Sf064 Sf069 Sf078 Sf098 Sf1101</t>
  </si>
  <si>
    <t>Sf113</t>
  </si>
  <si>
    <t>132201SE1</t>
  </si>
  <si>
    <t>Sf035 Sf078</t>
  </si>
  <si>
    <t>132303SE1</t>
  </si>
  <si>
    <t>vid/stills</t>
  </si>
  <si>
    <t>Sf014 Sf070</t>
  </si>
  <si>
    <t>Sf022 Sf064</t>
  </si>
  <si>
    <t>Sf087</t>
  </si>
  <si>
    <t>Sf105</t>
  </si>
  <si>
    <t>Sf014 Sf038 Sf080 Sf099</t>
  </si>
  <si>
    <t>133501SE</t>
  </si>
  <si>
    <t>Sf004 Sf035</t>
  </si>
  <si>
    <t>Sf014 Sf080 Sf099</t>
  </si>
  <si>
    <t>133602SE1</t>
  </si>
  <si>
    <t>Sf012 Sf036 Sf038 Sf082 Sf117</t>
  </si>
  <si>
    <t>Sf004 Sf010 Sf022 Sf035 Sf064 Sf069 Sf078 Sf087 Sf093 Sf108</t>
  </si>
  <si>
    <t>Sf015 Sf075 Sf080 Sf095 Sf099 Sf101 Sf106</t>
  </si>
  <si>
    <t>Sf010 Sf035 Sf048 Sf087 Sf101 Sf102</t>
  </si>
  <si>
    <t>Sf035 Sf093</t>
  </si>
  <si>
    <t>Sf010 Sf087</t>
  </si>
  <si>
    <t>Sf035 Sf094 Sf108</t>
  </si>
  <si>
    <t>Sf022 Sf035 Sf069 Sf078 Sf080 Sf099 Sf108</t>
  </si>
  <si>
    <t>Sf004 Sf010 Sf022 Sf035 Sf064 Sf078 Sf082</t>
  </si>
  <si>
    <t>Sf010 Sf035 Sf036 Sf064 Sf080 Sf094 Sf099 Sf108</t>
  </si>
  <si>
    <t>Sf004 Sf014 Sf069 Sf080 Sf099</t>
  </si>
  <si>
    <t>Sf015 Sf035 Sf108</t>
  </si>
  <si>
    <t>Sf022 Sf064 Sf078</t>
  </si>
  <si>
    <t>Sf004 Sf012 Sf014 Sf022 Sf035 Sf038 Sf064 Sf069 Sf078 Sf108</t>
  </si>
  <si>
    <t>Sf103</t>
  </si>
  <si>
    <t>Sf022 Sf064 Sf078 Sf098 Sf101 Sf104 Sf107 Sf111 WSR002 WSR012 WSR097 Sf115 Sf116 WSR095 WSR102 WSR013</t>
  </si>
  <si>
    <t>142602SE</t>
  </si>
  <si>
    <t>WSR013</t>
  </si>
  <si>
    <t>WSR012 WSR097</t>
  </si>
  <si>
    <t>WSR004</t>
  </si>
  <si>
    <t>Sf048 Sf078 Sf080 Sf093 Sf094 Sf099</t>
  </si>
  <si>
    <t>Sf010 Sf036 S082</t>
  </si>
  <si>
    <t>Sf036 Sf048 Sf082 Sf093</t>
  </si>
  <si>
    <t>Sf064 Sf093 Sf102</t>
  </si>
  <si>
    <t>Sf104 WSR002</t>
  </si>
  <si>
    <t>Sf080 Sf099</t>
  </si>
  <si>
    <t>Sf012 Sf014</t>
  </si>
  <si>
    <t>144903SE</t>
  </si>
  <si>
    <t>Sf035</t>
  </si>
  <si>
    <t>Sf014 Sf022 Sf035 Sf048 Sf064 Sf070 Sf073 Sf078 Sf080 Sf093 Sf096 Sf106 Sf107 Sf109 Sf111</t>
  </si>
  <si>
    <t>Sf080 Sf094 Sf099</t>
  </si>
  <si>
    <t>151204SE</t>
  </si>
  <si>
    <t>Sf093</t>
  </si>
  <si>
    <t>151801SE</t>
  </si>
  <si>
    <t>151901SE</t>
  </si>
  <si>
    <t>Sf035 Sf080 Sf094</t>
  </si>
  <si>
    <t>Sf101</t>
  </si>
  <si>
    <t>Sf010 Sf014 Sf015 Sf022 Sf048 Sf064 Sf078 Sf080 Sf082 Sf094 Sf099 Sf112</t>
  </si>
  <si>
    <t>Sf014 Sf048 Sf094 Sf112</t>
  </si>
  <si>
    <t>153403SE</t>
  </si>
  <si>
    <t>Sf022 Sf035 Sf064 Sf094</t>
  </si>
  <si>
    <t>Sf004 Sf012 Sf014 Sf022 Sf038 Sf048 Sf064 Sf069 Sf078 Sf094 Sf112</t>
  </si>
  <si>
    <t>Sf035 Sf080 Sf094 Sf099 Sf117</t>
  </si>
  <si>
    <t>Sf004 Sf038 Sf048 Sf069</t>
  </si>
  <si>
    <t>154302SE</t>
  </si>
  <si>
    <t>Sf069 Sf075</t>
  </si>
  <si>
    <t>Sf014 Sf022 Sf038 Sf064 Sf078</t>
  </si>
  <si>
    <t>Sf014 Sf094 Sf099 Sf106</t>
  </si>
  <si>
    <t>Sf010 Sf022 Sf038 Sf064 Sf078 Sf082 Sf099 Sf102</t>
  </si>
  <si>
    <t>Sf102 WSR094</t>
  </si>
  <si>
    <t>154802SE</t>
  </si>
  <si>
    <t>Sf014 Sf038 Sf048 Sf094 Sf099 Sf112 Sf117</t>
  </si>
  <si>
    <t>Sf014 Sf093 Sf104 Sf106 Sf107 Sf115 Sf119 WSR095</t>
  </si>
  <si>
    <t>Sf106</t>
  </si>
  <si>
    <t>Sf093 Sf104 Sf107 Sf113</t>
  </si>
  <si>
    <t>Sf048 Sf080</t>
  </si>
  <si>
    <t>Sf093 Sf101 Sf106 Sf107</t>
  </si>
  <si>
    <t>Sf035 Sf082 Sf102</t>
  </si>
  <si>
    <t>Sf102 Sf110</t>
  </si>
  <si>
    <t>Sf082 Sf102</t>
  </si>
  <si>
    <t>Sf101 Sf102 WSR012 WSR097 Sf116 WSR062</t>
  </si>
  <si>
    <t>Sf022 Sf064 Sf099 Sf102</t>
  </si>
  <si>
    <t>Sf012 Sf014 Sf094 WSR063 WSR094</t>
  </si>
  <si>
    <t>Sf064 Sf078 Sf096 WSR019 WSR062</t>
  </si>
  <si>
    <t>Sf014 Sf035 Sf036 Sf082 Sf099 Sf102 Sf108 Sf110 Sf117</t>
  </si>
  <si>
    <t>Sf094 Sf106</t>
  </si>
  <si>
    <t>Sf012 Sf014 Sf015 Sf022 Sf035 Sf036 Sf038 Sf080 Sf082 Sf094 Sf096 Sf098 Sf099 Sf102 Sf104 Sf106 Sf107 Sf108 Sf109 Sf110 Sf111 Sf112 Sf115 Sf117 Sf119 WSR024 WSR068</t>
  </si>
  <si>
    <t>Sf035 Sf038 Sf048 Sf069 Sf080 WSR012 WSR097</t>
  </si>
  <si>
    <t>Sf010 Sf036 Sf038 Sf082 Sf094 Sf108 Sf112 Sf116 Sf117 WSR062 WSR012 WSR097</t>
  </si>
  <si>
    <t>Sf015 Sf022 Sf035 Sf038 Sf078 Sf093 Sf099 Sf101 Sf102 Sf107 Sf108 Sf111</t>
  </si>
  <si>
    <t>Sf035 Sf038 Sf080 WSR003 WSR013</t>
  </si>
  <si>
    <t>Sf064 Sf078</t>
  </si>
  <si>
    <t>Sf004 Sf012 Sf014 Sf022 Sf064 Sf069 Sf078 Sf080 Sf099 Sf102 Sf106 Sf111 Sf109 WSR063 WSR069 Sf1605</t>
  </si>
  <si>
    <t>Sf012 Sf014 Sf101 Sf102 Sf106 Sf110 Sf1703</t>
  </si>
  <si>
    <t>Sf004 Sf010 Sf015 Sf035 Sf036 Sf069 Sf080 Sf082 Sf112</t>
  </si>
  <si>
    <t>161903SE</t>
  </si>
  <si>
    <t>Sf099 Sf101 Sf102</t>
  </si>
  <si>
    <t>Sf010 Sf038 Sf064 Sf078 Sf082 Sf094</t>
  </si>
  <si>
    <t>Sf004 Sf010 Sf014 Sf015 Sf022 Sf036 Sf038 Sf048 Sf064 Sf069 Sf075 Sf078 Sf080 Sf094 Sf096 Sf098 Sf101 Sf104 Sf109 Sf115 Sf1303 WSR094 Sf116 Sf1605 WSR069 WSR062 WSR012 WSR097 WSR063 WSR095</t>
  </si>
  <si>
    <t>Sf010 Sf036 Sf038 Sf080 Sf082 Sf093 Sf094 Sf102 WSR062</t>
  </si>
  <si>
    <t>Sf014 Sf093 Sf106 Sf108 WSR068</t>
  </si>
  <si>
    <t>Sf004 Sf010 Sf022 Sf064 Sf069 Sf075 Sf078 Sf082 Sf094 WSR094 Sf1605 Sf1705</t>
  </si>
  <si>
    <t>Sf035 Sf082</t>
  </si>
  <si>
    <t>Sf010 Sf022 Sf035 Sf064 Sf082 Sf094 Sf099 Sf112 Sf116 WSR069 WSR062 WSR012 WSR071</t>
  </si>
  <si>
    <t>Sf112</t>
  </si>
  <si>
    <t>Sf014 Sf109</t>
  </si>
  <si>
    <t>Sf010 Sf015 Sf082 Sf099 WSR094 WSR004 WSR097</t>
  </si>
  <si>
    <t>163701SE</t>
  </si>
  <si>
    <t>Sf022 Sf069 Sf078 Sf094 WSR062 WSR012</t>
  </si>
  <si>
    <t>WSR013 WSR018 WSR077 WSR086 WSR111</t>
  </si>
  <si>
    <t>Sf113 Sf116 WSR062 WSR068 WSR097</t>
  </si>
  <si>
    <t>Sf014 Sf064</t>
  </si>
  <si>
    <t>Sf101 Sf102 Sf120 Sf1703</t>
  </si>
  <si>
    <t>Sf012 Sf101 Sf102 Sf110</t>
  </si>
  <si>
    <t>171203SE</t>
  </si>
  <si>
    <t>Sf004 Sf012 Sf064 Sf069 Sf101</t>
  </si>
  <si>
    <t>Sf036 Sf114 Sf117</t>
  </si>
  <si>
    <t>Sf106 Sf1411</t>
  </si>
  <si>
    <t>Sf111 Sf112</t>
  </si>
  <si>
    <t>Sf010 Sf080 Sf114</t>
  </si>
  <si>
    <t>Sf022 Sf035 Sf064 Sf078 Sf082 Sf099 Sf114</t>
  </si>
  <si>
    <t>Sf010 Sf080</t>
  </si>
  <si>
    <t>Sf102 Sf106 Sf108 Sf107 Sf111 Sf1411</t>
  </si>
  <si>
    <t>Sf106 Sf109 Sf1411 Sf1703</t>
  </si>
  <si>
    <t>Sf010 Sf035 Sf112 Sf114</t>
  </si>
  <si>
    <t>Sf010 Sf022 Sf035 Sf036 Sf069 Sf078 Sf099 Sf107 Sf108 Sf109 Sf112 Sf114 Sf120 WSR097</t>
  </si>
  <si>
    <t>Sf036 Sf038 Sf102 Sf116 Sf1501 Sf1412 Sf1411 WSR012 WSR097 WSR102</t>
  </si>
  <si>
    <t>Sf035 Sf036 Sf069 Sf102</t>
  </si>
  <si>
    <t>Sf048 Sf080 Sf099 Sf108 Sf109 Sf112 Sf114 Sf1703</t>
  </si>
  <si>
    <t>WSR113 WSR018 WSR049 WSR063 WSR069 WSR071 WSR077 WSR086 WSR110</t>
  </si>
  <si>
    <t>WSR101 WSR111</t>
  </si>
  <si>
    <t>Sf105 WSR019 WSR024 WSR068</t>
  </si>
  <si>
    <t>Sf022 Sf038 Sf064 Sf069 Sf078</t>
  </si>
  <si>
    <t>Sf022 Sf035 Sf078 Sf082</t>
  </si>
  <si>
    <t>Sf099 Sf108 Sf109</t>
  </si>
  <si>
    <t>Sf035 Sf117</t>
  </si>
  <si>
    <t>Sf101 Sf110</t>
  </si>
  <si>
    <t>180201SE</t>
  </si>
  <si>
    <t>Sf010 Sf014 Sf048 Sf080 Sf121</t>
  </si>
  <si>
    <t>Sf038 Sf102</t>
  </si>
  <si>
    <t>Sf101 Sf102 Sf110 Sf112 Sf113 WSR012 WSR023</t>
  </si>
  <si>
    <t>Sf035 Sf069 Sf117</t>
  </si>
  <si>
    <t>Sf114 Sf1501 DarkMaleC2</t>
  </si>
  <si>
    <t>Sf004 Sf010 Sf014 Sf035 Sf048 Sf069 Sf080 Sf099 Sf112 Sf121 Sf1605 Sf117</t>
  </si>
  <si>
    <t>Sf004 Sf012 Sf022 Sf064 Sf069 Sf078 Sf093 Sf096 Sf104 Sf107 Sf1605 WSR095 Sf115</t>
  </si>
  <si>
    <t>Sf004 Sf012 Sf022 Sf036 Sf064 Sf069 Sf078 Sf093 Sf096 Sf099 Sf101 Sf102 Sf104 Sf107 Sf109 Sf111 Sf115 Sf116 Sf119 Sf120 Sf1605 WSR062 WSR070 WSR095 Sf1703</t>
  </si>
  <si>
    <t>Sf1701 WSR023 WSR086 WSR099 WSR110</t>
  </si>
  <si>
    <t>Sf096 Sf1701 WSR070</t>
  </si>
  <si>
    <t>Sf010 Sf035 Sf080 Sf102 Sf110 Sf117</t>
  </si>
  <si>
    <t>Sf038 Sf048</t>
  </si>
  <si>
    <t>Sf004 Sf012 Sf022 Sf093 Sf1605 WSR095 WSR019</t>
  </si>
  <si>
    <t>Sf022 Sf035 Sf102</t>
  </si>
  <si>
    <t>Sf022 Sf048 Sf093 Sf102 Sf107 Sf112</t>
  </si>
  <si>
    <t>Sf010 Sf012 Sf022 Sf035 Sf036 Sf064 Sf078 Sf093 Sf099 Sf101 Sf102 Sf110 Sf114 Sf120 WSR095</t>
  </si>
  <si>
    <t>Sf035 Sf036 Sf080 Sf093 Sf114</t>
  </si>
  <si>
    <t>Sf035 Sf038 Sf101 Sf1605 Sf1610</t>
  </si>
  <si>
    <t>Sf093 Sf102 Sf107 Sf110 Sf1501</t>
  </si>
  <si>
    <t>Sf022 Sf035 Sf036</t>
  </si>
  <si>
    <t>Sf014 Sf121</t>
  </si>
  <si>
    <t>183402SE</t>
  </si>
  <si>
    <t>Sf036 Sf082 Sf112</t>
  </si>
  <si>
    <t>Sf012 Sf022 Sf064 Sf078 Sf096 WSR070 Sf1701</t>
  </si>
  <si>
    <t>183602SE</t>
  </si>
  <si>
    <t>WSR013 WSR018</t>
  </si>
  <si>
    <t>Sf014 Sf048 Sf075 Sf121 WSR019</t>
  </si>
  <si>
    <t>Sf022 Sf036 Sf064 Sf069 Sf075 Sf093 Sf096 Sf101 WSR062</t>
  </si>
  <si>
    <t>Sf010 Sf012 Sf035 Sf038 Sf075 Sf082 Sf121</t>
  </si>
  <si>
    <t>183901SE</t>
  </si>
  <si>
    <t>Sf102 Sf107 Sf1501</t>
  </si>
  <si>
    <t>Unknown sex</t>
  </si>
  <si>
    <t>BIM_Female</t>
  </si>
  <si>
    <t>BIM_Male</t>
  </si>
  <si>
    <t>WSR_Female</t>
  </si>
  <si>
    <t>WSR_Male</t>
  </si>
  <si>
    <t>Sf014 Sf080 Sf094 Sf099 WSR051 WSR118 Sf1502 Sf1503 Sf1504</t>
  </si>
  <si>
    <t>Sf012 Sf014 Sf038 Sf116 WSR062 Sf1413 WSR030</t>
  </si>
  <si>
    <t>Sf004 Sf014 Sf022 Sf024 Sf048 Sf064 Sf069 Sf070 Sf075 Sf080 Sf096 Sf098 Sf099 Sf102 Sf105/WSR088 WSR012 WSR116 Sf115 WSR021 WSR052 WSR071 WSR072 WSR094 WSR095 WSR118</t>
  </si>
  <si>
    <t>Sf010 Sf080 Sf093 Sf099 Sf102 WSR004 WSR013 WSR069 Sf116 WSR070 WSR062 Sf1413 Sf1427 WSR116</t>
  </si>
  <si>
    <t>Sf004 Sf022 Sf024 Sf064 Sf069 Sf078 Sf080 Sf096 Sf098 Sf099 Sf104 Sf107 Sf115 WSR094 WSR069 WSR095 WSR102 WSR012 WSR097 WSR071</t>
  </si>
  <si>
    <t>Sf010 Sf022 Sf024 Sf035 Sf036 Sf070 Sf075 Sf082 Sf117 WSR094 Sf1425 Sf1426</t>
  </si>
  <si>
    <t>Sf024 Sf035 Sf070 Sf075 Sf108 WSR094 Sf1425 Sf1426</t>
  </si>
  <si>
    <t>Sf036 Sf093 Sf107 Sf109 Sf119 WSR095</t>
  </si>
  <si>
    <t>Sf104 Sf105/WSR088 WSR095</t>
  </si>
  <si>
    <t>Sf010 Sf022 Sf035 Sf038 Sf048 Sf064 Sf078 Sf094 Sf107 Sf112 Sf117 WSR010 WSR095</t>
  </si>
  <si>
    <t>Sf093 Sf094 Sf096 WSR095</t>
  </si>
  <si>
    <t>WSR004 Sf102 Sf106 WSR023</t>
  </si>
  <si>
    <t>Sf093 Sf101 Sf105/WSR088 Sf106 Sf107</t>
  </si>
  <si>
    <t>Sf004 Sf014 Sf022 Sf036 Sf048 Sf064 Sf069 Sf075 Sf078 Sf080 Sf094 Sf106 Sf112 Sf116 WSR012 WSR024 WSR062 WSR097 Sf1505 Sf1605</t>
  </si>
  <si>
    <t>Sf004 Sf064 Sf080 Sf093 Sf096 Sf098 Sf101 Sf102 Sf104 Sf106 Sf107 Sf108 Sf110 Sf112 Sf115 WSR095 Sf1411</t>
  </si>
  <si>
    <t>Sf014 Sf093 Sf101 Sf104 Sf105/WSR088 Sf111 WSR019 WSR024</t>
  </si>
  <si>
    <t>Sf004 Sf022 Sf025 Sf064 Sf069 Sf075 Sf078 WSR069 Sf116 WSR062 WSR012 WSR097 WSR099 Sf1303</t>
  </si>
  <si>
    <t>Sf014 Sf022 Sf099 Sf112 Sf116 WSR062 WSR012 WSR097 TtMr421 WSR068 WSR024</t>
  </si>
  <si>
    <t>Sf022 Sf035 Sf064 Sf099 Sf108 WSR094 Sf116 WSR062 WSR004 WSR012 Sf117 WSR097 Sf1303 WSR077</t>
  </si>
  <si>
    <t>Sf101 Sf1411 WSR095</t>
  </si>
  <si>
    <t>Sf012 Sf080 Sf093 Sf096 Sf099 Sf101 Sf104 Sf105/WSR088 Sf109 Sf115 WSR019 WSR024 WSR062 WSR071 WSR069 WSR095</t>
  </si>
  <si>
    <t>Sf010 Sf014 Sf035 Sf038 Sf048 Sf080 Sf101 Sf102 Sf110 WSR012 WSR052 WSR062 Sf117</t>
  </si>
  <si>
    <t>Sf113 WSR019 Sf1411 WSR023 WSR086</t>
  </si>
  <si>
    <t>Date/Time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</si>
</sst>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4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0" xfId="0" applyFill="1" applyBorder="1"/>
    <xf numFmtId="0" fontId="2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D41D0-CC2E-42A1-ADF7-1BED359F73CA}">
  <dimension ref="A1:O214"/>
  <sheetViews>
    <sheetView tabSelected="1" zoomScale="80" zoomScaleNormal="80" workbookViewId="0">
      <selection activeCell="E12" sqref="E12"/>
    </sheetView>
  </sheetViews>
  <sheetFormatPr defaultRowHeight="14.4" x14ac:dyDescent="0.3"/>
  <cols>
    <col min="1" max="1" width="13.33203125" style="8" bestFit="1" customWidth="1"/>
    <col min="2" max="2" width="17.109375" style="8" bestFit="1" customWidth="1"/>
    <col min="3" max="3" width="9.88671875" style="8" customWidth="1"/>
    <col min="4" max="4" width="13.21875" style="8" customWidth="1"/>
    <col min="5" max="5" width="8" style="8" customWidth="1"/>
    <col min="6" max="6" width="9.109375" style="8" customWidth="1"/>
    <col min="7" max="7" width="13.21875" style="8" customWidth="1"/>
    <col min="8" max="8" width="10.6640625" style="8" customWidth="1"/>
    <col min="9" max="9" width="16.88671875" style="8" customWidth="1"/>
    <col min="10" max="10" width="8.44140625" style="8" customWidth="1"/>
    <col min="11" max="11" width="9.6640625" style="8" customWidth="1"/>
    <col min="12" max="12" width="8" style="8" customWidth="1"/>
    <col min="13" max="13" width="10.33203125" style="8" customWidth="1"/>
    <col min="14" max="14" width="8.21875" style="8" customWidth="1"/>
    <col min="15" max="15" width="173.5546875" style="8" bestFit="1" customWidth="1"/>
    <col min="16" max="16384" width="8.88671875" style="8"/>
  </cols>
  <sheetData>
    <row r="1" spans="1:15" s="3" customFormat="1" ht="28.8" x14ac:dyDescent="0.3">
      <c r="A1" s="2" t="s">
        <v>217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4" t="s">
        <v>189</v>
      </c>
      <c r="K1" s="4" t="s">
        <v>190</v>
      </c>
      <c r="L1" s="4" t="s">
        <v>191</v>
      </c>
      <c r="M1" s="4" t="s">
        <v>192</v>
      </c>
      <c r="N1" s="4" t="s">
        <v>193</v>
      </c>
      <c r="O1" s="5" t="s">
        <v>8</v>
      </c>
    </row>
    <row r="2" spans="1:15" x14ac:dyDescent="0.3">
      <c r="A2" s="6">
        <v>41398.614583333336</v>
      </c>
      <c r="B2" s="7" t="s">
        <v>9</v>
      </c>
      <c r="C2" s="7">
        <v>10</v>
      </c>
      <c r="D2" s="7" t="s">
        <v>11</v>
      </c>
      <c r="E2" s="7" t="s">
        <v>10</v>
      </c>
      <c r="F2" s="7" t="s">
        <v>10</v>
      </c>
      <c r="G2" s="7" t="s">
        <v>10</v>
      </c>
      <c r="H2" s="7">
        <f t="shared" ref="H2:H65" si="0">IF(O2="\",0,(1+LEN(O2)-LEN(SUBSTITUTE(O2," ",""))))</f>
        <v>0</v>
      </c>
      <c r="I2" s="7">
        <f>H2/C2</f>
        <v>0</v>
      </c>
      <c r="J2" s="7"/>
      <c r="K2" s="7"/>
      <c r="L2" s="7"/>
      <c r="M2" s="7"/>
      <c r="N2" s="7"/>
      <c r="O2" s="1" t="s">
        <v>10</v>
      </c>
    </row>
    <row r="3" spans="1:15" x14ac:dyDescent="0.3">
      <c r="A3" s="6">
        <v>41400.475694444445</v>
      </c>
      <c r="B3" s="7">
        <v>13050301</v>
      </c>
      <c r="C3" s="7">
        <v>8</v>
      </c>
      <c r="D3" s="7" t="s">
        <v>12</v>
      </c>
      <c r="E3" s="7" t="s">
        <v>10</v>
      </c>
      <c r="F3" s="7" t="s">
        <v>10</v>
      </c>
      <c r="G3" s="7" t="s">
        <v>10</v>
      </c>
      <c r="H3" s="7">
        <f t="shared" si="0"/>
        <v>0</v>
      </c>
      <c r="I3" s="7">
        <f>H3/C3</f>
        <v>0</v>
      </c>
      <c r="J3" s="7"/>
      <c r="K3" s="7"/>
      <c r="L3" s="7"/>
      <c r="M3" s="7"/>
      <c r="N3" s="7"/>
      <c r="O3" s="1" t="s">
        <v>10</v>
      </c>
    </row>
    <row r="4" spans="1:15" x14ac:dyDescent="0.3">
      <c r="A4" s="6">
        <v>41400.689583333333</v>
      </c>
      <c r="B4" s="7">
        <v>13060101</v>
      </c>
      <c r="C4" s="7">
        <v>8</v>
      </c>
      <c r="D4" s="7" t="s">
        <v>11</v>
      </c>
      <c r="E4" s="7" t="s">
        <v>13</v>
      </c>
      <c r="F4" s="7">
        <v>1</v>
      </c>
      <c r="G4" s="7">
        <f>F4/C4</f>
        <v>0.125</v>
      </c>
      <c r="H4" s="7">
        <f t="shared" si="0"/>
        <v>3</v>
      </c>
      <c r="I4" s="7">
        <f>H4/C4</f>
        <v>0.375</v>
      </c>
      <c r="J4" s="7"/>
      <c r="K4" s="7"/>
      <c r="L4" s="7"/>
      <c r="M4" s="7"/>
      <c r="N4" s="7"/>
      <c r="O4" s="1" t="s">
        <v>14</v>
      </c>
    </row>
    <row r="5" spans="1:15" x14ac:dyDescent="0.3">
      <c r="A5" s="6">
        <v>41418.658333333333</v>
      </c>
      <c r="B5" s="7">
        <v>13080101</v>
      </c>
      <c r="C5" s="7">
        <v>8</v>
      </c>
      <c r="D5" s="7" t="s">
        <v>15</v>
      </c>
      <c r="E5" s="7" t="s">
        <v>16</v>
      </c>
      <c r="F5" s="7">
        <v>0</v>
      </c>
      <c r="G5" s="7">
        <f>F5/C5</f>
        <v>0</v>
      </c>
      <c r="H5" s="7">
        <f t="shared" si="0"/>
        <v>2</v>
      </c>
      <c r="I5" s="7">
        <f>H5/C5</f>
        <v>0.25</v>
      </c>
      <c r="J5" s="7"/>
      <c r="K5" s="7"/>
      <c r="L5" s="7"/>
      <c r="M5" s="7"/>
      <c r="N5" s="7"/>
      <c r="O5" s="1" t="s">
        <v>17</v>
      </c>
    </row>
    <row r="6" spans="1:15" x14ac:dyDescent="0.3">
      <c r="A6" s="6">
        <v>41426.713888888888</v>
      </c>
      <c r="B6" s="7">
        <v>13090101</v>
      </c>
      <c r="C6" s="7">
        <v>14</v>
      </c>
      <c r="D6" s="7" t="s">
        <v>12</v>
      </c>
      <c r="E6" s="7" t="s">
        <v>10</v>
      </c>
      <c r="F6" s="7" t="s">
        <v>10</v>
      </c>
      <c r="G6" s="7" t="s">
        <v>10</v>
      </c>
      <c r="H6" s="7">
        <f t="shared" si="0"/>
        <v>0</v>
      </c>
      <c r="I6" s="7">
        <f>H6/C6</f>
        <v>0</v>
      </c>
      <c r="J6" s="7"/>
      <c r="K6" s="7"/>
      <c r="L6" s="7"/>
      <c r="M6" s="7"/>
      <c r="N6" s="7"/>
      <c r="O6" s="1" t="s">
        <v>10</v>
      </c>
    </row>
    <row r="7" spans="1:15" x14ac:dyDescent="0.3">
      <c r="A7" s="6">
        <v>41428.809027777781</v>
      </c>
      <c r="B7" s="7">
        <v>13110301</v>
      </c>
      <c r="C7" s="7">
        <v>6</v>
      </c>
      <c r="D7" s="7" t="s">
        <v>11</v>
      </c>
      <c r="E7" s="7" t="s">
        <v>16</v>
      </c>
      <c r="F7" s="7">
        <v>0</v>
      </c>
      <c r="G7" s="7">
        <v>0</v>
      </c>
      <c r="H7" s="7">
        <f t="shared" si="0"/>
        <v>4</v>
      </c>
      <c r="I7" s="7">
        <f>H7/C7</f>
        <v>0.66666666666666663</v>
      </c>
      <c r="J7" s="7"/>
      <c r="K7" s="7"/>
      <c r="L7" s="7"/>
      <c r="M7" s="7"/>
      <c r="N7" s="7"/>
      <c r="O7" s="1" t="s">
        <v>18</v>
      </c>
    </row>
    <row r="8" spans="1:15" x14ac:dyDescent="0.3">
      <c r="A8" s="6">
        <v>41429.461111111108</v>
      </c>
      <c r="B8" s="7">
        <v>13120201</v>
      </c>
      <c r="C8" s="7">
        <v>14</v>
      </c>
      <c r="D8" s="7" t="s">
        <v>15</v>
      </c>
      <c r="E8" s="7" t="s">
        <v>16</v>
      </c>
      <c r="F8" s="7">
        <v>0</v>
      </c>
      <c r="G8" s="7">
        <v>0</v>
      </c>
      <c r="H8" s="7">
        <f t="shared" si="0"/>
        <v>4</v>
      </c>
      <c r="I8" s="7">
        <f>H8/C8</f>
        <v>0.2857142857142857</v>
      </c>
      <c r="J8" s="7"/>
      <c r="K8" s="7"/>
      <c r="L8" s="7"/>
      <c r="M8" s="7"/>
      <c r="N8" s="7"/>
      <c r="O8" s="1" t="s">
        <v>19</v>
      </c>
    </row>
    <row r="9" spans="1:15" x14ac:dyDescent="0.3">
      <c r="A9" s="6">
        <v>41429.731944444444</v>
      </c>
      <c r="B9" s="7">
        <v>13130302</v>
      </c>
      <c r="C9" s="7">
        <v>14</v>
      </c>
      <c r="D9" s="7" t="s">
        <v>11</v>
      </c>
      <c r="E9" s="7" t="s">
        <v>16</v>
      </c>
      <c r="F9" s="7">
        <v>0</v>
      </c>
      <c r="G9" s="7">
        <v>0</v>
      </c>
      <c r="H9" s="7">
        <f t="shared" si="0"/>
        <v>3</v>
      </c>
      <c r="I9" s="7">
        <f>H9/C9</f>
        <v>0.21428571428571427</v>
      </c>
      <c r="J9" s="7"/>
      <c r="K9" s="7"/>
      <c r="L9" s="7"/>
      <c r="M9" s="7"/>
      <c r="N9" s="7"/>
      <c r="O9" s="1" t="s">
        <v>20</v>
      </c>
    </row>
    <row r="10" spans="1:15" x14ac:dyDescent="0.3">
      <c r="A10" s="6">
        <v>41433.547222222223</v>
      </c>
      <c r="B10" s="7">
        <v>13150101</v>
      </c>
      <c r="C10" s="7">
        <v>4</v>
      </c>
      <c r="D10" s="7" t="s">
        <v>15</v>
      </c>
      <c r="E10" s="7" t="s">
        <v>21</v>
      </c>
      <c r="F10" s="7">
        <v>2</v>
      </c>
      <c r="G10" s="7">
        <v>1</v>
      </c>
      <c r="H10" s="7">
        <f t="shared" si="0"/>
        <v>2</v>
      </c>
      <c r="I10" s="7">
        <f>H10/C10</f>
        <v>0.5</v>
      </c>
      <c r="J10" s="7"/>
      <c r="K10" s="7"/>
      <c r="L10" s="7"/>
      <c r="M10" s="7"/>
      <c r="N10" s="7"/>
      <c r="O10" s="1" t="s">
        <v>22</v>
      </c>
    </row>
    <row r="11" spans="1:15" x14ac:dyDescent="0.3">
      <c r="A11" s="6">
        <v>41448.577777777777</v>
      </c>
      <c r="B11" s="7">
        <v>13160101</v>
      </c>
      <c r="C11" s="7">
        <v>20</v>
      </c>
      <c r="D11" s="7" t="s">
        <v>11</v>
      </c>
      <c r="E11" s="7" t="s">
        <v>16</v>
      </c>
      <c r="F11" s="7">
        <v>0</v>
      </c>
      <c r="G11" s="7">
        <v>0</v>
      </c>
      <c r="H11" s="7">
        <f t="shared" si="0"/>
        <v>8</v>
      </c>
      <c r="I11" s="7">
        <f>H11/C11</f>
        <v>0.4</v>
      </c>
      <c r="J11" s="7"/>
      <c r="K11" s="7"/>
      <c r="L11" s="7"/>
      <c r="M11" s="7"/>
      <c r="N11" s="7"/>
      <c r="O11" s="1" t="s">
        <v>23</v>
      </c>
    </row>
    <row r="12" spans="1:15" x14ac:dyDescent="0.3">
      <c r="A12" s="6">
        <v>41448.635416666664</v>
      </c>
      <c r="B12" s="7">
        <v>13160202</v>
      </c>
      <c r="C12" s="7">
        <v>4</v>
      </c>
      <c r="D12" s="7" t="s">
        <v>11</v>
      </c>
      <c r="E12" s="7" t="s">
        <v>16</v>
      </c>
      <c r="F12" s="7">
        <v>0</v>
      </c>
      <c r="G12" s="7">
        <v>0</v>
      </c>
      <c r="H12" s="7">
        <f t="shared" si="0"/>
        <v>4</v>
      </c>
      <c r="I12" s="7">
        <f>H12/C12</f>
        <v>1</v>
      </c>
      <c r="J12" s="7"/>
      <c r="K12" s="7"/>
      <c r="L12" s="7"/>
      <c r="M12" s="7"/>
      <c r="N12" s="7"/>
      <c r="O12" s="1" t="s">
        <v>24</v>
      </c>
    </row>
    <row r="13" spans="1:15" x14ac:dyDescent="0.3">
      <c r="A13" s="6">
        <v>41449.686111111114</v>
      </c>
      <c r="B13" s="7">
        <v>13170101</v>
      </c>
      <c r="C13" s="7">
        <v>18</v>
      </c>
      <c r="D13" s="7" t="s">
        <v>11</v>
      </c>
      <c r="E13" s="7" t="s">
        <v>16</v>
      </c>
      <c r="F13" s="7">
        <v>0</v>
      </c>
      <c r="G13" s="7">
        <v>0</v>
      </c>
      <c r="H13" s="7">
        <f t="shared" si="0"/>
        <v>8</v>
      </c>
      <c r="I13" s="7">
        <f>H13/C13</f>
        <v>0.44444444444444442</v>
      </c>
      <c r="J13" s="7"/>
      <c r="K13" s="7"/>
      <c r="L13" s="7"/>
      <c r="M13" s="7"/>
      <c r="N13" s="7"/>
      <c r="O13" s="1" t="s">
        <v>25</v>
      </c>
    </row>
    <row r="14" spans="1:15" x14ac:dyDescent="0.3">
      <c r="A14" s="6">
        <v>41465.696527777778</v>
      </c>
      <c r="B14" s="7">
        <v>13210101</v>
      </c>
      <c r="C14" s="7">
        <v>5</v>
      </c>
      <c r="D14" s="7" t="s">
        <v>11</v>
      </c>
      <c r="E14" s="7" t="s">
        <v>16</v>
      </c>
      <c r="F14" s="7">
        <v>0</v>
      </c>
      <c r="G14" s="7">
        <v>0</v>
      </c>
      <c r="H14" s="7">
        <f t="shared" si="0"/>
        <v>1</v>
      </c>
      <c r="I14" s="7">
        <f>H14/C14</f>
        <v>0.2</v>
      </c>
      <c r="J14" s="7"/>
      <c r="K14" s="7"/>
      <c r="L14" s="7"/>
      <c r="M14" s="7"/>
      <c r="N14" s="7"/>
      <c r="O14" s="1" t="s">
        <v>26</v>
      </c>
    </row>
    <row r="15" spans="1:15" x14ac:dyDescent="0.3">
      <c r="A15" s="6">
        <v>41477.726388888892</v>
      </c>
      <c r="B15" s="7" t="s">
        <v>27</v>
      </c>
      <c r="C15" s="7">
        <v>8</v>
      </c>
      <c r="D15" s="7" t="s">
        <v>12</v>
      </c>
      <c r="E15" s="7" t="s">
        <v>16</v>
      </c>
      <c r="F15" s="7">
        <v>0</v>
      </c>
      <c r="G15" s="7">
        <v>0</v>
      </c>
      <c r="H15" s="7">
        <f t="shared" si="0"/>
        <v>2</v>
      </c>
      <c r="I15" s="7">
        <f>H15/C15</f>
        <v>0.25</v>
      </c>
      <c r="J15" s="7"/>
      <c r="K15" s="7"/>
      <c r="L15" s="7"/>
      <c r="M15" s="7"/>
      <c r="N15" s="7"/>
      <c r="O15" s="1" t="s">
        <v>28</v>
      </c>
    </row>
    <row r="16" spans="1:15" x14ac:dyDescent="0.3">
      <c r="A16" s="6">
        <v>41478.729861111111</v>
      </c>
      <c r="B16" s="7" t="s">
        <v>29</v>
      </c>
      <c r="C16" s="7">
        <v>4</v>
      </c>
      <c r="D16" s="7" t="s">
        <v>12</v>
      </c>
      <c r="E16" s="7" t="s">
        <v>10</v>
      </c>
      <c r="F16" s="7" t="s">
        <v>10</v>
      </c>
      <c r="G16" s="7" t="s">
        <v>10</v>
      </c>
      <c r="H16" s="7">
        <f t="shared" si="0"/>
        <v>0</v>
      </c>
      <c r="I16" s="7">
        <f>H16/C16</f>
        <v>0</v>
      </c>
      <c r="J16" s="7"/>
      <c r="K16" s="7"/>
      <c r="L16" s="7"/>
      <c r="M16" s="7"/>
      <c r="N16" s="7"/>
      <c r="O16" s="1" t="s">
        <v>10</v>
      </c>
    </row>
    <row r="17" spans="1:15" x14ac:dyDescent="0.3">
      <c r="A17" s="6">
        <v>41480.720138888886</v>
      </c>
      <c r="B17" s="7">
        <v>13240101</v>
      </c>
      <c r="C17" s="7">
        <v>8</v>
      </c>
      <c r="D17" s="7" t="s">
        <v>12</v>
      </c>
      <c r="E17" s="7" t="s">
        <v>10</v>
      </c>
      <c r="F17" s="7" t="s">
        <v>10</v>
      </c>
      <c r="G17" s="7" t="s">
        <v>10</v>
      </c>
      <c r="H17" s="7">
        <f t="shared" si="0"/>
        <v>0</v>
      </c>
      <c r="I17" s="7">
        <f>H17/C17</f>
        <v>0</v>
      </c>
      <c r="J17" s="7"/>
      <c r="K17" s="7"/>
      <c r="L17" s="7"/>
      <c r="M17" s="7"/>
      <c r="N17" s="7"/>
      <c r="O17" s="1" t="s">
        <v>10</v>
      </c>
    </row>
    <row r="18" spans="1:15" x14ac:dyDescent="0.3">
      <c r="A18" s="6">
        <v>41483.736111111109</v>
      </c>
      <c r="B18" s="7">
        <v>13250201</v>
      </c>
      <c r="C18" s="7">
        <v>10</v>
      </c>
      <c r="D18" s="7" t="s">
        <v>30</v>
      </c>
      <c r="E18" s="7" t="s">
        <v>10</v>
      </c>
      <c r="F18" s="7" t="s">
        <v>10</v>
      </c>
      <c r="G18" s="7" t="s">
        <v>10</v>
      </c>
      <c r="H18" s="7">
        <f t="shared" si="0"/>
        <v>0</v>
      </c>
      <c r="I18" s="7">
        <f>H18/C18</f>
        <v>0</v>
      </c>
      <c r="J18" s="7"/>
      <c r="K18" s="7"/>
      <c r="L18" s="7"/>
      <c r="M18" s="7"/>
      <c r="N18" s="7"/>
      <c r="O18" s="1" t="s">
        <v>10</v>
      </c>
    </row>
    <row r="19" spans="1:15" x14ac:dyDescent="0.3">
      <c r="A19" s="6">
        <v>41484.672222222223</v>
      </c>
      <c r="B19" s="7">
        <v>13260201</v>
      </c>
      <c r="C19" s="7">
        <v>11</v>
      </c>
      <c r="D19" s="7" t="s">
        <v>11</v>
      </c>
      <c r="E19" s="7" t="s">
        <v>16</v>
      </c>
      <c r="F19" s="7">
        <v>0</v>
      </c>
      <c r="G19" s="7">
        <v>0</v>
      </c>
      <c r="H19" s="7">
        <f t="shared" si="0"/>
        <v>2</v>
      </c>
      <c r="I19" s="7">
        <f>H19/C19</f>
        <v>0.18181818181818182</v>
      </c>
      <c r="J19" s="7"/>
      <c r="K19" s="7"/>
      <c r="L19" s="7"/>
      <c r="M19" s="7"/>
      <c r="N19" s="7"/>
      <c r="O19" s="1" t="s">
        <v>31</v>
      </c>
    </row>
    <row r="20" spans="1:15" x14ac:dyDescent="0.3">
      <c r="A20" s="6">
        <v>41485.688888888886</v>
      </c>
      <c r="B20" s="7">
        <v>13270101</v>
      </c>
      <c r="C20" s="7">
        <v>8</v>
      </c>
      <c r="D20" s="7" t="s">
        <v>11</v>
      </c>
      <c r="E20" s="7" t="s">
        <v>10</v>
      </c>
      <c r="F20" s="7" t="s">
        <v>10</v>
      </c>
      <c r="G20" s="7" t="s">
        <v>10</v>
      </c>
      <c r="H20" s="7">
        <f t="shared" si="0"/>
        <v>0</v>
      </c>
      <c r="I20" s="7">
        <f>H20/C20</f>
        <v>0</v>
      </c>
      <c r="J20" s="7"/>
      <c r="K20" s="7"/>
      <c r="L20" s="7"/>
      <c r="M20" s="7"/>
      <c r="N20" s="7"/>
      <c r="O20" s="1" t="s">
        <v>10</v>
      </c>
    </row>
    <row r="21" spans="1:15" x14ac:dyDescent="0.3">
      <c r="A21" s="6">
        <v>41485.756944444445</v>
      </c>
      <c r="B21" s="7">
        <v>13270203</v>
      </c>
      <c r="C21" s="7">
        <v>4</v>
      </c>
      <c r="D21" s="7" t="s">
        <v>11</v>
      </c>
      <c r="E21" s="7" t="s">
        <v>10</v>
      </c>
      <c r="F21" s="7" t="s">
        <v>10</v>
      </c>
      <c r="G21" s="7" t="s">
        <v>10</v>
      </c>
      <c r="H21" s="7">
        <f t="shared" si="0"/>
        <v>0</v>
      </c>
      <c r="I21" s="7">
        <f>H21/C21</f>
        <v>0</v>
      </c>
      <c r="J21" s="7"/>
      <c r="K21" s="7"/>
      <c r="L21" s="7"/>
      <c r="M21" s="7"/>
      <c r="N21" s="7"/>
      <c r="O21" s="1" t="s">
        <v>10</v>
      </c>
    </row>
    <row r="22" spans="1:15" x14ac:dyDescent="0.3">
      <c r="A22" s="6">
        <v>41487.763194444444</v>
      </c>
      <c r="B22" s="7">
        <v>13290101</v>
      </c>
      <c r="C22" s="7">
        <v>10</v>
      </c>
      <c r="D22" s="7" t="s">
        <v>11</v>
      </c>
      <c r="E22" s="7" t="s">
        <v>16</v>
      </c>
      <c r="F22" s="7">
        <v>0</v>
      </c>
      <c r="G22" s="7">
        <v>0</v>
      </c>
      <c r="H22" s="7">
        <f t="shared" si="0"/>
        <v>2</v>
      </c>
      <c r="I22" s="7">
        <f>H22/C22</f>
        <v>0.2</v>
      </c>
      <c r="J22" s="7"/>
      <c r="K22" s="7"/>
      <c r="L22" s="7"/>
      <c r="M22" s="7"/>
      <c r="N22" s="7"/>
      <c r="O22" s="1" t="s">
        <v>32</v>
      </c>
    </row>
    <row r="23" spans="1:15" x14ac:dyDescent="0.3">
      <c r="A23" s="6">
        <v>41490.790277777778</v>
      </c>
      <c r="B23" s="7">
        <v>13300202</v>
      </c>
      <c r="C23" s="7">
        <v>3</v>
      </c>
      <c r="D23" s="7" t="s">
        <v>11</v>
      </c>
      <c r="E23" s="7" t="s">
        <v>16</v>
      </c>
      <c r="F23" s="7">
        <v>0</v>
      </c>
      <c r="G23" s="7">
        <v>0</v>
      </c>
      <c r="H23" s="7">
        <f t="shared" si="0"/>
        <v>1</v>
      </c>
      <c r="I23" s="7">
        <f>H23/C23</f>
        <v>0.33333333333333331</v>
      </c>
      <c r="J23" s="7"/>
      <c r="K23" s="7"/>
      <c r="L23" s="7"/>
      <c r="M23" s="7"/>
      <c r="N23" s="7"/>
      <c r="O23" s="1" t="s">
        <v>33</v>
      </c>
    </row>
    <row r="24" spans="1:15" x14ac:dyDescent="0.3">
      <c r="A24" s="6">
        <v>41491.784722222219</v>
      </c>
      <c r="B24" s="7">
        <v>1331101</v>
      </c>
      <c r="C24" s="7">
        <v>9</v>
      </c>
      <c r="D24" s="7" t="s">
        <v>11</v>
      </c>
      <c r="E24" s="7" t="s">
        <v>21</v>
      </c>
      <c r="F24" s="7">
        <v>1</v>
      </c>
      <c r="G24" s="7">
        <v>1</v>
      </c>
      <c r="H24" s="7">
        <f t="shared" si="0"/>
        <v>1</v>
      </c>
      <c r="I24" s="7">
        <f>H24/C24</f>
        <v>0.1111111111111111</v>
      </c>
      <c r="J24" s="7"/>
      <c r="K24" s="7"/>
      <c r="L24" s="7"/>
      <c r="M24" s="7"/>
      <c r="N24" s="7"/>
      <c r="O24" s="1" t="s">
        <v>34</v>
      </c>
    </row>
    <row r="25" spans="1:15" x14ac:dyDescent="0.3">
      <c r="A25" s="6">
        <v>41493.768750000003</v>
      </c>
      <c r="B25" s="7">
        <v>13330101</v>
      </c>
      <c r="C25" s="7">
        <v>7</v>
      </c>
      <c r="D25" s="7" t="s">
        <v>11</v>
      </c>
      <c r="E25" s="7" t="s">
        <v>16</v>
      </c>
      <c r="F25" s="7">
        <v>0</v>
      </c>
      <c r="G25" s="7">
        <v>0</v>
      </c>
      <c r="H25" s="7">
        <f t="shared" si="0"/>
        <v>4</v>
      </c>
      <c r="I25" s="7">
        <f>H25/C25</f>
        <v>0.5714285714285714</v>
      </c>
      <c r="J25" s="7"/>
      <c r="K25" s="7"/>
      <c r="L25" s="7"/>
      <c r="M25" s="7"/>
      <c r="N25" s="7"/>
      <c r="O25" s="1" t="s">
        <v>35</v>
      </c>
    </row>
    <row r="26" spans="1:15" x14ac:dyDescent="0.3">
      <c r="A26" s="6">
        <v>41494.759722222225</v>
      </c>
      <c r="B26" s="7">
        <v>13340101</v>
      </c>
      <c r="C26" s="7">
        <v>5</v>
      </c>
      <c r="D26" s="7" t="s">
        <v>12</v>
      </c>
      <c r="E26" s="7" t="s">
        <v>10</v>
      </c>
      <c r="F26" s="7" t="s">
        <v>10</v>
      </c>
      <c r="G26" s="7" t="s">
        <v>10</v>
      </c>
      <c r="H26" s="7">
        <f t="shared" si="0"/>
        <v>0</v>
      </c>
      <c r="I26" s="7">
        <f>H26/C26</f>
        <v>0</v>
      </c>
      <c r="J26" s="7"/>
      <c r="K26" s="7"/>
      <c r="L26" s="7"/>
      <c r="M26" s="7"/>
      <c r="N26" s="7"/>
      <c r="O26" s="1" t="s">
        <v>10</v>
      </c>
    </row>
    <row r="27" spans="1:15" x14ac:dyDescent="0.3">
      <c r="A27" s="6">
        <v>41498.643055555556</v>
      </c>
      <c r="B27" s="7" t="s">
        <v>36</v>
      </c>
      <c r="C27" s="7">
        <v>5</v>
      </c>
      <c r="D27" s="7" t="s">
        <v>11</v>
      </c>
      <c r="E27" s="7" t="s">
        <v>16</v>
      </c>
      <c r="F27" s="7">
        <v>0</v>
      </c>
      <c r="G27" s="7">
        <v>0</v>
      </c>
      <c r="H27" s="7">
        <f t="shared" si="0"/>
        <v>2</v>
      </c>
      <c r="I27" s="7">
        <f>H27/C27</f>
        <v>0.4</v>
      </c>
      <c r="J27" s="7"/>
      <c r="K27" s="7"/>
      <c r="L27" s="7"/>
      <c r="M27" s="7"/>
      <c r="N27" s="7"/>
      <c r="O27" s="1" t="s">
        <v>37</v>
      </c>
    </row>
    <row r="28" spans="1:15" x14ac:dyDescent="0.3">
      <c r="A28" s="6">
        <v>41498.715277777781</v>
      </c>
      <c r="B28" s="7">
        <v>13350201</v>
      </c>
      <c r="C28" s="7">
        <v>6</v>
      </c>
      <c r="D28" s="7" t="s">
        <v>11</v>
      </c>
      <c r="E28" s="7" t="s">
        <v>16</v>
      </c>
      <c r="F28" s="7">
        <v>0</v>
      </c>
      <c r="G28" s="7">
        <v>0</v>
      </c>
      <c r="H28" s="7">
        <f t="shared" si="0"/>
        <v>3</v>
      </c>
      <c r="I28" s="7">
        <f>H28/C28</f>
        <v>0.5</v>
      </c>
      <c r="J28" s="7"/>
      <c r="K28" s="7"/>
      <c r="L28" s="7"/>
      <c r="M28" s="7"/>
      <c r="N28" s="7"/>
      <c r="O28" s="1" t="s">
        <v>38</v>
      </c>
    </row>
    <row r="29" spans="1:15" x14ac:dyDescent="0.3">
      <c r="A29" s="6">
        <v>41499.754861111112</v>
      </c>
      <c r="B29" s="7">
        <v>13360101</v>
      </c>
      <c r="C29" s="7">
        <v>4</v>
      </c>
      <c r="D29" s="7" t="s">
        <v>11</v>
      </c>
      <c r="E29" s="7" t="s">
        <v>16</v>
      </c>
      <c r="F29" s="7">
        <v>0</v>
      </c>
      <c r="G29" s="7">
        <v>0</v>
      </c>
      <c r="H29" s="7">
        <f t="shared" si="0"/>
        <v>3</v>
      </c>
      <c r="I29" s="7">
        <f>H29/C29</f>
        <v>0.75</v>
      </c>
      <c r="J29" s="7"/>
      <c r="K29" s="7"/>
      <c r="L29" s="7"/>
      <c r="M29" s="7"/>
      <c r="N29" s="7"/>
      <c r="O29" s="1" t="s">
        <v>38</v>
      </c>
    </row>
    <row r="30" spans="1:15" x14ac:dyDescent="0.3">
      <c r="A30" s="6">
        <v>41499.786111111112</v>
      </c>
      <c r="B30" s="7" t="s">
        <v>39</v>
      </c>
      <c r="C30" s="7">
        <v>6</v>
      </c>
      <c r="D30" s="7" t="s">
        <v>11</v>
      </c>
      <c r="E30" s="7" t="s">
        <v>16</v>
      </c>
      <c r="F30" s="7">
        <v>0</v>
      </c>
      <c r="G30" s="7">
        <v>0</v>
      </c>
      <c r="H30" s="7">
        <f t="shared" si="0"/>
        <v>5</v>
      </c>
      <c r="I30" s="7">
        <f>H30/C30</f>
        <v>0.83333333333333337</v>
      </c>
      <c r="J30" s="7"/>
      <c r="K30" s="7"/>
      <c r="L30" s="7"/>
      <c r="M30" s="7"/>
      <c r="N30" s="7"/>
      <c r="O30" s="1" t="s">
        <v>40</v>
      </c>
    </row>
    <row r="31" spans="1:15" x14ac:dyDescent="0.3">
      <c r="A31" s="6">
        <v>41499.813888888886</v>
      </c>
      <c r="B31" s="7">
        <v>13360402</v>
      </c>
      <c r="C31" s="7">
        <v>13</v>
      </c>
      <c r="D31" s="7" t="s">
        <v>11</v>
      </c>
      <c r="E31" s="7" t="s">
        <v>16</v>
      </c>
      <c r="F31" s="7">
        <v>0</v>
      </c>
      <c r="G31" s="7">
        <v>0</v>
      </c>
      <c r="H31" s="7">
        <f t="shared" si="0"/>
        <v>10</v>
      </c>
      <c r="I31" s="7">
        <f>H31/C31</f>
        <v>0.76923076923076927</v>
      </c>
      <c r="J31" s="7"/>
      <c r="K31" s="7"/>
      <c r="L31" s="7"/>
      <c r="M31" s="7"/>
      <c r="N31" s="7"/>
      <c r="O31" s="1" t="s">
        <v>41</v>
      </c>
    </row>
    <row r="32" spans="1:15" x14ac:dyDescent="0.3">
      <c r="A32" s="6">
        <v>41500.661805555559</v>
      </c>
      <c r="B32" s="7">
        <v>13370101</v>
      </c>
      <c r="C32" s="7">
        <v>7</v>
      </c>
      <c r="D32" s="7" t="s">
        <v>11</v>
      </c>
      <c r="E32" s="7" t="s">
        <v>16</v>
      </c>
      <c r="F32" s="7">
        <v>0</v>
      </c>
      <c r="G32" s="7">
        <v>0</v>
      </c>
      <c r="H32" s="7">
        <f t="shared" si="0"/>
        <v>7</v>
      </c>
      <c r="I32" s="7">
        <f>H32/C32</f>
        <v>1</v>
      </c>
      <c r="J32" s="7"/>
      <c r="K32" s="7"/>
      <c r="L32" s="7"/>
      <c r="M32" s="7"/>
      <c r="N32" s="7"/>
      <c r="O32" s="1" t="s">
        <v>42</v>
      </c>
    </row>
    <row r="33" spans="1:15" x14ac:dyDescent="0.3">
      <c r="A33" s="6">
        <v>41500.699999999997</v>
      </c>
      <c r="B33" s="7">
        <v>13370202</v>
      </c>
      <c r="C33" s="7">
        <v>12</v>
      </c>
      <c r="D33" s="7" t="s">
        <v>11</v>
      </c>
      <c r="E33" s="7" t="s">
        <v>16</v>
      </c>
      <c r="F33" s="7">
        <v>0</v>
      </c>
      <c r="G33" s="7">
        <v>0</v>
      </c>
      <c r="H33" s="7">
        <f t="shared" si="0"/>
        <v>6</v>
      </c>
      <c r="I33" s="7">
        <f>H33/C33</f>
        <v>0.5</v>
      </c>
      <c r="J33" s="7"/>
      <c r="K33" s="7"/>
      <c r="L33" s="7"/>
      <c r="M33" s="7"/>
      <c r="N33" s="7"/>
      <c r="O33" s="1" t="s">
        <v>43</v>
      </c>
    </row>
    <row r="34" spans="1:15" x14ac:dyDescent="0.3">
      <c r="A34" s="6">
        <v>41501.663888888892</v>
      </c>
      <c r="B34" s="7">
        <v>13380101</v>
      </c>
      <c r="C34" s="7">
        <v>14</v>
      </c>
      <c r="D34" s="7" t="s">
        <v>11</v>
      </c>
      <c r="E34" s="7" t="s">
        <v>16</v>
      </c>
      <c r="F34" s="7">
        <v>0</v>
      </c>
      <c r="G34" s="7">
        <v>0</v>
      </c>
      <c r="H34" s="7">
        <f t="shared" si="0"/>
        <v>2</v>
      </c>
      <c r="I34" s="7">
        <f>H34/C34</f>
        <v>0.14285714285714285</v>
      </c>
      <c r="J34" s="9"/>
      <c r="K34" s="9"/>
      <c r="L34" s="9"/>
      <c r="M34" s="9"/>
      <c r="N34" s="9"/>
      <c r="O34" s="10" t="s">
        <v>44</v>
      </c>
    </row>
    <row r="35" spans="1:15" s="14" customFormat="1" x14ac:dyDescent="0.3">
      <c r="A35" s="11">
        <v>41502.776388888888</v>
      </c>
      <c r="B35" s="12">
        <v>13390101</v>
      </c>
      <c r="C35" s="12">
        <v>4</v>
      </c>
      <c r="D35" s="12" t="s">
        <v>11</v>
      </c>
      <c r="E35" s="12" t="s">
        <v>16</v>
      </c>
      <c r="F35" s="12">
        <v>0</v>
      </c>
      <c r="G35" s="12">
        <v>0</v>
      </c>
      <c r="H35" s="12">
        <f t="shared" si="0"/>
        <v>2</v>
      </c>
      <c r="I35" s="12">
        <f>H35/C35</f>
        <v>0.5</v>
      </c>
      <c r="J35" s="12"/>
      <c r="K35" s="12"/>
      <c r="L35" s="12"/>
      <c r="M35" s="12"/>
      <c r="N35" s="12"/>
      <c r="O35" s="13" t="s">
        <v>45</v>
      </c>
    </row>
    <row r="36" spans="1:15" x14ac:dyDescent="0.3">
      <c r="A36" s="6">
        <v>41762.67291666667</v>
      </c>
      <c r="B36" s="7">
        <v>14010101</v>
      </c>
      <c r="C36" s="7">
        <v>4</v>
      </c>
      <c r="D36" s="7" t="s">
        <v>11</v>
      </c>
      <c r="E36" s="7" t="s">
        <v>16</v>
      </c>
      <c r="F36" s="7">
        <v>0</v>
      </c>
      <c r="G36" s="7">
        <v>0</v>
      </c>
      <c r="H36" s="7">
        <f t="shared" si="0"/>
        <v>3</v>
      </c>
      <c r="I36" s="7">
        <f>H36/C36</f>
        <v>0.75</v>
      </c>
      <c r="J36" s="7"/>
      <c r="K36" s="7"/>
      <c r="L36" s="7"/>
      <c r="M36" s="7"/>
      <c r="N36" s="7"/>
      <c r="O36" s="1" t="s">
        <v>46</v>
      </c>
    </row>
    <row r="37" spans="1:15" x14ac:dyDescent="0.3">
      <c r="A37" s="6">
        <v>41764.674305555556</v>
      </c>
      <c r="B37" s="7">
        <v>14020201</v>
      </c>
      <c r="C37" s="7">
        <v>13</v>
      </c>
      <c r="D37" s="7" t="s">
        <v>11</v>
      </c>
      <c r="E37" s="7" t="s">
        <v>16</v>
      </c>
      <c r="F37" s="7">
        <v>0</v>
      </c>
      <c r="G37" s="7">
        <v>0</v>
      </c>
      <c r="H37" s="7">
        <f t="shared" si="0"/>
        <v>7</v>
      </c>
      <c r="I37" s="7">
        <f>H37/C37</f>
        <v>0.53846153846153844</v>
      </c>
      <c r="J37" s="7"/>
      <c r="K37" s="7"/>
      <c r="L37" s="7"/>
      <c r="M37" s="7"/>
      <c r="N37" s="7"/>
      <c r="O37" s="1" t="s">
        <v>47</v>
      </c>
    </row>
    <row r="38" spans="1:15" x14ac:dyDescent="0.3">
      <c r="A38" s="6">
        <v>41765.709722222222</v>
      </c>
      <c r="B38" s="7">
        <v>14030101</v>
      </c>
      <c r="C38" s="7">
        <v>10</v>
      </c>
      <c r="D38" s="7" t="s">
        <v>11</v>
      </c>
      <c r="E38" s="7" t="s">
        <v>16</v>
      </c>
      <c r="F38" s="7">
        <v>0</v>
      </c>
      <c r="G38" s="7">
        <v>0</v>
      </c>
      <c r="H38" s="7">
        <f t="shared" si="0"/>
        <v>7</v>
      </c>
      <c r="I38" s="7">
        <f>H38/C38</f>
        <v>0.7</v>
      </c>
      <c r="J38" s="7"/>
      <c r="K38" s="7"/>
      <c r="L38" s="7"/>
      <c r="M38" s="7"/>
      <c r="N38" s="7"/>
      <c r="O38" s="1" t="s">
        <v>48</v>
      </c>
    </row>
    <row r="39" spans="1:15" x14ac:dyDescent="0.3">
      <c r="A39" s="6">
        <v>41765.761111111111</v>
      </c>
      <c r="B39" s="7">
        <v>14030202</v>
      </c>
      <c r="C39" s="7">
        <v>10</v>
      </c>
      <c r="D39" s="7" t="s">
        <v>11</v>
      </c>
      <c r="E39" s="7" t="s">
        <v>16</v>
      </c>
      <c r="F39" s="7">
        <v>0</v>
      </c>
      <c r="G39" s="7">
        <v>0</v>
      </c>
      <c r="H39" s="7">
        <f t="shared" si="0"/>
        <v>8</v>
      </c>
      <c r="I39" s="7">
        <f>H39/C39</f>
        <v>0.8</v>
      </c>
      <c r="J39" s="7"/>
      <c r="K39" s="7"/>
      <c r="L39" s="7"/>
      <c r="M39" s="7"/>
      <c r="N39" s="7"/>
      <c r="O39" s="1" t="s">
        <v>49</v>
      </c>
    </row>
    <row r="40" spans="1:15" x14ac:dyDescent="0.3">
      <c r="A40" s="6">
        <v>41787.754861111112</v>
      </c>
      <c r="B40" s="7">
        <v>14090201</v>
      </c>
      <c r="C40" s="7">
        <v>6</v>
      </c>
      <c r="D40" s="7" t="s">
        <v>15</v>
      </c>
      <c r="E40" s="7" t="s">
        <v>16</v>
      </c>
      <c r="F40" s="7">
        <v>0</v>
      </c>
      <c r="G40" s="7">
        <v>0</v>
      </c>
      <c r="H40" s="7">
        <f t="shared" si="0"/>
        <v>5</v>
      </c>
      <c r="I40" s="7">
        <f>H40/C40</f>
        <v>0.83333333333333337</v>
      </c>
      <c r="J40" s="7"/>
      <c r="K40" s="7"/>
      <c r="L40" s="7"/>
      <c r="M40" s="7"/>
      <c r="N40" s="7"/>
      <c r="O40" s="1" t="s">
        <v>50</v>
      </c>
    </row>
    <row r="41" spans="1:15" x14ac:dyDescent="0.3">
      <c r="A41" s="6">
        <v>41788.711805555555</v>
      </c>
      <c r="B41" s="7">
        <v>14100101</v>
      </c>
      <c r="C41" s="7">
        <v>4</v>
      </c>
      <c r="D41" s="7" t="s">
        <v>11</v>
      </c>
      <c r="E41" s="7" t="s">
        <v>16</v>
      </c>
      <c r="F41" s="7">
        <v>0</v>
      </c>
      <c r="G41" s="7">
        <v>0</v>
      </c>
      <c r="H41" s="7">
        <f t="shared" si="0"/>
        <v>3</v>
      </c>
      <c r="I41" s="7">
        <f>H41/C41</f>
        <v>0.75</v>
      </c>
      <c r="J41" s="7"/>
      <c r="K41" s="7"/>
      <c r="L41" s="7"/>
      <c r="M41" s="7"/>
      <c r="N41" s="7"/>
      <c r="O41" s="1" t="s">
        <v>51</v>
      </c>
    </row>
    <row r="42" spans="1:15" x14ac:dyDescent="0.3">
      <c r="A42" s="6">
        <v>41788.768055555556</v>
      </c>
      <c r="B42" s="7">
        <v>14100303</v>
      </c>
      <c r="C42" s="7">
        <v>6</v>
      </c>
      <c r="D42" s="7" t="s">
        <v>11</v>
      </c>
      <c r="E42" s="7" t="s">
        <v>16</v>
      </c>
      <c r="F42" s="7">
        <v>0</v>
      </c>
      <c r="G42" s="7">
        <v>0</v>
      </c>
      <c r="H42" s="7">
        <f t="shared" si="0"/>
        <v>3</v>
      </c>
      <c r="I42" s="7">
        <f>H42/C42</f>
        <v>0.5</v>
      </c>
      <c r="J42" s="7"/>
      <c r="K42" s="7"/>
      <c r="L42" s="7"/>
      <c r="M42" s="7"/>
      <c r="N42" s="7"/>
      <c r="O42" s="1" t="s">
        <v>52</v>
      </c>
    </row>
    <row r="43" spans="1:15" x14ac:dyDescent="0.3">
      <c r="A43" s="6">
        <v>41789.694444444445</v>
      </c>
      <c r="B43" s="7">
        <v>14110101</v>
      </c>
      <c r="C43" s="7">
        <v>7</v>
      </c>
      <c r="D43" s="7" t="s">
        <v>11</v>
      </c>
      <c r="E43" s="7" t="s">
        <v>10</v>
      </c>
      <c r="F43" s="7" t="s">
        <v>10</v>
      </c>
      <c r="G43" s="7" t="s">
        <v>10</v>
      </c>
      <c r="H43" s="7">
        <f t="shared" si="0"/>
        <v>0</v>
      </c>
      <c r="I43" s="7">
        <f>H43/C43</f>
        <v>0</v>
      </c>
      <c r="J43" s="7"/>
      <c r="K43" s="7"/>
      <c r="L43" s="7"/>
      <c r="M43" s="7"/>
      <c r="N43" s="7"/>
      <c r="O43" s="1" t="s">
        <v>10</v>
      </c>
    </row>
    <row r="44" spans="1:15" x14ac:dyDescent="0.3">
      <c r="A44" s="6">
        <v>41790.751388888886</v>
      </c>
      <c r="B44" s="7">
        <v>14120201</v>
      </c>
      <c r="C44" s="7">
        <v>16</v>
      </c>
      <c r="D44" s="7" t="s">
        <v>11</v>
      </c>
      <c r="E44" s="7" t="s">
        <v>16</v>
      </c>
      <c r="F44" s="7">
        <v>0</v>
      </c>
      <c r="G44" s="7">
        <v>0</v>
      </c>
      <c r="H44" s="7">
        <f t="shared" si="0"/>
        <v>10</v>
      </c>
      <c r="I44" s="7">
        <f>H44/C44</f>
        <v>0.625</v>
      </c>
      <c r="J44" s="7"/>
      <c r="K44" s="7"/>
      <c r="L44" s="7"/>
      <c r="M44" s="7"/>
      <c r="N44" s="7"/>
      <c r="O44" s="1" t="s">
        <v>53</v>
      </c>
    </row>
    <row r="45" spans="1:15" x14ac:dyDescent="0.3">
      <c r="A45" s="6">
        <v>41794.697916666664</v>
      </c>
      <c r="B45" s="7">
        <v>14150101</v>
      </c>
      <c r="C45" s="7">
        <v>9</v>
      </c>
      <c r="D45" s="7" t="s">
        <v>11</v>
      </c>
      <c r="E45" s="7" t="s">
        <v>16</v>
      </c>
      <c r="F45" s="7">
        <v>0</v>
      </c>
      <c r="G45" s="7">
        <v>0</v>
      </c>
      <c r="H45" s="7">
        <f t="shared" si="0"/>
        <v>1</v>
      </c>
      <c r="I45" s="7">
        <f>H45/C45</f>
        <v>0.1111111111111111</v>
      </c>
      <c r="J45" s="7"/>
      <c r="K45" s="7"/>
      <c r="L45" s="7"/>
      <c r="M45" s="7"/>
      <c r="N45" s="7"/>
      <c r="O45" s="1" t="s">
        <v>54</v>
      </c>
    </row>
    <row r="46" spans="1:15" x14ac:dyDescent="0.3">
      <c r="A46" s="6">
        <v>41815.700694444444</v>
      </c>
      <c r="B46" s="7">
        <v>14170101</v>
      </c>
      <c r="C46" s="7">
        <v>6</v>
      </c>
      <c r="D46" s="7" t="s">
        <v>12</v>
      </c>
      <c r="E46" s="7" t="s">
        <v>10</v>
      </c>
      <c r="F46" s="7" t="s">
        <v>10</v>
      </c>
      <c r="G46" s="7" t="s">
        <v>10</v>
      </c>
      <c r="H46" s="7">
        <f t="shared" si="0"/>
        <v>0</v>
      </c>
      <c r="I46" s="7">
        <f>H46/C46</f>
        <v>0</v>
      </c>
      <c r="J46" s="7"/>
      <c r="K46" s="7"/>
      <c r="L46" s="7"/>
      <c r="M46" s="7"/>
      <c r="N46" s="7"/>
      <c r="O46" s="1" t="s">
        <v>10</v>
      </c>
    </row>
    <row r="47" spans="1:15" x14ac:dyDescent="0.3">
      <c r="A47" s="6">
        <v>41833.763888888891</v>
      </c>
      <c r="B47" s="7">
        <v>14190203</v>
      </c>
      <c r="C47" s="7">
        <v>10</v>
      </c>
      <c r="D47" s="7" t="s">
        <v>12</v>
      </c>
      <c r="E47" s="7" t="s">
        <v>10</v>
      </c>
      <c r="F47" s="7" t="s">
        <v>10</v>
      </c>
      <c r="G47" s="7" t="s">
        <v>10</v>
      </c>
      <c r="H47" s="7">
        <f t="shared" si="0"/>
        <v>0</v>
      </c>
      <c r="I47" s="7">
        <f>H47/C47</f>
        <v>0</v>
      </c>
      <c r="J47" s="7"/>
      <c r="K47" s="7"/>
      <c r="L47" s="7"/>
      <c r="M47" s="7"/>
      <c r="N47" s="7"/>
      <c r="O47" s="1" t="s">
        <v>10</v>
      </c>
    </row>
    <row r="48" spans="1:15" x14ac:dyDescent="0.3">
      <c r="A48" s="6">
        <v>41835.676388888889</v>
      </c>
      <c r="B48" s="7">
        <v>14210101</v>
      </c>
      <c r="C48" s="7">
        <v>20</v>
      </c>
      <c r="D48" s="7" t="s">
        <v>11</v>
      </c>
      <c r="E48" s="7" t="s">
        <v>13</v>
      </c>
      <c r="F48" s="7">
        <v>6</v>
      </c>
      <c r="G48" s="7">
        <f>6/20</f>
        <v>0.3</v>
      </c>
      <c r="H48" s="7">
        <f t="shared" si="0"/>
        <v>16</v>
      </c>
      <c r="I48" s="7">
        <f>H48/C48</f>
        <v>0.8</v>
      </c>
      <c r="J48" s="8">
        <v>0</v>
      </c>
      <c r="K48" s="8">
        <v>2</v>
      </c>
      <c r="L48" s="8">
        <v>8</v>
      </c>
      <c r="M48" s="8">
        <v>2</v>
      </c>
      <c r="N48" s="8">
        <v>4</v>
      </c>
      <c r="O48" s="1" t="s">
        <v>55</v>
      </c>
    </row>
    <row r="49" spans="1:15" x14ac:dyDescent="0.3">
      <c r="A49" s="6">
        <v>41842.777777777781</v>
      </c>
      <c r="B49" s="7" t="s">
        <v>56</v>
      </c>
      <c r="C49" s="7">
        <v>7</v>
      </c>
      <c r="D49" s="7" t="s">
        <v>11</v>
      </c>
      <c r="E49" s="7" t="s">
        <v>16</v>
      </c>
      <c r="F49" s="7">
        <v>0</v>
      </c>
      <c r="G49" s="7">
        <v>0</v>
      </c>
      <c r="H49" s="7">
        <f t="shared" si="0"/>
        <v>3</v>
      </c>
      <c r="I49" s="7">
        <f>H49/C49</f>
        <v>0.42857142857142855</v>
      </c>
      <c r="J49" s="7"/>
      <c r="K49" s="7"/>
      <c r="L49" s="7"/>
      <c r="M49" s="7"/>
      <c r="N49" s="7"/>
      <c r="O49" s="1" t="s">
        <v>52</v>
      </c>
    </row>
    <row r="50" spans="1:15" x14ac:dyDescent="0.3">
      <c r="A50" s="6">
        <v>41843.679166666669</v>
      </c>
      <c r="B50" s="7">
        <v>14280101</v>
      </c>
      <c r="C50" s="7">
        <v>15</v>
      </c>
      <c r="D50" s="7" t="s">
        <v>11</v>
      </c>
      <c r="E50" s="7" t="s">
        <v>21</v>
      </c>
      <c r="F50" s="7">
        <v>1</v>
      </c>
      <c r="G50" s="7">
        <v>1</v>
      </c>
      <c r="H50" s="7">
        <f t="shared" si="0"/>
        <v>1</v>
      </c>
      <c r="I50" s="7">
        <f>H50/C50</f>
        <v>6.6666666666666666E-2</v>
      </c>
      <c r="J50" s="7"/>
      <c r="K50" s="7"/>
      <c r="L50" s="7"/>
      <c r="M50" s="7"/>
      <c r="N50" s="7"/>
      <c r="O50" s="1" t="s">
        <v>57</v>
      </c>
    </row>
    <row r="51" spans="1:15" x14ac:dyDescent="0.3">
      <c r="A51" s="6">
        <v>41844.456944444442</v>
      </c>
      <c r="B51" s="7">
        <v>14290101</v>
      </c>
      <c r="C51" s="7">
        <v>10</v>
      </c>
      <c r="D51" s="7" t="s">
        <v>11</v>
      </c>
      <c r="E51" s="7" t="s">
        <v>13</v>
      </c>
      <c r="F51" s="7">
        <v>1</v>
      </c>
      <c r="G51" s="7">
        <f>1/10</f>
        <v>0.1</v>
      </c>
      <c r="H51" s="7">
        <f t="shared" si="0"/>
        <v>8</v>
      </c>
      <c r="I51" s="7">
        <f>H51/C51</f>
        <v>0.8</v>
      </c>
      <c r="J51" s="8">
        <v>1</v>
      </c>
      <c r="K51" s="8">
        <v>3</v>
      </c>
      <c r="L51" s="8">
        <v>4</v>
      </c>
      <c r="M51" s="8">
        <v>0</v>
      </c>
      <c r="N51" s="8">
        <v>0</v>
      </c>
      <c r="O51" s="1" t="s">
        <v>200</v>
      </c>
    </row>
    <row r="52" spans="1:15" x14ac:dyDescent="0.3">
      <c r="A52" s="6">
        <v>41844.734722222223</v>
      </c>
      <c r="B52" s="7">
        <v>14300201</v>
      </c>
      <c r="C52" s="7">
        <v>2</v>
      </c>
      <c r="D52" s="7" t="s">
        <v>12</v>
      </c>
      <c r="E52" s="7" t="s">
        <v>10</v>
      </c>
      <c r="F52" s="7" t="s">
        <v>10</v>
      </c>
      <c r="G52" s="7" t="s">
        <v>10</v>
      </c>
      <c r="H52" s="7">
        <f t="shared" si="0"/>
        <v>0</v>
      </c>
      <c r="I52" s="7">
        <f>H52/C52</f>
        <v>0</v>
      </c>
      <c r="J52" s="7"/>
      <c r="K52" s="7"/>
      <c r="L52" s="7"/>
      <c r="M52" s="7"/>
      <c r="N52" s="7"/>
      <c r="O52" s="1" t="s">
        <v>10</v>
      </c>
    </row>
    <row r="53" spans="1:15" x14ac:dyDescent="0.3">
      <c r="A53" s="6">
        <v>41844.75</v>
      </c>
      <c r="B53" s="7">
        <v>14400302</v>
      </c>
      <c r="C53" s="7">
        <v>4</v>
      </c>
      <c r="D53" s="7" t="s">
        <v>11</v>
      </c>
      <c r="E53" s="7" t="s">
        <v>21</v>
      </c>
      <c r="F53" s="7">
        <v>2</v>
      </c>
      <c r="G53" s="7">
        <v>1</v>
      </c>
      <c r="H53" s="7">
        <f t="shared" si="0"/>
        <v>2</v>
      </c>
      <c r="I53" s="7">
        <f>H53/C53</f>
        <v>0.5</v>
      </c>
      <c r="J53" s="7"/>
      <c r="K53" s="7"/>
      <c r="L53" s="7"/>
      <c r="M53" s="7"/>
      <c r="N53" s="7"/>
      <c r="O53" s="1" t="s">
        <v>58</v>
      </c>
    </row>
    <row r="54" spans="1:15" x14ac:dyDescent="0.3">
      <c r="A54" s="6">
        <v>41844.803472222222</v>
      </c>
      <c r="B54" s="7">
        <v>14300703</v>
      </c>
      <c r="C54" s="7">
        <v>25</v>
      </c>
      <c r="D54" s="7" t="s">
        <v>15</v>
      </c>
      <c r="E54" s="7" t="s">
        <v>10</v>
      </c>
      <c r="F54" s="7" t="s">
        <v>10</v>
      </c>
      <c r="G54" s="7" t="s">
        <v>10</v>
      </c>
      <c r="H54" s="7">
        <f t="shared" si="0"/>
        <v>0</v>
      </c>
      <c r="I54" s="7">
        <f>H54/C54</f>
        <v>0</v>
      </c>
      <c r="J54" s="7"/>
      <c r="K54" s="7"/>
      <c r="L54" s="7"/>
      <c r="M54" s="7"/>
      <c r="N54" s="7"/>
      <c r="O54" s="1" t="s">
        <v>10</v>
      </c>
    </row>
    <row r="55" spans="1:15" x14ac:dyDescent="0.3">
      <c r="A55" s="6">
        <v>41846.680555555555</v>
      </c>
      <c r="B55" s="7">
        <v>14310202</v>
      </c>
      <c r="C55" s="7">
        <v>20</v>
      </c>
      <c r="D55" s="7" t="s">
        <v>12</v>
      </c>
      <c r="E55" s="7" t="s">
        <v>21</v>
      </c>
      <c r="F55" s="7">
        <v>1</v>
      </c>
      <c r="G55" s="7">
        <v>1</v>
      </c>
      <c r="H55" s="7">
        <f t="shared" si="0"/>
        <v>1</v>
      </c>
      <c r="I55" s="7">
        <f>H55/C55</f>
        <v>0.05</v>
      </c>
      <c r="J55" s="7"/>
      <c r="K55" s="7"/>
      <c r="L55" s="7"/>
      <c r="M55" s="7"/>
      <c r="N55" s="7"/>
      <c r="O55" s="1" t="s">
        <v>59</v>
      </c>
    </row>
    <row r="56" spans="1:15" x14ac:dyDescent="0.3">
      <c r="A56" s="6">
        <v>41846.702777777777</v>
      </c>
      <c r="B56" s="7">
        <v>14320301</v>
      </c>
      <c r="C56" s="7">
        <v>15</v>
      </c>
      <c r="D56" s="7" t="s">
        <v>11</v>
      </c>
      <c r="E56" s="7" t="s">
        <v>13</v>
      </c>
      <c r="F56" s="7">
        <v>1</v>
      </c>
      <c r="G56" s="7">
        <f>1/15</f>
        <v>6.6666666666666666E-2</v>
      </c>
      <c r="H56" s="7">
        <f t="shared" si="0"/>
        <v>12</v>
      </c>
      <c r="I56" s="7">
        <f>H56/C56</f>
        <v>0.8</v>
      </c>
      <c r="J56" s="8">
        <v>1</v>
      </c>
      <c r="K56" s="8">
        <v>6</v>
      </c>
      <c r="L56" s="8">
        <v>5</v>
      </c>
      <c r="M56" s="8">
        <v>0</v>
      </c>
      <c r="N56" s="8">
        <v>0</v>
      </c>
      <c r="O56" s="1" t="s">
        <v>199</v>
      </c>
    </row>
    <row r="57" spans="1:15" x14ac:dyDescent="0.3">
      <c r="A57" s="6">
        <v>41848.677083333336</v>
      </c>
      <c r="B57" s="7">
        <v>14340201</v>
      </c>
      <c r="C57" s="7">
        <v>20</v>
      </c>
      <c r="D57" s="7" t="s">
        <v>11</v>
      </c>
      <c r="E57" s="7" t="s">
        <v>13</v>
      </c>
      <c r="F57" s="7">
        <v>6</v>
      </c>
      <c r="G57" s="7">
        <f>6/20</f>
        <v>0.3</v>
      </c>
      <c r="H57" s="7">
        <f t="shared" si="0"/>
        <v>20</v>
      </c>
      <c r="I57" s="7">
        <f>H57/C57</f>
        <v>1</v>
      </c>
      <c r="J57" s="8">
        <v>1</v>
      </c>
      <c r="K57" s="8">
        <v>2</v>
      </c>
      <c r="L57" s="8">
        <v>11</v>
      </c>
      <c r="M57" s="8">
        <v>0</v>
      </c>
      <c r="N57" s="8">
        <v>6</v>
      </c>
      <c r="O57" s="1" t="s">
        <v>198</v>
      </c>
    </row>
    <row r="58" spans="1:15" x14ac:dyDescent="0.3">
      <c r="A58" s="6">
        <v>41849.698611111111</v>
      </c>
      <c r="B58" s="7">
        <v>14350101</v>
      </c>
      <c r="C58" s="7">
        <v>7</v>
      </c>
      <c r="D58" s="7" t="s">
        <v>11</v>
      </c>
      <c r="E58" s="7" t="s">
        <v>16</v>
      </c>
      <c r="F58" s="7">
        <v>0</v>
      </c>
      <c r="G58" s="7">
        <v>0</v>
      </c>
      <c r="H58" s="7">
        <f t="shared" si="0"/>
        <v>6</v>
      </c>
      <c r="I58" s="7">
        <f>H58/C58</f>
        <v>0.8571428571428571</v>
      </c>
      <c r="J58" s="7"/>
      <c r="K58" s="7"/>
      <c r="L58" s="7"/>
      <c r="M58" s="7"/>
      <c r="N58" s="7"/>
      <c r="O58" s="1" t="s">
        <v>60</v>
      </c>
    </row>
    <row r="59" spans="1:15" x14ac:dyDescent="0.3">
      <c r="A59" s="6">
        <v>41851.775694444441</v>
      </c>
      <c r="B59" s="7">
        <v>14370201</v>
      </c>
      <c r="C59" s="7">
        <v>6</v>
      </c>
      <c r="D59" s="7" t="s">
        <v>11</v>
      </c>
      <c r="E59" s="7" t="s">
        <v>16</v>
      </c>
      <c r="F59" s="7">
        <v>0</v>
      </c>
      <c r="G59" s="7">
        <v>0</v>
      </c>
      <c r="H59" s="7">
        <f t="shared" si="0"/>
        <v>3</v>
      </c>
      <c r="I59" s="7">
        <f>H59/C59</f>
        <v>0.5</v>
      </c>
      <c r="J59" s="7"/>
      <c r="K59" s="7"/>
      <c r="L59" s="7"/>
      <c r="M59" s="7"/>
      <c r="N59" s="7"/>
      <c r="O59" s="1" t="s">
        <v>61</v>
      </c>
    </row>
    <row r="60" spans="1:15" x14ac:dyDescent="0.3">
      <c r="A60" s="6">
        <v>41856.773611111108</v>
      </c>
      <c r="B60" s="7">
        <v>14380101</v>
      </c>
      <c r="C60" s="7">
        <v>8</v>
      </c>
      <c r="D60" s="7" t="s">
        <v>11</v>
      </c>
      <c r="E60" s="7" t="s">
        <v>16</v>
      </c>
      <c r="F60" s="7">
        <v>0</v>
      </c>
      <c r="G60" s="7">
        <v>0</v>
      </c>
      <c r="H60" s="7">
        <f t="shared" si="0"/>
        <v>4</v>
      </c>
      <c r="I60" s="7">
        <f>H60/C60</f>
        <v>0.5</v>
      </c>
      <c r="J60" s="7"/>
      <c r="K60" s="7"/>
      <c r="L60" s="7"/>
      <c r="M60" s="7"/>
      <c r="N60" s="7"/>
      <c r="O60" s="1" t="s">
        <v>62</v>
      </c>
    </row>
    <row r="61" spans="1:15" x14ac:dyDescent="0.3">
      <c r="A61" s="6">
        <v>41857.6875</v>
      </c>
      <c r="B61" s="7">
        <v>14390303</v>
      </c>
      <c r="C61" s="7">
        <v>25</v>
      </c>
      <c r="D61" s="7" t="s">
        <v>12</v>
      </c>
      <c r="E61" s="7" t="s">
        <v>10</v>
      </c>
      <c r="F61" s="7" t="s">
        <v>10</v>
      </c>
      <c r="G61" s="7" t="s">
        <v>10</v>
      </c>
      <c r="H61" s="7">
        <f t="shared" si="0"/>
        <v>0</v>
      </c>
      <c r="I61" s="7">
        <f>H61/C61</f>
        <v>0</v>
      </c>
      <c r="J61" s="7"/>
      <c r="K61" s="7"/>
      <c r="L61" s="7"/>
      <c r="M61" s="7"/>
      <c r="N61" s="7"/>
      <c r="O61" s="1" t="s">
        <v>10</v>
      </c>
    </row>
    <row r="62" spans="1:15" x14ac:dyDescent="0.3">
      <c r="A62" s="6">
        <v>41858.744444444441</v>
      </c>
      <c r="B62" s="7">
        <v>14400303</v>
      </c>
      <c r="C62" s="7">
        <v>8</v>
      </c>
      <c r="D62" s="7" t="s">
        <v>12</v>
      </c>
      <c r="E62" s="7" t="s">
        <v>16</v>
      </c>
      <c r="F62" s="7">
        <v>0</v>
      </c>
      <c r="G62" s="7">
        <v>0</v>
      </c>
      <c r="H62" s="7">
        <f t="shared" si="0"/>
        <v>3</v>
      </c>
      <c r="I62" s="7">
        <f>H62/C62</f>
        <v>0.375</v>
      </c>
      <c r="J62" s="7"/>
      <c r="K62" s="7"/>
      <c r="L62" s="7"/>
      <c r="M62" s="7"/>
      <c r="N62" s="7"/>
      <c r="O62" s="1" t="s">
        <v>63</v>
      </c>
    </row>
    <row r="63" spans="1:15" x14ac:dyDescent="0.3">
      <c r="A63" s="6">
        <v>41859.760416666664</v>
      </c>
      <c r="B63" s="7">
        <v>14420101</v>
      </c>
      <c r="C63" s="7">
        <v>7</v>
      </c>
      <c r="D63" s="7" t="s">
        <v>12</v>
      </c>
      <c r="E63" s="7" t="s">
        <v>13</v>
      </c>
      <c r="F63" s="7">
        <v>1</v>
      </c>
      <c r="G63" s="7">
        <f>1/7</f>
        <v>0.14285714285714285</v>
      </c>
      <c r="H63" s="7">
        <f t="shared" si="0"/>
        <v>2</v>
      </c>
      <c r="I63" s="7">
        <f>H63/C63</f>
        <v>0.2857142857142857</v>
      </c>
      <c r="J63" s="8">
        <v>0</v>
      </c>
      <c r="K63" s="8">
        <v>0</v>
      </c>
      <c r="L63" s="8">
        <v>1</v>
      </c>
      <c r="M63" s="8">
        <v>0</v>
      </c>
      <c r="N63" s="8">
        <v>1</v>
      </c>
      <c r="O63" s="1" t="s">
        <v>64</v>
      </c>
    </row>
    <row r="64" spans="1:15" x14ac:dyDescent="0.3">
      <c r="A64" s="6">
        <v>41863.761805555558</v>
      </c>
      <c r="B64" s="7">
        <v>14440304</v>
      </c>
      <c r="C64" s="7">
        <v>2</v>
      </c>
      <c r="D64" s="7" t="s">
        <v>11</v>
      </c>
      <c r="E64" s="7" t="s">
        <v>16</v>
      </c>
      <c r="F64" s="7">
        <v>0</v>
      </c>
      <c r="G64" s="7">
        <v>0</v>
      </c>
      <c r="H64" s="7">
        <f t="shared" si="0"/>
        <v>2</v>
      </c>
      <c r="I64" s="7">
        <f>H64/C64</f>
        <v>1</v>
      </c>
      <c r="J64" s="7"/>
      <c r="K64" s="7"/>
      <c r="L64" s="7"/>
      <c r="M64" s="7"/>
      <c r="N64" s="7"/>
      <c r="O64" s="1" t="s">
        <v>65</v>
      </c>
    </row>
    <row r="65" spans="1:15" x14ac:dyDescent="0.3">
      <c r="A65" s="6">
        <v>41864.760416666664</v>
      </c>
      <c r="B65" s="7">
        <v>14450101</v>
      </c>
      <c r="C65" s="7">
        <v>4</v>
      </c>
      <c r="D65" s="7" t="s">
        <v>11</v>
      </c>
      <c r="E65" s="7" t="s">
        <v>16</v>
      </c>
      <c r="F65" s="7">
        <v>0</v>
      </c>
      <c r="G65" s="7">
        <v>0</v>
      </c>
      <c r="H65" s="7">
        <f t="shared" si="0"/>
        <v>2</v>
      </c>
      <c r="I65" s="7">
        <f>H65/C65</f>
        <v>0.5</v>
      </c>
      <c r="J65" s="7"/>
      <c r="K65" s="7"/>
      <c r="L65" s="7"/>
      <c r="M65" s="7"/>
      <c r="N65" s="7"/>
      <c r="O65" s="1" t="s">
        <v>66</v>
      </c>
    </row>
    <row r="66" spans="1:15" x14ac:dyDescent="0.3">
      <c r="A66" s="6">
        <v>41865.718055555553</v>
      </c>
      <c r="B66" s="7">
        <v>14460201</v>
      </c>
      <c r="C66" s="7">
        <v>75</v>
      </c>
      <c r="D66" s="7" t="s">
        <v>11</v>
      </c>
      <c r="E66" s="7" t="s">
        <v>13</v>
      </c>
      <c r="F66" s="7">
        <v>7</v>
      </c>
      <c r="G66" s="7">
        <f>7/75</f>
        <v>9.3333333333333338E-2</v>
      </c>
      <c r="H66" s="7">
        <f t="shared" ref="H66:H129" si="1">IF(O66="\",0,(1+LEN(O66)-LEN(SUBSTITUTE(O66," ",""))))</f>
        <v>14</v>
      </c>
      <c r="I66" s="7">
        <f>H66/C66</f>
        <v>0.18666666666666668</v>
      </c>
      <c r="J66" s="8">
        <v>3</v>
      </c>
      <c r="K66" s="8">
        <v>4</v>
      </c>
      <c r="L66" s="8">
        <v>2</v>
      </c>
      <c r="M66" s="8">
        <v>2</v>
      </c>
      <c r="N66" s="8">
        <v>3</v>
      </c>
      <c r="O66" s="1" t="s">
        <v>197</v>
      </c>
    </row>
    <row r="67" spans="1:15" x14ac:dyDescent="0.3">
      <c r="A67" s="6">
        <v>41867.708333333336</v>
      </c>
      <c r="B67" s="7">
        <v>14480201</v>
      </c>
      <c r="C67" s="7">
        <v>25</v>
      </c>
      <c r="D67" s="7"/>
      <c r="E67" s="7" t="s">
        <v>13</v>
      </c>
      <c r="F67" s="7">
        <v>4</v>
      </c>
      <c r="G67" s="7">
        <f>4/25</f>
        <v>0.16</v>
      </c>
      <c r="H67" s="7">
        <f t="shared" si="1"/>
        <v>25</v>
      </c>
      <c r="I67" s="7">
        <f>H67/C67</f>
        <v>1</v>
      </c>
      <c r="J67" s="8">
        <v>2</v>
      </c>
      <c r="K67" s="8">
        <v>5</v>
      </c>
      <c r="L67" s="8">
        <v>10</v>
      </c>
      <c r="M67" s="8">
        <v>2</v>
      </c>
      <c r="N67" s="8">
        <v>6</v>
      </c>
      <c r="O67" s="1" t="s">
        <v>196</v>
      </c>
    </row>
    <row r="68" spans="1:15" x14ac:dyDescent="0.3">
      <c r="A68" s="6">
        <v>41870.727083333331</v>
      </c>
      <c r="B68" s="7" t="s">
        <v>67</v>
      </c>
      <c r="C68" s="7">
        <v>2</v>
      </c>
      <c r="D68" s="7" t="s">
        <v>11</v>
      </c>
      <c r="E68" s="7" t="s">
        <v>16</v>
      </c>
      <c r="F68" s="7">
        <v>0</v>
      </c>
      <c r="G68" s="7">
        <v>0</v>
      </c>
      <c r="H68" s="7">
        <f t="shared" si="1"/>
        <v>1</v>
      </c>
      <c r="I68" s="7">
        <f>H68/C68</f>
        <v>0.5</v>
      </c>
      <c r="J68" s="7"/>
      <c r="K68" s="7"/>
      <c r="L68" s="7"/>
      <c r="M68" s="7"/>
      <c r="N68" s="7"/>
      <c r="O68" s="1" t="s">
        <v>68</v>
      </c>
    </row>
    <row r="69" spans="1:15" x14ac:dyDescent="0.3">
      <c r="A69" s="6">
        <v>41871.6875</v>
      </c>
      <c r="B69" s="7">
        <v>14500402</v>
      </c>
      <c r="C69" s="7">
        <v>6</v>
      </c>
      <c r="D69" s="7"/>
      <c r="E69" s="7" t="s">
        <v>13</v>
      </c>
      <c r="F69" s="7">
        <v>1</v>
      </c>
      <c r="G69" s="7">
        <f>1/6</f>
        <v>0.16666666666666666</v>
      </c>
      <c r="H69" s="7">
        <f t="shared" si="1"/>
        <v>7</v>
      </c>
      <c r="I69" s="7">
        <f>H69/C69</f>
        <v>1.1666666666666667</v>
      </c>
      <c r="J69" s="8">
        <v>1</v>
      </c>
      <c r="K69" s="8">
        <v>3</v>
      </c>
      <c r="L69" s="8">
        <v>1</v>
      </c>
      <c r="M69" s="8">
        <v>1</v>
      </c>
      <c r="N69" s="8">
        <v>1</v>
      </c>
      <c r="O69" s="1" t="s">
        <v>195</v>
      </c>
    </row>
    <row r="70" spans="1:15" s="14" customFormat="1" x14ac:dyDescent="0.3">
      <c r="A70" s="11">
        <v>41872.73333333333</v>
      </c>
      <c r="B70" s="12">
        <v>14510101</v>
      </c>
      <c r="C70" s="12">
        <v>26</v>
      </c>
      <c r="D70" s="12"/>
      <c r="E70" s="12" t="s">
        <v>16</v>
      </c>
      <c r="F70" s="12">
        <v>0</v>
      </c>
      <c r="G70" s="12">
        <v>0</v>
      </c>
      <c r="H70" s="12">
        <f t="shared" si="1"/>
        <v>15</v>
      </c>
      <c r="I70" s="12">
        <f>H70/C70</f>
        <v>0.57692307692307687</v>
      </c>
      <c r="J70" s="12"/>
      <c r="K70" s="12"/>
      <c r="L70" s="12"/>
      <c r="M70" s="12"/>
      <c r="N70" s="12"/>
      <c r="O70" s="13" t="s">
        <v>69</v>
      </c>
    </row>
    <row r="71" spans="1:15" x14ac:dyDescent="0.3">
      <c r="A71" s="6">
        <v>42125.70416666667</v>
      </c>
      <c r="B71" s="7">
        <v>15010201</v>
      </c>
      <c r="C71" s="7">
        <v>7</v>
      </c>
      <c r="D71" s="7" t="s">
        <v>11</v>
      </c>
      <c r="E71" s="7" t="s">
        <v>16</v>
      </c>
      <c r="F71" s="7">
        <v>0</v>
      </c>
      <c r="G71" s="7">
        <v>0</v>
      </c>
      <c r="H71" s="7">
        <f t="shared" si="1"/>
        <v>3</v>
      </c>
      <c r="I71" s="7">
        <f>H71/C71</f>
        <v>0.42857142857142855</v>
      </c>
      <c r="J71" s="7"/>
      <c r="K71" s="7"/>
      <c r="L71" s="7"/>
      <c r="M71" s="7"/>
      <c r="N71" s="7"/>
      <c r="O71" s="1" t="s">
        <v>70</v>
      </c>
    </row>
    <row r="72" spans="1:15" x14ac:dyDescent="0.3">
      <c r="A72" s="6">
        <v>42129.67291666667</v>
      </c>
      <c r="B72" s="7">
        <v>15050101</v>
      </c>
      <c r="C72" s="7">
        <v>2</v>
      </c>
      <c r="D72" s="7" t="s">
        <v>11</v>
      </c>
      <c r="E72" s="7" t="s">
        <v>16</v>
      </c>
      <c r="F72" s="7">
        <v>0</v>
      </c>
      <c r="G72" s="7">
        <v>0</v>
      </c>
      <c r="H72" s="7">
        <f t="shared" si="1"/>
        <v>2</v>
      </c>
      <c r="I72" s="7">
        <f>H72/C72</f>
        <v>1</v>
      </c>
      <c r="J72" s="7"/>
      <c r="K72" s="7"/>
      <c r="L72" s="7"/>
      <c r="M72" s="7"/>
      <c r="N72" s="7"/>
      <c r="O72" s="1" t="s">
        <v>65</v>
      </c>
    </row>
    <row r="73" spans="1:15" x14ac:dyDescent="0.3">
      <c r="A73" s="6">
        <v>42129.7</v>
      </c>
      <c r="B73" s="7">
        <v>15050202</v>
      </c>
      <c r="C73" s="7">
        <v>18</v>
      </c>
      <c r="D73" s="7" t="s">
        <v>11</v>
      </c>
      <c r="E73" s="7" t="s">
        <v>16</v>
      </c>
      <c r="F73" s="7">
        <v>0</v>
      </c>
      <c r="G73" s="7">
        <v>0</v>
      </c>
      <c r="H73" s="7">
        <f t="shared" si="1"/>
        <v>9</v>
      </c>
      <c r="I73" s="7">
        <f>H73/C73</f>
        <v>0.5</v>
      </c>
      <c r="J73" s="8">
        <v>2</v>
      </c>
      <c r="K73" s="8">
        <v>4</v>
      </c>
      <c r="L73" s="8">
        <v>1</v>
      </c>
      <c r="M73" s="8">
        <v>1</v>
      </c>
      <c r="N73" s="8">
        <v>1</v>
      </c>
      <c r="O73" s="1" t="s">
        <v>194</v>
      </c>
    </row>
    <row r="74" spans="1:15" x14ac:dyDescent="0.3">
      <c r="A74" s="6">
        <v>42143.686111111114</v>
      </c>
      <c r="B74" s="7" t="s">
        <v>71</v>
      </c>
      <c r="C74" s="7">
        <v>9</v>
      </c>
      <c r="D74" s="7" t="s">
        <v>11</v>
      </c>
      <c r="E74" s="7" t="s">
        <v>10</v>
      </c>
      <c r="F74" s="7" t="s">
        <v>10</v>
      </c>
      <c r="G74" s="7" t="s">
        <v>10</v>
      </c>
      <c r="H74" s="7">
        <f t="shared" si="1"/>
        <v>1</v>
      </c>
      <c r="I74" s="7">
        <f>H74/C74</f>
        <v>0.1111111111111111</v>
      </c>
      <c r="J74" s="7"/>
      <c r="K74" s="7"/>
      <c r="L74" s="7"/>
      <c r="M74" s="7"/>
      <c r="N74" s="7"/>
      <c r="O74" s="1"/>
    </row>
    <row r="75" spans="1:15" x14ac:dyDescent="0.3">
      <c r="A75" s="6">
        <v>42145.681250000001</v>
      </c>
      <c r="B75" s="7">
        <v>15140101</v>
      </c>
      <c r="C75" s="7">
        <v>6</v>
      </c>
      <c r="D75" s="7" t="s">
        <v>30</v>
      </c>
      <c r="E75" s="7" t="s">
        <v>16</v>
      </c>
      <c r="F75" s="7">
        <v>0</v>
      </c>
      <c r="G75" s="7">
        <v>0</v>
      </c>
      <c r="H75" s="7">
        <f t="shared" si="1"/>
        <v>1</v>
      </c>
      <c r="I75" s="7">
        <f>H75/C75</f>
        <v>0.16666666666666666</v>
      </c>
      <c r="J75" s="7"/>
      <c r="K75" s="7"/>
      <c r="L75" s="7"/>
      <c r="M75" s="7"/>
      <c r="N75" s="7"/>
      <c r="O75" s="1" t="s">
        <v>72</v>
      </c>
    </row>
    <row r="76" spans="1:15" x14ac:dyDescent="0.3">
      <c r="A76" s="6">
        <v>42145.731249999997</v>
      </c>
      <c r="B76" s="7">
        <v>15140203</v>
      </c>
      <c r="C76" s="7">
        <v>9</v>
      </c>
      <c r="D76" s="7" t="s">
        <v>11</v>
      </c>
      <c r="E76" s="7" t="s">
        <v>13</v>
      </c>
      <c r="F76" s="7">
        <v>1</v>
      </c>
      <c r="G76" s="7">
        <f>1/9</f>
        <v>0.1111111111111111</v>
      </c>
      <c r="H76" s="7">
        <f t="shared" si="1"/>
        <v>6</v>
      </c>
      <c r="I76" s="7">
        <f>H76/C76</f>
        <v>0.66666666666666663</v>
      </c>
      <c r="J76" s="8">
        <v>0</v>
      </c>
      <c r="K76" s="8">
        <v>3</v>
      </c>
      <c r="L76" s="8">
        <v>2</v>
      </c>
      <c r="M76" s="8">
        <v>0</v>
      </c>
      <c r="N76" s="8">
        <v>1</v>
      </c>
      <c r="O76" s="1" t="s">
        <v>201</v>
      </c>
    </row>
    <row r="77" spans="1:15" x14ac:dyDescent="0.3">
      <c r="A77" s="6">
        <v>42146.64166666667</v>
      </c>
      <c r="B77" s="7">
        <v>15150201</v>
      </c>
      <c r="C77" s="7">
        <v>4</v>
      </c>
      <c r="D77" s="7" t="s">
        <v>12</v>
      </c>
      <c r="E77" s="7" t="s">
        <v>10</v>
      </c>
      <c r="F77" s="7" t="s">
        <v>10</v>
      </c>
      <c r="G77" s="7" t="s">
        <v>10</v>
      </c>
      <c r="H77" s="7">
        <f t="shared" si="1"/>
        <v>1</v>
      </c>
      <c r="I77" s="7">
        <f>H77/C77</f>
        <v>0.25</v>
      </c>
      <c r="J77" s="7"/>
      <c r="K77" s="7"/>
      <c r="L77" s="7"/>
      <c r="M77" s="7"/>
      <c r="N77" s="7"/>
      <c r="O77" s="1"/>
    </row>
    <row r="78" spans="1:15" x14ac:dyDescent="0.3">
      <c r="A78" s="6">
        <v>42146.748611111114</v>
      </c>
      <c r="B78" s="7">
        <v>15150302</v>
      </c>
      <c r="C78" s="7">
        <v>7</v>
      </c>
      <c r="D78" s="7" t="s">
        <v>12</v>
      </c>
      <c r="E78" s="7" t="s">
        <v>16</v>
      </c>
      <c r="F78" s="7">
        <v>0</v>
      </c>
      <c r="G78" s="7">
        <v>0</v>
      </c>
      <c r="H78" s="7">
        <f t="shared" si="1"/>
        <v>1</v>
      </c>
      <c r="I78" s="7">
        <f>H78/C78</f>
        <v>0.14285714285714285</v>
      </c>
      <c r="J78" s="7"/>
      <c r="K78" s="7"/>
      <c r="L78" s="7"/>
      <c r="M78" s="7"/>
      <c r="N78" s="7"/>
      <c r="O78" s="1" t="s">
        <v>72</v>
      </c>
    </row>
    <row r="79" spans="1:15" x14ac:dyDescent="0.3">
      <c r="A79" s="6">
        <v>42154.709027777775</v>
      </c>
      <c r="B79" s="7" t="s">
        <v>73</v>
      </c>
      <c r="C79" s="7">
        <v>8</v>
      </c>
      <c r="D79" s="7" t="s">
        <v>11</v>
      </c>
      <c r="E79" s="7" t="s">
        <v>21</v>
      </c>
      <c r="F79" s="7">
        <v>1</v>
      </c>
      <c r="G79" s="7">
        <v>1</v>
      </c>
      <c r="H79" s="7">
        <f t="shared" si="1"/>
        <v>3</v>
      </c>
      <c r="I79" s="7">
        <f>H79/C79</f>
        <v>0.375</v>
      </c>
      <c r="J79" s="8">
        <v>0</v>
      </c>
      <c r="K79" s="8">
        <v>0</v>
      </c>
      <c r="L79" s="8">
        <v>1</v>
      </c>
      <c r="M79" s="8">
        <v>0</v>
      </c>
      <c r="N79" s="8">
        <v>2</v>
      </c>
      <c r="O79" s="1" t="s">
        <v>202</v>
      </c>
    </row>
    <row r="80" spans="1:15" x14ac:dyDescent="0.3">
      <c r="A80" s="6">
        <v>42154.798611111109</v>
      </c>
      <c r="B80" s="7">
        <v>15180201</v>
      </c>
      <c r="C80" s="7">
        <v>11</v>
      </c>
      <c r="D80" s="7" t="s">
        <v>11</v>
      </c>
      <c r="E80" s="7" t="s">
        <v>13</v>
      </c>
      <c r="F80" s="7">
        <v>1</v>
      </c>
      <c r="G80" s="7">
        <f>1/11</f>
        <v>9.0909090909090912E-2</v>
      </c>
      <c r="H80" s="7">
        <f t="shared" si="1"/>
        <v>13</v>
      </c>
      <c r="I80" s="7">
        <f>H80/C80</f>
        <v>1.1818181818181819</v>
      </c>
      <c r="J80" s="8">
        <v>0</v>
      </c>
      <c r="K80" s="8">
        <v>8</v>
      </c>
      <c r="L80" s="8">
        <v>3</v>
      </c>
      <c r="M80" s="8">
        <v>1</v>
      </c>
      <c r="N80" s="8">
        <v>1</v>
      </c>
      <c r="O80" s="1" t="s">
        <v>203</v>
      </c>
    </row>
    <row r="81" spans="1:15" x14ac:dyDescent="0.3">
      <c r="A81" s="6">
        <v>42155.74722222222</v>
      </c>
      <c r="B81" s="7" t="s">
        <v>74</v>
      </c>
      <c r="C81" s="7">
        <v>2</v>
      </c>
      <c r="D81" s="7" t="s">
        <v>11</v>
      </c>
      <c r="E81" s="7" t="s">
        <v>10</v>
      </c>
      <c r="F81" s="7" t="s">
        <v>10</v>
      </c>
      <c r="G81" s="7" t="s">
        <v>10</v>
      </c>
      <c r="H81" s="7">
        <f t="shared" si="1"/>
        <v>1</v>
      </c>
      <c r="I81" s="7">
        <f>H81/C81</f>
        <v>0.5</v>
      </c>
      <c r="J81" s="7"/>
      <c r="K81" s="7"/>
      <c r="L81" s="7"/>
      <c r="M81" s="7"/>
      <c r="N81" s="7"/>
      <c r="O81" s="1"/>
    </row>
    <row r="82" spans="1:15" x14ac:dyDescent="0.3">
      <c r="A82" s="6">
        <v>42156.70208333333</v>
      </c>
      <c r="B82" s="7">
        <v>15200201</v>
      </c>
      <c r="C82" s="7">
        <v>7</v>
      </c>
      <c r="D82" s="7" t="s">
        <v>11</v>
      </c>
      <c r="E82" s="7" t="s">
        <v>10</v>
      </c>
      <c r="F82" s="7" t="s">
        <v>10</v>
      </c>
      <c r="G82" s="7" t="s">
        <v>10</v>
      </c>
      <c r="H82" s="7">
        <f t="shared" si="1"/>
        <v>1</v>
      </c>
      <c r="I82" s="7">
        <f>H82/C82</f>
        <v>0.14285714285714285</v>
      </c>
      <c r="J82" s="7"/>
      <c r="K82" s="7"/>
      <c r="L82" s="7"/>
      <c r="M82" s="7"/>
      <c r="N82" s="7"/>
      <c r="O82" s="1"/>
    </row>
    <row r="83" spans="1:15" x14ac:dyDescent="0.3">
      <c r="A83" s="6">
        <v>42158.694444444445</v>
      </c>
      <c r="B83" s="7">
        <v>15210101</v>
      </c>
      <c r="C83" s="7">
        <v>6</v>
      </c>
      <c r="D83" s="7" t="s">
        <v>15</v>
      </c>
      <c r="E83" s="7" t="s">
        <v>16</v>
      </c>
      <c r="F83" s="7">
        <v>0</v>
      </c>
      <c r="G83" s="7">
        <v>0</v>
      </c>
      <c r="H83" s="7">
        <f t="shared" si="1"/>
        <v>3</v>
      </c>
      <c r="I83" s="7">
        <f>H83/C83</f>
        <v>0.5</v>
      </c>
      <c r="J83" s="7"/>
      <c r="K83" s="7"/>
      <c r="L83" s="7"/>
      <c r="M83" s="7"/>
      <c r="N83" s="7"/>
      <c r="O83" s="1" t="s">
        <v>52</v>
      </c>
    </row>
    <row r="84" spans="1:15" x14ac:dyDescent="0.3">
      <c r="A84" s="6">
        <v>42159.684027777781</v>
      </c>
      <c r="B84" s="7">
        <v>15220201</v>
      </c>
      <c r="C84" s="7">
        <v>11</v>
      </c>
      <c r="D84" s="7" t="s">
        <v>15</v>
      </c>
      <c r="E84" s="7" t="s">
        <v>16</v>
      </c>
      <c r="F84" s="7">
        <v>0</v>
      </c>
      <c r="G84" s="7">
        <v>0</v>
      </c>
      <c r="H84" s="7">
        <f t="shared" si="1"/>
        <v>3</v>
      </c>
      <c r="I84" s="7">
        <f>H84/C84</f>
        <v>0.27272727272727271</v>
      </c>
      <c r="J84" s="7"/>
      <c r="K84" s="7"/>
      <c r="L84" s="7"/>
      <c r="M84" s="7"/>
      <c r="N84" s="7"/>
      <c r="O84" s="1" t="s">
        <v>75</v>
      </c>
    </row>
    <row r="85" spans="1:15" x14ac:dyDescent="0.3">
      <c r="A85" s="6">
        <v>42160.692361111112</v>
      </c>
      <c r="B85" s="7">
        <v>15230101</v>
      </c>
      <c r="C85" s="7">
        <v>6</v>
      </c>
      <c r="D85" s="7" t="s">
        <v>11</v>
      </c>
      <c r="E85" s="7" t="s">
        <v>10</v>
      </c>
      <c r="F85" s="7" t="s">
        <v>10</v>
      </c>
      <c r="G85" s="7" t="s">
        <v>10</v>
      </c>
      <c r="H85" s="7">
        <f t="shared" si="1"/>
        <v>1</v>
      </c>
      <c r="I85" s="7">
        <f>H85/C85</f>
        <v>0.16666666666666666</v>
      </c>
      <c r="J85" s="7"/>
      <c r="K85" s="7"/>
      <c r="L85" s="7"/>
      <c r="M85" s="7"/>
      <c r="N85" s="7"/>
      <c r="O85" s="1"/>
    </row>
    <row r="86" spans="1:15" x14ac:dyDescent="0.3">
      <c r="A86" s="6">
        <v>42161.684027777781</v>
      </c>
      <c r="B86" s="7">
        <v>15240101</v>
      </c>
      <c r="C86" s="7">
        <v>3</v>
      </c>
      <c r="D86" s="7" t="s">
        <v>11</v>
      </c>
      <c r="E86" s="7" t="s">
        <v>16</v>
      </c>
      <c r="F86" s="7">
        <v>0</v>
      </c>
      <c r="G86" s="7">
        <v>0</v>
      </c>
      <c r="H86" s="7">
        <f t="shared" si="1"/>
        <v>3</v>
      </c>
      <c r="I86" s="7">
        <f>H86/C86</f>
        <v>1</v>
      </c>
      <c r="J86" s="7"/>
      <c r="K86" s="7"/>
      <c r="L86" s="7"/>
      <c r="M86" s="7"/>
      <c r="N86" s="7"/>
      <c r="O86" s="1" t="s">
        <v>52</v>
      </c>
    </row>
    <row r="87" spans="1:15" x14ac:dyDescent="0.3">
      <c r="A87" s="6">
        <v>42170.705555555556</v>
      </c>
      <c r="B87" s="7">
        <v>15290201</v>
      </c>
      <c r="C87" s="7">
        <v>4</v>
      </c>
      <c r="D87" s="7" t="s">
        <v>11</v>
      </c>
      <c r="E87" s="7" t="s">
        <v>16</v>
      </c>
      <c r="F87" s="7">
        <v>0</v>
      </c>
      <c r="G87" s="7">
        <v>0</v>
      </c>
      <c r="H87" s="7">
        <f t="shared" si="1"/>
        <v>1</v>
      </c>
      <c r="I87" s="7">
        <f>H87/C87</f>
        <v>0.25</v>
      </c>
      <c r="J87" s="7"/>
      <c r="K87" s="7"/>
      <c r="L87" s="7"/>
      <c r="M87" s="7"/>
      <c r="N87" s="7"/>
      <c r="O87" s="1" t="s">
        <v>76</v>
      </c>
    </row>
    <row r="88" spans="1:15" x14ac:dyDescent="0.3">
      <c r="A88" s="6">
        <v>42170.740972222222</v>
      </c>
      <c r="B88" s="7">
        <v>15290402</v>
      </c>
      <c r="C88" s="7">
        <v>18</v>
      </c>
      <c r="D88" s="7" t="s">
        <v>11</v>
      </c>
      <c r="E88" s="7" t="s">
        <v>16</v>
      </c>
      <c r="F88" s="7">
        <v>0</v>
      </c>
      <c r="G88" s="7">
        <v>0</v>
      </c>
      <c r="H88" s="7">
        <f t="shared" si="1"/>
        <v>4</v>
      </c>
      <c r="I88" s="7">
        <f>H88/C88</f>
        <v>0.22222222222222221</v>
      </c>
      <c r="J88" s="8">
        <v>0</v>
      </c>
      <c r="K88" s="8">
        <v>2</v>
      </c>
      <c r="L88" s="8">
        <v>1</v>
      </c>
      <c r="M88" s="8">
        <v>0</v>
      </c>
      <c r="N88" s="8">
        <v>1</v>
      </c>
      <c r="O88" s="1" t="s">
        <v>204</v>
      </c>
    </row>
    <row r="89" spans="1:15" x14ac:dyDescent="0.3">
      <c r="A89" s="6">
        <v>42171.738888888889</v>
      </c>
      <c r="B89" s="7">
        <v>15300101</v>
      </c>
      <c r="C89" s="7">
        <v>8</v>
      </c>
      <c r="D89" s="7" t="s">
        <v>11</v>
      </c>
      <c r="E89" s="7" t="s">
        <v>10</v>
      </c>
      <c r="F89" s="7" t="s">
        <v>10</v>
      </c>
      <c r="G89" s="7" t="s">
        <v>10</v>
      </c>
      <c r="H89" s="7">
        <f t="shared" si="1"/>
        <v>1</v>
      </c>
      <c r="I89" s="7">
        <f>H89/C89</f>
        <v>0.125</v>
      </c>
      <c r="J89" s="7"/>
      <c r="K89" s="7"/>
      <c r="L89" s="7"/>
      <c r="M89" s="7"/>
      <c r="N89" s="7"/>
      <c r="O89" s="1"/>
    </row>
    <row r="90" spans="1:15" x14ac:dyDescent="0.3">
      <c r="A90" s="6">
        <v>42173.78125</v>
      </c>
      <c r="B90" s="7">
        <v>15310101</v>
      </c>
      <c r="C90" s="7">
        <v>9</v>
      </c>
      <c r="D90" s="7" t="s">
        <v>11</v>
      </c>
      <c r="E90" s="7" t="s">
        <v>16</v>
      </c>
      <c r="F90" s="7">
        <v>0</v>
      </c>
      <c r="G90" s="7">
        <v>0</v>
      </c>
      <c r="H90" s="7">
        <f t="shared" si="1"/>
        <v>12</v>
      </c>
      <c r="I90" s="7">
        <f>H90/C90</f>
        <v>1.3333333333333333</v>
      </c>
      <c r="J90" s="7"/>
      <c r="K90" s="7"/>
      <c r="L90" s="7"/>
      <c r="M90" s="7"/>
      <c r="N90" s="7"/>
      <c r="O90" s="1" t="s">
        <v>77</v>
      </c>
    </row>
    <row r="91" spans="1:15" x14ac:dyDescent="0.3">
      <c r="A91" s="6">
        <v>42174.7</v>
      </c>
      <c r="B91" s="7">
        <v>15320202</v>
      </c>
      <c r="C91" s="7">
        <v>15</v>
      </c>
      <c r="D91" s="7" t="s">
        <v>15</v>
      </c>
      <c r="E91" s="7" t="s">
        <v>13</v>
      </c>
      <c r="F91" s="7">
        <v>1</v>
      </c>
      <c r="G91" s="7">
        <f>1/15</f>
        <v>6.6666666666666666E-2</v>
      </c>
      <c r="H91" s="7">
        <f t="shared" si="1"/>
        <v>4</v>
      </c>
      <c r="I91" s="7">
        <f>H91/C91</f>
        <v>0.26666666666666666</v>
      </c>
      <c r="J91" s="8">
        <v>0</v>
      </c>
      <c r="K91" s="8">
        <v>2</v>
      </c>
      <c r="L91" s="8">
        <v>0</v>
      </c>
      <c r="M91" s="8">
        <v>1</v>
      </c>
      <c r="N91" s="8">
        <v>1</v>
      </c>
      <c r="O91" s="1" t="s">
        <v>205</v>
      </c>
    </row>
    <row r="92" spans="1:15" x14ac:dyDescent="0.3">
      <c r="A92" s="6">
        <v>42176.78402777778</v>
      </c>
      <c r="B92" s="7">
        <v>15330201</v>
      </c>
      <c r="C92" s="7">
        <v>4</v>
      </c>
      <c r="D92" s="7" t="s">
        <v>11</v>
      </c>
      <c r="E92" s="7" t="s">
        <v>16</v>
      </c>
      <c r="F92" s="7">
        <v>0</v>
      </c>
      <c r="G92" s="7">
        <v>0</v>
      </c>
      <c r="H92" s="7">
        <f t="shared" si="1"/>
        <v>4</v>
      </c>
      <c r="I92" s="7">
        <f>H92/C92</f>
        <v>1</v>
      </c>
      <c r="J92" s="7"/>
      <c r="K92" s="7"/>
      <c r="L92" s="7"/>
      <c r="M92" s="7"/>
      <c r="N92" s="7"/>
      <c r="O92" s="1" t="s">
        <v>78</v>
      </c>
    </row>
    <row r="93" spans="1:15" x14ac:dyDescent="0.3">
      <c r="A93" s="6">
        <v>42177.694444444445</v>
      </c>
      <c r="B93" s="7" t="s">
        <v>79</v>
      </c>
      <c r="C93" s="7">
        <v>15</v>
      </c>
      <c r="D93" s="7" t="s">
        <v>11</v>
      </c>
      <c r="E93" s="7" t="s">
        <v>16</v>
      </c>
      <c r="F93" s="7">
        <v>0</v>
      </c>
      <c r="G93" s="7">
        <v>0</v>
      </c>
      <c r="H93" s="7">
        <f t="shared" si="1"/>
        <v>4</v>
      </c>
      <c r="I93" s="7">
        <f>H93/C93</f>
        <v>0.26666666666666666</v>
      </c>
      <c r="J93" s="7"/>
      <c r="K93" s="7"/>
      <c r="L93" s="7"/>
      <c r="M93" s="7"/>
      <c r="N93" s="7"/>
      <c r="O93" s="1" t="s">
        <v>80</v>
      </c>
    </row>
    <row r="94" spans="1:15" x14ac:dyDescent="0.3">
      <c r="A94" s="6">
        <v>42179.71875</v>
      </c>
      <c r="B94" s="7">
        <v>15360101</v>
      </c>
      <c r="C94" s="7">
        <v>4</v>
      </c>
      <c r="D94" s="7" t="s">
        <v>30</v>
      </c>
      <c r="E94" s="7" t="s">
        <v>21</v>
      </c>
      <c r="F94" s="7">
        <v>1</v>
      </c>
      <c r="G94" s="7">
        <v>1</v>
      </c>
      <c r="H94" s="7">
        <f t="shared" si="1"/>
        <v>1</v>
      </c>
      <c r="I94" s="7">
        <f>H94/C94</f>
        <v>0.25</v>
      </c>
      <c r="J94" s="7"/>
      <c r="K94" s="7"/>
      <c r="L94" s="7"/>
      <c r="M94" s="7"/>
      <c r="N94" s="7"/>
      <c r="O94" s="1" t="s">
        <v>34</v>
      </c>
    </row>
    <row r="95" spans="1:15" x14ac:dyDescent="0.3">
      <c r="A95" s="6">
        <v>42179.775000000001</v>
      </c>
      <c r="B95" s="7">
        <v>15360203</v>
      </c>
      <c r="C95" s="7">
        <v>19</v>
      </c>
      <c r="D95" s="7" t="s">
        <v>30</v>
      </c>
      <c r="E95" s="7" t="s">
        <v>16</v>
      </c>
      <c r="F95" s="7">
        <v>0</v>
      </c>
      <c r="G95" s="7">
        <v>0</v>
      </c>
      <c r="H95" s="7">
        <f t="shared" si="1"/>
        <v>5</v>
      </c>
      <c r="I95" s="7">
        <f>H95/C95</f>
        <v>0.26315789473684209</v>
      </c>
      <c r="J95" s="8">
        <v>0</v>
      </c>
      <c r="K95" s="8">
        <v>4</v>
      </c>
      <c r="L95" s="8">
        <v>0</v>
      </c>
      <c r="M95" s="8">
        <v>0</v>
      </c>
      <c r="N95" s="8">
        <v>1</v>
      </c>
      <c r="O95" s="1" t="s">
        <v>206</v>
      </c>
    </row>
    <row r="96" spans="1:15" x14ac:dyDescent="0.3">
      <c r="A96" s="6">
        <v>42180.654861111114</v>
      </c>
      <c r="B96" s="7">
        <v>15370101</v>
      </c>
      <c r="C96" s="7">
        <v>15</v>
      </c>
      <c r="D96" s="7" t="s">
        <v>30</v>
      </c>
      <c r="E96" s="7" t="s">
        <v>16</v>
      </c>
      <c r="F96" s="7">
        <v>0</v>
      </c>
      <c r="G96" s="7">
        <v>0</v>
      </c>
      <c r="H96" s="7">
        <f t="shared" si="1"/>
        <v>11</v>
      </c>
      <c r="I96" s="7">
        <f>H96/C96</f>
        <v>0.73333333333333328</v>
      </c>
      <c r="J96" s="7"/>
      <c r="K96" s="7"/>
      <c r="L96" s="7"/>
      <c r="M96" s="7"/>
      <c r="N96" s="7"/>
      <c r="O96" s="1" t="s">
        <v>81</v>
      </c>
    </row>
    <row r="97" spans="1:15" x14ac:dyDescent="0.3">
      <c r="A97" s="6">
        <v>42184.52847222222</v>
      </c>
      <c r="B97" s="7">
        <v>15380101</v>
      </c>
      <c r="C97" s="7">
        <v>13</v>
      </c>
      <c r="D97" s="7" t="s">
        <v>12</v>
      </c>
      <c r="E97" s="7" t="s">
        <v>10</v>
      </c>
      <c r="F97" s="7" t="s">
        <v>10</v>
      </c>
      <c r="G97" s="7" t="s">
        <v>10</v>
      </c>
      <c r="H97" s="7">
        <f t="shared" si="1"/>
        <v>1</v>
      </c>
      <c r="I97" s="7">
        <f>H97/C97</f>
        <v>7.6923076923076927E-2</v>
      </c>
      <c r="J97" s="7"/>
      <c r="K97" s="7"/>
      <c r="L97" s="7"/>
      <c r="M97" s="7"/>
      <c r="N97" s="7"/>
      <c r="O97" s="1"/>
    </row>
    <row r="98" spans="1:15" x14ac:dyDescent="0.3">
      <c r="A98" s="6">
        <v>42185.613888888889</v>
      </c>
      <c r="B98" s="7">
        <v>15390102</v>
      </c>
      <c r="C98" s="7">
        <v>10</v>
      </c>
      <c r="D98" s="7" t="s">
        <v>12</v>
      </c>
      <c r="E98" s="7" t="s">
        <v>16</v>
      </c>
      <c r="F98" s="7">
        <v>0</v>
      </c>
      <c r="G98" s="7">
        <v>0</v>
      </c>
      <c r="H98" s="7">
        <f t="shared" si="1"/>
        <v>5</v>
      </c>
      <c r="I98" s="7">
        <f>H98/C98</f>
        <v>0.5</v>
      </c>
      <c r="J98" s="7"/>
      <c r="K98" s="7"/>
      <c r="L98" s="7"/>
      <c r="M98" s="7"/>
      <c r="N98" s="7"/>
      <c r="O98" s="1" t="s">
        <v>82</v>
      </c>
    </row>
    <row r="99" spans="1:15" x14ac:dyDescent="0.3">
      <c r="A99" s="6">
        <v>42191.710416666669</v>
      </c>
      <c r="B99" s="7">
        <v>15420202</v>
      </c>
      <c r="C99" s="7">
        <v>7</v>
      </c>
      <c r="D99" s="7" t="s">
        <v>11</v>
      </c>
      <c r="E99" s="7" t="s">
        <v>16</v>
      </c>
      <c r="F99" s="7">
        <v>0</v>
      </c>
      <c r="G99" s="7">
        <v>0</v>
      </c>
      <c r="H99" s="7">
        <f t="shared" si="1"/>
        <v>4</v>
      </c>
      <c r="I99" s="7">
        <f>H99/C99</f>
        <v>0.5714285714285714</v>
      </c>
      <c r="J99" s="7"/>
      <c r="K99" s="7"/>
      <c r="L99" s="7"/>
      <c r="M99" s="7"/>
      <c r="N99" s="7"/>
      <c r="O99" s="1" t="s">
        <v>83</v>
      </c>
    </row>
    <row r="100" spans="1:15" x14ac:dyDescent="0.3">
      <c r="A100" s="6">
        <v>42192.676388888889</v>
      </c>
      <c r="B100" s="7" t="s">
        <v>84</v>
      </c>
      <c r="C100" s="7">
        <v>4</v>
      </c>
      <c r="D100" s="7" t="s">
        <v>12</v>
      </c>
      <c r="E100" s="7" t="s">
        <v>16</v>
      </c>
      <c r="F100" s="7">
        <v>0</v>
      </c>
      <c r="G100" s="7">
        <v>0</v>
      </c>
      <c r="H100" s="7">
        <f t="shared" si="1"/>
        <v>2</v>
      </c>
      <c r="I100" s="7">
        <f>H100/C100</f>
        <v>0.5</v>
      </c>
      <c r="J100" s="7"/>
      <c r="K100" s="7"/>
      <c r="L100" s="7"/>
      <c r="M100" s="7"/>
      <c r="N100" s="7"/>
      <c r="O100" s="1" t="s">
        <v>85</v>
      </c>
    </row>
    <row r="101" spans="1:15" x14ac:dyDescent="0.3">
      <c r="A101" s="6">
        <v>42192.761805555558</v>
      </c>
      <c r="B101" s="7">
        <v>15430301</v>
      </c>
      <c r="C101" s="7">
        <v>15</v>
      </c>
      <c r="D101" s="7" t="s">
        <v>11</v>
      </c>
      <c r="E101" s="7" t="s">
        <v>16</v>
      </c>
      <c r="F101" s="7">
        <v>0</v>
      </c>
      <c r="G101" s="7">
        <v>0</v>
      </c>
      <c r="H101" s="7">
        <f t="shared" si="1"/>
        <v>5</v>
      </c>
      <c r="I101" s="7">
        <f>H101/C101</f>
        <v>0.33333333333333331</v>
      </c>
      <c r="J101" s="7"/>
      <c r="K101" s="7"/>
      <c r="L101" s="7"/>
      <c r="M101" s="7"/>
      <c r="N101" s="7"/>
      <c r="O101" s="1" t="s">
        <v>86</v>
      </c>
    </row>
    <row r="102" spans="1:15" x14ac:dyDescent="0.3">
      <c r="A102" s="6">
        <v>42194.694444444445</v>
      </c>
      <c r="B102" s="7">
        <v>15450101</v>
      </c>
      <c r="C102" s="7">
        <v>10</v>
      </c>
      <c r="D102" s="7" t="s">
        <v>15</v>
      </c>
      <c r="E102" s="7" t="s">
        <v>16</v>
      </c>
      <c r="F102" s="7">
        <v>0</v>
      </c>
      <c r="G102" s="7">
        <v>0</v>
      </c>
      <c r="H102" s="7">
        <f t="shared" si="1"/>
        <v>4</v>
      </c>
      <c r="I102" s="7">
        <f>H102/C102</f>
        <v>0.4</v>
      </c>
      <c r="J102" s="7"/>
      <c r="K102" s="7"/>
      <c r="L102" s="7"/>
      <c r="M102" s="7"/>
      <c r="N102" s="7"/>
      <c r="O102" s="1" t="s">
        <v>87</v>
      </c>
    </row>
    <row r="103" spans="1:15" x14ac:dyDescent="0.3">
      <c r="A103" s="6">
        <v>42195.768055555556</v>
      </c>
      <c r="B103" s="7">
        <v>15460101</v>
      </c>
      <c r="C103" s="7">
        <v>12</v>
      </c>
      <c r="D103" s="7" t="s">
        <v>15</v>
      </c>
      <c r="E103" s="7" t="s">
        <v>16</v>
      </c>
      <c r="F103" s="7">
        <v>0</v>
      </c>
      <c r="G103" s="7">
        <v>0</v>
      </c>
      <c r="H103" s="7">
        <f t="shared" si="1"/>
        <v>8</v>
      </c>
      <c r="I103" s="7">
        <f>H103/C103</f>
        <v>0.66666666666666663</v>
      </c>
      <c r="J103" s="7"/>
      <c r="K103" s="7"/>
      <c r="L103" s="7"/>
      <c r="M103" s="7"/>
      <c r="N103" s="7"/>
      <c r="O103" s="1" t="s">
        <v>88</v>
      </c>
    </row>
    <row r="104" spans="1:15" x14ac:dyDescent="0.3">
      <c r="A104" s="6">
        <v>42197.652083333334</v>
      </c>
      <c r="B104" s="7">
        <v>15480101</v>
      </c>
      <c r="C104" s="7">
        <v>8</v>
      </c>
      <c r="D104" s="7" t="s">
        <v>15</v>
      </c>
      <c r="E104" s="7" t="s">
        <v>13</v>
      </c>
      <c r="F104" s="7">
        <v>1</v>
      </c>
      <c r="G104" s="7">
        <f>1/8</f>
        <v>0.125</v>
      </c>
      <c r="H104" s="7">
        <f t="shared" si="1"/>
        <v>2</v>
      </c>
      <c r="I104" s="7">
        <f>H104/C104</f>
        <v>0.25</v>
      </c>
      <c r="J104" s="15">
        <v>1</v>
      </c>
      <c r="K104" s="15">
        <v>1</v>
      </c>
      <c r="L104" s="15">
        <v>0</v>
      </c>
      <c r="M104" s="15">
        <v>0</v>
      </c>
      <c r="N104" s="15">
        <v>0</v>
      </c>
      <c r="O104" s="10" t="s">
        <v>89</v>
      </c>
    </row>
    <row r="105" spans="1:15" x14ac:dyDescent="0.3">
      <c r="A105" s="6">
        <v>42197.709027777775</v>
      </c>
      <c r="B105" s="7" t="s">
        <v>90</v>
      </c>
      <c r="C105" s="7">
        <v>7</v>
      </c>
      <c r="D105" s="7" t="s">
        <v>15</v>
      </c>
      <c r="E105" s="7" t="s">
        <v>16</v>
      </c>
      <c r="F105" s="7">
        <v>0</v>
      </c>
      <c r="G105" s="7">
        <v>0</v>
      </c>
      <c r="H105" s="7">
        <f t="shared" si="1"/>
        <v>7</v>
      </c>
      <c r="I105" s="7">
        <f>H105/C105</f>
        <v>1</v>
      </c>
      <c r="J105" s="7"/>
      <c r="K105" s="7"/>
      <c r="L105" s="7"/>
      <c r="M105" s="7"/>
      <c r="N105" s="7"/>
      <c r="O105" s="1" t="s">
        <v>91</v>
      </c>
    </row>
    <row r="106" spans="1:15" x14ac:dyDescent="0.3">
      <c r="A106" s="6">
        <v>42198.731249999997</v>
      </c>
      <c r="B106" s="7">
        <v>15490101</v>
      </c>
      <c r="C106" s="7">
        <v>17</v>
      </c>
      <c r="D106" s="7" t="s">
        <v>11</v>
      </c>
      <c r="E106" s="7" t="s">
        <v>13</v>
      </c>
      <c r="F106" s="7">
        <v>1</v>
      </c>
      <c r="G106" s="7">
        <f>1/17</f>
        <v>5.8823529411764705E-2</v>
      </c>
      <c r="H106" s="7">
        <f t="shared" si="1"/>
        <v>8</v>
      </c>
      <c r="I106" s="7">
        <f>H106/C106</f>
        <v>0.47058823529411764</v>
      </c>
      <c r="J106" s="7"/>
      <c r="K106" s="7"/>
      <c r="L106" s="7"/>
      <c r="M106" s="7"/>
      <c r="N106" s="7"/>
      <c r="O106" s="1" t="s">
        <v>92</v>
      </c>
    </row>
    <row r="107" spans="1:15" x14ac:dyDescent="0.3">
      <c r="A107" s="6">
        <v>42198.772222222222</v>
      </c>
      <c r="B107" s="7">
        <v>15490204</v>
      </c>
      <c r="C107" s="7">
        <v>9</v>
      </c>
      <c r="D107" s="7" t="s">
        <v>11</v>
      </c>
      <c r="E107" s="7" t="s">
        <v>16</v>
      </c>
      <c r="F107" s="7">
        <v>0</v>
      </c>
      <c r="G107" s="7">
        <v>0</v>
      </c>
      <c r="H107" s="7">
        <f t="shared" si="1"/>
        <v>8</v>
      </c>
      <c r="I107" s="7">
        <f>H107/C107</f>
        <v>0.88888888888888884</v>
      </c>
      <c r="J107" s="8">
        <v>0</v>
      </c>
      <c r="K107" s="8">
        <v>4</v>
      </c>
      <c r="L107" s="8">
        <v>3</v>
      </c>
      <c r="M107" s="8">
        <v>0</v>
      </c>
      <c r="N107" s="8">
        <v>1</v>
      </c>
      <c r="O107" s="1" t="s">
        <v>92</v>
      </c>
    </row>
    <row r="108" spans="1:15" x14ac:dyDescent="0.3">
      <c r="A108" s="6">
        <v>42200.730555555558</v>
      </c>
      <c r="B108" s="7">
        <v>15500101</v>
      </c>
      <c r="C108" s="7">
        <v>2</v>
      </c>
      <c r="D108" s="7" t="s">
        <v>15</v>
      </c>
      <c r="E108" s="7" t="s">
        <v>16</v>
      </c>
      <c r="F108" s="7">
        <v>0</v>
      </c>
      <c r="G108" s="7">
        <v>0</v>
      </c>
      <c r="H108" s="7">
        <f t="shared" si="1"/>
        <v>1</v>
      </c>
      <c r="I108" s="7">
        <f>H108/C108</f>
        <v>0.5</v>
      </c>
      <c r="J108" s="7"/>
      <c r="K108" s="7"/>
      <c r="L108" s="7"/>
      <c r="M108" s="7"/>
      <c r="N108" s="7"/>
      <c r="O108" s="1" t="s">
        <v>93</v>
      </c>
    </row>
    <row r="109" spans="1:15" x14ac:dyDescent="0.3">
      <c r="A109" s="6">
        <v>42202.711805555555</v>
      </c>
      <c r="B109" s="7">
        <v>15510201</v>
      </c>
      <c r="C109" s="7">
        <v>6</v>
      </c>
      <c r="D109" s="7" t="s">
        <v>11</v>
      </c>
      <c r="E109" s="7" t="s">
        <v>21</v>
      </c>
      <c r="F109" s="7">
        <v>1</v>
      </c>
      <c r="G109" s="7">
        <v>1</v>
      </c>
      <c r="H109" s="7">
        <f t="shared" si="1"/>
        <v>1</v>
      </c>
      <c r="I109" s="7">
        <f>H109/C109</f>
        <v>0.16666666666666666</v>
      </c>
      <c r="J109" s="8">
        <v>0</v>
      </c>
      <c r="K109" s="8">
        <v>0</v>
      </c>
      <c r="L109" s="8">
        <v>0</v>
      </c>
      <c r="M109" s="8">
        <v>0</v>
      </c>
      <c r="N109" s="8">
        <v>1</v>
      </c>
      <c r="O109" s="1" t="s">
        <v>59</v>
      </c>
    </row>
    <row r="110" spans="1:15" x14ac:dyDescent="0.3">
      <c r="A110" s="6">
        <v>42202.761805555558</v>
      </c>
      <c r="B110" s="7">
        <v>15510402</v>
      </c>
      <c r="C110" s="7">
        <v>6</v>
      </c>
      <c r="D110" s="7" t="s">
        <v>11</v>
      </c>
      <c r="E110" s="7" t="s">
        <v>16</v>
      </c>
      <c r="F110" s="7">
        <v>0</v>
      </c>
      <c r="G110" s="7">
        <v>0</v>
      </c>
      <c r="H110" s="7">
        <f t="shared" si="1"/>
        <v>4</v>
      </c>
      <c r="I110" s="7">
        <f>H110/C110</f>
        <v>0.66666666666666663</v>
      </c>
      <c r="J110" s="7"/>
      <c r="K110" s="7"/>
      <c r="L110" s="7"/>
      <c r="M110" s="7"/>
      <c r="N110" s="7"/>
      <c r="O110" s="1" t="s">
        <v>94</v>
      </c>
    </row>
    <row r="111" spans="1:15" x14ac:dyDescent="0.3">
      <c r="A111" s="6">
        <v>42207.625</v>
      </c>
      <c r="B111" s="7">
        <v>15530101</v>
      </c>
      <c r="C111" s="7">
        <v>16</v>
      </c>
      <c r="D111" s="7" t="s">
        <v>11</v>
      </c>
      <c r="E111" s="7" t="s">
        <v>13</v>
      </c>
      <c r="F111" s="7">
        <v>2</v>
      </c>
      <c r="G111" s="7">
        <f>2/16</f>
        <v>0.125</v>
      </c>
      <c r="H111" s="7">
        <f t="shared" si="1"/>
        <v>20</v>
      </c>
      <c r="I111" s="7">
        <f>H111/C111</f>
        <v>1.25</v>
      </c>
      <c r="J111" s="8">
        <v>1</v>
      </c>
      <c r="K111" s="8">
        <v>7</v>
      </c>
      <c r="L111" s="8">
        <v>8</v>
      </c>
      <c r="M111" s="8">
        <v>0</v>
      </c>
      <c r="N111" s="8">
        <v>4</v>
      </c>
      <c r="O111" s="1" t="s">
        <v>207</v>
      </c>
    </row>
    <row r="112" spans="1:15" x14ac:dyDescent="0.3">
      <c r="A112" s="6">
        <v>42208.756249999999</v>
      </c>
      <c r="B112" s="7">
        <v>15540201</v>
      </c>
      <c r="C112" s="7">
        <v>15</v>
      </c>
      <c r="D112" s="7" t="s">
        <v>12</v>
      </c>
      <c r="E112" s="7" t="s">
        <v>10</v>
      </c>
      <c r="F112" s="7" t="s">
        <v>10</v>
      </c>
      <c r="G112" s="7" t="s">
        <v>10</v>
      </c>
      <c r="H112" s="7">
        <f t="shared" si="1"/>
        <v>1</v>
      </c>
      <c r="I112" s="7">
        <f>H112/C112</f>
        <v>6.6666666666666666E-2</v>
      </c>
      <c r="J112" s="7"/>
      <c r="K112" s="7"/>
      <c r="L112" s="7"/>
      <c r="M112" s="7"/>
      <c r="N112" s="7"/>
      <c r="O112" s="1"/>
    </row>
    <row r="113" spans="1:15" x14ac:dyDescent="0.3">
      <c r="A113" s="6">
        <v>42212.679861111108</v>
      </c>
      <c r="B113" s="7">
        <v>15570101</v>
      </c>
      <c r="C113" s="7">
        <v>2</v>
      </c>
      <c r="D113" s="7" t="s">
        <v>15</v>
      </c>
      <c r="E113" s="7" t="s">
        <v>16</v>
      </c>
      <c r="F113" s="7">
        <v>0</v>
      </c>
      <c r="G113" s="7">
        <v>0</v>
      </c>
      <c r="H113" s="7">
        <f t="shared" si="1"/>
        <v>2</v>
      </c>
      <c r="I113" s="7">
        <f>H113/C113</f>
        <v>1</v>
      </c>
      <c r="J113" s="7"/>
      <c r="K113" s="7"/>
      <c r="L113" s="7"/>
      <c r="M113" s="7"/>
      <c r="N113" s="7"/>
      <c r="O113" s="1" t="s">
        <v>95</v>
      </c>
    </row>
    <row r="114" spans="1:15" x14ac:dyDescent="0.3">
      <c r="A114" s="6">
        <v>42212.745833333334</v>
      </c>
      <c r="B114" s="7">
        <v>15570202</v>
      </c>
      <c r="C114" s="7">
        <v>10</v>
      </c>
      <c r="D114" s="7" t="s">
        <v>15</v>
      </c>
      <c r="E114" s="7" t="s">
        <v>16</v>
      </c>
      <c r="F114" s="7">
        <v>0</v>
      </c>
      <c r="G114" s="7">
        <v>0</v>
      </c>
      <c r="H114" s="7">
        <f t="shared" si="1"/>
        <v>4</v>
      </c>
      <c r="I114" s="7">
        <f>H114/C114</f>
        <v>0.4</v>
      </c>
      <c r="J114" s="7"/>
      <c r="K114" s="7"/>
      <c r="L114" s="7"/>
      <c r="M114" s="7"/>
      <c r="N114" s="7"/>
      <c r="O114" s="1" t="s">
        <v>96</v>
      </c>
    </row>
    <row r="115" spans="1:15" x14ac:dyDescent="0.3">
      <c r="A115" s="6">
        <v>42213.675694444442</v>
      </c>
      <c r="B115" s="7">
        <v>15580101</v>
      </c>
      <c r="C115" s="7">
        <v>24</v>
      </c>
      <c r="D115" s="7" t="s">
        <v>15</v>
      </c>
      <c r="E115" s="7" t="s">
        <v>16</v>
      </c>
      <c r="F115" s="7">
        <v>0</v>
      </c>
      <c r="G115" s="7">
        <v>0</v>
      </c>
      <c r="H115" s="7">
        <f t="shared" si="1"/>
        <v>3</v>
      </c>
      <c r="I115" s="7">
        <f>H115/C115</f>
        <v>0.125</v>
      </c>
      <c r="J115" s="7"/>
      <c r="K115" s="7"/>
      <c r="L115" s="7"/>
      <c r="M115" s="7"/>
      <c r="N115" s="7"/>
      <c r="O115" s="1" t="s">
        <v>97</v>
      </c>
    </row>
    <row r="116" spans="1:15" x14ac:dyDescent="0.3">
      <c r="A116" s="6">
        <v>42214.759722222225</v>
      </c>
      <c r="B116" s="7">
        <v>15590101</v>
      </c>
      <c r="C116" s="7">
        <v>4</v>
      </c>
      <c r="D116" s="7" t="s">
        <v>15</v>
      </c>
      <c r="E116" s="7" t="s">
        <v>16</v>
      </c>
      <c r="F116" s="7">
        <v>0</v>
      </c>
      <c r="G116" s="7">
        <v>0</v>
      </c>
      <c r="H116" s="7">
        <f t="shared" si="1"/>
        <v>2</v>
      </c>
      <c r="I116" s="7">
        <f>H116/C116</f>
        <v>0.5</v>
      </c>
      <c r="J116" s="7"/>
      <c r="K116" s="7"/>
      <c r="L116" s="7"/>
      <c r="M116" s="7"/>
      <c r="N116" s="7"/>
      <c r="O116" s="1" t="s">
        <v>98</v>
      </c>
    </row>
    <row r="117" spans="1:15" x14ac:dyDescent="0.3">
      <c r="A117" s="6">
        <v>42215.719444444447</v>
      </c>
      <c r="B117" s="7">
        <v>15600101</v>
      </c>
      <c r="C117" s="7">
        <v>5</v>
      </c>
      <c r="D117" s="7" t="s">
        <v>15</v>
      </c>
      <c r="E117" s="7" t="s">
        <v>16</v>
      </c>
      <c r="F117" s="7">
        <v>0</v>
      </c>
      <c r="G117" s="7">
        <v>0</v>
      </c>
      <c r="H117" s="7">
        <f t="shared" si="1"/>
        <v>2</v>
      </c>
      <c r="I117" s="7">
        <f>H117/C117</f>
        <v>0.4</v>
      </c>
      <c r="J117" s="7"/>
      <c r="K117" s="7"/>
      <c r="L117" s="7"/>
      <c r="M117" s="7"/>
      <c r="N117" s="7"/>
      <c r="O117" s="1" t="s">
        <v>99</v>
      </c>
    </row>
    <row r="118" spans="1:15" x14ac:dyDescent="0.3">
      <c r="A118" s="6">
        <v>42218.787499999999</v>
      </c>
      <c r="B118" s="7">
        <v>15620403</v>
      </c>
      <c r="C118" s="7">
        <v>5</v>
      </c>
      <c r="D118" s="7" t="s">
        <v>12</v>
      </c>
      <c r="E118" s="7" t="s">
        <v>16</v>
      </c>
      <c r="F118" s="7">
        <v>0</v>
      </c>
      <c r="G118" s="7">
        <v>0</v>
      </c>
      <c r="H118" s="7">
        <f t="shared" si="1"/>
        <v>1</v>
      </c>
      <c r="I118" s="7">
        <f>H118/C118</f>
        <v>0.2</v>
      </c>
      <c r="J118" s="7"/>
      <c r="K118" s="7"/>
      <c r="L118" s="7"/>
      <c r="M118" s="7"/>
      <c r="N118" s="7"/>
      <c r="O118" s="1" t="s">
        <v>26</v>
      </c>
    </row>
    <row r="119" spans="1:15" x14ac:dyDescent="0.3">
      <c r="A119" s="6">
        <v>42219.722916666666</v>
      </c>
      <c r="B119" s="7">
        <v>15630201</v>
      </c>
      <c r="C119" s="7">
        <v>4</v>
      </c>
      <c r="D119" s="7"/>
      <c r="E119" s="7" t="s">
        <v>10</v>
      </c>
      <c r="F119" s="7" t="s">
        <v>10</v>
      </c>
      <c r="G119" s="7" t="s">
        <v>10</v>
      </c>
      <c r="H119" s="7">
        <f t="shared" si="1"/>
        <v>1</v>
      </c>
      <c r="I119" s="7">
        <f>H119/C119</f>
        <v>0.25</v>
      </c>
      <c r="J119" s="7"/>
      <c r="K119" s="7"/>
      <c r="L119" s="7"/>
      <c r="M119" s="7"/>
      <c r="N119" s="7"/>
      <c r="O119" s="1"/>
    </row>
    <row r="120" spans="1:15" x14ac:dyDescent="0.3">
      <c r="A120" s="6">
        <v>42221.711111111108</v>
      </c>
      <c r="B120" s="7">
        <v>15650201</v>
      </c>
      <c r="C120" s="7">
        <v>5</v>
      </c>
      <c r="D120" s="7" t="s">
        <v>15</v>
      </c>
      <c r="E120" s="7" t="s">
        <v>21</v>
      </c>
      <c r="F120" s="7">
        <v>1</v>
      </c>
      <c r="G120" s="7">
        <v>1</v>
      </c>
      <c r="H120" s="7">
        <f t="shared" si="1"/>
        <v>1</v>
      </c>
      <c r="I120" s="7">
        <f>H120/C120</f>
        <v>0.2</v>
      </c>
      <c r="J120" s="7"/>
      <c r="K120" s="7"/>
      <c r="L120" s="7"/>
      <c r="M120" s="7"/>
      <c r="N120" s="7"/>
      <c r="O120" s="1" t="s">
        <v>59</v>
      </c>
    </row>
    <row r="121" spans="1:15" x14ac:dyDescent="0.3">
      <c r="A121" s="6">
        <v>42221.756249999999</v>
      </c>
      <c r="B121" s="7">
        <v>15650304</v>
      </c>
      <c r="C121" s="7">
        <v>20</v>
      </c>
      <c r="D121" s="7" t="s">
        <v>15</v>
      </c>
      <c r="E121" s="7" t="s">
        <v>13</v>
      </c>
      <c r="F121" s="7">
        <v>3</v>
      </c>
      <c r="G121" s="7">
        <f>3/20</f>
        <v>0.15</v>
      </c>
      <c r="H121" s="7">
        <f t="shared" si="1"/>
        <v>6</v>
      </c>
      <c r="I121" s="7">
        <f>H121/C121</f>
        <v>0.3</v>
      </c>
      <c r="J121" s="8">
        <v>0</v>
      </c>
      <c r="K121" s="8">
        <v>2</v>
      </c>
      <c r="L121" s="8">
        <v>1</v>
      </c>
      <c r="M121" s="8">
        <v>0</v>
      </c>
      <c r="N121" s="8">
        <v>3</v>
      </c>
      <c r="O121" s="1" t="s">
        <v>100</v>
      </c>
    </row>
    <row r="122" spans="1:15" s="14" customFormat="1" x14ac:dyDescent="0.3">
      <c r="A122" s="11">
        <v>42222.658333333333</v>
      </c>
      <c r="B122" s="12">
        <v>15660101</v>
      </c>
      <c r="C122" s="12">
        <v>10</v>
      </c>
      <c r="D122" s="12" t="s">
        <v>15</v>
      </c>
      <c r="E122" s="12" t="s">
        <v>16</v>
      </c>
      <c r="F122" s="12">
        <v>0</v>
      </c>
      <c r="G122" s="12">
        <v>0</v>
      </c>
      <c r="H122" s="12">
        <f t="shared" si="1"/>
        <v>4</v>
      </c>
      <c r="I122" s="12">
        <f>H122/C122</f>
        <v>0.4</v>
      </c>
      <c r="J122" s="12"/>
      <c r="K122" s="12"/>
      <c r="L122" s="12"/>
      <c r="M122" s="12"/>
      <c r="N122" s="12"/>
      <c r="O122" s="13" t="s">
        <v>101</v>
      </c>
    </row>
    <row r="123" spans="1:15" x14ac:dyDescent="0.3">
      <c r="A123" s="6">
        <v>42507.715277777781</v>
      </c>
      <c r="B123" s="7">
        <v>16010101</v>
      </c>
      <c r="C123" s="7">
        <v>11</v>
      </c>
      <c r="D123" s="7" t="s">
        <v>30</v>
      </c>
      <c r="E123" s="7" t="s">
        <v>13</v>
      </c>
      <c r="F123" s="7">
        <v>1</v>
      </c>
      <c r="G123" s="7">
        <f>1/11</f>
        <v>9.0909090909090912E-2</v>
      </c>
      <c r="H123" s="7">
        <f t="shared" si="1"/>
        <v>5</v>
      </c>
      <c r="I123" s="7">
        <f>H123/C123</f>
        <v>0.45454545454545453</v>
      </c>
      <c r="J123" s="8">
        <v>1</v>
      </c>
      <c r="K123" s="8">
        <v>3</v>
      </c>
      <c r="L123" s="8">
        <v>0</v>
      </c>
      <c r="M123" s="8">
        <v>0</v>
      </c>
      <c r="N123" s="8">
        <v>1</v>
      </c>
      <c r="O123" s="1" t="s">
        <v>102</v>
      </c>
    </row>
    <row r="124" spans="1:15" x14ac:dyDescent="0.3">
      <c r="A124" s="6">
        <v>42511.693749999999</v>
      </c>
      <c r="B124" s="7">
        <v>16020101</v>
      </c>
      <c r="C124" s="7">
        <v>16</v>
      </c>
      <c r="D124" s="7" t="s">
        <v>30</v>
      </c>
      <c r="E124" s="7" t="s">
        <v>13</v>
      </c>
      <c r="F124" s="7">
        <v>1</v>
      </c>
      <c r="G124" s="7">
        <f>1/16</f>
        <v>6.25E-2</v>
      </c>
      <c r="H124" s="7">
        <f t="shared" si="1"/>
        <v>5</v>
      </c>
      <c r="I124" s="7">
        <f>H124/C124</f>
        <v>0.3125</v>
      </c>
      <c r="J124" s="8">
        <v>0</v>
      </c>
      <c r="K124" s="8">
        <v>0</v>
      </c>
      <c r="L124" s="8">
        <v>3</v>
      </c>
      <c r="M124" s="8">
        <v>0</v>
      </c>
      <c r="N124" s="8">
        <v>2</v>
      </c>
      <c r="O124" s="1" t="s">
        <v>103</v>
      </c>
    </row>
    <row r="125" spans="1:15" x14ac:dyDescent="0.3">
      <c r="A125" s="6">
        <v>42514.686111111114</v>
      </c>
      <c r="B125" s="7">
        <v>16030101</v>
      </c>
      <c r="C125" s="7">
        <v>15</v>
      </c>
      <c r="D125" s="7" t="s">
        <v>30</v>
      </c>
      <c r="E125" s="7" t="s">
        <v>16</v>
      </c>
      <c r="F125" s="7">
        <v>0</v>
      </c>
      <c r="G125" s="7">
        <v>0</v>
      </c>
      <c r="H125" s="7">
        <f t="shared" si="1"/>
        <v>9</v>
      </c>
      <c r="I125" s="7">
        <f>H125/C125</f>
        <v>0.6</v>
      </c>
      <c r="J125" s="7"/>
      <c r="K125" s="7"/>
      <c r="L125" s="7"/>
      <c r="M125" s="7"/>
      <c r="N125" s="7"/>
      <c r="O125" s="1" t="s">
        <v>104</v>
      </c>
    </row>
    <row r="126" spans="1:15" x14ac:dyDescent="0.3">
      <c r="A126" s="6">
        <v>42521.694444444445</v>
      </c>
      <c r="B126" s="7">
        <v>16040201</v>
      </c>
      <c r="C126" s="7">
        <v>3</v>
      </c>
      <c r="D126" s="7" t="s">
        <v>11</v>
      </c>
      <c r="E126" s="7" t="s">
        <v>16</v>
      </c>
      <c r="F126" s="7">
        <v>0</v>
      </c>
      <c r="G126" s="7">
        <v>0</v>
      </c>
      <c r="H126" s="7">
        <f t="shared" si="1"/>
        <v>2</v>
      </c>
      <c r="I126" s="7">
        <f>H126/C126</f>
        <v>0.66666666666666663</v>
      </c>
      <c r="J126" s="7"/>
      <c r="K126" s="7"/>
      <c r="L126" s="7"/>
      <c r="M126" s="7"/>
      <c r="N126" s="7"/>
      <c r="O126" s="1" t="s">
        <v>105</v>
      </c>
    </row>
    <row r="127" spans="1:15" x14ac:dyDescent="0.3">
      <c r="A127" s="6">
        <v>42530.62222222222</v>
      </c>
      <c r="B127" s="7">
        <v>16060101</v>
      </c>
      <c r="C127" s="7">
        <v>35</v>
      </c>
      <c r="D127" s="7" t="s">
        <v>11</v>
      </c>
      <c r="E127" s="7" t="s">
        <v>13</v>
      </c>
      <c r="F127" s="7">
        <v>0</v>
      </c>
      <c r="G127" s="7">
        <v>0</v>
      </c>
      <c r="H127" s="7">
        <f t="shared" si="1"/>
        <v>27</v>
      </c>
      <c r="I127" s="7">
        <f>H127/C127</f>
        <v>0.77142857142857146</v>
      </c>
      <c r="J127" s="8">
        <v>0</v>
      </c>
      <c r="K127" s="8">
        <v>16</v>
      </c>
      <c r="L127" s="8">
        <v>9</v>
      </c>
      <c r="M127" s="8">
        <v>0</v>
      </c>
      <c r="N127" s="8">
        <v>2</v>
      </c>
      <c r="O127" s="1" t="s">
        <v>106</v>
      </c>
    </row>
    <row r="128" spans="1:15" x14ac:dyDescent="0.3">
      <c r="A128" s="6">
        <v>42530.739583333336</v>
      </c>
      <c r="B128" s="7">
        <v>16060306</v>
      </c>
      <c r="C128" s="7">
        <v>3</v>
      </c>
      <c r="D128" s="7" t="s">
        <v>11</v>
      </c>
      <c r="E128" s="7" t="s">
        <v>16</v>
      </c>
      <c r="F128" s="7">
        <v>0</v>
      </c>
      <c r="G128" s="7">
        <v>0</v>
      </c>
      <c r="H128" s="7">
        <f t="shared" si="1"/>
        <v>2</v>
      </c>
      <c r="I128" s="7">
        <f>H128/C128</f>
        <v>0.66666666666666663</v>
      </c>
      <c r="J128" s="7"/>
      <c r="K128" s="7"/>
      <c r="L128" s="7"/>
      <c r="M128" s="7"/>
      <c r="N128" s="7"/>
      <c r="O128" s="1" t="s">
        <v>66</v>
      </c>
    </row>
    <row r="129" spans="1:15" x14ac:dyDescent="0.3">
      <c r="A129" s="6">
        <v>42544.688888888886</v>
      </c>
      <c r="B129" s="7">
        <v>16080201</v>
      </c>
      <c r="C129" s="7">
        <v>11</v>
      </c>
      <c r="D129" s="7" t="s">
        <v>30</v>
      </c>
      <c r="E129" s="7" t="s">
        <v>13</v>
      </c>
      <c r="F129" s="7">
        <v>2</v>
      </c>
      <c r="G129" s="7">
        <f>2/11</f>
        <v>0.18181818181818182</v>
      </c>
      <c r="H129" s="7">
        <f t="shared" si="1"/>
        <v>7</v>
      </c>
      <c r="I129" s="7">
        <f>H129/C129</f>
        <v>0.63636363636363635</v>
      </c>
      <c r="J129" s="7"/>
      <c r="K129" s="7"/>
      <c r="L129" s="7"/>
      <c r="M129" s="7"/>
      <c r="N129" s="7"/>
      <c r="O129" s="1" t="s">
        <v>107</v>
      </c>
    </row>
    <row r="130" spans="1:15" x14ac:dyDescent="0.3">
      <c r="A130" s="6">
        <v>42544.786111111112</v>
      </c>
      <c r="B130" s="7">
        <v>16080302</v>
      </c>
      <c r="C130" s="7">
        <v>16</v>
      </c>
      <c r="D130" s="7" t="s">
        <v>30</v>
      </c>
      <c r="E130" s="7" t="s">
        <v>13</v>
      </c>
      <c r="F130" s="7">
        <v>3</v>
      </c>
      <c r="G130" s="7">
        <f>3/26</f>
        <v>0.11538461538461539</v>
      </c>
      <c r="H130" s="7">
        <f t="shared" ref="H130:H193" si="2">IF(O130="\",0,(1+LEN(O130)-LEN(SUBSTITUTE(O130," ",""))))</f>
        <v>12</v>
      </c>
      <c r="I130" s="7">
        <f>H130/C130</f>
        <v>0.75</v>
      </c>
      <c r="J130" s="8">
        <v>0</v>
      </c>
      <c r="K130" s="8">
        <v>8</v>
      </c>
      <c r="L130" s="8">
        <v>1</v>
      </c>
      <c r="M130" s="8">
        <v>0</v>
      </c>
      <c r="N130" s="8">
        <v>3</v>
      </c>
      <c r="O130" s="1" t="s">
        <v>108</v>
      </c>
    </row>
    <row r="131" spans="1:15" x14ac:dyDescent="0.3">
      <c r="A131" s="6">
        <v>42545.759027777778</v>
      </c>
      <c r="B131" s="7">
        <v>16090101</v>
      </c>
      <c r="C131" s="7">
        <v>13</v>
      </c>
      <c r="D131" s="7" t="s">
        <v>30</v>
      </c>
      <c r="E131" s="7" t="s">
        <v>16</v>
      </c>
      <c r="F131" s="7">
        <v>0</v>
      </c>
      <c r="G131" s="7">
        <v>0</v>
      </c>
      <c r="H131" s="7">
        <f t="shared" si="2"/>
        <v>12</v>
      </c>
      <c r="I131" s="7">
        <f>H131/C131</f>
        <v>0.92307692307692313</v>
      </c>
      <c r="J131" s="7"/>
      <c r="K131" s="7"/>
      <c r="L131" s="7"/>
      <c r="M131" s="7"/>
      <c r="N131" s="7"/>
      <c r="O131" s="1" t="s">
        <v>109</v>
      </c>
    </row>
    <row r="132" spans="1:15" x14ac:dyDescent="0.3">
      <c r="A132" s="6">
        <v>42546.71875</v>
      </c>
      <c r="B132" s="7">
        <v>16100101</v>
      </c>
      <c r="C132" s="7">
        <v>7</v>
      </c>
      <c r="D132" s="7" t="s">
        <v>30</v>
      </c>
      <c r="E132" s="7" t="s">
        <v>13</v>
      </c>
      <c r="F132" s="7">
        <v>1</v>
      </c>
      <c r="G132" s="7">
        <f>1/7</f>
        <v>0.14285714285714285</v>
      </c>
      <c r="H132" s="7">
        <f t="shared" si="2"/>
        <v>5</v>
      </c>
      <c r="I132" s="7">
        <f>H132/C132</f>
        <v>0.7142857142857143</v>
      </c>
      <c r="J132" s="8">
        <v>0</v>
      </c>
      <c r="K132" s="8">
        <v>3</v>
      </c>
      <c r="L132" s="8">
        <v>0</v>
      </c>
      <c r="M132" s="8">
        <v>2</v>
      </c>
      <c r="N132" s="8">
        <v>0</v>
      </c>
      <c r="O132" s="1" t="s">
        <v>110</v>
      </c>
    </row>
    <row r="133" spans="1:15" x14ac:dyDescent="0.3">
      <c r="A133" s="6">
        <v>42547.663888888892</v>
      </c>
      <c r="B133" s="7">
        <v>16110101</v>
      </c>
      <c r="C133" s="7">
        <v>4</v>
      </c>
      <c r="D133" s="7" t="s">
        <v>30</v>
      </c>
      <c r="E133" s="7" t="s">
        <v>16</v>
      </c>
      <c r="F133" s="7">
        <v>0</v>
      </c>
      <c r="G133" s="7">
        <v>0</v>
      </c>
      <c r="H133" s="7">
        <f t="shared" si="2"/>
        <v>2</v>
      </c>
      <c r="I133" s="7">
        <f>H133/C133</f>
        <v>0.5</v>
      </c>
      <c r="J133" s="7"/>
      <c r="K133" s="7"/>
      <c r="L133" s="7"/>
      <c r="M133" s="7"/>
      <c r="N133" s="7"/>
      <c r="O133" s="1" t="s">
        <v>111</v>
      </c>
    </row>
    <row r="134" spans="1:15" x14ac:dyDescent="0.3">
      <c r="A134" s="6">
        <v>42547.744444444441</v>
      </c>
      <c r="B134" s="7">
        <v>16110103</v>
      </c>
      <c r="C134" s="7">
        <v>17</v>
      </c>
      <c r="D134" s="7" t="s">
        <v>30</v>
      </c>
      <c r="E134" s="7" t="s">
        <v>13</v>
      </c>
      <c r="F134" s="7">
        <v>1</v>
      </c>
      <c r="G134" s="7">
        <f>1/17</f>
        <v>5.8823529411764705E-2</v>
      </c>
      <c r="H134" s="7">
        <f t="shared" si="2"/>
        <v>16</v>
      </c>
      <c r="I134" s="7">
        <f>H134/C134</f>
        <v>0.94117647058823528</v>
      </c>
      <c r="J134" s="7"/>
      <c r="K134" s="7"/>
      <c r="L134" s="7"/>
      <c r="M134" s="7"/>
      <c r="N134" s="7"/>
      <c r="O134" s="1" t="s">
        <v>112</v>
      </c>
    </row>
    <row r="135" spans="1:15" x14ac:dyDescent="0.3">
      <c r="A135" s="6">
        <v>42548.772916666669</v>
      </c>
      <c r="B135" s="7">
        <v>16120101</v>
      </c>
      <c r="C135" s="7">
        <v>6</v>
      </c>
      <c r="D135" s="7" t="s">
        <v>11</v>
      </c>
      <c r="E135" s="7" t="s">
        <v>16</v>
      </c>
      <c r="F135" s="7">
        <v>0</v>
      </c>
      <c r="G135" s="7">
        <v>0</v>
      </c>
      <c r="H135" s="7">
        <f t="shared" si="2"/>
        <v>7</v>
      </c>
      <c r="I135" s="7">
        <f>H135/C135</f>
        <v>1.1666666666666667</v>
      </c>
      <c r="J135" s="7"/>
      <c r="K135" s="7"/>
      <c r="L135" s="7"/>
      <c r="M135" s="7"/>
      <c r="N135" s="7"/>
      <c r="O135" s="1" t="s">
        <v>113</v>
      </c>
    </row>
    <row r="136" spans="1:15" x14ac:dyDescent="0.3">
      <c r="A136" s="6">
        <v>42550.666666666664</v>
      </c>
      <c r="B136" s="7">
        <v>16130301</v>
      </c>
      <c r="C136" s="7">
        <v>32</v>
      </c>
      <c r="D136" s="7" t="s">
        <v>11</v>
      </c>
      <c r="E136" s="7" t="s">
        <v>13</v>
      </c>
      <c r="F136" s="7">
        <v>1</v>
      </c>
      <c r="G136" s="7">
        <f>1/32</f>
        <v>3.125E-2</v>
      </c>
      <c r="H136" s="7">
        <f t="shared" si="2"/>
        <v>17</v>
      </c>
      <c r="I136" s="7">
        <f>H136/C136</f>
        <v>0.53125</v>
      </c>
      <c r="J136" s="8">
        <v>0</v>
      </c>
      <c r="K136" s="8">
        <v>10</v>
      </c>
      <c r="L136" s="8">
        <v>6</v>
      </c>
      <c r="M136" s="8">
        <v>0</v>
      </c>
      <c r="N136" s="8">
        <v>1</v>
      </c>
      <c r="O136" s="1" t="s">
        <v>208</v>
      </c>
    </row>
    <row r="137" spans="1:15" x14ac:dyDescent="0.3">
      <c r="A137" s="6">
        <v>42554.772222222222</v>
      </c>
      <c r="B137" s="7">
        <v>16150101</v>
      </c>
      <c r="C137" s="7">
        <v>17</v>
      </c>
      <c r="D137" s="7" t="s">
        <v>11</v>
      </c>
      <c r="E137" s="7" t="s">
        <v>13</v>
      </c>
      <c r="F137" s="7">
        <v>0</v>
      </c>
      <c r="G137" s="7">
        <v>0</v>
      </c>
      <c r="H137" s="7">
        <f t="shared" si="2"/>
        <v>8</v>
      </c>
      <c r="I137" s="7">
        <f>H137/C137</f>
        <v>0.47058823529411764</v>
      </c>
      <c r="J137" s="8">
        <v>0</v>
      </c>
      <c r="K137" s="8">
        <v>3</v>
      </c>
      <c r="L137" s="8">
        <v>2</v>
      </c>
      <c r="M137" s="8">
        <v>0</v>
      </c>
      <c r="N137" s="8">
        <v>3</v>
      </c>
      <c r="O137" s="1" t="s">
        <v>209</v>
      </c>
    </row>
    <row r="138" spans="1:15" x14ac:dyDescent="0.3">
      <c r="A138" s="6">
        <v>42555.697916666664</v>
      </c>
      <c r="B138" s="7">
        <v>16160201</v>
      </c>
      <c r="C138" s="7">
        <v>18</v>
      </c>
      <c r="D138" s="7" t="s">
        <v>30</v>
      </c>
      <c r="E138" s="7" t="s">
        <v>16</v>
      </c>
      <c r="F138" s="7">
        <v>0</v>
      </c>
      <c r="G138" s="7">
        <v>0</v>
      </c>
      <c r="H138" s="7">
        <f t="shared" si="2"/>
        <v>9</v>
      </c>
      <c r="I138" s="7">
        <f>H138/C138</f>
        <v>0.5</v>
      </c>
      <c r="J138" s="7"/>
      <c r="K138" s="7"/>
      <c r="L138" s="7"/>
      <c r="M138" s="7"/>
      <c r="N138" s="7"/>
      <c r="O138" s="1" t="s">
        <v>114</v>
      </c>
    </row>
    <row r="139" spans="1:15" x14ac:dyDescent="0.3">
      <c r="A139" s="6">
        <v>42557.663194444445</v>
      </c>
      <c r="B139" s="7">
        <v>16180101</v>
      </c>
      <c r="C139" s="7">
        <v>17</v>
      </c>
      <c r="D139" s="7" t="s">
        <v>11</v>
      </c>
      <c r="E139" s="7" t="s">
        <v>13</v>
      </c>
      <c r="F139" s="7">
        <v>4</v>
      </c>
      <c r="G139" s="7">
        <f>4/17</f>
        <v>0.23529411764705882</v>
      </c>
      <c r="H139" s="7">
        <f t="shared" si="2"/>
        <v>14</v>
      </c>
      <c r="I139" s="7">
        <f>H139/C139</f>
        <v>0.82352941176470584</v>
      </c>
      <c r="J139" s="8">
        <v>1</v>
      </c>
      <c r="K139" s="8">
        <v>1</v>
      </c>
      <c r="L139" s="8">
        <v>7</v>
      </c>
      <c r="M139" s="8">
        <v>1</v>
      </c>
      <c r="N139" s="8">
        <v>4</v>
      </c>
      <c r="O139" s="1" t="s">
        <v>210</v>
      </c>
    </row>
    <row r="140" spans="1:15" x14ac:dyDescent="0.3">
      <c r="A140" s="6">
        <v>42558.71597222222</v>
      </c>
      <c r="B140" s="7" t="s">
        <v>115</v>
      </c>
      <c r="C140" s="7">
        <v>6</v>
      </c>
      <c r="D140" s="7" t="s">
        <v>11</v>
      </c>
      <c r="E140" s="7" t="s">
        <v>16</v>
      </c>
      <c r="F140" s="7">
        <v>0</v>
      </c>
      <c r="G140" s="7">
        <v>0</v>
      </c>
      <c r="H140" s="7">
        <f t="shared" si="2"/>
        <v>3</v>
      </c>
      <c r="I140" s="7">
        <f>H140/C140</f>
        <v>0.5</v>
      </c>
      <c r="J140" s="7"/>
      <c r="K140" s="7"/>
      <c r="L140" s="7"/>
      <c r="M140" s="7"/>
      <c r="N140" s="7"/>
      <c r="O140" s="1" t="s">
        <v>116</v>
      </c>
    </row>
    <row r="141" spans="1:15" x14ac:dyDescent="0.3">
      <c r="A141" s="6">
        <v>42558.770833333336</v>
      </c>
      <c r="B141" s="7">
        <v>16190401</v>
      </c>
      <c r="C141" s="7">
        <v>26</v>
      </c>
      <c r="D141" s="7" t="s">
        <v>11</v>
      </c>
      <c r="E141" s="7" t="s">
        <v>16</v>
      </c>
      <c r="F141" s="7">
        <v>0</v>
      </c>
      <c r="G141" s="7">
        <v>0</v>
      </c>
      <c r="H141" s="7">
        <f t="shared" si="2"/>
        <v>6</v>
      </c>
      <c r="I141" s="7">
        <f>H141/C141</f>
        <v>0.23076923076923078</v>
      </c>
      <c r="J141" s="7"/>
      <c r="K141" s="7"/>
      <c r="L141" s="7"/>
      <c r="M141" s="7"/>
      <c r="N141" s="7"/>
      <c r="O141" s="1" t="s">
        <v>117</v>
      </c>
    </row>
    <row r="142" spans="1:15" x14ac:dyDescent="0.3">
      <c r="A142" s="6">
        <v>42560.680555555555</v>
      </c>
      <c r="B142" s="7">
        <v>16200101</v>
      </c>
      <c r="C142" s="7">
        <v>45</v>
      </c>
      <c r="D142" s="7" t="s">
        <v>11</v>
      </c>
      <c r="E142" s="7" t="s">
        <v>13</v>
      </c>
      <c r="F142" s="7">
        <v>4</v>
      </c>
      <c r="G142" s="7">
        <f>4/45</f>
        <v>8.8888888888888892E-2</v>
      </c>
      <c r="H142" s="7">
        <f t="shared" si="2"/>
        <v>30</v>
      </c>
      <c r="I142" s="7">
        <f>H142/C142</f>
        <v>0.66666666666666663</v>
      </c>
      <c r="J142" s="8">
        <v>1</v>
      </c>
      <c r="K142" s="8">
        <v>10</v>
      </c>
      <c r="L142" s="8">
        <v>13</v>
      </c>
      <c r="M142" s="8">
        <v>0</v>
      </c>
      <c r="N142" s="8">
        <v>6</v>
      </c>
      <c r="O142" s="1" t="s">
        <v>118</v>
      </c>
    </row>
    <row r="143" spans="1:15" x14ac:dyDescent="0.3">
      <c r="A143" s="6">
        <v>42561.679166666669</v>
      </c>
      <c r="B143" s="7">
        <v>16210101</v>
      </c>
      <c r="C143" s="7">
        <v>30</v>
      </c>
      <c r="D143" s="7" t="s">
        <v>11</v>
      </c>
      <c r="E143" s="7" t="s">
        <v>13</v>
      </c>
      <c r="F143" s="7">
        <v>1</v>
      </c>
      <c r="G143" s="7">
        <f>1/30</f>
        <v>3.3333333333333333E-2</v>
      </c>
      <c r="H143" s="7">
        <f t="shared" si="2"/>
        <v>9</v>
      </c>
      <c r="I143" s="7">
        <f>H143/C143</f>
        <v>0.3</v>
      </c>
      <c r="J143" s="8">
        <v>0</v>
      </c>
      <c r="K143" s="8">
        <v>8</v>
      </c>
      <c r="L143" s="8">
        <v>0</v>
      </c>
      <c r="M143" s="8">
        <v>0</v>
      </c>
      <c r="N143" s="8">
        <v>1</v>
      </c>
      <c r="O143" s="16" t="s">
        <v>119</v>
      </c>
    </row>
    <row r="144" spans="1:15" x14ac:dyDescent="0.3">
      <c r="A144" s="6">
        <v>42591.786111111112</v>
      </c>
      <c r="B144" s="7">
        <v>16230402</v>
      </c>
      <c r="C144" s="7">
        <v>6</v>
      </c>
      <c r="D144" s="7" t="s">
        <v>11</v>
      </c>
      <c r="E144" s="7" t="s">
        <v>13</v>
      </c>
      <c r="F144" s="7">
        <v>0</v>
      </c>
      <c r="G144" s="7">
        <v>0</v>
      </c>
      <c r="H144" s="7">
        <f t="shared" si="2"/>
        <v>5</v>
      </c>
      <c r="I144" s="7">
        <f>H144/C144</f>
        <v>0.83333333333333337</v>
      </c>
      <c r="J144" s="8">
        <v>0</v>
      </c>
      <c r="K144" s="8">
        <v>4</v>
      </c>
      <c r="L144" s="8">
        <v>0</v>
      </c>
      <c r="M144" s="8">
        <v>0</v>
      </c>
      <c r="N144" s="8">
        <v>1</v>
      </c>
      <c r="O144" s="1" t="s">
        <v>120</v>
      </c>
    </row>
    <row r="145" spans="1:15" x14ac:dyDescent="0.3">
      <c r="A145" s="6">
        <v>42596.70208333333</v>
      </c>
      <c r="B145" s="7">
        <v>16240101</v>
      </c>
      <c r="C145" s="7">
        <v>14</v>
      </c>
      <c r="D145" s="7" t="s">
        <v>11</v>
      </c>
      <c r="E145" s="7" t="s">
        <v>13</v>
      </c>
      <c r="F145" s="7">
        <v>1</v>
      </c>
      <c r="G145" s="7">
        <f>1/14</f>
        <v>7.1428571428571425E-2</v>
      </c>
      <c r="H145" s="7">
        <f t="shared" si="2"/>
        <v>12</v>
      </c>
      <c r="I145" s="7">
        <f>H145/C145</f>
        <v>0.8571428571428571</v>
      </c>
      <c r="J145" s="8">
        <v>2</v>
      </c>
      <c r="K145" s="8">
        <v>3</v>
      </c>
      <c r="L145" s="8">
        <v>7</v>
      </c>
      <c r="M145" s="8">
        <v>0</v>
      </c>
      <c r="N145" s="8">
        <v>0</v>
      </c>
      <c r="O145" s="1" t="s">
        <v>121</v>
      </c>
    </row>
    <row r="146" spans="1:15" x14ac:dyDescent="0.3">
      <c r="A146" s="6">
        <v>42597.759722222225</v>
      </c>
      <c r="B146" s="7">
        <v>16250101</v>
      </c>
      <c r="C146" s="7">
        <v>4</v>
      </c>
      <c r="D146" s="7" t="s">
        <v>11</v>
      </c>
      <c r="E146" s="7" t="s">
        <v>16</v>
      </c>
      <c r="F146" s="7">
        <v>0</v>
      </c>
      <c r="G146" s="7">
        <v>0</v>
      </c>
      <c r="H146" s="7">
        <f t="shared" si="2"/>
        <v>2</v>
      </c>
      <c r="I146" s="7">
        <f>H146/C146</f>
        <v>0.5</v>
      </c>
      <c r="J146" s="7"/>
      <c r="K146" s="7"/>
      <c r="L146" s="7"/>
      <c r="M146" s="7"/>
      <c r="N146" s="7"/>
      <c r="O146" s="1" t="s">
        <v>122</v>
      </c>
    </row>
    <row r="147" spans="1:15" x14ac:dyDescent="0.3">
      <c r="A147" s="6">
        <v>42601.753472222219</v>
      </c>
      <c r="B147" s="7">
        <v>16280401</v>
      </c>
      <c r="C147" s="7">
        <v>18</v>
      </c>
      <c r="D147" s="7" t="s">
        <v>11</v>
      </c>
      <c r="E147" s="7" t="s">
        <v>13</v>
      </c>
      <c r="F147" s="7">
        <v>3</v>
      </c>
      <c r="G147" s="7">
        <f>3/18</f>
        <v>0.16666666666666666</v>
      </c>
      <c r="H147" s="7">
        <f t="shared" si="2"/>
        <v>11</v>
      </c>
      <c r="I147" s="7">
        <f>H147/C147</f>
        <v>0.61111111111111116</v>
      </c>
      <c r="J147" s="8">
        <v>0</v>
      </c>
      <c r="K147" s="8">
        <v>2</v>
      </c>
      <c r="L147" s="8">
        <v>3</v>
      </c>
      <c r="M147" s="8">
        <v>0</v>
      </c>
      <c r="N147" s="8">
        <v>5</v>
      </c>
      <c r="O147" s="1" t="s">
        <v>211</v>
      </c>
    </row>
    <row r="148" spans="1:15" x14ac:dyDescent="0.3">
      <c r="A148" s="6">
        <v>42602.700694444444</v>
      </c>
      <c r="B148" s="7">
        <v>16290201</v>
      </c>
      <c r="C148" s="7">
        <v>18</v>
      </c>
      <c r="D148" s="7" t="s">
        <v>11</v>
      </c>
      <c r="E148" s="7" t="s">
        <v>13</v>
      </c>
      <c r="F148" s="7">
        <v>3</v>
      </c>
      <c r="G148" s="7">
        <f>3/18</f>
        <v>0.16666666666666666</v>
      </c>
      <c r="H148" s="7">
        <f t="shared" si="2"/>
        <v>13</v>
      </c>
      <c r="I148" s="7">
        <f>H148/C148</f>
        <v>0.72222222222222221</v>
      </c>
      <c r="J148" s="8">
        <v>0</v>
      </c>
      <c r="K148" s="8">
        <v>5</v>
      </c>
      <c r="L148" s="8">
        <v>4</v>
      </c>
      <c r="M148" s="8">
        <v>0</v>
      </c>
      <c r="N148" s="8">
        <v>4</v>
      </c>
      <c r="O148" s="1" t="s">
        <v>123</v>
      </c>
    </row>
    <row r="149" spans="1:15" x14ac:dyDescent="0.3">
      <c r="A149" s="6">
        <v>42603.720138888886</v>
      </c>
      <c r="B149" s="7">
        <v>16300202</v>
      </c>
      <c r="C149" s="7">
        <v>3</v>
      </c>
      <c r="D149" s="7" t="s">
        <v>11</v>
      </c>
      <c r="E149" s="7" t="s">
        <v>16</v>
      </c>
      <c r="F149" s="7">
        <v>0</v>
      </c>
      <c r="G149" s="7">
        <v>0</v>
      </c>
      <c r="H149" s="7">
        <f t="shared" si="2"/>
        <v>1</v>
      </c>
      <c r="I149" s="7">
        <f>H149/C149</f>
        <v>0.33333333333333331</v>
      </c>
      <c r="J149" s="7"/>
      <c r="K149" s="7"/>
      <c r="L149" s="7"/>
      <c r="M149" s="7"/>
      <c r="N149" s="7"/>
      <c r="O149" s="1" t="s">
        <v>124</v>
      </c>
    </row>
    <row r="150" spans="1:15" x14ac:dyDescent="0.3">
      <c r="A150" s="6">
        <v>42611.794444444444</v>
      </c>
      <c r="B150" s="7">
        <v>16330101</v>
      </c>
      <c r="C150" s="7">
        <v>3</v>
      </c>
      <c r="D150" s="7" t="s">
        <v>11</v>
      </c>
      <c r="E150" s="7" t="s">
        <v>16</v>
      </c>
      <c r="F150" s="7">
        <v>0</v>
      </c>
      <c r="G150" s="7">
        <v>0</v>
      </c>
      <c r="H150" s="7">
        <f t="shared" si="2"/>
        <v>2</v>
      </c>
      <c r="I150" s="7">
        <f>H150/C150</f>
        <v>0.66666666666666663</v>
      </c>
      <c r="J150" s="7"/>
      <c r="K150" s="7"/>
      <c r="L150" s="7"/>
      <c r="M150" s="7"/>
      <c r="N150" s="7"/>
      <c r="O150" s="1" t="s">
        <v>125</v>
      </c>
    </row>
    <row r="151" spans="1:15" x14ac:dyDescent="0.3">
      <c r="A151" s="6">
        <v>42613.663194444445</v>
      </c>
      <c r="B151" s="7">
        <v>16350101</v>
      </c>
      <c r="C151" s="7">
        <v>25</v>
      </c>
      <c r="D151" s="7" t="s">
        <v>11</v>
      </c>
      <c r="E151" s="7" t="s">
        <v>13</v>
      </c>
      <c r="F151" s="7">
        <v>5</v>
      </c>
      <c r="G151" s="7">
        <f>5/25</f>
        <v>0.2</v>
      </c>
      <c r="H151" s="7">
        <f t="shared" si="2"/>
        <v>14</v>
      </c>
      <c r="I151" s="7">
        <f>H151/C151</f>
        <v>0.56000000000000005</v>
      </c>
      <c r="J151" s="8">
        <v>2</v>
      </c>
      <c r="K151" s="8">
        <v>3</v>
      </c>
      <c r="L151" s="8">
        <v>4</v>
      </c>
      <c r="M151" s="8">
        <v>1</v>
      </c>
      <c r="N151" s="8">
        <v>4</v>
      </c>
      <c r="O151" s="1" t="s">
        <v>212</v>
      </c>
    </row>
    <row r="152" spans="1:15" x14ac:dyDescent="0.3">
      <c r="A152" s="6">
        <v>42614.679861111108</v>
      </c>
      <c r="B152" s="7">
        <v>16360101</v>
      </c>
      <c r="C152" s="7">
        <v>15</v>
      </c>
      <c r="D152" s="7" t="s">
        <v>15</v>
      </c>
      <c r="E152" s="7" t="s">
        <v>13</v>
      </c>
      <c r="F152" s="7">
        <v>3</v>
      </c>
      <c r="G152" s="7">
        <f>3/15</f>
        <v>0.2</v>
      </c>
      <c r="H152" s="7">
        <f t="shared" si="2"/>
        <v>7</v>
      </c>
      <c r="I152" s="7">
        <f>H152/C152</f>
        <v>0.46666666666666667</v>
      </c>
      <c r="J152" s="8">
        <v>1</v>
      </c>
      <c r="K152" s="8">
        <v>3</v>
      </c>
      <c r="L152" s="8">
        <v>1</v>
      </c>
      <c r="M152" s="8">
        <v>0</v>
      </c>
      <c r="N152" s="8">
        <v>2</v>
      </c>
      <c r="O152" s="1" t="s">
        <v>126</v>
      </c>
    </row>
    <row r="153" spans="1:15" x14ac:dyDescent="0.3">
      <c r="A153" s="6">
        <v>42617.697222222225</v>
      </c>
      <c r="B153" s="7" t="s">
        <v>127</v>
      </c>
      <c r="C153" s="7">
        <v>6</v>
      </c>
      <c r="D153" s="7" t="s">
        <v>11</v>
      </c>
      <c r="E153" s="7" t="s">
        <v>13</v>
      </c>
      <c r="F153" s="7">
        <v>2</v>
      </c>
      <c r="G153" s="7">
        <f>2/6</f>
        <v>0.33333333333333331</v>
      </c>
      <c r="H153" s="7">
        <f t="shared" si="2"/>
        <v>6</v>
      </c>
      <c r="I153" s="7">
        <f>H153/C153</f>
        <v>1</v>
      </c>
      <c r="J153" s="8">
        <v>0</v>
      </c>
      <c r="K153" s="8">
        <v>1</v>
      </c>
      <c r="L153" s="8">
        <v>3</v>
      </c>
      <c r="M153" s="8">
        <v>0</v>
      </c>
      <c r="N153" s="8">
        <v>2</v>
      </c>
      <c r="O153" s="1" t="s">
        <v>128</v>
      </c>
    </row>
    <row r="154" spans="1:15" s="14" customFormat="1" x14ac:dyDescent="0.3">
      <c r="A154" s="11">
        <v>42618.706944444442</v>
      </c>
      <c r="B154" s="12">
        <v>16380202</v>
      </c>
      <c r="C154" s="12">
        <v>11</v>
      </c>
      <c r="D154" s="12" t="s">
        <v>11</v>
      </c>
      <c r="E154" s="12" t="s">
        <v>21</v>
      </c>
      <c r="F154" s="12">
        <v>1</v>
      </c>
      <c r="G154" s="12">
        <v>1</v>
      </c>
      <c r="H154" s="12">
        <f t="shared" si="2"/>
        <v>5</v>
      </c>
      <c r="I154" s="12">
        <f>H154/C154</f>
        <v>0.45454545454545453</v>
      </c>
      <c r="J154" s="12"/>
      <c r="K154" s="12"/>
      <c r="L154" s="12"/>
      <c r="M154" s="12"/>
      <c r="N154" s="12"/>
      <c r="O154" s="13" t="s">
        <v>129</v>
      </c>
    </row>
    <row r="155" spans="1:15" x14ac:dyDescent="0.3">
      <c r="A155" s="6">
        <v>42871.75</v>
      </c>
      <c r="B155" s="7">
        <v>17010201</v>
      </c>
      <c r="C155" s="7">
        <v>3</v>
      </c>
      <c r="D155" s="7" t="s">
        <v>15</v>
      </c>
      <c r="E155" s="7" t="s">
        <v>13</v>
      </c>
      <c r="F155" s="7">
        <v>1</v>
      </c>
      <c r="G155" s="7">
        <f>1/3</f>
        <v>0.33333333333333331</v>
      </c>
      <c r="H155" s="7">
        <f t="shared" si="2"/>
        <v>3</v>
      </c>
      <c r="I155" s="7">
        <f>H155/C155</f>
        <v>1</v>
      </c>
      <c r="J155" s="8">
        <v>0</v>
      </c>
      <c r="K155" s="8">
        <v>2</v>
      </c>
      <c r="L155" s="8">
        <v>0</v>
      </c>
      <c r="M155" s="8">
        <v>0</v>
      </c>
      <c r="N155" s="8">
        <v>1</v>
      </c>
      <c r="O155" s="1" t="s">
        <v>213</v>
      </c>
    </row>
    <row r="156" spans="1:15" x14ac:dyDescent="0.3">
      <c r="A156" s="6">
        <v>42876.671527777777</v>
      </c>
      <c r="B156" s="7">
        <v>17030101</v>
      </c>
      <c r="C156" s="7">
        <v>13</v>
      </c>
      <c r="D156" s="7" t="s">
        <v>15</v>
      </c>
      <c r="E156" s="7" t="s">
        <v>13</v>
      </c>
      <c r="F156" s="7">
        <v>3</v>
      </c>
      <c r="G156" s="7">
        <f>3/13</f>
        <v>0.23076923076923078</v>
      </c>
      <c r="H156" s="7">
        <f t="shared" si="2"/>
        <v>5</v>
      </c>
      <c r="I156" s="7">
        <f>H156/C156</f>
        <v>0.38461538461538464</v>
      </c>
      <c r="J156" s="8">
        <v>0</v>
      </c>
      <c r="K156" s="8">
        <v>1</v>
      </c>
      <c r="L156" s="8">
        <v>1</v>
      </c>
      <c r="M156" s="8">
        <v>0</v>
      </c>
      <c r="N156" s="8">
        <v>3</v>
      </c>
      <c r="O156" s="1" t="s">
        <v>130</v>
      </c>
    </row>
    <row r="157" spans="1:15" x14ac:dyDescent="0.3">
      <c r="A157" s="6">
        <v>42876.74722222222</v>
      </c>
      <c r="B157" s="7">
        <v>17030403</v>
      </c>
      <c r="C157" s="7">
        <v>2</v>
      </c>
      <c r="D157" s="7" t="s">
        <v>15</v>
      </c>
      <c r="E157" s="7" t="s">
        <v>16</v>
      </c>
      <c r="F157" s="7">
        <v>0</v>
      </c>
      <c r="G157" s="7">
        <v>0</v>
      </c>
      <c r="H157" s="7">
        <f t="shared" si="2"/>
        <v>2</v>
      </c>
      <c r="I157" s="7">
        <f>H157/C157</f>
        <v>1</v>
      </c>
      <c r="J157" s="7"/>
      <c r="K157" s="7"/>
      <c r="L157" s="7"/>
      <c r="M157" s="7"/>
      <c r="N157" s="7"/>
      <c r="O157" s="1" t="s">
        <v>131</v>
      </c>
    </row>
    <row r="158" spans="1:15" x14ac:dyDescent="0.3">
      <c r="A158" s="6">
        <v>42889.755555555559</v>
      </c>
      <c r="B158" s="7">
        <v>17040101</v>
      </c>
      <c r="C158" s="7">
        <v>2</v>
      </c>
      <c r="D158" s="7" t="s">
        <v>30</v>
      </c>
      <c r="E158" s="7" t="s">
        <v>16</v>
      </c>
      <c r="F158" s="7">
        <v>0</v>
      </c>
      <c r="G158" s="7">
        <v>0</v>
      </c>
      <c r="H158" s="7">
        <f t="shared" si="2"/>
        <v>2</v>
      </c>
      <c r="I158" s="7">
        <f>H158/C158</f>
        <v>1</v>
      </c>
      <c r="J158" s="7"/>
      <c r="K158" s="7"/>
      <c r="L158" s="7"/>
      <c r="M158" s="7"/>
      <c r="N158" s="7"/>
      <c r="O158" s="1" t="s">
        <v>98</v>
      </c>
    </row>
    <row r="159" spans="1:15" x14ac:dyDescent="0.3">
      <c r="A159" s="6">
        <v>42890.726388888892</v>
      </c>
      <c r="B159" s="7">
        <v>17050301</v>
      </c>
      <c r="C159" s="7">
        <v>4</v>
      </c>
      <c r="D159" s="7" t="s">
        <v>30</v>
      </c>
      <c r="E159" s="7" t="s">
        <v>16</v>
      </c>
      <c r="F159" s="7">
        <v>0</v>
      </c>
      <c r="G159" s="7">
        <v>0</v>
      </c>
      <c r="H159" s="7">
        <f t="shared" si="2"/>
        <v>4</v>
      </c>
      <c r="I159" s="7">
        <f>H159/C159</f>
        <v>1</v>
      </c>
      <c r="J159" s="7"/>
      <c r="K159" s="7"/>
      <c r="L159" s="7"/>
      <c r="M159" s="7"/>
      <c r="N159" s="7"/>
      <c r="O159" s="1" t="s">
        <v>132</v>
      </c>
    </row>
    <row r="160" spans="1:15" x14ac:dyDescent="0.3">
      <c r="A160" s="6">
        <v>42901.736111111109</v>
      </c>
      <c r="B160" s="7">
        <v>17100303</v>
      </c>
      <c r="C160" s="7">
        <v>4</v>
      </c>
      <c r="D160" s="7" t="s">
        <v>11</v>
      </c>
      <c r="E160" s="7" t="s">
        <v>16</v>
      </c>
      <c r="F160" s="7">
        <v>0</v>
      </c>
      <c r="G160" s="7">
        <v>0</v>
      </c>
      <c r="H160" s="7">
        <f t="shared" si="2"/>
        <v>4</v>
      </c>
      <c r="I160" s="7">
        <f>H160/C160</f>
        <v>1</v>
      </c>
      <c r="J160" s="7"/>
      <c r="K160" s="7"/>
      <c r="L160" s="7"/>
      <c r="M160" s="7"/>
      <c r="N160" s="7"/>
      <c r="O160" s="1" t="s">
        <v>133</v>
      </c>
    </row>
    <row r="161" spans="1:15" x14ac:dyDescent="0.3">
      <c r="A161" s="6">
        <v>42903.701388888891</v>
      </c>
      <c r="B161" s="7" t="s">
        <v>134</v>
      </c>
      <c r="C161" s="7">
        <v>7</v>
      </c>
      <c r="D161" s="7" t="s">
        <v>30</v>
      </c>
      <c r="E161" s="7" t="s">
        <v>16</v>
      </c>
      <c r="F161" s="7">
        <v>0</v>
      </c>
      <c r="G161" s="7">
        <v>0</v>
      </c>
      <c r="H161" s="7">
        <f t="shared" si="2"/>
        <v>5</v>
      </c>
      <c r="I161" s="7">
        <f>H161/C161</f>
        <v>0.7142857142857143</v>
      </c>
      <c r="J161" s="7"/>
      <c r="K161" s="7"/>
      <c r="L161" s="7"/>
      <c r="M161" s="7"/>
      <c r="N161" s="7"/>
      <c r="O161" s="1" t="s">
        <v>135</v>
      </c>
    </row>
    <row r="162" spans="1:15" x14ac:dyDescent="0.3">
      <c r="A162" s="6">
        <v>42904.734722222223</v>
      </c>
      <c r="B162" s="7">
        <v>17130201</v>
      </c>
      <c r="C162" s="7">
        <v>5</v>
      </c>
      <c r="D162" s="7" t="s">
        <v>11</v>
      </c>
      <c r="E162" s="7" t="s">
        <v>16</v>
      </c>
      <c r="F162" s="7">
        <v>0</v>
      </c>
      <c r="G162" s="7">
        <v>0</v>
      </c>
      <c r="H162" s="7">
        <f t="shared" si="2"/>
        <v>3</v>
      </c>
      <c r="I162" s="7">
        <f>H162/C162</f>
        <v>0.6</v>
      </c>
      <c r="J162" s="7"/>
      <c r="K162" s="7"/>
      <c r="L162" s="7"/>
      <c r="M162" s="7"/>
      <c r="N162" s="7"/>
      <c r="O162" s="1" t="s">
        <v>136</v>
      </c>
    </row>
    <row r="163" spans="1:15" x14ac:dyDescent="0.3">
      <c r="A163" s="6">
        <v>42908.689583333333</v>
      </c>
      <c r="B163" s="7">
        <v>17150201</v>
      </c>
      <c r="C163" s="7">
        <v>2</v>
      </c>
      <c r="D163" s="7" t="s">
        <v>11</v>
      </c>
      <c r="E163" s="7" t="s">
        <v>16</v>
      </c>
      <c r="F163" s="7">
        <v>0</v>
      </c>
      <c r="G163" s="7">
        <v>0</v>
      </c>
      <c r="H163" s="7">
        <f t="shared" si="2"/>
        <v>2</v>
      </c>
      <c r="I163" s="7">
        <f>H163/C163</f>
        <v>1</v>
      </c>
      <c r="J163" s="7"/>
      <c r="K163" s="7"/>
      <c r="L163" s="7"/>
      <c r="M163" s="7"/>
      <c r="N163" s="7"/>
      <c r="O163" s="1" t="s">
        <v>137</v>
      </c>
    </row>
    <row r="164" spans="1:15" x14ac:dyDescent="0.3">
      <c r="A164" s="6">
        <v>42908.718055555553</v>
      </c>
      <c r="B164" s="7">
        <v>17150302</v>
      </c>
      <c r="C164" s="7">
        <v>3</v>
      </c>
      <c r="D164" s="7" t="s">
        <v>11</v>
      </c>
      <c r="E164" s="7" t="s">
        <v>16</v>
      </c>
      <c r="F164" s="7">
        <v>0</v>
      </c>
      <c r="G164" s="7">
        <v>0</v>
      </c>
      <c r="H164" s="7">
        <f t="shared" si="2"/>
        <v>2</v>
      </c>
      <c r="I164" s="7">
        <f>H164/C164</f>
        <v>0.66666666666666663</v>
      </c>
      <c r="J164" s="7"/>
      <c r="K164" s="7"/>
      <c r="L164" s="7"/>
      <c r="M164" s="7"/>
      <c r="N164" s="7"/>
      <c r="O164" s="1" t="s">
        <v>138</v>
      </c>
    </row>
    <row r="165" spans="1:15" x14ac:dyDescent="0.3">
      <c r="A165" s="6">
        <v>42911.654166666667</v>
      </c>
      <c r="B165" s="7">
        <v>17160101</v>
      </c>
      <c r="C165" s="7">
        <v>5</v>
      </c>
      <c r="D165" s="7" t="s">
        <v>11</v>
      </c>
      <c r="E165" s="7" t="s">
        <v>16</v>
      </c>
      <c r="F165" s="7">
        <v>0</v>
      </c>
      <c r="G165" s="7">
        <v>0</v>
      </c>
      <c r="H165" s="7">
        <f t="shared" si="2"/>
        <v>3</v>
      </c>
      <c r="I165" s="7">
        <f>H165/C165</f>
        <v>0.6</v>
      </c>
      <c r="J165" s="7"/>
      <c r="K165" s="7"/>
      <c r="L165" s="7"/>
      <c r="M165" s="7"/>
      <c r="N165" s="7"/>
      <c r="O165" s="1" t="s">
        <v>139</v>
      </c>
    </row>
    <row r="166" spans="1:15" x14ac:dyDescent="0.3">
      <c r="A166" s="6">
        <v>42912.663888888892</v>
      </c>
      <c r="B166" s="7">
        <v>17170101</v>
      </c>
      <c r="C166" s="7">
        <v>9</v>
      </c>
      <c r="D166" s="7" t="s">
        <v>11</v>
      </c>
      <c r="E166" s="7" t="s">
        <v>16</v>
      </c>
      <c r="F166" s="7">
        <v>0</v>
      </c>
      <c r="G166" s="7">
        <v>0</v>
      </c>
      <c r="H166" s="7">
        <f t="shared" si="2"/>
        <v>7</v>
      </c>
      <c r="I166" s="7">
        <f>H166/C166</f>
        <v>0.77777777777777779</v>
      </c>
      <c r="J166" s="7"/>
      <c r="K166" s="7"/>
      <c r="L166" s="7"/>
      <c r="M166" s="7"/>
      <c r="N166" s="7"/>
      <c r="O166" s="1" t="s">
        <v>140</v>
      </c>
    </row>
    <row r="167" spans="1:15" x14ac:dyDescent="0.3">
      <c r="A167" s="6">
        <v>42913.677083333336</v>
      </c>
      <c r="B167" s="7">
        <v>17180301</v>
      </c>
      <c r="C167" s="7">
        <v>4</v>
      </c>
      <c r="D167" s="7" t="s">
        <v>11</v>
      </c>
      <c r="E167" s="7" t="s">
        <v>16</v>
      </c>
      <c r="F167" s="7">
        <v>0</v>
      </c>
      <c r="G167" s="7">
        <v>0</v>
      </c>
      <c r="H167" s="7">
        <f t="shared" si="2"/>
        <v>2</v>
      </c>
      <c r="I167" s="7">
        <f>H167/C167</f>
        <v>0.5</v>
      </c>
      <c r="J167" s="7"/>
      <c r="K167" s="7"/>
      <c r="L167" s="7"/>
      <c r="M167" s="7"/>
      <c r="N167" s="7"/>
      <c r="O167" s="1" t="s">
        <v>141</v>
      </c>
    </row>
    <row r="168" spans="1:15" x14ac:dyDescent="0.3">
      <c r="A168" s="6">
        <v>42913.759722222225</v>
      </c>
      <c r="B168" s="7">
        <v>17180604</v>
      </c>
      <c r="C168" s="7">
        <v>6</v>
      </c>
      <c r="D168" s="7" t="s">
        <v>30</v>
      </c>
      <c r="E168" s="7" t="s">
        <v>16</v>
      </c>
      <c r="F168" s="7">
        <v>0</v>
      </c>
      <c r="G168" s="7">
        <v>0</v>
      </c>
      <c r="H168" s="7">
        <f t="shared" si="2"/>
        <v>6</v>
      </c>
      <c r="I168" s="7">
        <f>H168/C168</f>
        <v>1</v>
      </c>
      <c r="J168" s="7"/>
      <c r="K168" s="7"/>
      <c r="L168" s="7"/>
      <c r="M168" s="7"/>
      <c r="N168" s="7"/>
      <c r="O168" s="1" t="s">
        <v>142</v>
      </c>
    </row>
    <row r="169" spans="1:15" x14ac:dyDescent="0.3">
      <c r="A169" s="6">
        <v>42915.658333333333</v>
      </c>
      <c r="B169" s="7">
        <v>17200201</v>
      </c>
      <c r="C169" s="7">
        <v>5</v>
      </c>
      <c r="D169" s="7" t="s">
        <v>11</v>
      </c>
      <c r="E169" s="7" t="s">
        <v>16</v>
      </c>
      <c r="F169" s="7">
        <v>0</v>
      </c>
      <c r="G169" s="7">
        <v>0</v>
      </c>
      <c r="H169" s="7">
        <f t="shared" si="2"/>
        <v>4</v>
      </c>
      <c r="I169" s="7">
        <f>H169/C169</f>
        <v>0.8</v>
      </c>
      <c r="J169" s="7"/>
      <c r="K169" s="7"/>
      <c r="L169" s="7"/>
      <c r="M169" s="7"/>
      <c r="N169" s="7"/>
      <c r="O169" s="1" t="s">
        <v>143</v>
      </c>
    </row>
    <row r="170" spans="1:15" x14ac:dyDescent="0.3">
      <c r="A170" s="6">
        <v>42915.760416666664</v>
      </c>
      <c r="B170" s="7">
        <v>17200603</v>
      </c>
      <c r="C170" s="7">
        <v>6</v>
      </c>
      <c r="D170" s="7" t="s">
        <v>11</v>
      </c>
      <c r="E170" s="7" t="s">
        <v>16</v>
      </c>
      <c r="F170" s="7">
        <v>0</v>
      </c>
      <c r="G170" s="7">
        <v>0</v>
      </c>
      <c r="H170" s="7">
        <f t="shared" si="2"/>
        <v>4</v>
      </c>
      <c r="I170" s="7">
        <f>H170/C170</f>
        <v>0.66666666666666663</v>
      </c>
      <c r="J170" s="7"/>
      <c r="K170" s="7"/>
      <c r="L170" s="7"/>
      <c r="M170" s="7"/>
      <c r="N170" s="7"/>
      <c r="O170" s="1" t="s">
        <v>144</v>
      </c>
    </row>
    <row r="171" spans="1:15" x14ac:dyDescent="0.3">
      <c r="A171" s="6">
        <v>42918.668055555558</v>
      </c>
      <c r="B171" s="7">
        <v>17210101</v>
      </c>
      <c r="C171" s="7">
        <v>15</v>
      </c>
      <c r="D171" s="7" t="s">
        <v>30</v>
      </c>
      <c r="E171" s="7" t="s">
        <v>13</v>
      </c>
      <c r="F171" s="7">
        <v>1</v>
      </c>
      <c r="G171" s="7">
        <f>1/15</f>
        <v>6.6666666666666666E-2</v>
      </c>
      <c r="H171" s="7">
        <f t="shared" si="2"/>
        <v>14</v>
      </c>
      <c r="I171" s="7">
        <f>H171/C171</f>
        <v>0.93333333333333335</v>
      </c>
      <c r="J171" s="8">
        <v>0</v>
      </c>
      <c r="K171" s="8">
        <v>6</v>
      </c>
      <c r="L171" s="8">
        <v>7</v>
      </c>
      <c r="M171" s="8">
        <v>0</v>
      </c>
      <c r="N171" s="8">
        <v>1</v>
      </c>
      <c r="O171" s="1" t="s">
        <v>145</v>
      </c>
    </row>
    <row r="172" spans="1:15" x14ac:dyDescent="0.3">
      <c r="A172" s="6">
        <v>42919.75</v>
      </c>
      <c r="B172" s="7">
        <v>17220302</v>
      </c>
      <c r="C172" s="7">
        <v>16</v>
      </c>
      <c r="D172" s="7" t="s">
        <v>30</v>
      </c>
      <c r="E172" s="7" t="s">
        <v>13</v>
      </c>
      <c r="F172" s="7">
        <v>3</v>
      </c>
      <c r="G172" s="7">
        <f>3/16</f>
        <v>0.1875</v>
      </c>
      <c r="H172" s="7">
        <f t="shared" si="2"/>
        <v>10</v>
      </c>
      <c r="I172" s="7">
        <f>H172/C172</f>
        <v>0.625</v>
      </c>
      <c r="J172" s="8">
        <v>1</v>
      </c>
      <c r="K172" s="8">
        <v>5</v>
      </c>
      <c r="L172" s="8">
        <v>1</v>
      </c>
      <c r="M172" s="8">
        <v>0</v>
      </c>
      <c r="N172" s="8">
        <v>3</v>
      </c>
      <c r="O172" s="1" t="s">
        <v>146</v>
      </c>
    </row>
    <row r="173" spans="1:15" x14ac:dyDescent="0.3">
      <c r="A173" s="6">
        <v>42921.751388888886</v>
      </c>
      <c r="B173" s="7">
        <v>17240201</v>
      </c>
      <c r="C173" s="7">
        <v>6</v>
      </c>
      <c r="D173" s="7" t="s">
        <v>11</v>
      </c>
      <c r="E173" s="7" t="s">
        <v>16</v>
      </c>
      <c r="F173" s="7">
        <v>0</v>
      </c>
      <c r="G173" s="7">
        <v>0</v>
      </c>
      <c r="H173" s="7">
        <f t="shared" si="2"/>
        <v>4</v>
      </c>
      <c r="I173" s="7">
        <f>H173/C173</f>
        <v>0.66666666666666663</v>
      </c>
      <c r="J173" s="7"/>
      <c r="K173" s="7"/>
      <c r="L173" s="7"/>
      <c r="M173" s="7"/>
      <c r="N173" s="7"/>
      <c r="O173" s="1" t="s">
        <v>147</v>
      </c>
    </row>
    <row r="174" spans="1:15" x14ac:dyDescent="0.3">
      <c r="A174" s="6">
        <v>42922.725694444445</v>
      </c>
      <c r="B174" s="7">
        <v>17250301</v>
      </c>
      <c r="C174" s="7">
        <v>10</v>
      </c>
      <c r="D174" s="7" t="s">
        <v>30</v>
      </c>
      <c r="E174" s="7" t="s">
        <v>16</v>
      </c>
      <c r="F174" s="7">
        <v>0</v>
      </c>
      <c r="G174" s="7">
        <v>0</v>
      </c>
      <c r="H174" s="7">
        <f t="shared" si="2"/>
        <v>8</v>
      </c>
      <c r="I174" s="7">
        <f>H174/C174</f>
        <v>0.8</v>
      </c>
      <c r="J174" s="7"/>
      <c r="K174" s="7"/>
      <c r="L174" s="7"/>
      <c r="M174" s="7"/>
      <c r="N174" s="7"/>
      <c r="O174" s="1" t="s">
        <v>148</v>
      </c>
    </row>
    <row r="175" spans="1:15" x14ac:dyDescent="0.3">
      <c r="A175" s="6">
        <v>42932.707638888889</v>
      </c>
      <c r="B175" s="7">
        <v>17260302</v>
      </c>
      <c r="C175" s="7">
        <v>9</v>
      </c>
      <c r="D175" s="7" t="s">
        <v>30</v>
      </c>
      <c r="E175" s="7" t="s">
        <v>21</v>
      </c>
      <c r="F175" s="7">
        <v>9</v>
      </c>
      <c r="G175" s="7">
        <v>1</v>
      </c>
      <c r="H175" s="7">
        <f t="shared" si="2"/>
        <v>9</v>
      </c>
      <c r="I175" s="7">
        <f>H175/C175</f>
        <v>1</v>
      </c>
      <c r="J175" s="7"/>
      <c r="K175" s="7"/>
      <c r="L175" s="7"/>
      <c r="M175" s="7"/>
      <c r="N175" s="7"/>
      <c r="O175" s="1" t="s">
        <v>149</v>
      </c>
    </row>
    <row r="176" spans="1:15" x14ac:dyDescent="0.3">
      <c r="A176" s="6">
        <v>42933.707638888889</v>
      </c>
      <c r="B176" s="7">
        <v>17270101</v>
      </c>
      <c r="C176" s="7">
        <v>6</v>
      </c>
      <c r="D176" s="7" t="s">
        <v>11</v>
      </c>
      <c r="E176" s="7" t="s">
        <v>21</v>
      </c>
      <c r="F176" s="7">
        <v>2</v>
      </c>
      <c r="G176" s="7">
        <v>1</v>
      </c>
      <c r="H176" s="7">
        <f t="shared" si="2"/>
        <v>2</v>
      </c>
      <c r="I176" s="7">
        <f>H176/C176</f>
        <v>0.33333333333333331</v>
      </c>
      <c r="J176" s="7"/>
      <c r="K176" s="7"/>
      <c r="L176" s="7"/>
      <c r="M176" s="7"/>
      <c r="N176" s="7"/>
      <c r="O176" s="1" t="s">
        <v>150</v>
      </c>
    </row>
    <row r="177" spans="1:15" x14ac:dyDescent="0.3">
      <c r="A177" s="6">
        <v>42936.753472222219</v>
      </c>
      <c r="B177" s="7">
        <v>17300201</v>
      </c>
      <c r="C177" s="7">
        <v>4</v>
      </c>
      <c r="D177" s="7" t="s">
        <v>11</v>
      </c>
      <c r="E177" s="7" t="s">
        <v>21</v>
      </c>
      <c r="F177" s="7">
        <v>4</v>
      </c>
      <c r="G177" s="7">
        <v>1</v>
      </c>
      <c r="H177" s="7">
        <f t="shared" si="2"/>
        <v>4</v>
      </c>
      <c r="I177" s="7">
        <f>H177/C177</f>
        <v>1</v>
      </c>
      <c r="J177" s="7"/>
      <c r="K177" s="7"/>
      <c r="L177" s="7"/>
      <c r="M177" s="7"/>
      <c r="N177" s="7"/>
      <c r="O177" s="1" t="s">
        <v>151</v>
      </c>
    </row>
    <row r="178" spans="1:15" x14ac:dyDescent="0.3">
      <c r="A178" s="6">
        <v>42941.664583333331</v>
      </c>
      <c r="B178" s="7">
        <v>17310201</v>
      </c>
      <c r="C178" s="7">
        <v>11</v>
      </c>
      <c r="D178" s="7" t="s">
        <v>11</v>
      </c>
      <c r="E178" s="7" t="s">
        <v>16</v>
      </c>
      <c r="F178" s="7">
        <v>0</v>
      </c>
      <c r="G178" s="7">
        <v>0</v>
      </c>
      <c r="H178" s="7">
        <f t="shared" si="2"/>
        <v>5</v>
      </c>
      <c r="I178" s="7">
        <f>H178/C178</f>
        <v>0.45454545454545453</v>
      </c>
      <c r="J178" s="7"/>
      <c r="K178" s="7"/>
      <c r="L178" s="7"/>
      <c r="M178" s="7"/>
      <c r="N178" s="7"/>
      <c r="O178" s="1" t="s">
        <v>152</v>
      </c>
    </row>
    <row r="179" spans="1:15" x14ac:dyDescent="0.3">
      <c r="A179" s="6">
        <v>42943.723611111112</v>
      </c>
      <c r="B179" s="7">
        <v>17330301</v>
      </c>
      <c r="C179" s="7">
        <v>6</v>
      </c>
      <c r="D179" s="7" t="s">
        <v>11</v>
      </c>
      <c r="E179" s="7" t="s">
        <v>16</v>
      </c>
      <c r="F179" s="7">
        <v>0</v>
      </c>
      <c r="G179" s="7">
        <v>0</v>
      </c>
      <c r="H179" s="7">
        <f t="shared" si="2"/>
        <v>4</v>
      </c>
      <c r="I179" s="7">
        <f>H179/C179</f>
        <v>0.66666666666666663</v>
      </c>
      <c r="J179" s="7"/>
      <c r="K179" s="7"/>
      <c r="L179" s="7"/>
      <c r="M179" s="7"/>
      <c r="N179" s="7"/>
      <c r="O179" s="1" t="s">
        <v>153</v>
      </c>
    </row>
    <row r="180" spans="1:15" x14ac:dyDescent="0.3">
      <c r="A180" s="6">
        <v>42943.779861111114</v>
      </c>
      <c r="B180" s="7">
        <v>17330402</v>
      </c>
      <c r="C180" s="7">
        <v>4</v>
      </c>
      <c r="D180" s="7" t="s">
        <v>11</v>
      </c>
      <c r="E180" s="7" t="s">
        <v>16</v>
      </c>
      <c r="F180" s="7">
        <v>0</v>
      </c>
      <c r="G180" s="7">
        <v>0</v>
      </c>
      <c r="H180" s="7">
        <f t="shared" si="2"/>
        <v>2</v>
      </c>
      <c r="I180" s="7">
        <f>H180/C180</f>
        <v>0.5</v>
      </c>
      <c r="J180" s="7"/>
      <c r="K180" s="7"/>
      <c r="L180" s="7"/>
      <c r="M180" s="7"/>
      <c r="N180" s="7"/>
      <c r="O180" s="1" t="s">
        <v>141</v>
      </c>
    </row>
    <row r="181" spans="1:15" x14ac:dyDescent="0.3">
      <c r="A181" s="6">
        <v>42944.670138888891</v>
      </c>
      <c r="B181" s="7">
        <v>17340201</v>
      </c>
      <c r="C181" s="7">
        <v>16</v>
      </c>
      <c r="D181" s="7" t="s">
        <v>11</v>
      </c>
      <c r="E181" s="7" t="s">
        <v>13</v>
      </c>
      <c r="F181" s="7">
        <v>6</v>
      </c>
      <c r="G181" s="7">
        <f>6/16</f>
        <v>0.375</v>
      </c>
      <c r="H181" s="7">
        <f t="shared" si="2"/>
        <v>16</v>
      </c>
      <c r="I181" s="7">
        <f>H181/C181</f>
        <v>1</v>
      </c>
      <c r="J181" s="8">
        <v>0</v>
      </c>
      <c r="K181" s="8">
        <v>4</v>
      </c>
      <c r="L181" s="8">
        <v>5</v>
      </c>
      <c r="M181" s="8">
        <v>0</v>
      </c>
      <c r="N181" s="8">
        <v>7</v>
      </c>
      <c r="O181" s="1" t="s">
        <v>214</v>
      </c>
    </row>
    <row r="182" spans="1:15" x14ac:dyDescent="0.3">
      <c r="A182" s="6">
        <v>42949.739583333336</v>
      </c>
      <c r="B182" s="7">
        <v>17370101</v>
      </c>
      <c r="C182" s="7">
        <v>3</v>
      </c>
      <c r="D182" s="7" t="s">
        <v>11</v>
      </c>
      <c r="E182" s="7" t="s">
        <v>16</v>
      </c>
      <c r="F182" s="7">
        <v>0</v>
      </c>
      <c r="G182" s="7">
        <v>0</v>
      </c>
      <c r="H182" s="7">
        <f t="shared" si="2"/>
        <v>3</v>
      </c>
      <c r="I182" s="7">
        <f>H182/C182</f>
        <v>1</v>
      </c>
      <c r="J182" s="7"/>
      <c r="K182" s="7"/>
      <c r="L182" s="7"/>
      <c r="M182" s="7"/>
      <c r="N182" s="7"/>
      <c r="O182" s="1" t="s">
        <v>154</v>
      </c>
    </row>
    <row r="183" spans="1:15" x14ac:dyDescent="0.3">
      <c r="A183" s="6">
        <v>42950.751388888886</v>
      </c>
      <c r="B183" s="7">
        <v>17380203</v>
      </c>
      <c r="C183" s="7">
        <v>4</v>
      </c>
      <c r="D183" s="7" t="s">
        <v>11</v>
      </c>
      <c r="E183" s="7" t="s">
        <v>16</v>
      </c>
      <c r="F183" s="7">
        <v>0</v>
      </c>
      <c r="G183" s="7">
        <v>0</v>
      </c>
      <c r="H183" s="7">
        <f t="shared" si="2"/>
        <v>2</v>
      </c>
      <c r="I183" s="7">
        <f>H183/C183</f>
        <v>0.5</v>
      </c>
      <c r="J183" s="7"/>
      <c r="K183" s="7"/>
      <c r="L183" s="7"/>
      <c r="M183" s="7"/>
      <c r="N183" s="7"/>
      <c r="O183" s="1" t="s">
        <v>155</v>
      </c>
    </row>
    <row r="184" spans="1:15" s="14" customFormat="1" x14ac:dyDescent="0.3">
      <c r="A184" s="11">
        <v>42955.775694444441</v>
      </c>
      <c r="B184" s="12">
        <v>17410201</v>
      </c>
      <c r="C184" s="12">
        <v>2</v>
      </c>
      <c r="D184" s="12" t="s">
        <v>11</v>
      </c>
      <c r="E184" s="12" t="s">
        <v>16</v>
      </c>
      <c r="F184" s="12">
        <v>0</v>
      </c>
      <c r="G184" s="12">
        <v>0</v>
      </c>
      <c r="H184" s="12">
        <f t="shared" si="2"/>
        <v>2</v>
      </c>
      <c r="I184" s="12">
        <f>H184/C184</f>
        <v>1</v>
      </c>
      <c r="J184" s="12"/>
      <c r="K184" s="12"/>
      <c r="L184" s="12"/>
      <c r="M184" s="12"/>
      <c r="N184" s="12"/>
      <c r="O184" s="13" t="s">
        <v>156</v>
      </c>
    </row>
    <row r="185" spans="1:15" x14ac:dyDescent="0.3">
      <c r="A185" s="6">
        <v>43212.625694444447</v>
      </c>
      <c r="B185" s="7">
        <v>18010101</v>
      </c>
      <c r="C185" s="7">
        <v>20</v>
      </c>
      <c r="D185" s="7" t="s">
        <v>30</v>
      </c>
      <c r="E185" s="7" t="s">
        <v>13</v>
      </c>
      <c r="F185" s="7">
        <v>5</v>
      </c>
      <c r="G185" s="7">
        <f>5/20</f>
        <v>0.25</v>
      </c>
      <c r="H185" s="7">
        <f t="shared" si="2"/>
        <v>13</v>
      </c>
      <c r="I185" s="7">
        <f>H185/C185</f>
        <v>0.65</v>
      </c>
      <c r="J185" s="8">
        <v>0</v>
      </c>
      <c r="K185" s="8">
        <v>10</v>
      </c>
      <c r="L185" s="8">
        <v>0</v>
      </c>
      <c r="M185" s="8">
        <v>1</v>
      </c>
      <c r="N185" s="8">
        <v>2</v>
      </c>
      <c r="O185" s="1" t="s">
        <v>215</v>
      </c>
    </row>
    <row r="186" spans="1:15" x14ac:dyDescent="0.3">
      <c r="A186" s="6">
        <v>43213.597222222219</v>
      </c>
      <c r="B186" s="7" t="s">
        <v>157</v>
      </c>
      <c r="C186" s="7">
        <v>14</v>
      </c>
      <c r="D186" s="7" t="s">
        <v>30</v>
      </c>
      <c r="E186" s="7" t="s">
        <v>16</v>
      </c>
      <c r="F186" s="7">
        <v>0</v>
      </c>
      <c r="G186" s="7">
        <v>0</v>
      </c>
      <c r="H186" s="7">
        <f t="shared" si="2"/>
        <v>5</v>
      </c>
      <c r="I186" s="7">
        <f>H186/C186</f>
        <v>0.35714285714285715</v>
      </c>
      <c r="J186" s="7"/>
      <c r="K186" s="7"/>
      <c r="L186" s="7"/>
      <c r="M186" s="7"/>
      <c r="N186" s="7"/>
      <c r="O186" s="1" t="s">
        <v>158</v>
      </c>
    </row>
    <row r="187" spans="1:15" x14ac:dyDescent="0.3">
      <c r="A187" s="6">
        <v>43213.775694444441</v>
      </c>
      <c r="B187" s="7">
        <v>18020301</v>
      </c>
      <c r="C187" s="7">
        <v>2</v>
      </c>
      <c r="D187" s="7" t="s">
        <v>30</v>
      </c>
      <c r="E187" s="7" t="s">
        <v>16</v>
      </c>
      <c r="F187" s="7">
        <v>0</v>
      </c>
      <c r="G187" s="7">
        <v>0</v>
      </c>
      <c r="H187" s="7">
        <f t="shared" si="2"/>
        <v>2</v>
      </c>
      <c r="I187" s="7">
        <f>H187/C187</f>
        <v>1</v>
      </c>
      <c r="J187" s="7"/>
      <c r="K187" s="7"/>
      <c r="L187" s="7"/>
      <c r="M187" s="7"/>
      <c r="N187" s="7"/>
      <c r="O187" s="1" t="s">
        <v>159</v>
      </c>
    </row>
    <row r="188" spans="1:15" x14ac:dyDescent="0.3">
      <c r="A188" s="6">
        <v>43214.661111111112</v>
      </c>
      <c r="B188" s="7">
        <v>18030101</v>
      </c>
      <c r="C188" s="7">
        <v>8</v>
      </c>
      <c r="D188" s="7" t="s">
        <v>30</v>
      </c>
      <c r="E188" s="7" t="s">
        <v>13</v>
      </c>
      <c r="F188" s="7">
        <v>2</v>
      </c>
      <c r="G188" s="7">
        <f>2/8</f>
        <v>0.25</v>
      </c>
      <c r="H188" s="7">
        <f t="shared" si="2"/>
        <v>7</v>
      </c>
      <c r="I188" s="7">
        <f>H188/C188</f>
        <v>0.875</v>
      </c>
      <c r="J188" s="8">
        <v>0</v>
      </c>
      <c r="K188" s="8">
        <v>5</v>
      </c>
      <c r="L188" s="8">
        <v>0</v>
      </c>
      <c r="M188" s="8">
        <v>1</v>
      </c>
      <c r="N188" s="8">
        <v>1</v>
      </c>
      <c r="O188" s="1" t="s">
        <v>160</v>
      </c>
    </row>
    <row r="189" spans="1:15" x14ac:dyDescent="0.3">
      <c r="A189" s="6">
        <v>43217.48541666667</v>
      </c>
      <c r="B189" s="7">
        <v>18040101</v>
      </c>
      <c r="C189" s="7">
        <v>5</v>
      </c>
      <c r="D189" s="7" t="s">
        <v>30</v>
      </c>
      <c r="E189" s="7" t="s">
        <v>16</v>
      </c>
      <c r="F189" s="7">
        <v>0</v>
      </c>
      <c r="G189" s="7">
        <v>0</v>
      </c>
      <c r="H189" s="7">
        <f t="shared" si="2"/>
        <v>3</v>
      </c>
      <c r="I189" s="7">
        <f>H189/C189</f>
        <v>0.6</v>
      </c>
      <c r="J189" s="7"/>
      <c r="K189" s="7"/>
      <c r="L189" s="7"/>
      <c r="M189" s="7"/>
      <c r="N189" s="7"/>
      <c r="O189" s="1" t="s">
        <v>161</v>
      </c>
    </row>
    <row r="190" spans="1:15" x14ac:dyDescent="0.3">
      <c r="A190" s="6">
        <v>43219.765972222223</v>
      </c>
      <c r="B190" s="7">
        <v>18070201</v>
      </c>
      <c r="C190" s="7">
        <v>5</v>
      </c>
      <c r="D190" s="7" t="s">
        <v>30</v>
      </c>
      <c r="E190" s="7" t="s">
        <v>16</v>
      </c>
      <c r="F190" s="7">
        <v>0</v>
      </c>
      <c r="G190" s="7">
        <v>0</v>
      </c>
      <c r="H190" s="7">
        <f t="shared" si="2"/>
        <v>3</v>
      </c>
      <c r="I190" s="7">
        <f>H190/C190</f>
        <v>0.6</v>
      </c>
      <c r="J190" s="7"/>
      <c r="K190" s="7"/>
      <c r="L190" s="7"/>
      <c r="M190" s="7"/>
      <c r="N190" s="7"/>
      <c r="O190" s="1" t="s">
        <v>162</v>
      </c>
    </row>
    <row r="191" spans="1:15" x14ac:dyDescent="0.3">
      <c r="A191" s="6">
        <v>43251.415972222225</v>
      </c>
      <c r="B191" s="7">
        <v>18090101</v>
      </c>
      <c r="C191" s="7">
        <v>20</v>
      </c>
      <c r="D191" s="7" t="s">
        <v>30</v>
      </c>
      <c r="E191" s="7" t="s">
        <v>16</v>
      </c>
      <c r="F191" s="7">
        <v>0</v>
      </c>
      <c r="G191" s="7">
        <v>0</v>
      </c>
      <c r="H191" s="7">
        <f t="shared" si="2"/>
        <v>12</v>
      </c>
      <c r="I191" s="7">
        <f>H191/C191</f>
        <v>0.6</v>
      </c>
      <c r="J191" s="7"/>
      <c r="K191" s="7"/>
      <c r="L191" s="7"/>
      <c r="M191" s="7"/>
      <c r="N191" s="7"/>
      <c r="O191" s="1" t="s">
        <v>163</v>
      </c>
    </row>
    <row r="192" spans="1:15" x14ac:dyDescent="0.3">
      <c r="A192" s="6">
        <v>43264.676388888889</v>
      </c>
      <c r="B192" s="7">
        <v>18100101</v>
      </c>
      <c r="C192" s="7">
        <v>13</v>
      </c>
      <c r="D192" s="7" t="s">
        <v>11</v>
      </c>
      <c r="E192" s="7" t="s">
        <v>13</v>
      </c>
      <c r="F192" s="7">
        <v>1</v>
      </c>
      <c r="G192" s="7">
        <f>1/13</f>
        <v>7.6923076923076927E-2</v>
      </c>
      <c r="H192" s="7">
        <f t="shared" si="2"/>
        <v>13</v>
      </c>
      <c r="I192" s="7">
        <f>H192/C192</f>
        <v>1</v>
      </c>
      <c r="J192" s="15">
        <v>0</v>
      </c>
      <c r="K192" s="15">
        <v>3</v>
      </c>
      <c r="L192" s="15">
        <v>9</v>
      </c>
      <c r="M192" s="15">
        <v>0</v>
      </c>
      <c r="N192" s="15">
        <v>1</v>
      </c>
      <c r="O192" s="10" t="s">
        <v>164</v>
      </c>
    </row>
    <row r="193" spans="1:15" x14ac:dyDescent="0.3">
      <c r="A193" s="6">
        <v>43270.680555555555</v>
      </c>
      <c r="B193" s="7">
        <v>18110201</v>
      </c>
      <c r="C193" s="7">
        <v>25</v>
      </c>
      <c r="D193" s="7" t="s">
        <v>11</v>
      </c>
      <c r="E193" s="7" t="s">
        <v>13</v>
      </c>
      <c r="F193" s="7">
        <v>3</v>
      </c>
      <c r="G193" s="7">
        <f>3/25</f>
        <v>0.12</v>
      </c>
      <c r="H193" s="7">
        <f t="shared" si="2"/>
        <v>25</v>
      </c>
      <c r="I193" s="7">
        <f>H193/C193</f>
        <v>1</v>
      </c>
      <c r="J193" s="15">
        <v>0</v>
      </c>
      <c r="K193" s="15">
        <v>6</v>
      </c>
      <c r="L193" s="15">
        <v>16</v>
      </c>
      <c r="M193" s="15">
        <v>1</v>
      </c>
      <c r="N193" s="15">
        <v>2</v>
      </c>
      <c r="O193" s="10" t="s">
        <v>165</v>
      </c>
    </row>
    <row r="194" spans="1:15" x14ac:dyDescent="0.3">
      <c r="A194" s="6">
        <v>43272.713194444441</v>
      </c>
      <c r="B194" s="7">
        <v>18120201</v>
      </c>
      <c r="C194" s="7">
        <v>10</v>
      </c>
      <c r="D194" s="7" t="s">
        <v>11</v>
      </c>
      <c r="E194" s="7" t="s">
        <v>21</v>
      </c>
      <c r="F194" s="7">
        <v>5</v>
      </c>
      <c r="G194" s="7">
        <v>1</v>
      </c>
      <c r="H194" s="7">
        <f t="shared" ref="H194:H214" si="3">IF(O194="\",0,(1+LEN(O194)-LEN(SUBSTITUTE(O194," ",""))))</f>
        <v>5</v>
      </c>
      <c r="I194" s="7">
        <f>H194/C194</f>
        <v>0.5</v>
      </c>
      <c r="J194" s="7"/>
      <c r="K194" s="7"/>
      <c r="L194" s="7"/>
      <c r="M194" s="7"/>
      <c r="N194" s="7"/>
      <c r="O194" s="8" t="s">
        <v>166</v>
      </c>
    </row>
    <row r="195" spans="1:15" x14ac:dyDescent="0.3">
      <c r="A195" s="6">
        <v>43276.703472222223</v>
      </c>
      <c r="B195" s="7">
        <v>18130101</v>
      </c>
      <c r="C195" s="7">
        <v>3</v>
      </c>
      <c r="D195" s="7" t="s">
        <v>15</v>
      </c>
      <c r="E195" s="7" t="s">
        <v>13</v>
      </c>
      <c r="F195" s="7">
        <v>2</v>
      </c>
      <c r="G195" s="7">
        <f>2/3</f>
        <v>0.66666666666666663</v>
      </c>
      <c r="H195" s="7">
        <f t="shared" si="3"/>
        <v>3</v>
      </c>
      <c r="I195" s="7">
        <f>H195/C195</f>
        <v>1</v>
      </c>
      <c r="J195" s="8">
        <v>0</v>
      </c>
      <c r="K195" s="8">
        <v>0</v>
      </c>
      <c r="L195" s="8">
        <v>2</v>
      </c>
      <c r="M195" s="8">
        <v>1</v>
      </c>
      <c r="N195" s="8">
        <v>0</v>
      </c>
      <c r="O195" s="1" t="s">
        <v>167</v>
      </c>
    </row>
    <row r="196" spans="1:15" x14ac:dyDescent="0.3">
      <c r="A196" s="6">
        <v>43277.718055555553</v>
      </c>
      <c r="B196" s="7">
        <v>18140101</v>
      </c>
      <c r="C196" s="7">
        <v>7</v>
      </c>
      <c r="D196" s="7" t="s">
        <v>15</v>
      </c>
      <c r="E196" s="7" t="s">
        <v>16</v>
      </c>
      <c r="F196" s="7">
        <v>0</v>
      </c>
      <c r="G196" s="7">
        <v>0</v>
      </c>
      <c r="H196" s="7">
        <f t="shared" si="3"/>
        <v>6</v>
      </c>
      <c r="I196" s="7">
        <f>H196/C196</f>
        <v>0.8571428571428571</v>
      </c>
      <c r="J196" s="7"/>
      <c r="K196" s="7"/>
      <c r="L196" s="7"/>
      <c r="M196" s="7"/>
      <c r="N196" s="7"/>
      <c r="O196" s="1" t="s">
        <v>168</v>
      </c>
    </row>
    <row r="197" spans="1:15" x14ac:dyDescent="0.3">
      <c r="A197" s="6">
        <v>43292.709722222222</v>
      </c>
      <c r="B197" s="7">
        <v>18160605</v>
      </c>
      <c r="C197" s="7">
        <v>4</v>
      </c>
      <c r="D197" s="7" t="s">
        <v>15</v>
      </c>
      <c r="E197" s="7" t="s">
        <v>16</v>
      </c>
      <c r="F197" s="7">
        <v>0</v>
      </c>
      <c r="G197" s="7">
        <v>0</v>
      </c>
      <c r="H197" s="7">
        <f t="shared" si="3"/>
        <v>2</v>
      </c>
      <c r="I197" s="7">
        <f>H197/C197</f>
        <v>0.5</v>
      </c>
      <c r="J197" s="7"/>
      <c r="K197" s="7"/>
      <c r="L197" s="7"/>
      <c r="M197" s="7"/>
      <c r="N197" s="7"/>
      <c r="O197" s="1" t="s">
        <v>169</v>
      </c>
    </row>
    <row r="198" spans="1:15" x14ac:dyDescent="0.3">
      <c r="A198" s="6">
        <v>43297.787499999999</v>
      </c>
      <c r="B198" s="7">
        <v>18200201</v>
      </c>
      <c r="C198" s="7">
        <v>7</v>
      </c>
      <c r="D198" s="7" t="s">
        <v>15</v>
      </c>
      <c r="E198" s="7" t="s">
        <v>13</v>
      </c>
      <c r="F198" s="7">
        <v>2</v>
      </c>
      <c r="G198" s="7">
        <f>2/7</f>
        <v>0.2857142857142857</v>
      </c>
      <c r="H198" s="7">
        <f t="shared" si="3"/>
        <v>7</v>
      </c>
      <c r="I198" s="7">
        <f>H198/C198</f>
        <v>1</v>
      </c>
      <c r="J198" s="8">
        <v>0</v>
      </c>
      <c r="K198" s="8">
        <v>2</v>
      </c>
      <c r="L198" s="8">
        <v>3</v>
      </c>
      <c r="M198" s="8">
        <v>0</v>
      </c>
      <c r="N198" s="8">
        <v>2</v>
      </c>
      <c r="O198" s="1" t="s">
        <v>170</v>
      </c>
    </row>
    <row r="199" spans="1:15" x14ac:dyDescent="0.3">
      <c r="A199" s="6">
        <v>43298.702777777777</v>
      </c>
      <c r="B199" s="7">
        <v>18210301</v>
      </c>
      <c r="C199" s="7">
        <v>16</v>
      </c>
      <c r="D199" s="7" t="s">
        <v>15</v>
      </c>
      <c r="E199" s="7" t="s">
        <v>16</v>
      </c>
      <c r="F199" s="7">
        <v>0</v>
      </c>
      <c r="G199" s="7">
        <v>0</v>
      </c>
      <c r="H199" s="7">
        <f t="shared" si="3"/>
        <v>3</v>
      </c>
      <c r="I199" s="7">
        <f>H199/C199</f>
        <v>0.1875</v>
      </c>
      <c r="J199" s="7"/>
      <c r="K199" s="7"/>
      <c r="L199" s="7"/>
      <c r="M199" s="7"/>
      <c r="N199" s="7"/>
      <c r="O199" s="1" t="s">
        <v>171</v>
      </c>
    </row>
    <row r="200" spans="1:15" x14ac:dyDescent="0.3">
      <c r="A200" s="6">
        <v>43300.734027777777</v>
      </c>
      <c r="B200" s="7">
        <v>18230401</v>
      </c>
      <c r="C200" s="7">
        <v>20</v>
      </c>
      <c r="D200" s="7" t="s">
        <v>15</v>
      </c>
      <c r="E200" s="7" t="s">
        <v>16</v>
      </c>
      <c r="F200" s="7">
        <v>0</v>
      </c>
      <c r="G200" s="7">
        <v>0</v>
      </c>
      <c r="H200" s="7">
        <f t="shared" si="3"/>
        <v>6</v>
      </c>
      <c r="I200" s="7">
        <f>H200/C200</f>
        <v>0.3</v>
      </c>
      <c r="J200" s="7"/>
      <c r="K200" s="7"/>
      <c r="L200" s="7"/>
      <c r="M200" s="7"/>
      <c r="N200" s="7"/>
      <c r="O200" s="1" t="s">
        <v>172</v>
      </c>
    </row>
    <row r="201" spans="1:15" x14ac:dyDescent="0.3">
      <c r="A201" s="6">
        <v>43305.737500000003</v>
      </c>
      <c r="B201" s="7">
        <v>18240101</v>
      </c>
      <c r="C201" s="7">
        <v>20</v>
      </c>
      <c r="D201" s="7" t="s">
        <v>30</v>
      </c>
      <c r="E201" s="7" t="s">
        <v>13</v>
      </c>
      <c r="F201" s="7">
        <v>1</v>
      </c>
      <c r="G201" s="7">
        <f>1/20</f>
        <v>0.05</v>
      </c>
      <c r="H201" s="7">
        <f t="shared" si="3"/>
        <v>15</v>
      </c>
      <c r="I201" s="7">
        <f>H201/C201</f>
        <v>0.75</v>
      </c>
      <c r="J201" s="8">
        <v>0</v>
      </c>
      <c r="K201" s="8">
        <v>8</v>
      </c>
      <c r="L201" s="8">
        <v>6</v>
      </c>
      <c r="M201" s="8">
        <v>0</v>
      </c>
      <c r="N201" s="8">
        <v>1</v>
      </c>
      <c r="O201" s="1" t="s">
        <v>173</v>
      </c>
    </row>
    <row r="202" spans="1:15" x14ac:dyDescent="0.3">
      <c r="A202" s="6">
        <v>43307.704861111109</v>
      </c>
      <c r="B202" s="7">
        <v>18260201</v>
      </c>
      <c r="C202" s="7">
        <v>6</v>
      </c>
      <c r="D202" s="7" t="s">
        <v>15</v>
      </c>
      <c r="E202" s="7" t="s">
        <v>16</v>
      </c>
      <c r="F202" s="7">
        <v>0</v>
      </c>
      <c r="G202" s="7">
        <v>0</v>
      </c>
      <c r="H202" s="7">
        <f t="shared" si="3"/>
        <v>5</v>
      </c>
      <c r="I202" s="7">
        <f>H202/C202</f>
        <v>0.83333333333333337</v>
      </c>
      <c r="J202" s="7"/>
      <c r="K202" s="7"/>
      <c r="L202" s="7"/>
      <c r="M202" s="7"/>
      <c r="N202" s="7"/>
      <c r="O202" s="1" t="s">
        <v>174</v>
      </c>
    </row>
    <row r="203" spans="1:15" x14ac:dyDescent="0.3">
      <c r="A203" s="6">
        <v>43312.6875</v>
      </c>
      <c r="B203" s="7">
        <v>18280101</v>
      </c>
      <c r="C203" s="7">
        <v>5</v>
      </c>
      <c r="D203" s="7" t="s">
        <v>15</v>
      </c>
      <c r="E203" s="7" t="s">
        <v>16</v>
      </c>
      <c r="F203" s="7">
        <v>0</v>
      </c>
      <c r="G203" s="7">
        <v>0</v>
      </c>
      <c r="H203" s="7">
        <f t="shared" si="3"/>
        <v>5</v>
      </c>
      <c r="I203" s="7">
        <f>H203/C203</f>
        <v>1</v>
      </c>
      <c r="J203" s="7"/>
      <c r="K203" s="7"/>
      <c r="L203" s="7"/>
      <c r="M203" s="7"/>
      <c r="N203" s="7"/>
      <c r="O203" s="1" t="s">
        <v>175</v>
      </c>
    </row>
    <row r="204" spans="1:15" x14ac:dyDescent="0.3">
      <c r="A204" s="6">
        <v>43312.718055555553</v>
      </c>
      <c r="B204" s="7">
        <v>18280202</v>
      </c>
      <c r="C204" s="7">
        <v>5</v>
      </c>
      <c r="D204" s="7" t="s">
        <v>15</v>
      </c>
      <c r="E204" s="7" t="s">
        <v>16</v>
      </c>
      <c r="F204" s="7">
        <v>0</v>
      </c>
      <c r="G204" s="7">
        <v>0</v>
      </c>
      <c r="H204" s="7">
        <f t="shared" si="3"/>
        <v>5</v>
      </c>
      <c r="I204" s="7">
        <f>H204/C204</f>
        <v>1</v>
      </c>
      <c r="J204" s="7"/>
      <c r="K204" s="7"/>
      <c r="L204" s="7"/>
      <c r="M204" s="7"/>
      <c r="N204" s="7"/>
      <c r="O204" s="1" t="s">
        <v>176</v>
      </c>
    </row>
    <row r="205" spans="1:15" x14ac:dyDescent="0.3">
      <c r="A205" s="6">
        <v>43314.702777777777</v>
      </c>
      <c r="B205" s="7">
        <v>18300301</v>
      </c>
      <c r="C205" s="7">
        <v>8</v>
      </c>
      <c r="D205" s="7" t="s">
        <v>11</v>
      </c>
      <c r="E205" s="7" t="s">
        <v>13</v>
      </c>
      <c r="F205" s="7">
        <v>3</v>
      </c>
      <c r="G205" s="7">
        <f>3/8</f>
        <v>0.375</v>
      </c>
      <c r="H205" s="7">
        <f t="shared" si="3"/>
        <v>5</v>
      </c>
      <c r="I205" s="7">
        <f>H205/C205</f>
        <v>0.625</v>
      </c>
      <c r="J205" s="8">
        <v>0</v>
      </c>
      <c r="K205" s="8">
        <v>0</v>
      </c>
      <c r="L205" s="8">
        <v>0</v>
      </c>
      <c r="M205" s="8">
        <v>4</v>
      </c>
      <c r="N205" s="8">
        <v>1</v>
      </c>
      <c r="O205" s="1" t="s">
        <v>216</v>
      </c>
    </row>
    <row r="206" spans="1:15" x14ac:dyDescent="0.3">
      <c r="A206" s="6">
        <v>43328.763888888891</v>
      </c>
      <c r="B206" s="7">
        <v>18320301</v>
      </c>
      <c r="C206" s="7">
        <v>4</v>
      </c>
      <c r="D206" s="7" t="s">
        <v>11</v>
      </c>
      <c r="E206" s="7" t="s">
        <v>16</v>
      </c>
      <c r="F206" s="7">
        <v>0</v>
      </c>
      <c r="G206" s="7">
        <v>0</v>
      </c>
      <c r="H206" s="7">
        <f t="shared" si="3"/>
        <v>3</v>
      </c>
      <c r="I206" s="7">
        <f>H206/C206</f>
        <v>0.75</v>
      </c>
      <c r="J206" s="7"/>
      <c r="K206" s="7"/>
      <c r="L206" s="7"/>
      <c r="M206" s="7"/>
      <c r="N206" s="7"/>
      <c r="O206" s="1" t="s">
        <v>177</v>
      </c>
    </row>
    <row r="207" spans="1:15" x14ac:dyDescent="0.3">
      <c r="A207" s="6">
        <v>43333.76458333333</v>
      </c>
      <c r="B207" s="7">
        <v>18330201</v>
      </c>
      <c r="C207" s="7">
        <v>2</v>
      </c>
      <c r="D207" s="7" t="s">
        <v>11</v>
      </c>
      <c r="E207" s="7" t="s">
        <v>16</v>
      </c>
      <c r="F207" s="7">
        <v>0</v>
      </c>
      <c r="G207" s="7">
        <v>0</v>
      </c>
      <c r="H207" s="7">
        <f t="shared" si="3"/>
        <v>2</v>
      </c>
      <c r="I207" s="7">
        <f>H207/C207</f>
        <v>1</v>
      </c>
      <c r="J207" s="7"/>
      <c r="K207" s="7"/>
      <c r="L207" s="7"/>
      <c r="M207" s="7"/>
      <c r="N207" s="7"/>
      <c r="O207" s="1" t="s">
        <v>178</v>
      </c>
    </row>
    <row r="208" spans="1:15" x14ac:dyDescent="0.3">
      <c r="A208" s="6">
        <v>43334.667361111111</v>
      </c>
      <c r="B208" s="7" t="s">
        <v>179</v>
      </c>
      <c r="C208" s="7">
        <v>5</v>
      </c>
      <c r="D208" s="7" t="s">
        <v>15</v>
      </c>
      <c r="E208" s="7" t="s">
        <v>16</v>
      </c>
      <c r="F208" s="7">
        <v>0</v>
      </c>
      <c r="G208" s="7">
        <v>0</v>
      </c>
      <c r="H208" s="7">
        <f t="shared" si="3"/>
        <v>3</v>
      </c>
      <c r="I208" s="7">
        <f>H208/C208</f>
        <v>0.6</v>
      </c>
      <c r="J208" s="7"/>
      <c r="K208" s="7"/>
      <c r="L208" s="7"/>
      <c r="M208" s="7"/>
      <c r="N208" s="7"/>
      <c r="O208" s="1" t="s">
        <v>180</v>
      </c>
    </row>
    <row r="209" spans="1:15" x14ac:dyDescent="0.3">
      <c r="A209" s="6">
        <v>43335.767361111109</v>
      </c>
      <c r="B209" s="7">
        <v>18350302</v>
      </c>
      <c r="C209" s="7">
        <v>8</v>
      </c>
      <c r="D209" s="7" t="s">
        <v>11</v>
      </c>
      <c r="E209" s="7" t="s">
        <v>13</v>
      </c>
      <c r="F209" s="7">
        <v>2</v>
      </c>
      <c r="G209" s="7">
        <f>2/8</f>
        <v>0.25</v>
      </c>
      <c r="H209" s="7">
        <f t="shared" si="3"/>
        <v>7</v>
      </c>
      <c r="I209" s="7">
        <f>H209/C209</f>
        <v>0.875</v>
      </c>
      <c r="J209" s="8">
        <v>0</v>
      </c>
      <c r="K209" s="8">
        <v>1</v>
      </c>
      <c r="L209" s="8">
        <v>4</v>
      </c>
      <c r="M209" s="8">
        <v>1</v>
      </c>
      <c r="N209" s="8">
        <v>1</v>
      </c>
      <c r="O209" s="1" t="s">
        <v>181</v>
      </c>
    </row>
    <row r="210" spans="1:15" x14ac:dyDescent="0.3">
      <c r="A210" s="6">
        <v>43338.718055555553</v>
      </c>
      <c r="B210" s="7" t="s">
        <v>182</v>
      </c>
      <c r="C210" s="7">
        <v>3</v>
      </c>
      <c r="D210" s="7" t="s">
        <v>30</v>
      </c>
      <c r="E210" s="7" t="s">
        <v>21</v>
      </c>
      <c r="F210" s="7">
        <v>2</v>
      </c>
      <c r="G210" s="7">
        <v>1</v>
      </c>
      <c r="H210" s="7">
        <f t="shared" si="3"/>
        <v>2</v>
      </c>
      <c r="I210" s="7">
        <f>H210/C210</f>
        <v>0.66666666666666663</v>
      </c>
      <c r="J210" s="7"/>
      <c r="K210" s="7"/>
      <c r="L210" s="7"/>
      <c r="M210" s="7"/>
      <c r="N210" s="7"/>
      <c r="O210" s="1" t="s">
        <v>183</v>
      </c>
    </row>
    <row r="211" spans="1:15" x14ac:dyDescent="0.3">
      <c r="A211" s="6">
        <v>43339.731944444444</v>
      </c>
      <c r="B211" s="7">
        <v>18370201</v>
      </c>
      <c r="C211" s="7">
        <v>5</v>
      </c>
      <c r="D211" s="7" t="s">
        <v>30</v>
      </c>
      <c r="E211" s="7" t="s">
        <v>13</v>
      </c>
      <c r="F211" s="7">
        <v>1</v>
      </c>
      <c r="G211" s="7">
        <f>1/5</f>
        <v>0.2</v>
      </c>
      <c r="H211" s="7">
        <f t="shared" si="3"/>
        <v>5</v>
      </c>
      <c r="I211" s="7">
        <f>H211/C211</f>
        <v>1</v>
      </c>
      <c r="J211" s="8">
        <v>0</v>
      </c>
      <c r="K211" s="8">
        <v>2</v>
      </c>
      <c r="L211" s="8">
        <v>2</v>
      </c>
      <c r="M211" s="8">
        <v>0</v>
      </c>
      <c r="N211" s="8">
        <v>1</v>
      </c>
      <c r="O211" s="1" t="s">
        <v>184</v>
      </c>
    </row>
    <row r="212" spans="1:15" x14ac:dyDescent="0.3">
      <c r="A212" s="6">
        <v>43340.659722222219</v>
      </c>
      <c r="B212" s="7">
        <v>18380101</v>
      </c>
      <c r="C212" s="7">
        <v>11</v>
      </c>
      <c r="D212" s="7" t="s">
        <v>30</v>
      </c>
      <c r="E212" s="7" t="s">
        <v>13</v>
      </c>
      <c r="F212" s="7">
        <v>1</v>
      </c>
      <c r="G212" s="7">
        <f>1/11</f>
        <v>9.0909090909090912E-2</v>
      </c>
      <c r="H212" s="7">
        <f t="shared" si="3"/>
        <v>9</v>
      </c>
      <c r="I212" s="7">
        <f>H212/C212</f>
        <v>0.81818181818181823</v>
      </c>
      <c r="J212" s="8">
        <v>0</v>
      </c>
      <c r="K212" s="8">
        <v>3</v>
      </c>
      <c r="L212" s="8">
        <v>5</v>
      </c>
      <c r="M212" s="8">
        <v>0</v>
      </c>
      <c r="N212" s="8">
        <v>1</v>
      </c>
      <c r="O212" s="1" t="s">
        <v>185</v>
      </c>
    </row>
    <row r="213" spans="1:15" x14ac:dyDescent="0.3">
      <c r="A213" s="6">
        <v>43340.781944444447</v>
      </c>
      <c r="B213" s="7">
        <v>18380203</v>
      </c>
      <c r="C213" s="7">
        <v>11</v>
      </c>
      <c r="D213" s="7" t="s">
        <v>30</v>
      </c>
      <c r="E213" s="7" t="s">
        <v>16</v>
      </c>
      <c r="F213" s="7">
        <v>0</v>
      </c>
      <c r="G213" s="7">
        <v>0</v>
      </c>
      <c r="H213" s="7">
        <f t="shared" si="3"/>
        <v>7</v>
      </c>
      <c r="I213" s="7">
        <f>H213/C213</f>
        <v>0.63636363636363635</v>
      </c>
      <c r="J213" s="7"/>
      <c r="K213" s="7"/>
      <c r="L213" s="7"/>
      <c r="M213" s="7"/>
      <c r="N213" s="7"/>
      <c r="O213" s="1" t="s">
        <v>186</v>
      </c>
    </row>
    <row r="214" spans="1:15" s="14" customFormat="1" x14ac:dyDescent="0.3">
      <c r="A214" s="11">
        <v>43341.657638888886</v>
      </c>
      <c r="B214" s="12" t="s">
        <v>187</v>
      </c>
      <c r="C214" s="12">
        <v>3</v>
      </c>
      <c r="D214" s="12" t="s">
        <v>30</v>
      </c>
      <c r="E214" s="12" t="s">
        <v>16</v>
      </c>
      <c r="F214" s="12">
        <v>0</v>
      </c>
      <c r="G214" s="12">
        <v>0</v>
      </c>
      <c r="H214" s="12">
        <f t="shared" si="3"/>
        <v>3</v>
      </c>
      <c r="I214" s="12">
        <f>H214/C214</f>
        <v>1</v>
      </c>
      <c r="J214" s="12"/>
      <c r="K214" s="12"/>
      <c r="L214" s="12"/>
      <c r="M214" s="12"/>
      <c r="N214" s="12"/>
      <c r="O214" s="1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Danaher-Garcia</dc:creator>
  <cp:lastModifiedBy>Nicole Danaher-Garcia</cp:lastModifiedBy>
  <dcterms:created xsi:type="dcterms:W3CDTF">2021-11-24T18:19:05Z</dcterms:created>
  <dcterms:modified xsi:type="dcterms:W3CDTF">2022-02-06T02:25:37Z</dcterms:modified>
</cp:coreProperties>
</file>