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s in WHU\mmTRP channels\ms_TRPg channel_2021\To PNAS\R1\20220222_datasets\Datasets\"/>
    </mc:Choice>
  </mc:AlternateContent>
  <bookViews>
    <workbookView xWindow="-108" yWindow="-108" windowWidth="19416" windowHeight="10296"/>
  </bookViews>
  <sheets>
    <sheet name="Fig. S12 panel A" sheetId="1" r:id="rId1"/>
    <sheet name="Fig. S12 panel B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D17" i="2"/>
  <c r="G16" i="2"/>
  <c r="D16" i="2"/>
  <c r="W15" i="2"/>
  <c r="T15" i="2"/>
  <c r="O15" i="2"/>
  <c r="L15" i="2"/>
  <c r="G15" i="2"/>
  <c r="D15" i="2"/>
  <c r="W14" i="2"/>
  <c r="T14" i="2"/>
  <c r="O14" i="2"/>
  <c r="L14" i="2"/>
  <c r="G14" i="2"/>
  <c r="D14" i="2"/>
  <c r="W13" i="2"/>
  <c r="T13" i="2"/>
  <c r="O13" i="2"/>
  <c r="L13" i="2"/>
  <c r="G13" i="2"/>
  <c r="D13" i="2"/>
  <c r="W12" i="2"/>
  <c r="T12" i="2"/>
  <c r="O12" i="2"/>
  <c r="L12" i="2"/>
  <c r="G12" i="2"/>
  <c r="D12" i="2"/>
  <c r="W11" i="2"/>
  <c r="T11" i="2"/>
  <c r="O11" i="2"/>
  <c r="L11" i="2"/>
  <c r="G11" i="2"/>
  <c r="D11" i="2"/>
  <c r="W10" i="2"/>
  <c r="T10" i="2"/>
  <c r="O10" i="2"/>
  <c r="L10" i="2"/>
  <c r="G10" i="2"/>
  <c r="D10" i="2"/>
  <c r="D19" i="2" l="1"/>
  <c r="G19" i="2"/>
  <c r="T16" i="2"/>
  <c r="W16" i="2"/>
  <c r="O17" i="2"/>
  <c r="L17" i="2"/>
  <c r="L16" i="2"/>
  <c r="O16" i="2"/>
  <c r="T17" i="2"/>
  <c r="W17" i="2"/>
  <c r="D18" i="2"/>
  <c r="G18" i="2"/>
  <c r="D13" i="1" l="1"/>
  <c r="H13" i="1" s="1"/>
  <c r="C13" i="1"/>
  <c r="G13" i="1" s="1"/>
  <c r="D12" i="1"/>
  <c r="H12" i="1" s="1"/>
  <c r="C12" i="1"/>
  <c r="G12" i="1" s="1"/>
  <c r="D11" i="1"/>
  <c r="H11" i="1" s="1"/>
  <c r="C11" i="1"/>
  <c r="G11" i="1" s="1"/>
  <c r="D10" i="1"/>
  <c r="H10" i="1" s="1"/>
  <c r="C10" i="1"/>
  <c r="G10" i="1" s="1"/>
  <c r="D9" i="1"/>
  <c r="H9" i="1" s="1"/>
  <c r="C9" i="1"/>
  <c r="G9" i="1" s="1"/>
  <c r="D8" i="1"/>
  <c r="H8" i="1" s="1"/>
  <c r="C8" i="1"/>
  <c r="G8" i="1" s="1"/>
  <c r="H25" i="1"/>
  <c r="G25" i="1"/>
  <c r="H24" i="1"/>
  <c r="G24" i="1"/>
  <c r="H23" i="1"/>
  <c r="G23" i="1"/>
  <c r="H22" i="1"/>
  <c r="G22" i="1"/>
  <c r="H21" i="1"/>
  <c r="G21" i="1"/>
  <c r="H28" i="1" l="1"/>
  <c r="G26" i="1"/>
  <c r="G28" i="1"/>
  <c r="G15" i="1"/>
  <c r="H26" i="1"/>
  <c r="H27" i="1"/>
  <c r="H16" i="1"/>
  <c r="H15" i="1"/>
  <c r="H14" i="1"/>
  <c r="G14" i="1"/>
  <c r="G16" i="1"/>
  <c r="G27" i="1"/>
</calcChain>
</file>

<file path=xl/sharedStrings.xml><?xml version="1.0" encoding="utf-8"?>
<sst xmlns="http://schemas.openxmlformats.org/spreadsheetml/2006/main" count="219" uniqueCount="71">
  <si>
    <t>Data</t>
    <phoneticPr fontId="2" type="noConversion"/>
  </si>
  <si>
    <t>Cm(pF)</t>
    <phoneticPr fontId="2" type="noConversion"/>
  </si>
  <si>
    <t>2mM Citronellal</t>
    <phoneticPr fontId="2" type="noConversion"/>
  </si>
  <si>
    <t>2mM Citronellol</t>
    <phoneticPr fontId="2" type="noConversion"/>
  </si>
  <si>
    <t>std.err.</t>
    <phoneticPr fontId="2" type="noConversion"/>
  </si>
  <si>
    <t>n.</t>
    <phoneticPr fontId="2" type="noConversion"/>
  </si>
  <si>
    <t>WT</t>
    <phoneticPr fontId="2" type="noConversion"/>
  </si>
  <si>
    <t>Current Amplitude (pA)</t>
    <phoneticPr fontId="2" type="noConversion"/>
  </si>
  <si>
    <t>H518A</t>
    <phoneticPr fontId="2" type="noConversion"/>
  </si>
  <si>
    <t>A</t>
    <phoneticPr fontId="2" type="noConversion"/>
  </si>
  <si>
    <t>B</t>
    <phoneticPr fontId="2" type="noConversion"/>
  </si>
  <si>
    <t>AI</t>
    <phoneticPr fontId="2" type="noConversion"/>
  </si>
  <si>
    <t>ave.</t>
    <phoneticPr fontId="2" type="noConversion"/>
  </si>
  <si>
    <t>w1118</t>
    <phoneticPr fontId="2" type="noConversion"/>
  </si>
  <si>
    <t>Cell #1</t>
    <phoneticPr fontId="2" type="noConversion"/>
  </si>
  <si>
    <t>Cell #2</t>
  </si>
  <si>
    <t>Cell #3</t>
  </si>
  <si>
    <t>Cell #4</t>
  </si>
  <si>
    <t>Cell #5</t>
  </si>
  <si>
    <t>Cell #6</t>
  </si>
  <si>
    <t>Current density (pA/pF)</t>
    <phoneticPr fontId="2" type="noConversion"/>
  </si>
  <si>
    <t>W/C</t>
    <phoneticPr fontId="2" type="noConversion"/>
  </si>
  <si>
    <t>Global: HEK293T cell transfected with DroTRPg and the H518A mutant</t>
    <phoneticPr fontId="2" type="noConversion"/>
  </si>
  <si>
    <t>All the flies were numerated 0.5h after treatment</t>
  </si>
  <si>
    <t>A: number of files stay in the tube of untreatment (control)</t>
  </si>
  <si>
    <t>B: number of files stay in the tube of treatment</t>
  </si>
  <si>
    <t>AI = (A-B) / (A+B)</t>
  </si>
  <si>
    <t>TRPg-Gal4;UAS-TRPg(H518A)</t>
    <phoneticPr fontId="2" type="noConversion"/>
  </si>
  <si>
    <t>TRPg-Gal4;UAS-TRPg</t>
    <phoneticPr fontId="2" type="noConversion"/>
  </si>
  <si>
    <t>Test of Normality</t>
    <phoneticPr fontId="2" type="noConversion"/>
  </si>
  <si>
    <t>Shapiro-Wile test</t>
    <phoneticPr fontId="2" type="noConversion"/>
  </si>
  <si>
    <t>Statistic</t>
    <phoneticPr fontId="2" type="noConversion"/>
  </si>
  <si>
    <t>df</t>
    <phoneticPr fontId="2" type="noConversion"/>
  </si>
  <si>
    <t>Sig</t>
    <phoneticPr fontId="2" type="noConversion"/>
  </si>
  <si>
    <t/>
  </si>
  <si>
    <t>F</t>
  </si>
  <si>
    <t>t</t>
  </si>
  <si>
    <t>Equal variances assumed</t>
    <phoneticPr fontId="2" type="noConversion"/>
  </si>
  <si>
    <t>Equal variances not assumed</t>
    <phoneticPr fontId="2" type="noConversion"/>
  </si>
  <si>
    <t>Sig.</t>
    <phoneticPr fontId="2" type="noConversion"/>
  </si>
  <si>
    <t>Mean Difference</t>
    <phoneticPr fontId="2" type="noConversion"/>
  </si>
  <si>
    <t>Std. Error Difference</t>
    <phoneticPr fontId="2" type="noConversion"/>
  </si>
  <si>
    <t>Lower</t>
    <phoneticPr fontId="2" type="noConversion"/>
  </si>
  <si>
    <t>Upper</t>
    <phoneticPr fontId="2" type="noConversion"/>
  </si>
  <si>
    <t>Levene's Test for Equality of Variances</t>
    <phoneticPr fontId="2" type="noConversion"/>
  </si>
  <si>
    <t>Independent Samples Test</t>
    <phoneticPr fontId="2" type="noConversion"/>
  </si>
  <si>
    <t>t-test for Equality of Means</t>
    <phoneticPr fontId="2" type="noConversion"/>
  </si>
  <si>
    <t>Sig.(2-tailed)</t>
    <phoneticPr fontId="2" type="noConversion"/>
  </si>
  <si>
    <t>Citronellal</t>
    <phoneticPr fontId="2" type="noConversion"/>
  </si>
  <si>
    <t>ANOVA</t>
  </si>
  <si>
    <t>Sum of Squares</t>
    <phoneticPr fontId="2" type="noConversion"/>
  </si>
  <si>
    <t>Mean Square</t>
    <phoneticPr fontId="2" type="noConversion"/>
  </si>
  <si>
    <t>Test of Homogeneity of Variance</t>
    <phoneticPr fontId="2" type="noConversion"/>
  </si>
  <si>
    <t>Levene Statistic</t>
    <phoneticPr fontId="2" type="noConversion"/>
  </si>
  <si>
    <t>df1</t>
    <phoneticPr fontId="2" type="noConversion"/>
  </si>
  <si>
    <t>df2</t>
    <phoneticPr fontId="2" type="noConversion"/>
  </si>
  <si>
    <t>Between Groups</t>
    <phoneticPr fontId="2" type="noConversion"/>
  </si>
  <si>
    <t>Within Groups</t>
    <phoneticPr fontId="2" type="noConversion"/>
  </si>
  <si>
    <t>Total</t>
    <phoneticPr fontId="2" type="noConversion"/>
  </si>
  <si>
    <t>Based on Mean</t>
    <phoneticPr fontId="2" type="noConversion"/>
  </si>
  <si>
    <t>Based on Median</t>
    <phoneticPr fontId="2" type="noConversion"/>
  </si>
  <si>
    <t>Based on Median and with adjusted df</t>
    <phoneticPr fontId="2" type="noConversion"/>
  </si>
  <si>
    <t>Based on trimmed mean</t>
    <phoneticPr fontId="2" type="noConversion"/>
  </si>
  <si>
    <t>Std. Error</t>
    <phoneticPr fontId="2" type="noConversion"/>
  </si>
  <si>
    <t>Multiple Comparisons</t>
    <phoneticPr fontId="2" type="noConversion"/>
  </si>
  <si>
    <t xml:space="preserve"> 95% Confidence Interval of Difference</t>
    <phoneticPr fontId="2" type="noConversion"/>
  </si>
  <si>
    <t>95% Confidence Interval of Difference</t>
    <phoneticPr fontId="2" type="noConversion"/>
  </si>
  <si>
    <t>Dunnet</t>
    <phoneticPr fontId="2" type="noConversion"/>
  </si>
  <si>
    <t>Citronellol</t>
    <phoneticPr fontId="2" type="noConversion"/>
  </si>
  <si>
    <t>Fig. S12 panel B</t>
    <phoneticPr fontId="2" type="noConversion"/>
  </si>
  <si>
    <t>Fig. S12 panel 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</si>
</sst>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_ "/>
    <numFmt numFmtId="178" formatCode="###0.000"/>
    <numFmt numFmtId="179" formatCode="###0"/>
    <numFmt numFmtId="180" formatCode="###0.00000"/>
    <numFmt numFmtId="181" formatCode="###0.0000"/>
    <numFmt numFmtId="182" formatCode="0.000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sz val="11"/>
      <color theme="1"/>
      <name val="等线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77" fontId="1" fillId="0" borderId="0" xfId="0" applyNumberFormat="1" applyFont="1"/>
    <xf numFmtId="177" fontId="1" fillId="0" borderId="0" xfId="0" applyNumberFormat="1" applyFont="1" applyFill="1"/>
    <xf numFmtId="0" fontId="1" fillId="0" borderId="0" xfId="0" applyFont="1" applyFill="1"/>
    <xf numFmtId="0" fontId="1" fillId="4" borderId="0" xfId="0" applyFont="1" applyFill="1" applyAlignment="1">
      <alignment horizontal="right"/>
    </xf>
    <xf numFmtId="2" fontId="1" fillId="0" borderId="0" xfId="0" applyNumberFormat="1" applyFont="1"/>
    <xf numFmtId="0" fontId="1" fillId="0" borderId="0" xfId="0" applyFont="1" applyAlignment="1"/>
    <xf numFmtId="0" fontId="3" fillId="0" borderId="0" xfId="0" applyFont="1"/>
    <xf numFmtId="176" fontId="1" fillId="0" borderId="0" xfId="0" applyNumberFormat="1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Font="1" applyBorder="1"/>
    <xf numFmtId="0" fontId="1" fillId="6" borderId="0" xfId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6" fillId="0" borderId="0" xfId="2" applyFont="1" applyBorder="1" applyAlignment="1">
      <alignment horizontal="center" wrapText="1"/>
    </xf>
    <xf numFmtId="178" fontId="6" fillId="0" borderId="0" xfId="2" applyNumberFormat="1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 wrapText="1"/>
    </xf>
    <xf numFmtId="0" fontId="4" fillId="0" borderId="0" xfId="2" applyFont="1" applyBorder="1" applyAlignment="1">
      <alignment vertical="center" wrapText="1"/>
    </xf>
    <xf numFmtId="0" fontId="6" fillId="0" borderId="0" xfId="2" applyFont="1" applyBorder="1" applyAlignment="1">
      <alignment wrapText="1"/>
    </xf>
    <xf numFmtId="0" fontId="1" fillId="6" borderId="0" xfId="2" applyFont="1" applyFill="1" applyBorder="1" applyAlignment="1">
      <alignment horizontal="center" vertical="top" wrapText="1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1" applyFont="1" applyBorder="1" applyAlignment="1">
      <alignment horizontal="center" wrapText="1"/>
    </xf>
    <xf numFmtId="178" fontId="1" fillId="0" borderId="0" xfId="1" applyNumberFormat="1" applyFont="1" applyBorder="1" applyAlignment="1">
      <alignment horizontal="center" vertical="top"/>
    </xf>
    <xf numFmtId="179" fontId="1" fillId="0" borderId="0" xfId="1" applyNumberFormat="1" applyFont="1" applyBorder="1" applyAlignment="1">
      <alignment horizontal="center" vertical="top"/>
    </xf>
    <xf numFmtId="178" fontId="1" fillId="7" borderId="0" xfId="1" applyNumberFormat="1" applyFont="1" applyFill="1" applyBorder="1" applyAlignment="1">
      <alignment horizontal="center" vertical="top"/>
    </xf>
    <xf numFmtId="0" fontId="1" fillId="0" borderId="0" xfId="2" applyFont="1" applyBorder="1" applyAlignment="1">
      <alignment horizontal="left" wrapText="1"/>
    </xf>
    <xf numFmtId="0" fontId="1" fillId="0" borderId="0" xfId="2" applyFont="1" applyBorder="1" applyAlignment="1">
      <alignment horizontal="center" wrapText="1"/>
    </xf>
    <xf numFmtId="0" fontId="1" fillId="6" borderId="0" xfId="2" applyFont="1" applyFill="1" applyBorder="1" applyAlignment="1">
      <alignment horizontal="left" vertical="top" wrapText="1"/>
    </xf>
    <xf numFmtId="178" fontId="1" fillId="0" borderId="0" xfId="2" applyNumberFormat="1" applyFont="1" applyBorder="1" applyAlignment="1">
      <alignment horizontal="center" vertical="top"/>
    </xf>
    <xf numFmtId="179" fontId="1" fillId="0" borderId="0" xfId="2" applyNumberFormat="1" applyFont="1" applyBorder="1" applyAlignment="1">
      <alignment horizontal="center" vertical="top"/>
    </xf>
    <xf numFmtId="0" fontId="1" fillId="0" borderId="0" xfId="2" applyFont="1" applyBorder="1" applyAlignment="1">
      <alignment horizontal="center" vertical="top" wrapText="1"/>
    </xf>
    <xf numFmtId="0" fontId="1" fillId="0" borderId="0" xfId="2" applyFont="1" applyBorder="1" applyAlignment="1">
      <alignment wrapText="1"/>
    </xf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top"/>
    </xf>
    <xf numFmtId="180" fontId="1" fillId="0" borderId="0" xfId="2" applyNumberFormat="1" applyFont="1" applyBorder="1" applyAlignment="1">
      <alignment horizontal="center" vertical="top"/>
    </xf>
    <xf numFmtId="178" fontId="1" fillId="5" borderId="0" xfId="2" applyNumberFormat="1" applyFont="1" applyFill="1" applyBorder="1" applyAlignment="1">
      <alignment horizontal="center" vertical="top"/>
    </xf>
    <xf numFmtId="181" fontId="1" fillId="0" borderId="0" xfId="2" applyNumberFormat="1" applyFont="1" applyBorder="1" applyAlignment="1">
      <alignment horizontal="center" vertical="top"/>
    </xf>
    <xf numFmtId="0" fontId="7" fillId="0" borderId="0" xfId="0" applyFont="1" applyBorder="1"/>
    <xf numFmtId="182" fontId="1" fillId="0" borderId="0" xfId="2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center" wrapText="1"/>
    </xf>
    <xf numFmtId="0" fontId="1" fillId="6" borderId="0" xfId="1" applyFont="1" applyFill="1" applyBorder="1" applyAlignment="1">
      <alignment horizontal="center" vertical="center"/>
    </xf>
    <xf numFmtId="178" fontId="1" fillId="0" borderId="0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179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Fill="1" applyBorder="1" applyAlignment="1">
      <alignment horizontal="center" vertical="center"/>
    </xf>
    <xf numFmtId="178" fontId="1" fillId="5" borderId="0" xfId="2" applyNumberFormat="1" applyFont="1" applyFill="1" applyBorder="1" applyAlignment="1">
      <alignment horizontal="center" vertical="center"/>
    </xf>
    <xf numFmtId="0" fontId="1" fillId="6" borderId="0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3">
    <cellStyle name="Normal" xfId="0" builtinId="0"/>
    <cellStyle name="常规_Sheet1" xfId="2"/>
    <cellStyle name="常规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tabSelected="1" zoomScale="90" zoomScaleNormal="90" workbookViewId="0">
      <selection activeCell="D35" sqref="D35"/>
    </sheetView>
  </sheetViews>
  <sheetFormatPr defaultRowHeight="13.8" x14ac:dyDescent="0.25"/>
  <cols>
    <col min="1" max="2" width="8.6640625" style="3"/>
    <col min="3" max="4" width="13.44140625" style="3" customWidth="1"/>
    <col min="5" max="6" width="8.6640625" style="3"/>
    <col min="7" max="8" width="13.44140625" style="3" customWidth="1"/>
    <col min="9" max="10" width="8.6640625" style="3"/>
    <col min="11" max="11" width="11.77734375" customWidth="1"/>
    <col min="12" max="14" width="14.77734375" customWidth="1"/>
    <col min="15" max="15" width="8.77734375" bestFit="1" customWidth="1"/>
    <col min="16" max="16" width="12.109375" customWidth="1"/>
    <col min="17" max="17" width="9.77734375" bestFit="1" customWidth="1"/>
    <col min="18" max="18" width="8.77734375" bestFit="1" customWidth="1"/>
    <col min="19" max="19" width="9.77734375" bestFit="1" customWidth="1"/>
    <col min="20" max="20" width="8.88671875" bestFit="1" customWidth="1"/>
  </cols>
  <sheetData>
    <row r="1" spans="1:25" ht="15.6" x14ac:dyDescent="0.3">
      <c r="A1" s="10" t="s">
        <v>70</v>
      </c>
    </row>
    <row r="2" spans="1:25" ht="15.6" x14ac:dyDescent="0.3">
      <c r="A2" s="10" t="s">
        <v>22</v>
      </c>
    </row>
    <row r="3" spans="1:25" ht="15.6" x14ac:dyDescent="0.3">
      <c r="A3" s="10" t="s">
        <v>21</v>
      </c>
    </row>
    <row r="4" spans="1:25" x14ac:dyDescent="0.25">
      <c r="J4" s="57" t="s">
        <v>2</v>
      </c>
      <c r="K4" s="57"/>
      <c r="L4" s="64" t="s">
        <v>29</v>
      </c>
      <c r="M4" s="64"/>
      <c r="N4" s="64"/>
      <c r="O4" s="15"/>
      <c r="P4" s="15"/>
      <c r="Q4" s="15"/>
      <c r="R4" s="15"/>
      <c r="S4" s="15"/>
      <c r="T4" s="15"/>
      <c r="U4" s="25"/>
      <c r="V4" s="25"/>
      <c r="W4" s="25"/>
      <c r="X4" s="25"/>
      <c r="Y4" s="25"/>
    </row>
    <row r="5" spans="1:25" x14ac:dyDescent="0.25">
      <c r="J5" s="15"/>
      <c r="K5" s="15"/>
      <c r="L5" s="65" t="s">
        <v>30</v>
      </c>
      <c r="M5" s="65"/>
      <c r="N5" s="65"/>
      <c r="O5" s="15"/>
      <c r="P5" s="15"/>
      <c r="Q5" s="15"/>
      <c r="R5" s="15"/>
      <c r="S5" s="15"/>
      <c r="T5" s="15"/>
      <c r="U5" s="25"/>
      <c r="V5" s="25"/>
      <c r="W5" s="25"/>
      <c r="X5" s="25"/>
      <c r="Y5" s="25"/>
    </row>
    <row r="6" spans="1:25" x14ac:dyDescent="0.25">
      <c r="A6" s="3" t="s">
        <v>6</v>
      </c>
      <c r="B6" s="1"/>
      <c r="C6" s="63" t="s">
        <v>7</v>
      </c>
      <c r="D6" s="63"/>
      <c r="E6" s="2"/>
      <c r="F6" s="2"/>
      <c r="G6" s="63" t="s">
        <v>20</v>
      </c>
      <c r="H6" s="63"/>
      <c r="J6" s="15"/>
      <c r="K6" s="28"/>
      <c r="L6" s="48" t="s">
        <v>31</v>
      </c>
      <c r="M6" s="48" t="s">
        <v>32</v>
      </c>
      <c r="N6" s="48" t="s">
        <v>33</v>
      </c>
      <c r="O6" s="15"/>
      <c r="P6" s="15"/>
      <c r="Q6" s="15"/>
      <c r="R6" s="15"/>
      <c r="S6" s="15"/>
      <c r="T6" s="15"/>
      <c r="U6" s="25"/>
      <c r="V6" s="25"/>
      <c r="W6" s="25"/>
      <c r="X6" s="25"/>
      <c r="Y6" s="25"/>
    </row>
    <row r="7" spans="1:25" x14ac:dyDescent="0.25">
      <c r="A7" s="1" t="s">
        <v>0</v>
      </c>
      <c r="B7" s="1" t="s">
        <v>1</v>
      </c>
      <c r="C7" s="1" t="s">
        <v>2</v>
      </c>
      <c r="D7" s="1" t="s">
        <v>3</v>
      </c>
      <c r="E7" s="1"/>
      <c r="F7" s="1" t="s">
        <v>0</v>
      </c>
      <c r="G7" s="1" t="s">
        <v>2</v>
      </c>
      <c r="H7" s="1" t="s">
        <v>3</v>
      </c>
      <c r="J7" s="15"/>
      <c r="K7" s="49" t="s">
        <v>6</v>
      </c>
      <c r="L7" s="50">
        <v>0.99032430248961445</v>
      </c>
      <c r="M7" s="51">
        <v>5</v>
      </c>
      <c r="N7" s="50">
        <v>0.98081805867064131</v>
      </c>
      <c r="O7" s="15"/>
      <c r="P7" s="15"/>
      <c r="Q7" s="15"/>
      <c r="R7" s="15"/>
      <c r="S7" s="15"/>
      <c r="T7" s="15"/>
      <c r="U7" s="25"/>
      <c r="V7" s="25"/>
      <c r="W7" s="25"/>
      <c r="X7" s="25"/>
      <c r="Y7" s="25"/>
    </row>
    <row r="8" spans="1:25" x14ac:dyDescent="0.25">
      <c r="A8" s="2" t="s">
        <v>14</v>
      </c>
      <c r="B8" s="1">
        <v>9.5</v>
      </c>
      <c r="C8" s="1">
        <f>-3773
--232</f>
        <v>-3541</v>
      </c>
      <c r="D8" s="1">
        <f>-2368
--119</f>
        <v>-2249</v>
      </c>
      <c r="E8" s="1"/>
      <c r="F8" s="2" t="s">
        <v>14</v>
      </c>
      <c r="G8" s="11">
        <f t="shared" ref="G8:H13" si="0">-C8/$B8</f>
        <v>372.73684210526318</v>
      </c>
      <c r="H8" s="11">
        <f t="shared" si="0"/>
        <v>236.73684210526315</v>
      </c>
      <c r="J8" s="15"/>
      <c r="K8" s="49" t="s">
        <v>8</v>
      </c>
      <c r="L8" s="50">
        <v>0.84796130891094057</v>
      </c>
      <c r="M8" s="51">
        <v>7</v>
      </c>
      <c r="N8" s="50">
        <v>0.11772523433481297</v>
      </c>
      <c r="O8" s="15"/>
      <c r="P8" s="15"/>
      <c r="Q8" s="15"/>
      <c r="R8" s="15"/>
      <c r="S8" s="15"/>
      <c r="T8" s="15"/>
      <c r="U8" s="25"/>
      <c r="V8" s="25"/>
      <c r="W8" s="25"/>
      <c r="X8" s="25"/>
      <c r="Y8" s="25"/>
    </row>
    <row r="9" spans="1:25" x14ac:dyDescent="0.25">
      <c r="A9" s="2" t="s">
        <v>15</v>
      </c>
      <c r="B9" s="1">
        <v>11.3</v>
      </c>
      <c r="C9" s="1">
        <f>-2625
--69</f>
        <v>-2556</v>
      </c>
      <c r="D9" s="1">
        <f>-3013
--168</f>
        <v>-2845</v>
      </c>
      <c r="E9" s="1"/>
      <c r="F9" s="2" t="s">
        <v>15</v>
      </c>
      <c r="G9" s="11">
        <f t="shared" si="0"/>
        <v>226.19469026548671</v>
      </c>
      <c r="H9" s="11">
        <f t="shared" si="0"/>
        <v>251.76991150442475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5"/>
      <c r="V9" s="25"/>
      <c r="W9" s="25"/>
      <c r="X9" s="25"/>
      <c r="Y9" s="25"/>
    </row>
    <row r="10" spans="1:25" x14ac:dyDescent="0.25">
      <c r="A10" s="2" t="s">
        <v>16</v>
      </c>
      <c r="B10" s="1">
        <v>8.6999999999999993</v>
      </c>
      <c r="C10" s="1">
        <f>-1831
--185</f>
        <v>-1646</v>
      </c>
      <c r="D10" s="1">
        <f>-1769
--76</f>
        <v>-1693</v>
      </c>
      <c r="E10" s="1"/>
      <c r="F10" s="2" t="s">
        <v>16</v>
      </c>
      <c r="G10" s="11">
        <f t="shared" si="0"/>
        <v>189.19540229885058</v>
      </c>
      <c r="H10" s="11">
        <f t="shared" si="0"/>
        <v>194.59770114942529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5"/>
      <c r="V10" s="25"/>
      <c r="W10" s="25"/>
      <c r="X10" s="25"/>
      <c r="Y10" s="25"/>
    </row>
    <row r="11" spans="1:25" x14ac:dyDescent="0.25">
      <c r="A11" s="2" t="s">
        <v>17</v>
      </c>
      <c r="B11" s="1">
        <v>24</v>
      </c>
      <c r="C11" s="1">
        <f>-2629
--131</f>
        <v>-2498</v>
      </c>
      <c r="D11" s="1">
        <f>-2930
--93</f>
        <v>-2837</v>
      </c>
      <c r="E11" s="1"/>
      <c r="F11" s="2" t="s">
        <v>17</v>
      </c>
      <c r="G11" s="11">
        <f t="shared" si="0"/>
        <v>104.08333333333333</v>
      </c>
      <c r="H11" s="11">
        <f t="shared" si="0"/>
        <v>118.20833333333333</v>
      </c>
      <c r="J11" s="61" t="s">
        <v>45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25"/>
      <c r="V11" s="25"/>
      <c r="W11" s="25"/>
      <c r="X11" s="25"/>
      <c r="Y11" s="25"/>
    </row>
    <row r="12" spans="1:25" x14ac:dyDescent="0.25">
      <c r="A12" s="2" t="s">
        <v>18</v>
      </c>
      <c r="B12" s="1">
        <v>19.600000000000001</v>
      </c>
      <c r="C12" s="1">
        <f>-3003
--566</f>
        <v>-2437</v>
      </c>
      <c r="D12" s="1">
        <f>-3263
--46</f>
        <v>-3217</v>
      </c>
      <c r="E12" s="1"/>
      <c r="F12" s="2" t="s">
        <v>18</v>
      </c>
      <c r="G12" s="11">
        <f t="shared" si="0"/>
        <v>124.33673469387755</v>
      </c>
      <c r="H12" s="11">
        <f t="shared" si="0"/>
        <v>164.13265306122449</v>
      </c>
      <c r="J12" s="41" t="s">
        <v>34</v>
      </c>
      <c r="K12" s="41"/>
      <c r="L12" s="62" t="s">
        <v>44</v>
      </c>
      <c r="M12" s="62"/>
      <c r="N12" s="62" t="s">
        <v>46</v>
      </c>
      <c r="O12" s="62"/>
      <c r="P12" s="62"/>
      <c r="Q12" s="62"/>
      <c r="R12" s="62"/>
      <c r="S12" s="62"/>
      <c r="T12" s="62"/>
      <c r="U12" s="25"/>
      <c r="V12" s="25"/>
      <c r="W12" s="25"/>
      <c r="X12" s="25"/>
      <c r="Y12" s="25"/>
    </row>
    <row r="13" spans="1:25" ht="13.95" customHeight="1" x14ac:dyDescent="0.25">
      <c r="A13" s="2" t="s">
        <v>19</v>
      </c>
      <c r="B13" s="1">
        <v>15.8</v>
      </c>
      <c r="C13" s="1">
        <f>-1672
--340</f>
        <v>-1332</v>
      </c>
      <c r="D13" s="1">
        <f>-3018
--102</f>
        <v>-2916</v>
      </c>
      <c r="E13" s="1"/>
      <c r="F13" s="2" t="s">
        <v>19</v>
      </c>
      <c r="G13" s="11">
        <f t="shared" si="0"/>
        <v>84.303797468354432</v>
      </c>
      <c r="H13" s="11">
        <f t="shared" si="0"/>
        <v>184.55696202531644</v>
      </c>
      <c r="J13" s="41"/>
      <c r="K13" s="41"/>
      <c r="L13" s="62" t="s">
        <v>35</v>
      </c>
      <c r="M13" s="62" t="s">
        <v>39</v>
      </c>
      <c r="N13" s="62" t="s">
        <v>36</v>
      </c>
      <c r="O13" s="62" t="s">
        <v>32</v>
      </c>
      <c r="P13" s="62" t="s">
        <v>47</v>
      </c>
      <c r="Q13" s="62" t="s">
        <v>40</v>
      </c>
      <c r="R13" s="62" t="s">
        <v>41</v>
      </c>
      <c r="S13" s="62" t="s">
        <v>65</v>
      </c>
      <c r="T13" s="62"/>
      <c r="U13" s="25"/>
      <c r="V13" s="25"/>
      <c r="W13" s="25"/>
      <c r="X13" s="25"/>
      <c r="Y13" s="25"/>
    </row>
    <row r="14" spans="1:25" x14ac:dyDescent="0.25">
      <c r="F14" s="7" t="s">
        <v>12</v>
      </c>
      <c r="G14" s="11">
        <f>AVERAGE(G8:G13)</f>
        <v>183.47513336086095</v>
      </c>
      <c r="H14" s="11">
        <f>AVERAGE(H8:H13)</f>
        <v>191.6670671964979</v>
      </c>
      <c r="J14" s="41"/>
      <c r="K14" s="41"/>
      <c r="L14" s="62"/>
      <c r="M14" s="62"/>
      <c r="N14" s="62"/>
      <c r="O14" s="62"/>
      <c r="P14" s="62"/>
      <c r="Q14" s="62"/>
      <c r="R14" s="62"/>
      <c r="S14" s="41" t="s">
        <v>42</v>
      </c>
      <c r="T14" s="41" t="s">
        <v>43</v>
      </c>
      <c r="U14" s="25"/>
      <c r="V14" s="25"/>
      <c r="W14" s="25"/>
      <c r="X14" s="25"/>
      <c r="Y14" s="25"/>
    </row>
    <row r="15" spans="1:25" x14ac:dyDescent="0.25">
      <c r="F15" s="7" t="s">
        <v>4</v>
      </c>
      <c r="G15" s="11">
        <f>STDEV(G8:G13)/SQRT(COUNT(G8:G13))</f>
        <v>43.708518768050929</v>
      </c>
      <c r="H15" s="11">
        <f>STDEV(H8:H13)/SQRT(COUNT(H8:H13))</f>
        <v>19.880566941692088</v>
      </c>
      <c r="J15" s="56" t="s">
        <v>37</v>
      </c>
      <c r="K15" s="56"/>
      <c r="L15" s="52">
        <v>6.5260840731164143</v>
      </c>
      <c r="M15" s="52">
        <v>2.677391188341367E-2</v>
      </c>
      <c r="N15" s="52">
        <v>-2.4199833845178964</v>
      </c>
      <c r="O15" s="53">
        <v>11</v>
      </c>
      <c r="P15" s="54">
        <v>3.4007885988286267E-2</v>
      </c>
      <c r="Q15" s="52">
        <v>-119.51579446625001</v>
      </c>
      <c r="R15" s="52">
        <v>49.387031014702472</v>
      </c>
      <c r="S15" s="52">
        <v>-228.21591683059563</v>
      </c>
      <c r="T15" s="52">
        <v>-10.815672101904383</v>
      </c>
      <c r="U15" s="25"/>
      <c r="V15" s="25"/>
      <c r="W15" s="25"/>
      <c r="X15" s="25"/>
      <c r="Y15" s="25"/>
    </row>
    <row r="16" spans="1:25" x14ac:dyDescent="0.25">
      <c r="F16" s="7" t="s">
        <v>5</v>
      </c>
      <c r="G16" s="3">
        <f>COUNT(G8:G13)</f>
        <v>6</v>
      </c>
      <c r="H16" s="3">
        <f>COUNT(H8:H13)</f>
        <v>6</v>
      </c>
      <c r="J16" s="56" t="s">
        <v>38</v>
      </c>
      <c r="K16" s="56"/>
      <c r="L16" s="41"/>
      <c r="M16" s="41"/>
      <c r="N16" s="52">
        <v>-3.0861786448551456</v>
      </c>
      <c r="O16" s="52">
        <v>7.376673979793039</v>
      </c>
      <c r="P16" s="55">
        <v>1.6543955427019478E-2</v>
      </c>
      <c r="Q16" s="52">
        <v>-119.51579446625001</v>
      </c>
      <c r="R16" s="52">
        <v>38.72614265719529</v>
      </c>
      <c r="S16" s="52">
        <v>-210.14913998601401</v>
      </c>
      <c r="T16" s="52">
        <v>-28.882448946486008</v>
      </c>
      <c r="U16" s="25"/>
      <c r="V16" s="25"/>
      <c r="W16" s="25"/>
      <c r="X16" s="25"/>
      <c r="Y16" s="25"/>
    </row>
    <row r="17" spans="1:25" x14ac:dyDescent="0.25"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5"/>
      <c r="V17" s="25"/>
      <c r="W17" s="25"/>
      <c r="X17" s="25"/>
      <c r="Y17" s="25"/>
    </row>
    <row r="18" spans="1:25" x14ac:dyDescent="0.25"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5"/>
      <c r="V18" s="25"/>
      <c r="W18" s="25"/>
      <c r="X18" s="25"/>
      <c r="Y18" s="25"/>
    </row>
    <row r="19" spans="1:25" x14ac:dyDescent="0.25">
      <c r="A19" s="3" t="s">
        <v>8</v>
      </c>
      <c r="C19" s="63" t="s">
        <v>7</v>
      </c>
      <c r="D19" s="63"/>
      <c r="E19" s="9"/>
      <c r="G19" s="63" t="s">
        <v>20</v>
      </c>
      <c r="H19" s="63"/>
      <c r="J19" s="58" t="s">
        <v>3</v>
      </c>
      <c r="K19" s="58"/>
      <c r="L19" s="59" t="s">
        <v>29</v>
      </c>
      <c r="M19" s="59"/>
      <c r="N19" s="59"/>
      <c r="O19" s="28"/>
      <c r="P19" s="28"/>
      <c r="Q19" s="28"/>
      <c r="R19" s="28"/>
      <c r="S19" s="28"/>
      <c r="T19" s="28"/>
      <c r="U19" s="25"/>
      <c r="V19" s="25"/>
      <c r="W19" s="25"/>
      <c r="X19" s="25"/>
      <c r="Y19" s="25"/>
    </row>
    <row r="20" spans="1:25" x14ac:dyDescent="0.25">
      <c r="A20" s="1" t="s">
        <v>0</v>
      </c>
      <c r="B20" s="1" t="s">
        <v>1</v>
      </c>
      <c r="C20" s="1" t="s">
        <v>2</v>
      </c>
      <c r="D20" s="1" t="s">
        <v>3</v>
      </c>
      <c r="F20" s="1" t="s">
        <v>0</v>
      </c>
      <c r="G20" s="1" t="s">
        <v>2</v>
      </c>
      <c r="H20" s="1" t="s">
        <v>3</v>
      </c>
      <c r="J20" s="28"/>
      <c r="K20" s="28"/>
      <c r="L20" s="60" t="s">
        <v>30</v>
      </c>
      <c r="M20" s="60"/>
      <c r="N20" s="60"/>
      <c r="O20" s="28"/>
      <c r="P20" s="28"/>
      <c r="Q20" s="28"/>
      <c r="R20" s="28"/>
      <c r="S20" s="28"/>
      <c r="T20" s="28"/>
      <c r="U20" s="25"/>
      <c r="V20" s="25"/>
      <c r="W20" s="25"/>
      <c r="X20" s="25"/>
      <c r="Y20" s="25"/>
    </row>
    <row r="21" spans="1:25" x14ac:dyDescent="0.25">
      <c r="A21" s="2" t="s">
        <v>14</v>
      </c>
      <c r="B21" s="3">
        <v>9.5</v>
      </c>
      <c r="C21" s="3">
        <v>-480</v>
      </c>
      <c r="D21" s="3">
        <v>-3739</v>
      </c>
      <c r="F21" s="2" t="s">
        <v>14</v>
      </c>
      <c r="G21" s="11">
        <f t="shared" ref="G21:H25" si="1">-C21/$B21</f>
        <v>50.526315789473685</v>
      </c>
      <c r="H21" s="11">
        <f t="shared" si="1"/>
        <v>393.57894736842104</v>
      </c>
      <c r="J21" s="28"/>
      <c r="K21" s="28"/>
      <c r="L21" s="48" t="s">
        <v>31</v>
      </c>
      <c r="M21" s="48" t="s">
        <v>32</v>
      </c>
      <c r="N21" s="48" t="s">
        <v>33</v>
      </c>
      <c r="O21" s="28"/>
      <c r="P21" s="28"/>
      <c r="Q21" s="28"/>
      <c r="R21" s="28"/>
      <c r="S21" s="28"/>
      <c r="T21" s="28"/>
      <c r="U21" s="25"/>
      <c r="V21" s="25"/>
      <c r="W21" s="25"/>
      <c r="X21" s="25"/>
      <c r="Y21" s="25"/>
    </row>
    <row r="22" spans="1:25" x14ac:dyDescent="0.25">
      <c r="A22" s="2" t="s">
        <v>15</v>
      </c>
      <c r="B22" s="3">
        <v>9.9</v>
      </c>
      <c r="C22" s="3">
        <v>-413</v>
      </c>
      <c r="D22" s="3">
        <v>-2198</v>
      </c>
      <c r="F22" s="2" t="s">
        <v>15</v>
      </c>
      <c r="G22" s="11">
        <f t="shared" si="1"/>
        <v>41.717171717171716</v>
      </c>
      <c r="H22" s="11">
        <f t="shared" si="1"/>
        <v>222.02020202020202</v>
      </c>
      <c r="J22" s="28"/>
      <c r="K22" s="49" t="s">
        <v>6</v>
      </c>
      <c r="L22" s="50">
        <v>0.94441441348444255</v>
      </c>
      <c r="M22" s="51">
        <v>5</v>
      </c>
      <c r="N22" s="50">
        <v>0.69729212093289683</v>
      </c>
      <c r="O22" s="28"/>
      <c r="P22" s="28"/>
      <c r="Q22" s="28"/>
      <c r="R22" s="28"/>
      <c r="S22" s="28"/>
      <c r="T22" s="28"/>
      <c r="U22" s="25"/>
      <c r="V22" s="25"/>
      <c r="W22" s="25"/>
      <c r="X22" s="25"/>
      <c r="Y22" s="25"/>
    </row>
    <row r="23" spans="1:25" x14ac:dyDescent="0.25">
      <c r="A23" s="2" t="s">
        <v>16</v>
      </c>
      <c r="B23" s="3">
        <v>3.7</v>
      </c>
      <c r="C23" s="3">
        <v>-52</v>
      </c>
      <c r="D23" s="3">
        <v>-170</v>
      </c>
      <c r="F23" s="2" t="s">
        <v>16</v>
      </c>
      <c r="G23" s="11">
        <f t="shared" si="1"/>
        <v>14.054054054054053</v>
      </c>
      <c r="H23" s="11">
        <f t="shared" si="1"/>
        <v>45.945945945945944</v>
      </c>
      <c r="J23" s="28"/>
      <c r="K23" s="49" t="s">
        <v>8</v>
      </c>
      <c r="L23" s="50">
        <v>0.94830993516493545</v>
      </c>
      <c r="M23" s="51">
        <v>7</v>
      </c>
      <c r="N23" s="50">
        <v>0.71429259766294739</v>
      </c>
      <c r="O23" s="28"/>
      <c r="P23" s="28"/>
      <c r="Q23" s="28"/>
      <c r="R23" s="28"/>
      <c r="S23" s="28"/>
      <c r="T23" s="28"/>
      <c r="U23" s="25"/>
      <c r="V23" s="25"/>
      <c r="W23" s="25"/>
      <c r="X23" s="25"/>
      <c r="Y23" s="25"/>
    </row>
    <row r="24" spans="1:25" x14ac:dyDescent="0.25">
      <c r="A24" s="2" t="s">
        <v>17</v>
      </c>
      <c r="B24" s="3">
        <v>10.6</v>
      </c>
      <c r="C24" s="3">
        <v>-272</v>
      </c>
      <c r="D24" s="3">
        <v>-1308</v>
      </c>
      <c r="F24" s="2" t="s">
        <v>17</v>
      </c>
      <c r="G24" s="11">
        <f t="shared" si="1"/>
        <v>25.660377358490567</v>
      </c>
      <c r="H24" s="11">
        <f t="shared" si="1"/>
        <v>123.39622641509435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5"/>
      <c r="V24" s="25"/>
      <c r="W24" s="25"/>
      <c r="X24" s="25"/>
      <c r="Y24" s="25"/>
    </row>
    <row r="25" spans="1:25" x14ac:dyDescent="0.25">
      <c r="A25" s="2" t="s">
        <v>18</v>
      </c>
      <c r="B25" s="3">
        <v>5.5</v>
      </c>
      <c r="C25" s="3">
        <v>-172</v>
      </c>
      <c r="D25" s="3">
        <v>-860</v>
      </c>
      <c r="F25" s="2" t="s">
        <v>18</v>
      </c>
      <c r="G25" s="11">
        <f t="shared" si="1"/>
        <v>31.272727272727273</v>
      </c>
      <c r="H25" s="11">
        <f t="shared" si="1"/>
        <v>156.36363636363637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5"/>
      <c r="V25" s="25"/>
      <c r="W25" s="25"/>
      <c r="X25" s="25"/>
      <c r="Y25" s="25"/>
    </row>
    <row r="26" spans="1:25" x14ac:dyDescent="0.25">
      <c r="F26" s="7" t="s">
        <v>12</v>
      </c>
      <c r="G26" s="11">
        <f t="shared" ref="G26:H26" si="2">AVERAGE(G21:G25)</f>
        <v>32.646129238383466</v>
      </c>
      <c r="H26" s="11">
        <f t="shared" si="2"/>
        <v>188.26099162265996</v>
      </c>
      <c r="J26" s="61" t="s">
        <v>45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25"/>
      <c r="V26" s="25"/>
      <c r="W26" s="25"/>
      <c r="X26" s="25"/>
      <c r="Y26" s="25"/>
    </row>
    <row r="27" spans="1:25" x14ac:dyDescent="0.25">
      <c r="F27" s="7" t="s">
        <v>4</v>
      </c>
      <c r="G27" s="11">
        <f t="shared" ref="G27:H27" si="3">STDEV(G21:G25)/SQRT(COUNT(G21:G25))</f>
        <v>6.3179787301803261</v>
      </c>
      <c r="H27" s="11">
        <f t="shared" si="3"/>
        <v>58.640258569604697</v>
      </c>
      <c r="J27" s="41" t="s">
        <v>34</v>
      </c>
      <c r="K27" s="41"/>
      <c r="L27" s="62" t="s">
        <v>44</v>
      </c>
      <c r="M27" s="62"/>
      <c r="N27" s="62" t="s">
        <v>46</v>
      </c>
      <c r="O27" s="62"/>
      <c r="P27" s="62"/>
      <c r="Q27" s="62"/>
      <c r="R27" s="62"/>
      <c r="S27" s="62"/>
      <c r="T27" s="62"/>
      <c r="U27" s="25"/>
      <c r="V27" s="25"/>
      <c r="W27" s="25"/>
      <c r="X27" s="25"/>
      <c r="Y27" s="25"/>
    </row>
    <row r="28" spans="1:25" x14ac:dyDescent="0.25">
      <c r="F28" s="7" t="s">
        <v>5</v>
      </c>
      <c r="G28" s="3">
        <f t="shared" ref="G28:H28" si="4">COUNT(G21:G25)</f>
        <v>5</v>
      </c>
      <c r="H28" s="3">
        <f t="shared" si="4"/>
        <v>5</v>
      </c>
      <c r="J28" s="41"/>
      <c r="K28" s="41"/>
      <c r="L28" s="62" t="s">
        <v>35</v>
      </c>
      <c r="M28" s="62" t="s">
        <v>39</v>
      </c>
      <c r="N28" s="62" t="s">
        <v>36</v>
      </c>
      <c r="O28" s="62" t="s">
        <v>32</v>
      </c>
      <c r="P28" s="62" t="s">
        <v>47</v>
      </c>
      <c r="Q28" s="62" t="s">
        <v>40</v>
      </c>
      <c r="R28" s="62" t="s">
        <v>41</v>
      </c>
      <c r="S28" s="62" t="s">
        <v>66</v>
      </c>
      <c r="T28" s="62"/>
      <c r="U28" s="25"/>
      <c r="V28" s="25"/>
      <c r="W28" s="25"/>
      <c r="X28" s="25"/>
      <c r="Y28" s="25"/>
    </row>
    <row r="29" spans="1:25" x14ac:dyDescent="0.25">
      <c r="J29" s="41"/>
      <c r="K29" s="41"/>
      <c r="L29" s="62"/>
      <c r="M29" s="62"/>
      <c r="N29" s="62"/>
      <c r="O29" s="62"/>
      <c r="P29" s="62"/>
      <c r="Q29" s="62"/>
      <c r="R29" s="62"/>
      <c r="S29" s="41" t="s">
        <v>42</v>
      </c>
      <c r="T29" s="41" t="s">
        <v>43</v>
      </c>
      <c r="U29" s="25"/>
      <c r="V29" s="25"/>
      <c r="W29" s="25"/>
      <c r="X29" s="25"/>
      <c r="Y29" s="25"/>
    </row>
    <row r="30" spans="1:25" x14ac:dyDescent="0.25">
      <c r="J30" s="56" t="s">
        <v>37</v>
      </c>
      <c r="K30" s="56"/>
      <c r="L30" s="52">
        <v>1.3237873445267778</v>
      </c>
      <c r="M30" s="52">
        <v>0.27431123396665869</v>
      </c>
      <c r="N30" s="52">
        <v>0.50477729894910783</v>
      </c>
      <c r="O30" s="53">
        <v>11</v>
      </c>
      <c r="P30" s="55">
        <v>0.62367421003334989</v>
      </c>
      <c r="Q30" s="52">
        <v>28.580135692500022</v>
      </c>
      <c r="R30" s="52">
        <v>56.619296771072705</v>
      </c>
      <c r="S30" s="52">
        <v>-96.038096275455416</v>
      </c>
      <c r="T30" s="52">
        <v>153.19836766045546</v>
      </c>
      <c r="U30" s="25"/>
      <c r="V30" s="25"/>
      <c r="W30" s="25"/>
      <c r="X30" s="25"/>
      <c r="Y30" s="25"/>
    </row>
    <row r="31" spans="1:25" x14ac:dyDescent="0.25">
      <c r="J31" s="56" t="s">
        <v>38</v>
      </c>
      <c r="K31" s="56"/>
      <c r="L31" s="41"/>
      <c r="M31" s="41"/>
      <c r="N31" s="52">
        <v>0.44375037742414591</v>
      </c>
      <c r="O31" s="52">
        <v>5.6825333697088212</v>
      </c>
      <c r="P31" s="54">
        <v>0.6736173881187778</v>
      </c>
      <c r="Q31" s="52">
        <v>28.580135692500022</v>
      </c>
      <c r="R31" s="52">
        <v>64.405884809383565</v>
      </c>
      <c r="S31" s="52">
        <v>-131.17440429200025</v>
      </c>
      <c r="T31" s="52">
        <v>188.33467567700029</v>
      </c>
      <c r="U31" s="25"/>
      <c r="V31" s="25"/>
      <c r="W31" s="25"/>
      <c r="X31" s="25"/>
      <c r="Y31" s="25"/>
    </row>
    <row r="32" spans="1:25" x14ac:dyDescent="0.25">
      <c r="J32" s="1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0:25" x14ac:dyDescent="0.25">
      <c r="J33" s="1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0:25" x14ac:dyDescent="0.25">
      <c r="J34" s="1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0:25" x14ac:dyDescent="0.25">
      <c r="J35" s="1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0:25" x14ac:dyDescent="0.25">
      <c r="J36" s="1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0:25" x14ac:dyDescent="0.25">
      <c r="J37" s="1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0:25" x14ac:dyDescent="0.25">
      <c r="J38" s="1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0:25" x14ac:dyDescent="0.25">
      <c r="J39" s="1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0:25" x14ac:dyDescent="0.25">
      <c r="J40" s="1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0:25" x14ac:dyDescent="0.25">
      <c r="J41" s="1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0:25" x14ac:dyDescent="0.25">
      <c r="J42" s="1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0:25" x14ac:dyDescent="0.25">
      <c r="J43" s="1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0:25" x14ac:dyDescent="0.25">
      <c r="J44" s="1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0:25" x14ac:dyDescent="0.25">
      <c r="J45" s="1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0:25" x14ac:dyDescent="0.25">
      <c r="J46" s="1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0:25" x14ac:dyDescent="0.25">
      <c r="J47" s="1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0:25" x14ac:dyDescent="0.25">
      <c r="J48" s="1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0:25" x14ac:dyDescent="0.25">
      <c r="J49" s="1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0:25" x14ac:dyDescent="0.25">
      <c r="J50" s="1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0:25" x14ac:dyDescent="0.25">
      <c r="J51" s="1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0:25" x14ac:dyDescent="0.25">
      <c r="J52" s="1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0:25" x14ac:dyDescent="0.25">
      <c r="J53" s="1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0:25" x14ac:dyDescent="0.25">
      <c r="J54" s="1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0:25" x14ac:dyDescent="0.25">
      <c r="J55" s="1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0:25" x14ac:dyDescent="0.25">
      <c r="J56" s="1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0:25" x14ac:dyDescent="0.25">
      <c r="J57" s="1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0:25" x14ac:dyDescent="0.25">
      <c r="J58" s="1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0:25" x14ac:dyDescent="0.25">
      <c r="J59" s="1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0:25" x14ac:dyDescent="0.25">
      <c r="J60" s="1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0:25" x14ac:dyDescent="0.25">
      <c r="J61" s="1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0:25" x14ac:dyDescent="0.25">
      <c r="J62" s="1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0:25" x14ac:dyDescent="0.25">
      <c r="J63" s="1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0:25" x14ac:dyDescent="0.25">
      <c r="J64" s="1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0:25" x14ac:dyDescent="0.25">
      <c r="J65" s="1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0:25" x14ac:dyDescent="0.25">
      <c r="J66" s="1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0:25" x14ac:dyDescent="0.25">
      <c r="J67" s="1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0:25" x14ac:dyDescent="0.25">
      <c r="J68" s="1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0:25" x14ac:dyDescent="0.25">
      <c r="J69" s="1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0:25" x14ac:dyDescent="0.25">
      <c r="J70" s="1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0:25" x14ac:dyDescent="0.25">
      <c r="J71" s="1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0:25" x14ac:dyDescent="0.25">
      <c r="J72" s="1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0:25" x14ac:dyDescent="0.25">
      <c r="J73" s="1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0:25" x14ac:dyDescent="0.25">
      <c r="J74" s="1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0:25" x14ac:dyDescent="0.25">
      <c r="J75" s="1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0:25" x14ac:dyDescent="0.25">
      <c r="J76" s="1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0:25" x14ac:dyDescent="0.25">
      <c r="J77" s="1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0:25" x14ac:dyDescent="0.25">
      <c r="J78" s="1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0:25" x14ac:dyDescent="0.25">
      <c r="J79" s="1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0:25" x14ac:dyDescent="0.25">
      <c r="J80" s="1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0:25" x14ac:dyDescent="0.25">
      <c r="J81" s="1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0:25" x14ac:dyDescent="0.25">
      <c r="J82" s="1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0:25" x14ac:dyDescent="0.25">
      <c r="J83" s="1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0:25" x14ac:dyDescent="0.25">
      <c r="J84" s="1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0:25" x14ac:dyDescent="0.25">
      <c r="J85" s="1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0:25" x14ac:dyDescent="0.25">
      <c r="J86" s="1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0:25" x14ac:dyDescent="0.25">
      <c r="J87" s="1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0:25" x14ac:dyDescent="0.25">
      <c r="J88" s="1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0:25" x14ac:dyDescent="0.25">
      <c r="J89" s="1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0:25" x14ac:dyDescent="0.25">
      <c r="J90" s="1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0:25" x14ac:dyDescent="0.25">
      <c r="J91" s="1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0:25" x14ac:dyDescent="0.25">
      <c r="J92" s="1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0:25" x14ac:dyDescent="0.25">
      <c r="J93" s="1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0:25" x14ac:dyDescent="0.25">
      <c r="J94" s="1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0:25" x14ac:dyDescent="0.25">
      <c r="J95" s="1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0:25" x14ac:dyDescent="0.25">
      <c r="J96" s="1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0:25" x14ac:dyDescent="0.25">
      <c r="J97" s="1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0:25" x14ac:dyDescent="0.25">
      <c r="J98" s="1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0:25" x14ac:dyDescent="0.25">
      <c r="J99" s="1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</sheetData>
  <mergeCells count="36">
    <mergeCell ref="C19:D19"/>
    <mergeCell ref="G19:H19"/>
    <mergeCell ref="G6:H6"/>
    <mergeCell ref="C6:D6"/>
    <mergeCell ref="L4:N4"/>
    <mergeCell ref="L5:N5"/>
    <mergeCell ref="J11:T11"/>
    <mergeCell ref="L12:M12"/>
    <mergeCell ref="N12:T12"/>
    <mergeCell ref="L13:L14"/>
    <mergeCell ref="M13:M14"/>
    <mergeCell ref="N13:N14"/>
    <mergeCell ref="O13:O14"/>
    <mergeCell ref="P13:P14"/>
    <mergeCell ref="Q13:Q14"/>
    <mergeCell ref="S28:T28"/>
    <mergeCell ref="R13:R14"/>
    <mergeCell ref="S13:T13"/>
    <mergeCell ref="J15:K15"/>
    <mergeCell ref="J16:K16"/>
    <mergeCell ref="J30:K30"/>
    <mergeCell ref="J31:K31"/>
    <mergeCell ref="J4:K4"/>
    <mergeCell ref="J19:K19"/>
    <mergeCell ref="L19:N19"/>
    <mergeCell ref="L20:N20"/>
    <mergeCell ref="J26:T26"/>
    <mergeCell ref="L27:M27"/>
    <mergeCell ref="N27:T27"/>
    <mergeCell ref="L28:L29"/>
    <mergeCell ref="M28:M29"/>
    <mergeCell ref="N28:N29"/>
    <mergeCell ref="O28:O29"/>
    <mergeCell ref="P28:P29"/>
    <mergeCell ref="Q28:Q29"/>
    <mergeCell ref="R28:R29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90" zoomScaleNormal="90" workbookViewId="0">
      <selection activeCell="O32" sqref="O32"/>
    </sheetView>
  </sheetViews>
  <sheetFormatPr defaultRowHeight="13.8" x14ac:dyDescent="0.25"/>
  <cols>
    <col min="27" max="27" width="25.5546875" customWidth="1"/>
    <col min="28" max="32" width="14.21875" customWidth="1"/>
    <col min="33" max="34" width="13.109375" customWidth="1"/>
    <col min="37" max="37" width="25.5546875" customWidth="1"/>
    <col min="38" max="41" width="14.21875" customWidth="1"/>
    <col min="42" max="43" width="14.77734375" customWidth="1"/>
  </cols>
  <sheetData>
    <row r="1" spans="1:44" s="10" customFormat="1" ht="15.6" x14ac:dyDescent="0.3">
      <c r="A1" s="10" t="s">
        <v>69</v>
      </c>
    </row>
    <row r="2" spans="1:44" s="10" customFormat="1" ht="15.6" x14ac:dyDescent="0.3">
      <c r="A2" s="10" t="s">
        <v>23</v>
      </c>
    </row>
    <row r="3" spans="1:44" s="10" customFormat="1" ht="15.6" x14ac:dyDescent="0.3">
      <c r="A3" s="10" t="s">
        <v>24</v>
      </c>
    </row>
    <row r="4" spans="1:44" s="10" customFormat="1" ht="15.6" x14ac:dyDescent="0.3">
      <c r="A4" s="10" t="s">
        <v>25</v>
      </c>
    </row>
    <row r="5" spans="1:44" s="10" customFormat="1" ht="15.6" x14ac:dyDescent="0.3">
      <c r="A5" s="10" t="s">
        <v>26</v>
      </c>
      <c r="Z5" s="26" t="s">
        <v>48</v>
      </c>
      <c r="AA5" s="12"/>
      <c r="AB5" s="64" t="s">
        <v>29</v>
      </c>
      <c r="AC5" s="64"/>
      <c r="AD5" s="64"/>
      <c r="AE5" s="13"/>
      <c r="AF5" s="13"/>
      <c r="AG5" s="13"/>
      <c r="AH5" s="14"/>
      <c r="AI5" s="14"/>
      <c r="AJ5" s="27" t="s">
        <v>68</v>
      </c>
      <c r="AK5" s="12"/>
      <c r="AL5" s="64" t="s">
        <v>29</v>
      </c>
      <c r="AM5" s="64"/>
      <c r="AN5" s="64"/>
      <c r="AO5" s="13"/>
      <c r="AP5" s="13"/>
      <c r="AQ5" s="13"/>
      <c r="AR5" s="14"/>
    </row>
    <row r="6" spans="1:44" x14ac:dyDescent="0.25">
      <c r="Z6" s="12"/>
      <c r="AA6" s="12"/>
      <c r="AB6" s="65" t="s">
        <v>30</v>
      </c>
      <c r="AC6" s="65"/>
      <c r="AD6" s="65"/>
      <c r="AE6" s="12"/>
      <c r="AF6" s="12"/>
      <c r="AG6" s="12"/>
      <c r="AH6" s="15"/>
      <c r="AI6" s="16"/>
      <c r="AJ6" s="12"/>
      <c r="AK6" s="12"/>
      <c r="AL6" s="66" t="s">
        <v>30</v>
      </c>
      <c r="AM6" s="66"/>
      <c r="AN6" s="66"/>
      <c r="AO6" s="12"/>
      <c r="AP6" s="12"/>
      <c r="AQ6" s="12"/>
      <c r="AR6" s="15"/>
    </row>
    <row r="7" spans="1:44" x14ac:dyDescent="0.25">
      <c r="A7" s="3" t="s">
        <v>13</v>
      </c>
      <c r="B7" s="3"/>
      <c r="C7" s="3"/>
      <c r="D7" s="3"/>
      <c r="E7" s="3"/>
      <c r="F7" s="3"/>
      <c r="G7" s="3"/>
      <c r="I7" s="3" t="s">
        <v>28</v>
      </c>
      <c r="J7" s="3"/>
      <c r="K7" s="3"/>
      <c r="L7" s="3"/>
      <c r="M7" s="3"/>
      <c r="N7" s="3"/>
      <c r="O7" s="3"/>
      <c r="Q7" s="3" t="s">
        <v>27</v>
      </c>
      <c r="R7" s="3"/>
      <c r="S7" s="3"/>
      <c r="T7" s="3"/>
      <c r="U7" s="3"/>
      <c r="V7" s="3"/>
      <c r="W7" s="3"/>
      <c r="Z7" s="12"/>
      <c r="AA7" s="12"/>
      <c r="AB7" s="30" t="s">
        <v>31</v>
      </c>
      <c r="AC7" s="30" t="s">
        <v>32</v>
      </c>
      <c r="AD7" s="30" t="s">
        <v>33</v>
      </c>
      <c r="AE7" s="12"/>
      <c r="AF7" s="12"/>
      <c r="AG7" s="12"/>
      <c r="AH7" s="15"/>
      <c r="AI7" s="16"/>
      <c r="AJ7" s="12"/>
      <c r="AK7" s="12"/>
      <c r="AL7" s="30" t="s">
        <v>31</v>
      </c>
      <c r="AM7" s="30" t="s">
        <v>32</v>
      </c>
      <c r="AN7" s="30" t="s">
        <v>33</v>
      </c>
      <c r="AO7" s="12"/>
      <c r="AP7" s="12"/>
      <c r="AQ7" s="12"/>
      <c r="AR7" s="15"/>
    </row>
    <row r="8" spans="1:44" x14ac:dyDescent="0.25">
      <c r="A8" s="3"/>
      <c r="B8" s="67" t="s">
        <v>2</v>
      </c>
      <c r="C8" s="67"/>
      <c r="D8" s="67"/>
      <c r="E8" s="68" t="s">
        <v>3</v>
      </c>
      <c r="F8" s="68"/>
      <c r="G8" s="68"/>
      <c r="I8" s="3"/>
      <c r="J8" s="67" t="s">
        <v>2</v>
      </c>
      <c r="K8" s="67"/>
      <c r="L8" s="67"/>
      <c r="M8" s="68" t="s">
        <v>3</v>
      </c>
      <c r="N8" s="68"/>
      <c r="O8" s="68"/>
      <c r="Q8" s="3"/>
      <c r="R8" s="67" t="s">
        <v>2</v>
      </c>
      <c r="S8" s="67"/>
      <c r="T8" s="67"/>
      <c r="U8" s="68" t="s">
        <v>3</v>
      </c>
      <c r="V8" s="68"/>
      <c r="W8" s="68"/>
      <c r="Z8" s="12"/>
      <c r="AA8" s="17" t="s">
        <v>13</v>
      </c>
      <c r="AB8" s="31">
        <v>0.93136797340042965</v>
      </c>
      <c r="AC8" s="32">
        <v>8</v>
      </c>
      <c r="AD8" s="33">
        <v>0.52860949198742446</v>
      </c>
      <c r="AE8" s="12"/>
      <c r="AF8" s="12"/>
      <c r="AG8" s="12"/>
      <c r="AH8" s="15"/>
      <c r="AI8" s="16"/>
      <c r="AJ8" s="12"/>
      <c r="AK8" s="17" t="s">
        <v>13</v>
      </c>
      <c r="AL8" s="31">
        <v>0.92891926618458742</v>
      </c>
      <c r="AM8" s="32">
        <v>8</v>
      </c>
      <c r="AN8" s="33">
        <v>0.50629099022977964</v>
      </c>
      <c r="AO8" s="12"/>
      <c r="AP8" s="12"/>
      <c r="AQ8" s="12"/>
      <c r="AR8" s="15"/>
    </row>
    <row r="9" spans="1:44" x14ac:dyDescent="0.25">
      <c r="A9" s="3"/>
      <c r="B9" s="2" t="s">
        <v>9</v>
      </c>
      <c r="C9" s="2" t="s">
        <v>10</v>
      </c>
      <c r="D9" s="2" t="s">
        <v>11</v>
      </c>
      <c r="E9" s="2" t="s">
        <v>9</v>
      </c>
      <c r="F9" s="2" t="s">
        <v>10</v>
      </c>
      <c r="G9" s="2" t="s">
        <v>11</v>
      </c>
      <c r="I9" s="3"/>
      <c r="J9" s="2" t="s">
        <v>9</v>
      </c>
      <c r="K9" s="2" t="s">
        <v>10</v>
      </c>
      <c r="L9" s="2" t="s">
        <v>11</v>
      </c>
      <c r="M9" s="2" t="s">
        <v>9</v>
      </c>
      <c r="N9" s="2" t="s">
        <v>10</v>
      </c>
      <c r="O9" s="2" t="s">
        <v>11</v>
      </c>
      <c r="Q9" s="3"/>
      <c r="R9" s="2" t="s">
        <v>9</v>
      </c>
      <c r="S9" s="2" t="s">
        <v>10</v>
      </c>
      <c r="T9" s="2" t="s">
        <v>11</v>
      </c>
      <c r="U9" s="2" t="s">
        <v>9</v>
      </c>
      <c r="V9" s="2" t="s">
        <v>10</v>
      </c>
      <c r="W9" s="2" t="s">
        <v>11</v>
      </c>
      <c r="Z9" s="12"/>
      <c r="AA9" s="17" t="s">
        <v>27</v>
      </c>
      <c r="AB9" s="31">
        <v>0.96100927844678297</v>
      </c>
      <c r="AC9" s="32">
        <v>6</v>
      </c>
      <c r="AD9" s="33">
        <v>0.82748459164829802</v>
      </c>
      <c r="AE9" s="12"/>
      <c r="AF9" s="12"/>
      <c r="AG9" s="12"/>
      <c r="AH9" s="15"/>
      <c r="AI9" s="16"/>
      <c r="AJ9" s="12"/>
      <c r="AK9" s="17" t="s">
        <v>27</v>
      </c>
      <c r="AL9" s="31">
        <v>0.95178162297366897</v>
      </c>
      <c r="AM9" s="32">
        <v>6</v>
      </c>
      <c r="AN9" s="33">
        <v>0.75468377001059617</v>
      </c>
      <c r="AO9" s="12"/>
      <c r="AP9" s="12"/>
      <c r="AQ9" s="12"/>
      <c r="AR9" s="15"/>
    </row>
    <row r="10" spans="1:44" x14ac:dyDescent="0.25">
      <c r="A10" s="3">
        <v>1</v>
      </c>
      <c r="B10" s="3">
        <v>71</v>
      </c>
      <c r="C10" s="3">
        <v>17</v>
      </c>
      <c r="D10" s="4">
        <f t="shared" ref="D10:D17" si="0">(B10-C10)/(B10+C10)</f>
        <v>0.61363636363636365</v>
      </c>
      <c r="E10" s="3">
        <v>11</v>
      </c>
      <c r="F10" s="3">
        <v>2</v>
      </c>
      <c r="G10" s="4">
        <f t="shared" ref="G10:G17" si="1">(E10-F10)/(E10+F10)</f>
        <v>0.69230769230769229</v>
      </c>
      <c r="I10" s="3">
        <v>1</v>
      </c>
      <c r="J10" s="3">
        <v>42</v>
      </c>
      <c r="K10" s="3">
        <v>7</v>
      </c>
      <c r="L10" s="4">
        <f t="shared" ref="L10:L15" si="2">(J10-K10)/(J10+K10)</f>
        <v>0.7142857142857143</v>
      </c>
      <c r="M10" s="3">
        <v>50</v>
      </c>
      <c r="N10" s="3">
        <v>5</v>
      </c>
      <c r="O10" s="4">
        <f t="shared" ref="O10:O15" si="3">(M10-N10)/(M10+N10)</f>
        <v>0.81818181818181823</v>
      </c>
      <c r="Q10" s="3">
        <v>1</v>
      </c>
      <c r="R10" s="3">
        <v>12</v>
      </c>
      <c r="S10" s="3">
        <v>14</v>
      </c>
      <c r="T10" s="4">
        <f t="shared" ref="T10:T15" si="4">(R10-S10)/(R10+S10)</f>
        <v>-7.6923076923076927E-2</v>
      </c>
      <c r="U10" s="3">
        <v>42</v>
      </c>
      <c r="V10" s="3">
        <v>1</v>
      </c>
      <c r="W10" s="4">
        <f t="shared" ref="W10:W15" si="5">(U10-V10)/(U10+V10)</f>
        <v>0.95348837209302328</v>
      </c>
      <c r="Z10" s="16"/>
      <c r="AA10" s="17" t="s">
        <v>28</v>
      </c>
      <c r="AB10" s="31">
        <v>0.9183740048213479</v>
      </c>
      <c r="AC10" s="32">
        <v>6</v>
      </c>
      <c r="AD10" s="33">
        <v>0.4937277651588452</v>
      </c>
      <c r="AE10" s="12"/>
      <c r="AF10" s="12"/>
      <c r="AG10" s="12"/>
      <c r="AH10" s="15"/>
      <c r="AI10" s="16"/>
      <c r="AJ10" s="16"/>
      <c r="AK10" s="17" t="s">
        <v>28</v>
      </c>
      <c r="AL10" s="31">
        <v>0.93713937960585547</v>
      </c>
      <c r="AM10" s="32">
        <v>6</v>
      </c>
      <c r="AN10" s="33">
        <v>0.63624496760331128</v>
      </c>
      <c r="AO10" s="12"/>
      <c r="AP10" s="12"/>
      <c r="AQ10" s="12"/>
      <c r="AR10" s="15"/>
    </row>
    <row r="11" spans="1:44" x14ac:dyDescent="0.25">
      <c r="A11" s="3">
        <v>2</v>
      </c>
      <c r="B11" s="3">
        <v>89</v>
      </c>
      <c r="C11" s="3">
        <v>28</v>
      </c>
      <c r="D11" s="4">
        <f t="shared" si="0"/>
        <v>0.5213675213675214</v>
      </c>
      <c r="E11" s="3">
        <v>17</v>
      </c>
      <c r="F11" s="3">
        <v>6</v>
      </c>
      <c r="G11" s="4">
        <f t="shared" si="1"/>
        <v>0.47826086956521741</v>
      </c>
      <c r="I11" s="3">
        <v>2</v>
      </c>
      <c r="J11" s="3">
        <v>41</v>
      </c>
      <c r="K11" s="3">
        <v>12</v>
      </c>
      <c r="L11" s="4">
        <f t="shared" si="2"/>
        <v>0.54716981132075471</v>
      </c>
      <c r="M11" s="3">
        <v>45</v>
      </c>
      <c r="N11" s="3">
        <v>4</v>
      </c>
      <c r="O11" s="4">
        <f t="shared" si="3"/>
        <v>0.83673469387755106</v>
      </c>
      <c r="Q11" s="3">
        <v>2</v>
      </c>
      <c r="R11" s="3">
        <v>22</v>
      </c>
      <c r="S11" s="3">
        <v>15</v>
      </c>
      <c r="T11" s="4">
        <f t="shared" si="4"/>
        <v>0.1891891891891892</v>
      </c>
      <c r="U11" s="3">
        <v>43</v>
      </c>
      <c r="V11" s="3">
        <v>4</v>
      </c>
      <c r="W11" s="4">
        <f t="shared" si="5"/>
        <v>0.82978723404255317</v>
      </c>
      <c r="Z11" s="12"/>
      <c r="AA11" s="18"/>
      <c r="AB11" s="12"/>
      <c r="AC11" s="12"/>
      <c r="AD11" s="12"/>
      <c r="AE11" s="12"/>
      <c r="AF11" s="12"/>
      <c r="AG11" s="12"/>
      <c r="AH11" s="15"/>
      <c r="AI11" s="16"/>
      <c r="AJ11" s="12"/>
      <c r="AK11" s="18"/>
      <c r="AL11" s="12"/>
      <c r="AM11" s="12"/>
      <c r="AN11" s="12"/>
      <c r="AO11" s="12"/>
      <c r="AP11" s="12"/>
      <c r="AQ11" s="12"/>
      <c r="AR11" s="15"/>
    </row>
    <row r="12" spans="1:44" x14ac:dyDescent="0.25">
      <c r="A12" s="3">
        <v>3</v>
      </c>
      <c r="B12" s="3">
        <v>61</v>
      </c>
      <c r="C12" s="3">
        <v>16</v>
      </c>
      <c r="D12" s="4">
        <f t="shared" si="0"/>
        <v>0.58441558441558439</v>
      </c>
      <c r="E12" s="3">
        <v>20</v>
      </c>
      <c r="F12" s="3">
        <v>2</v>
      </c>
      <c r="G12" s="4">
        <f t="shared" si="1"/>
        <v>0.81818181818181823</v>
      </c>
      <c r="I12" s="3">
        <v>3</v>
      </c>
      <c r="J12" s="3">
        <v>34</v>
      </c>
      <c r="K12" s="3">
        <v>6</v>
      </c>
      <c r="L12" s="4">
        <f t="shared" si="2"/>
        <v>0.7</v>
      </c>
      <c r="M12" s="3">
        <v>53</v>
      </c>
      <c r="N12" s="3">
        <v>3</v>
      </c>
      <c r="O12" s="4">
        <f t="shared" si="3"/>
        <v>0.8928571428571429</v>
      </c>
      <c r="Q12" s="3">
        <v>3</v>
      </c>
      <c r="R12" s="3">
        <v>19</v>
      </c>
      <c r="S12" s="3">
        <v>16</v>
      </c>
      <c r="T12" s="4">
        <f t="shared" si="4"/>
        <v>8.5714285714285715E-2</v>
      </c>
      <c r="U12" s="3">
        <v>39</v>
      </c>
      <c r="V12" s="3">
        <v>3</v>
      </c>
      <c r="W12" s="4">
        <f t="shared" si="5"/>
        <v>0.8571428571428571</v>
      </c>
      <c r="Z12" s="12"/>
      <c r="AA12" s="61" t="s">
        <v>49</v>
      </c>
      <c r="AB12" s="61"/>
      <c r="AC12" s="61"/>
      <c r="AD12" s="61"/>
      <c r="AE12" s="61"/>
      <c r="AF12" s="61"/>
      <c r="AG12" s="12"/>
      <c r="AH12" s="15"/>
      <c r="AI12" s="16"/>
      <c r="AJ12" s="12"/>
      <c r="AK12" s="61" t="s">
        <v>49</v>
      </c>
      <c r="AL12" s="61"/>
      <c r="AM12" s="61"/>
      <c r="AN12" s="61"/>
      <c r="AO12" s="61"/>
      <c r="AP12" s="61"/>
      <c r="AQ12" s="12"/>
      <c r="AR12" s="15"/>
    </row>
    <row r="13" spans="1:44" x14ac:dyDescent="0.25">
      <c r="A13" s="3">
        <v>4</v>
      </c>
      <c r="B13" s="3">
        <v>72</v>
      </c>
      <c r="C13" s="3">
        <v>10</v>
      </c>
      <c r="D13" s="4">
        <f t="shared" si="0"/>
        <v>0.75609756097560976</v>
      </c>
      <c r="E13" s="3">
        <v>26</v>
      </c>
      <c r="F13" s="3">
        <v>2</v>
      </c>
      <c r="G13" s="4">
        <f t="shared" si="1"/>
        <v>0.8571428571428571</v>
      </c>
      <c r="I13" s="3">
        <v>4</v>
      </c>
      <c r="J13" s="3">
        <v>34</v>
      </c>
      <c r="K13" s="3">
        <v>12</v>
      </c>
      <c r="L13" s="4">
        <f t="shared" si="2"/>
        <v>0.47826086956521741</v>
      </c>
      <c r="M13" s="3">
        <v>54</v>
      </c>
      <c r="N13" s="3">
        <v>2</v>
      </c>
      <c r="O13" s="4">
        <f t="shared" si="3"/>
        <v>0.9285714285714286</v>
      </c>
      <c r="Q13" s="3">
        <v>4</v>
      </c>
      <c r="R13" s="3">
        <v>11</v>
      </c>
      <c r="S13" s="3">
        <v>17</v>
      </c>
      <c r="T13" s="4">
        <f t="shared" si="4"/>
        <v>-0.21428571428571427</v>
      </c>
      <c r="U13" s="3">
        <v>46</v>
      </c>
      <c r="V13" s="3">
        <v>1</v>
      </c>
      <c r="W13" s="4">
        <f t="shared" si="5"/>
        <v>0.95744680851063835</v>
      </c>
      <c r="Z13" s="12"/>
      <c r="AA13" s="34"/>
      <c r="AB13" s="35" t="s">
        <v>50</v>
      </c>
      <c r="AC13" s="35" t="s">
        <v>32</v>
      </c>
      <c r="AD13" s="35" t="s">
        <v>51</v>
      </c>
      <c r="AE13" s="35" t="s">
        <v>35</v>
      </c>
      <c r="AF13" s="35" t="s">
        <v>39</v>
      </c>
      <c r="AG13" s="12"/>
      <c r="AH13" s="15"/>
      <c r="AI13" s="16"/>
      <c r="AJ13" s="12"/>
      <c r="AK13" s="34"/>
      <c r="AL13" s="35" t="s">
        <v>50</v>
      </c>
      <c r="AM13" s="35" t="s">
        <v>32</v>
      </c>
      <c r="AN13" s="35" t="s">
        <v>51</v>
      </c>
      <c r="AO13" s="19" t="s">
        <v>35</v>
      </c>
      <c r="AP13" s="19" t="s">
        <v>39</v>
      </c>
      <c r="AQ13" s="12"/>
      <c r="AR13" s="15"/>
    </row>
    <row r="14" spans="1:44" x14ac:dyDescent="0.25">
      <c r="A14" s="3">
        <v>5</v>
      </c>
      <c r="B14" s="3">
        <v>70</v>
      </c>
      <c r="C14" s="3">
        <v>17</v>
      </c>
      <c r="D14" s="4">
        <f t="shared" si="0"/>
        <v>0.60919540229885061</v>
      </c>
      <c r="E14" s="3">
        <v>27</v>
      </c>
      <c r="F14" s="3">
        <v>4</v>
      </c>
      <c r="G14" s="4">
        <f t="shared" si="1"/>
        <v>0.74193548387096775</v>
      </c>
      <c r="I14" s="3">
        <v>5</v>
      </c>
      <c r="J14" s="3">
        <v>17</v>
      </c>
      <c r="K14" s="3">
        <v>4</v>
      </c>
      <c r="L14" s="8">
        <f t="shared" si="2"/>
        <v>0.61904761904761907</v>
      </c>
      <c r="M14" s="3">
        <v>40</v>
      </c>
      <c r="N14" s="3">
        <v>1</v>
      </c>
      <c r="O14" s="4">
        <f t="shared" si="3"/>
        <v>0.95121951219512191</v>
      </c>
      <c r="Q14" s="3">
        <v>5</v>
      </c>
      <c r="R14" s="3">
        <v>15</v>
      </c>
      <c r="S14" s="3">
        <v>5</v>
      </c>
      <c r="T14" s="3">
        <f t="shared" si="4"/>
        <v>0.5</v>
      </c>
      <c r="U14" s="3">
        <v>61</v>
      </c>
      <c r="V14" s="3">
        <v>0</v>
      </c>
      <c r="W14" s="4">
        <f t="shared" si="5"/>
        <v>1</v>
      </c>
      <c r="Z14" s="12"/>
      <c r="AA14" s="36" t="s">
        <v>56</v>
      </c>
      <c r="AB14" s="37">
        <v>1.3919406594586661</v>
      </c>
      <c r="AC14" s="38">
        <v>2</v>
      </c>
      <c r="AD14" s="37">
        <v>0.69597032972933304</v>
      </c>
      <c r="AE14" s="37">
        <v>21.325276639683942</v>
      </c>
      <c r="AF14" s="37">
        <v>2.3232330835131135E-5</v>
      </c>
      <c r="AG14" s="12"/>
      <c r="AH14" s="15"/>
      <c r="AI14" s="16"/>
      <c r="AJ14" s="12"/>
      <c r="AK14" s="36" t="s">
        <v>56</v>
      </c>
      <c r="AL14" s="37">
        <v>4.9668350519933707E-2</v>
      </c>
      <c r="AM14" s="38">
        <v>2</v>
      </c>
      <c r="AN14" s="37">
        <v>2.4834175259966854E-2</v>
      </c>
      <c r="AO14" s="20">
        <v>1.7333408919207536</v>
      </c>
      <c r="AP14" s="20">
        <v>0.20649646219658241</v>
      </c>
      <c r="AQ14" s="12"/>
      <c r="AR14" s="15"/>
    </row>
    <row r="15" spans="1:44" x14ac:dyDescent="0.25">
      <c r="A15" s="3">
        <v>6</v>
      </c>
      <c r="B15" s="6">
        <v>26</v>
      </c>
      <c r="C15" s="6">
        <v>3</v>
      </c>
      <c r="D15" s="5">
        <f t="shared" si="0"/>
        <v>0.7931034482758621</v>
      </c>
      <c r="E15" s="6">
        <v>10</v>
      </c>
      <c r="F15" s="6">
        <v>1</v>
      </c>
      <c r="G15" s="5">
        <f t="shared" si="1"/>
        <v>0.81818181818181823</v>
      </c>
      <c r="I15" s="3">
        <v>6</v>
      </c>
      <c r="J15" s="3">
        <v>34</v>
      </c>
      <c r="K15" s="3">
        <v>13</v>
      </c>
      <c r="L15" s="4">
        <f t="shared" si="2"/>
        <v>0.44680851063829785</v>
      </c>
      <c r="M15" s="3">
        <v>43</v>
      </c>
      <c r="N15" s="3">
        <v>5</v>
      </c>
      <c r="O15" s="4">
        <f t="shared" si="3"/>
        <v>0.79166666666666663</v>
      </c>
      <c r="Q15" s="3">
        <v>6</v>
      </c>
      <c r="R15" s="3">
        <v>5</v>
      </c>
      <c r="S15" s="3">
        <v>4</v>
      </c>
      <c r="T15" s="4">
        <f t="shared" si="4"/>
        <v>0.1111111111111111</v>
      </c>
      <c r="U15" s="3">
        <v>72</v>
      </c>
      <c r="V15" s="3">
        <v>3</v>
      </c>
      <c r="W15" s="4">
        <f t="shared" si="5"/>
        <v>0.92</v>
      </c>
      <c r="Z15" s="12"/>
      <c r="AA15" s="36" t="s">
        <v>57</v>
      </c>
      <c r="AB15" s="37">
        <v>0.55481088500308506</v>
      </c>
      <c r="AC15" s="38">
        <v>17</v>
      </c>
      <c r="AD15" s="37">
        <v>3.2635934411946177E-2</v>
      </c>
      <c r="AE15" s="39"/>
      <c r="AF15" s="39"/>
      <c r="AG15" s="12"/>
      <c r="AH15" s="15"/>
      <c r="AI15" s="16"/>
      <c r="AJ15" s="12"/>
      <c r="AK15" s="36" t="s">
        <v>57</v>
      </c>
      <c r="AL15" s="37">
        <v>0.24356488754592781</v>
      </c>
      <c r="AM15" s="38">
        <v>17</v>
      </c>
      <c r="AN15" s="37">
        <v>1.4327346326231047E-2</v>
      </c>
      <c r="AO15" s="21"/>
      <c r="AP15" s="21"/>
      <c r="AQ15" s="12"/>
      <c r="AR15" s="15"/>
    </row>
    <row r="16" spans="1:44" x14ac:dyDescent="0.25">
      <c r="A16" s="3">
        <v>7</v>
      </c>
      <c r="B16" s="6">
        <v>17</v>
      </c>
      <c r="C16" s="6">
        <v>1</v>
      </c>
      <c r="D16" s="5">
        <f t="shared" si="0"/>
        <v>0.88888888888888884</v>
      </c>
      <c r="E16" s="6">
        <v>14</v>
      </c>
      <c r="F16" s="6">
        <v>0</v>
      </c>
      <c r="G16" s="5">
        <f t="shared" si="1"/>
        <v>1</v>
      </c>
      <c r="I16" s="3"/>
      <c r="J16" s="3"/>
      <c r="K16" s="7" t="s">
        <v>12</v>
      </c>
      <c r="L16" s="4">
        <f>AVERAGE(L10:L15)</f>
        <v>0.58426208747626718</v>
      </c>
      <c r="M16" s="3"/>
      <c r="N16" s="7" t="s">
        <v>12</v>
      </c>
      <c r="O16" s="4">
        <f>AVERAGE(O10:O15)</f>
        <v>0.86987187705828817</v>
      </c>
      <c r="Q16" s="3"/>
      <c r="R16" s="3"/>
      <c r="S16" s="7" t="s">
        <v>12</v>
      </c>
      <c r="T16" s="4">
        <f>AVERAGE(T10:T15)</f>
        <v>9.9134299134299123E-2</v>
      </c>
      <c r="U16" s="3"/>
      <c r="V16" s="7" t="s">
        <v>12</v>
      </c>
      <c r="W16" s="4">
        <f>AVERAGE(W10:W15)</f>
        <v>0.91964421196484525</v>
      </c>
      <c r="Z16" s="12"/>
      <c r="AA16" s="36" t="s">
        <v>58</v>
      </c>
      <c r="AB16" s="37">
        <v>1.9467515444617511</v>
      </c>
      <c r="AC16" s="38">
        <v>19</v>
      </c>
      <c r="AD16" s="39"/>
      <c r="AE16" s="39"/>
      <c r="AF16" s="39"/>
      <c r="AG16" s="12"/>
      <c r="AH16" s="15"/>
      <c r="AI16" s="16"/>
      <c r="AJ16" s="12"/>
      <c r="AK16" s="36" t="s">
        <v>58</v>
      </c>
      <c r="AL16" s="37">
        <v>0.29323323806586155</v>
      </c>
      <c r="AM16" s="38">
        <v>19</v>
      </c>
      <c r="AN16" s="39"/>
      <c r="AO16" s="21"/>
      <c r="AP16" s="21"/>
      <c r="AQ16" s="12"/>
      <c r="AR16" s="15"/>
    </row>
    <row r="17" spans="1:44" x14ac:dyDescent="0.25">
      <c r="A17" s="3">
        <v>8</v>
      </c>
      <c r="B17" s="6">
        <v>10</v>
      </c>
      <c r="C17" s="6">
        <v>0</v>
      </c>
      <c r="D17" s="5">
        <f t="shared" si="0"/>
        <v>1</v>
      </c>
      <c r="E17" s="6">
        <v>22</v>
      </c>
      <c r="F17" s="6">
        <v>0</v>
      </c>
      <c r="G17" s="5">
        <f t="shared" si="1"/>
        <v>1</v>
      </c>
      <c r="K17" s="7" t="s">
        <v>4</v>
      </c>
      <c r="L17" s="8">
        <f>STDEV(L10:L15)/SQRT(COUNT(L11:L15))</f>
        <v>5.0206382887162823E-2</v>
      </c>
      <c r="N17" s="7" t="s">
        <v>4</v>
      </c>
      <c r="O17" s="8">
        <f>STDEV(O10:O15)/SQRT(COUNT(O10:O15))</f>
        <v>2.612622409396843E-2</v>
      </c>
      <c r="S17" s="7" t="s">
        <v>4</v>
      </c>
      <c r="T17" s="8">
        <f>STDEV(T10:T15)/SQRT(COUNT(T11:T15))</f>
        <v>0.10924377119361613</v>
      </c>
      <c r="V17" s="7" t="s">
        <v>4</v>
      </c>
      <c r="W17" s="8">
        <f>STDEV(W10:W15)/SQRT(COUNT(W10:W15))</f>
        <v>2.6465284539168032E-2</v>
      </c>
      <c r="Z17" s="12"/>
      <c r="AA17" s="18"/>
      <c r="AB17" s="12"/>
      <c r="AC17" s="12"/>
      <c r="AD17" s="12"/>
      <c r="AE17" s="12"/>
      <c r="AF17" s="12"/>
      <c r="AG17" s="12"/>
      <c r="AH17" s="15"/>
      <c r="AI17" s="16"/>
      <c r="AJ17" s="12"/>
      <c r="AK17" s="18"/>
      <c r="AL17" s="12"/>
      <c r="AM17" s="12"/>
      <c r="AN17" s="12"/>
      <c r="AO17" s="12"/>
      <c r="AP17" s="12"/>
      <c r="AQ17" s="12"/>
      <c r="AR17" s="15"/>
    </row>
    <row r="18" spans="1:44" ht="13.95" customHeight="1" x14ac:dyDescent="0.25">
      <c r="A18" s="3"/>
      <c r="C18" s="7" t="s">
        <v>12</v>
      </c>
      <c r="D18" s="4">
        <f>AVERAGE(D10:D17)</f>
        <v>0.72083809623233508</v>
      </c>
      <c r="E18" s="3"/>
      <c r="F18" s="7" t="s">
        <v>12</v>
      </c>
      <c r="G18" s="4">
        <f>AVERAGE(G10:G17)</f>
        <v>0.80075131740629646</v>
      </c>
      <c r="Z18" s="12"/>
      <c r="AA18" s="61" t="s">
        <v>52</v>
      </c>
      <c r="AB18" s="61"/>
      <c r="AC18" s="61"/>
      <c r="AD18" s="61"/>
      <c r="AE18" s="61"/>
      <c r="AF18" s="22"/>
      <c r="AG18" s="12"/>
      <c r="AH18" s="15"/>
      <c r="AI18" s="16"/>
      <c r="AJ18" s="12"/>
      <c r="AK18" s="61" t="s">
        <v>52</v>
      </c>
      <c r="AL18" s="61"/>
      <c r="AM18" s="61"/>
      <c r="AN18" s="61"/>
      <c r="AO18" s="61"/>
      <c r="AP18" s="22"/>
      <c r="AQ18" s="12"/>
      <c r="AR18" s="15"/>
    </row>
    <row r="19" spans="1:44" x14ac:dyDescent="0.25">
      <c r="C19" s="7" t="s">
        <v>4</v>
      </c>
      <c r="D19" s="8">
        <f>STDEV(D10:D17)/SQRT(COUNT(D10:D17))</f>
        <v>5.9008755847760566E-2</v>
      </c>
      <c r="E19" s="3"/>
      <c r="F19" s="7" t="s">
        <v>4</v>
      </c>
      <c r="G19" s="8">
        <f>STDEV(G10:G17)/SQRT(COUNT(G10:G17))</f>
        <v>6.0119989625926427E-2</v>
      </c>
      <c r="Z19" s="12"/>
      <c r="AA19" s="34"/>
      <c r="AB19" s="35" t="s">
        <v>53</v>
      </c>
      <c r="AC19" s="35" t="s">
        <v>54</v>
      </c>
      <c r="AD19" s="35" t="s">
        <v>55</v>
      </c>
      <c r="AE19" s="35" t="s">
        <v>39</v>
      </c>
      <c r="AF19" s="12"/>
      <c r="AG19" s="12"/>
      <c r="AH19" s="15"/>
      <c r="AI19" s="16"/>
      <c r="AJ19" s="12"/>
      <c r="AK19" s="34"/>
      <c r="AL19" s="35" t="s">
        <v>53</v>
      </c>
      <c r="AM19" s="35" t="s">
        <v>54</v>
      </c>
      <c r="AN19" s="35" t="s">
        <v>55</v>
      </c>
      <c r="AO19" s="19" t="s">
        <v>39</v>
      </c>
      <c r="AP19" s="12"/>
      <c r="AQ19" s="12"/>
      <c r="AR19" s="15"/>
    </row>
    <row r="20" spans="1:44" x14ac:dyDescent="0.25">
      <c r="Z20" s="12"/>
      <c r="AA20" s="36" t="s">
        <v>59</v>
      </c>
      <c r="AB20" s="37">
        <v>0.76710761301114927</v>
      </c>
      <c r="AC20" s="38">
        <v>2</v>
      </c>
      <c r="AD20" s="38">
        <v>17</v>
      </c>
      <c r="AE20" s="37">
        <v>0.47977223981663908</v>
      </c>
      <c r="AF20" s="12"/>
      <c r="AG20" s="12"/>
      <c r="AH20" s="15"/>
      <c r="AI20" s="16"/>
      <c r="AJ20" s="12"/>
      <c r="AK20" s="36" t="s">
        <v>59</v>
      </c>
      <c r="AL20" s="37">
        <v>2.3349430060600369</v>
      </c>
      <c r="AM20" s="38">
        <v>2</v>
      </c>
      <c r="AN20" s="38">
        <v>17</v>
      </c>
      <c r="AO20" s="20">
        <v>0.12706750527751454</v>
      </c>
      <c r="AP20" s="12"/>
      <c r="AQ20" s="12"/>
      <c r="AR20" s="15"/>
    </row>
    <row r="21" spans="1:44" x14ac:dyDescent="0.25">
      <c r="Z21" s="12"/>
      <c r="AA21" s="36" t="s">
        <v>60</v>
      </c>
      <c r="AB21" s="37">
        <v>0.72575398844198846</v>
      </c>
      <c r="AC21" s="38">
        <v>2</v>
      </c>
      <c r="AD21" s="38">
        <v>17</v>
      </c>
      <c r="AE21" s="37">
        <v>0.49836206490200408</v>
      </c>
      <c r="AF21" s="12"/>
      <c r="AG21" s="12"/>
      <c r="AH21" s="15"/>
      <c r="AI21" s="16"/>
      <c r="AJ21" s="12"/>
      <c r="AK21" s="36" t="s">
        <v>60</v>
      </c>
      <c r="AL21" s="37">
        <v>1.7716907779922557</v>
      </c>
      <c r="AM21" s="38">
        <v>2</v>
      </c>
      <c r="AN21" s="38">
        <v>17</v>
      </c>
      <c r="AO21" s="20">
        <v>0.20003427008623798</v>
      </c>
      <c r="AP21" s="12"/>
      <c r="AQ21" s="12"/>
      <c r="AR21" s="15"/>
    </row>
    <row r="22" spans="1:44" ht="27.6" x14ac:dyDescent="0.25">
      <c r="Z22" s="12"/>
      <c r="AA22" s="36" t="s">
        <v>61</v>
      </c>
      <c r="AB22" s="37">
        <v>0.72575398844198846</v>
      </c>
      <c r="AC22" s="38">
        <v>2</v>
      </c>
      <c r="AD22" s="37">
        <v>9.7491247636321834</v>
      </c>
      <c r="AE22" s="37">
        <v>0.50836582723783852</v>
      </c>
      <c r="AF22" s="12"/>
      <c r="AG22" s="12"/>
      <c r="AH22" s="15"/>
      <c r="AI22" s="16"/>
      <c r="AJ22" s="12"/>
      <c r="AK22" s="36" t="s">
        <v>61</v>
      </c>
      <c r="AL22" s="37">
        <v>1.7716907779922557</v>
      </c>
      <c r="AM22" s="38">
        <v>2</v>
      </c>
      <c r="AN22" s="37">
        <v>8.4935270092139294</v>
      </c>
      <c r="AO22" s="20">
        <v>0.22747088252634315</v>
      </c>
      <c r="AP22" s="12"/>
      <c r="AQ22" s="12"/>
      <c r="AR22" s="15"/>
    </row>
    <row r="23" spans="1:44" x14ac:dyDescent="0.25">
      <c r="Z23" s="12"/>
      <c r="AA23" s="36" t="s">
        <v>62</v>
      </c>
      <c r="AB23" s="37">
        <v>0.76581096065808729</v>
      </c>
      <c r="AC23" s="38">
        <v>2</v>
      </c>
      <c r="AD23" s="38">
        <v>17</v>
      </c>
      <c r="AE23" s="37">
        <v>0.48034322136438057</v>
      </c>
      <c r="AF23" s="12"/>
      <c r="AG23" s="12"/>
      <c r="AH23" s="15"/>
      <c r="AI23" s="16"/>
      <c r="AJ23" s="12"/>
      <c r="AK23" s="36" t="s">
        <v>62</v>
      </c>
      <c r="AL23" s="37">
        <v>2.1359610855721622</v>
      </c>
      <c r="AM23" s="38">
        <v>2</v>
      </c>
      <c r="AN23" s="38">
        <v>17</v>
      </c>
      <c r="AO23" s="20">
        <v>0.14875055036714055</v>
      </c>
      <c r="AP23" s="12"/>
      <c r="AQ23" s="12"/>
      <c r="AR23" s="15"/>
    </row>
    <row r="24" spans="1:44" x14ac:dyDescent="0.25">
      <c r="Z24" s="12"/>
      <c r="AA24" s="18"/>
      <c r="AB24" s="12"/>
      <c r="AC24" s="12"/>
      <c r="AD24" s="12"/>
      <c r="AE24" s="12"/>
      <c r="AF24" s="12"/>
      <c r="AG24" s="12"/>
      <c r="AH24" s="15"/>
      <c r="AI24" s="16"/>
      <c r="AJ24" s="12"/>
      <c r="AK24" s="18"/>
      <c r="AL24" s="12"/>
      <c r="AM24" s="12"/>
      <c r="AN24" s="12"/>
      <c r="AO24" s="12"/>
      <c r="AP24" s="12"/>
      <c r="AQ24" s="12"/>
      <c r="AR24" s="15"/>
    </row>
    <row r="25" spans="1:44" x14ac:dyDescent="0.25">
      <c r="Z25" s="12"/>
      <c r="AA25" s="12"/>
      <c r="AB25" s="12"/>
      <c r="AC25" s="12"/>
      <c r="AD25" s="12"/>
      <c r="AE25" s="12"/>
      <c r="AF25" s="12"/>
      <c r="AG25" s="12"/>
      <c r="AH25" s="15"/>
      <c r="AI25" s="16"/>
      <c r="AJ25" s="12"/>
      <c r="AK25" s="12"/>
      <c r="AL25" s="12"/>
      <c r="AM25" s="12"/>
      <c r="AN25" s="12"/>
      <c r="AO25" s="12"/>
      <c r="AP25" s="12"/>
      <c r="AQ25" s="12"/>
      <c r="AR25" s="15"/>
    </row>
    <row r="26" spans="1:44" x14ac:dyDescent="0.25">
      <c r="Z26" s="61" t="s">
        <v>64</v>
      </c>
      <c r="AA26" s="61"/>
      <c r="AB26" s="61"/>
      <c r="AC26" s="61"/>
      <c r="AD26" s="61"/>
      <c r="AE26" s="61"/>
      <c r="AF26" s="61"/>
      <c r="AG26" s="61"/>
      <c r="AH26" s="61"/>
      <c r="AI26" s="16"/>
      <c r="AJ26" s="61" t="s">
        <v>64</v>
      </c>
      <c r="AK26" s="61"/>
      <c r="AL26" s="61"/>
      <c r="AM26" s="61"/>
      <c r="AN26" s="61"/>
      <c r="AO26" s="61"/>
      <c r="AP26" s="61"/>
      <c r="AQ26" s="61"/>
      <c r="AR26" s="61"/>
    </row>
    <row r="27" spans="1:44" ht="13.5" customHeight="1" x14ac:dyDescent="0.25">
      <c r="Z27" s="40"/>
      <c r="AA27" s="40"/>
      <c r="AB27" s="40"/>
      <c r="AC27" s="41"/>
      <c r="AD27" s="62" t="s">
        <v>63</v>
      </c>
      <c r="AE27" s="62" t="s">
        <v>39</v>
      </c>
      <c r="AF27" s="62" t="s">
        <v>65</v>
      </c>
      <c r="AG27" s="62"/>
      <c r="AH27" s="23"/>
      <c r="AI27" s="16"/>
      <c r="AJ27" s="40"/>
      <c r="AK27" s="40"/>
      <c r="AL27" s="40"/>
      <c r="AM27" s="41"/>
      <c r="AN27" s="62" t="s">
        <v>63</v>
      </c>
      <c r="AO27" s="62" t="s">
        <v>39</v>
      </c>
      <c r="AP27" s="62" t="s">
        <v>65</v>
      </c>
      <c r="AQ27" s="62"/>
      <c r="AR27" s="23"/>
    </row>
    <row r="28" spans="1:44" ht="13.5" customHeight="1" x14ac:dyDescent="0.25">
      <c r="Z28" s="40"/>
      <c r="AA28" s="40"/>
      <c r="AB28" s="40"/>
      <c r="AC28" s="41" t="s">
        <v>40</v>
      </c>
      <c r="AD28" s="62"/>
      <c r="AE28" s="62"/>
      <c r="AF28" s="41" t="s">
        <v>42</v>
      </c>
      <c r="AG28" s="41" t="s">
        <v>43</v>
      </c>
      <c r="AH28" s="15"/>
      <c r="AI28" s="16"/>
      <c r="AJ28" s="40"/>
      <c r="AK28" s="40"/>
      <c r="AL28" s="40"/>
      <c r="AM28" s="41" t="s">
        <v>40</v>
      </c>
      <c r="AN28" s="62"/>
      <c r="AO28" s="62"/>
      <c r="AP28" s="41" t="s">
        <v>42</v>
      </c>
      <c r="AQ28" s="41" t="s">
        <v>43</v>
      </c>
      <c r="AR28" s="15"/>
    </row>
    <row r="29" spans="1:44" x14ac:dyDescent="0.25">
      <c r="Z29" s="15" t="s">
        <v>67</v>
      </c>
      <c r="AA29" s="17" t="s">
        <v>13</v>
      </c>
      <c r="AB29" s="17" t="s">
        <v>27</v>
      </c>
      <c r="AC29" s="42">
        <v>-0.62083999999999995</v>
      </c>
      <c r="AD29" s="43">
        <v>9.756441053726661E-2</v>
      </c>
      <c r="AE29" s="44">
        <v>1.393020773854392E-5</v>
      </c>
      <c r="AF29" s="45">
        <v>-0.85695202133682413</v>
      </c>
      <c r="AG29" s="45">
        <v>-0.38472417091317601</v>
      </c>
      <c r="AH29" s="15"/>
      <c r="AI29" s="16"/>
      <c r="AJ29" s="15" t="s">
        <v>67</v>
      </c>
      <c r="AK29" s="17" t="s">
        <v>13</v>
      </c>
      <c r="AL29" s="17" t="s">
        <v>27</v>
      </c>
      <c r="AM29" s="47">
        <v>0.11874999999999991</v>
      </c>
      <c r="AN29" s="47">
        <v>6.4643710793477208E-2</v>
      </c>
      <c r="AO29" s="47">
        <v>0.1491737009374674</v>
      </c>
      <c r="AP29" s="47">
        <v>-3.7693114980700521E-2</v>
      </c>
      <c r="AQ29" s="47">
        <v>0.27519311498070032</v>
      </c>
      <c r="AR29" s="15"/>
    </row>
    <row r="30" spans="1:44" x14ac:dyDescent="0.25">
      <c r="Z30" s="46"/>
      <c r="AA30" s="24"/>
      <c r="AB30" s="17" t="s">
        <v>28</v>
      </c>
      <c r="AC30" s="43">
        <v>-0.13657600862499997</v>
      </c>
      <c r="AD30" s="43">
        <v>9.756441053726661E-2</v>
      </c>
      <c r="AE30" s="37">
        <v>0.30480844688942432</v>
      </c>
      <c r="AF30" s="45">
        <v>-0.37268993383682403</v>
      </c>
      <c r="AG30" s="45">
        <v>9.9537916586824093E-2</v>
      </c>
      <c r="AH30" s="15"/>
      <c r="AI30" s="16"/>
      <c r="AJ30" s="46"/>
      <c r="AK30" s="24"/>
      <c r="AL30" s="17" t="s">
        <v>28</v>
      </c>
      <c r="AM30" s="47">
        <v>6.8621877166666678E-2</v>
      </c>
      <c r="AN30" s="47">
        <v>6.4643710793477208E-2</v>
      </c>
      <c r="AO30" s="47">
        <v>0.48632842628669248</v>
      </c>
      <c r="AP30" s="47">
        <v>-8.7821237814033754E-2</v>
      </c>
      <c r="AQ30" s="47">
        <v>0.22506499214736711</v>
      </c>
      <c r="AR30" s="15"/>
    </row>
    <row r="31" spans="1:44" x14ac:dyDescent="0.25"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5"/>
    </row>
    <row r="32" spans="1:44" x14ac:dyDescent="0.25"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5"/>
    </row>
    <row r="33" spans="26:44" x14ac:dyDescent="0.25"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5"/>
    </row>
    <row r="34" spans="26:44" x14ac:dyDescent="0.25"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5"/>
    </row>
    <row r="35" spans="26:44" x14ac:dyDescent="0.25"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25"/>
    </row>
    <row r="36" spans="26:44" x14ac:dyDescent="0.25"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25"/>
    </row>
    <row r="37" spans="26:44" x14ac:dyDescent="0.25"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25"/>
    </row>
    <row r="38" spans="26:44" x14ac:dyDescent="0.25"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25"/>
    </row>
    <row r="39" spans="26:44" x14ac:dyDescent="0.25"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26:44" x14ac:dyDescent="0.25"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26:44" x14ac:dyDescent="0.25"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26:44" x14ac:dyDescent="0.25"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26:44" x14ac:dyDescent="0.25"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26:44" x14ac:dyDescent="0.25"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26:44" x14ac:dyDescent="0.25"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26:44" x14ac:dyDescent="0.25"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26:44" x14ac:dyDescent="0.25"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26:44" x14ac:dyDescent="0.25"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26:44" x14ac:dyDescent="0.2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26:44" x14ac:dyDescent="0.25"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26:44" x14ac:dyDescent="0.25"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26:44" x14ac:dyDescent="0.25"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26:44" x14ac:dyDescent="0.25"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26:44" x14ac:dyDescent="0.25"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6:44" x14ac:dyDescent="0.25"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26:44" x14ac:dyDescent="0.25"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26:44" x14ac:dyDescent="0.2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26:44" x14ac:dyDescent="0.25"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26:44" x14ac:dyDescent="0.25"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26:44" x14ac:dyDescent="0.25"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26:44" x14ac:dyDescent="0.25"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26:44" x14ac:dyDescent="0.25"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26:44" x14ac:dyDescent="0.25"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26:44" x14ac:dyDescent="0.25"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26:44" x14ac:dyDescent="0.25"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26:44" x14ac:dyDescent="0.25"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26:44" x14ac:dyDescent="0.25"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26:44" x14ac:dyDescent="0.25"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26:44" x14ac:dyDescent="0.25"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26:44" x14ac:dyDescent="0.25"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26:44" x14ac:dyDescent="0.25"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26:44" x14ac:dyDescent="0.25"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26:44" x14ac:dyDescent="0.25"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26:44" x14ac:dyDescent="0.25"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26:44" x14ac:dyDescent="0.25"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26:44" x14ac:dyDescent="0.25"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26:44" x14ac:dyDescent="0.25"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26:44" x14ac:dyDescent="0.25"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26:44" x14ac:dyDescent="0.25"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26:44" x14ac:dyDescent="0.25"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26:44" x14ac:dyDescent="0.25"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26:44" x14ac:dyDescent="0.25"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26:44" x14ac:dyDescent="0.25"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26:44" x14ac:dyDescent="0.25"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26:44" x14ac:dyDescent="0.25"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26:44" x14ac:dyDescent="0.25"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</sheetData>
  <mergeCells count="22">
    <mergeCell ref="B8:D8"/>
    <mergeCell ref="E8:G8"/>
    <mergeCell ref="R8:T8"/>
    <mergeCell ref="U8:W8"/>
    <mergeCell ref="J8:L8"/>
    <mergeCell ref="M8:O8"/>
    <mergeCell ref="AL5:AN5"/>
    <mergeCell ref="AL6:AN6"/>
    <mergeCell ref="AK12:AP12"/>
    <mergeCell ref="AK18:AO18"/>
    <mergeCell ref="Z26:AH26"/>
    <mergeCell ref="AB5:AD5"/>
    <mergeCell ref="AB6:AD6"/>
    <mergeCell ref="AJ26:AR26"/>
    <mergeCell ref="AN27:AN28"/>
    <mergeCell ref="AO27:AO28"/>
    <mergeCell ref="AP27:AQ27"/>
    <mergeCell ref="AA12:AF12"/>
    <mergeCell ref="AA18:AE18"/>
    <mergeCell ref="AD27:AD28"/>
    <mergeCell ref="AE27:AE28"/>
    <mergeCell ref="AF27:AG2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S12 panel A</vt:lpstr>
      <vt:lpstr>Fig. S12 panel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Peiyu Wang</dc:creator>
  <cp:lastModifiedBy>mirro</cp:lastModifiedBy>
  <dcterms:created xsi:type="dcterms:W3CDTF">2015-06-05T18:19:34Z</dcterms:created>
  <dcterms:modified xsi:type="dcterms:W3CDTF">2022-02-22T04:16:37Z</dcterms:modified>
</cp:coreProperties>
</file>