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etuat-my.sharepoint.com/personal/s210576z_st_me_tuat_ac_jp/Documents/1st_paper/GCB_bioenergy/220125_1st_revision/revised_submission/final_submission/Drylad/"/>
    </mc:Choice>
  </mc:AlternateContent>
  <xr:revisionPtr revIDLastSave="249" documentId="13_ncr:1_{E7108497-C95C-4797-BAFD-06F19352479B}" xr6:coauthVersionLast="47" xr6:coauthVersionMax="47" xr10:uidLastSave="{37992D82-A0AB-4715-8C4F-2E5B2B3579B8}"/>
  <bookViews>
    <workbookView xWindow="-120" yWindow="-16320" windowWidth="29040" windowHeight="15840" xr2:uid="{8EA2DDDF-3859-4415-B565-051F1C135C4E}"/>
  </bookViews>
  <sheets>
    <sheet name="Result of Formula 4" sheetId="9" r:id="rId1"/>
    <sheet name="Formulas results" sheetId="6" r:id="rId2"/>
    <sheet name="PKS information" sheetId="2" r:id="rId3"/>
    <sheet name="Land use change" sheetId="3" r:id="rId4"/>
    <sheet name="Palm plantation" sheetId="4" r:id="rId5"/>
    <sheet name="Oil extraction" sheetId="5" r:id="rId6"/>
    <sheet name="PKS transportation" sheetId="7" r:id="rId7"/>
    <sheet name="Power plant" sheetId="1" r:id="rId8"/>
    <sheet name="Global warming potential" sheetId="8" r:id="rId9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C11" i="9"/>
  <c r="D11" i="9"/>
  <c r="E11" i="9"/>
  <c r="F11" i="9"/>
  <c r="G11" i="9"/>
  <c r="H11" i="9"/>
  <c r="I11" i="9"/>
  <c r="J11" i="9"/>
  <c r="K11" i="9"/>
  <c r="L11" i="9"/>
  <c r="M11" i="9"/>
  <c r="C12" i="9"/>
  <c r="D12" i="9"/>
  <c r="E12" i="9"/>
  <c r="F12" i="9"/>
  <c r="G12" i="9"/>
  <c r="H12" i="9"/>
  <c r="I12" i="9"/>
  <c r="J12" i="9"/>
  <c r="K12" i="9"/>
  <c r="L12" i="9"/>
  <c r="M12" i="9"/>
  <c r="F7" i="9"/>
  <c r="G7" i="9"/>
  <c r="H7" i="9"/>
  <c r="I7" i="9"/>
  <c r="J7" i="9"/>
  <c r="K7" i="9"/>
  <c r="L7" i="9"/>
  <c r="M7" i="9"/>
  <c r="E7" i="9"/>
  <c r="C7" i="9"/>
  <c r="K3" i="9"/>
  <c r="L3" i="9"/>
  <c r="M3" i="9"/>
  <c r="K4" i="9"/>
  <c r="L4" i="9"/>
  <c r="M4" i="9"/>
  <c r="K5" i="9"/>
  <c r="L5" i="9"/>
  <c r="M5" i="9"/>
  <c r="J3" i="9"/>
  <c r="J4" i="9"/>
  <c r="J5" i="9"/>
  <c r="G2" i="9"/>
  <c r="H2" i="9"/>
  <c r="I2" i="9"/>
  <c r="G3" i="9"/>
  <c r="H3" i="9"/>
  <c r="I3" i="9"/>
  <c r="G4" i="9"/>
  <c r="H4" i="9"/>
  <c r="I4" i="9"/>
  <c r="G5" i="9"/>
  <c r="H5" i="9"/>
  <c r="I5" i="9"/>
  <c r="F3" i="9"/>
  <c r="F4" i="9"/>
  <c r="F5" i="9"/>
  <c r="C2" i="9"/>
  <c r="D2" i="9"/>
  <c r="E2" i="9"/>
  <c r="C3" i="9"/>
  <c r="D3" i="9"/>
  <c r="E3" i="9"/>
  <c r="C4" i="9"/>
  <c r="D4" i="9"/>
  <c r="E4" i="9"/>
  <c r="C5" i="9"/>
  <c r="D5" i="9"/>
  <c r="E5" i="9"/>
  <c r="B12" i="9"/>
  <c r="B11" i="9"/>
  <c r="B10" i="9"/>
  <c r="C9" i="9"/>
  <c r="M9" i="9" s="1"/>
  <c r="B9" i="9"/>
  <c r="J9" i="9" s="1"/>
  <c r="D8" i="9"/>
  <c r="C8" i="9"/>
  <c r="M8" i="9" s="1"/>
  <c r="B8" i="9"/>
  <c r="J8" i="9" s="1"/>
  <c r="D7" i="9"/>
  <c r="B7" i="9"/>
  <c r="C6" i="9"/>
  <c r="K6" i="9" s="1"/>
  <c r="B6" i="9"/>
  <c r="L6" i="9" s="1"/>
  <c r="B5" i="9"/>
  <c r="B4" i="9"/>
  <c r="B3" i="9"/>
  <c r="F2" i="9"/>
  <c r="B2" i="9"/>
  <c r="M6" i="9" l="1"/>
  <c r="C13" i="9"/>
  <c r="E6" i="9"/>
  <c r="H8" i="9"/>
  <c r="D9" i="9"/>
  <c r="B13" i="9"/>
  <c r="I6" i="9"/>
  <c r="L8" i="9"/>
  <c r="M13" i="9"/>
  <c r="K8" i="9"/>
  <c r="K9" i="9"/>
  <c r="F6" i="9"/>
  <c r="H9" i="9"/>
  <c r="L9" i="9"/>
  <c r="G8" i="9"/>
  <c r="G9" i="9"/>
  <c r="G6" i="9"/>
  <c r="E8" i="9"/>
  <c r="I8" i="9"/>
  <c r="E9" i="9"/>
  <c r="E13" i="9" s="1"/>
  <c r="I9" i="9"/>
  <c r="J6" i="9"/>
  <c r="J13" i="9" s="1"/>
  <c r="D6" i="9"/>
  <c r="H6" i="9"/>
  <c r="F8" i="9"/>
  <c r="F9" i="9"/>
  <c r="C26" i="6"/>
  <c r="K13" i="9" l="1"/>
  <c r="H13" i="9"/>
  <c r="F13" i="9"/>
  <c r="D13" i="9"/>
  <c r="I13" i="9"/>
  <c r="G13" i="9"/>
  <c r="L13" i="9"/>
  <c r="C2" i="6"/>
  <c r="C11" i="6" l="1"/>
  <c r="C13" i="6"/>
  <c r="C10" i="6" s="1"/>
  <c r="C9" i="6"/>
  <c r="C5" i="6"/>
  <c r="C25" i="6" l="1"/>
  <c r="C24" i="6"/>
  <c r="C22" i="6"/>
  <c r="C23" i="6"/>
  <c r="C28" i="6"/>
  <c r="C27" i="6"/>
  <c r="C4" i="6"/>
  <c r="C21" i="6"/>
  <c r="C12" i="6"/>
  <c r="C3" i="6"/>
  <c r="C20" i="6" l="1"/>
  <c r="C19" i="6"/>
  <c r="C18" i="6"/>
  <c r="C17" i="6"/>
  <c r="C15" i="6"/>
  <c r="C16" i="6"/>
  <c r="C14" i="6"/>
  <c r="C6" i="6"/>
  <c r="C7" i="6"/>
</calcChain>
</file>

<file path=xl/sharedStrings.xml><?xml version="1.0" encoding="utf-8"?>
<sst xmlns="http://schemas.openxmlformats.org/spreadsheetml/2006/main" count="344" uniqueCount="228">
  <si>
    <t>η</t>
  </si>
  <si>
    <t>N2O emission from 1MJ power generation</t>
  </si>
  <si>
    <t>CH4 emission from 1MJ power generation</t>
  </si>
  <si>
    <t>weigt ratio of PKS to FFB</t>
  </si>
  <si>
    <t>moisture content of PKS</t>
  </si>
  <si>
    <t>LHV of PKS</t>
  </si>
  <si>
    <t>LHV of CPO</t>
  </si>
  <si>
    <t>LHV of PKO</t>
  </si>
  <si>
    <t>oil extraction ratio of CPO from FFB</t>
  </si>
  <si>
    <t>oil extraction ratio of PKO from FFB</t>
  </si>
  <si>
    <t>-</t>
  </si>
  <si>
    <t>u</t>
  </si>
  <si>
    <r>
      <t>LHV</t>
    </r>
    <r>
      <rPr>
        <vertAlign val="subscript"/>
        <sz val="12"/>
        <color theme="1"/>
        <rFont val="Times New Roman"/>
        <family val="1"/>
      </rPr>
      <t>PKS</t>
    </r>
  </si>
  <si>
    <t>MJ/kg</t>
  </si>
  <si>
    <r>
      <t>W</t>
    </r>
    <r>
      <rPr>
        <vertAlign val="subscript"/>
        <sz val="12"/>
        <color theme="1"/>
        <rFont val="Times New Roman"/>
        <family val="1"/>
      </rPr>
      <t>PKS</t>
    </r>
  </si>
  <si>
    <r>
      <t>LHV</t>
    </r>
    <r>
      <rPr>
        <vertAlign val="subscript"/>
        <sz val="12"/>
        <color theme="1"/>
        <rFont val="Times New Roman"/>
        <family val="1"/>
      </rPr>
      <t>CPO</t>
    </r>
  </si>
  <si>
    <r>
      <t>W</t>
    </r>
    <r>
      <rPr>
        <vertAlign val="subscript"/>
        <sz val="12"/>
        <color theme="1"/>
        <rFont val="Times New Roman"/>
        <family val="1"/>
      </rPr>
      <t>CPO</t>
    </r>
  </si>
  <si>
    <r>
      <t>LHV</t>
    </r>
    <r>
      <rPr>
        <vertAlign val="subscript"/>
        <sz val="12"/>
        <color theme="1"/>
        <rFont val="Times New Roman"/>
        <family val="1"/>
      </rPr>
      <t>PKO</t>
    </r>
  </si>
  <si>
    <r>
      <t>W</t>
    </r>
    <r>
      <rPr>
        <vertAlign val="subscript"/>
        <sz val="12"/>
        <color theme="1"/>
        <rFont val="Times New Roman"/>
        <family val="1"/>
      </rPr>
      <t>PKO</t>
    </r>
  </si>
  <si>
    <t>carbon content of PKS</t>
  </si>
  <si>
    <r>
      <t>C</t>
    </r>
    <r>
      <rPr>
        <vertAlign val="subscript"/>
        <sz val="12"/>
        <color theme="1"/>
        <rFont val="Times New Roman"/>
        <family val="1"/>
      </rPr>
      <t>PKS</t>
    </r>
  </si>
  <si>
    <t>Average yeild of CPO for 25 years</t>
  </si>
  <si>
    <t>Above ground biomass in tropical primaly forest</t>
  </si>
  <si>
    <t>Ratio of below ground biomass to above ground biomass</t>
  </si>
  <si>
    <t>Carbon fraction of tropical primary forest wood</t>
  </si>
  <si>
    <t>Above and below ground carbon stock in peat</t>
  </si>
  <si>
    <t>Soil carbon stock in peat</t>
  </si>
  <si>
    <t>Above and below ground biomass carbon stock in palm plantation</t>
  </si>
  <si>
    <t>Soil carbon stock in palm plantation / tropical forest</t>
  </si>
  <si>
    <t>R</t>
  </si>
  <si>
    <t>CF</t>
  </si>
  <si>
    <r>
      <t>Y</t>
    </r>
    <r>
      <rPr>
        <vertAlign val="subscript"/>
        <sz val="12"/>
        <color rgb="FF000000"/>
        <rFont val="Times New Roman"/>
        <family val="1"/>
      </rPr>
      <t>CPO</t>
    </r>
  </si>
  <si>
    <r>
      <t>B</t>
    </r>
    <r>
      <rPr>
        <vertAlign val="subscript"/>
        <sz val="12"/>
        <color rgb="FF000000"/>
        <rFont val="Times New Roman"/>
        <family val="1"/>
      </rPr>
      <t>rain</t>
    </r>
  </si>
  <si>
    <r>
      <t>C</t>
    </r>
    <r>
      <rPr>
        <vertAlign val="subscript"/>
        <sz val="12"/>
        <color rgb="FF000000"/>
        <rFont val="Times New Roman"/>
        <family val="1"/>
      </rPr>
      <t>b-peat</t>
    </r>
  </si>
  <si>
    <r>
      <t>C</t>
    </r>
    <r>
      <rPr>
        <vertAlign val="subscript"/>
        <sz val="12"/>
        <color rgb="FF000000"/>
        <rFont val="Times New Roman"/>
        <family val="1"/>
      </rPr>
      <t>s-peat</t>
    </r>
  </si>
  <si>
    <r>
      <t>C</t>
    </r>
    <r>
      <rPr>
        <vertAlign val="subscript"/>
        <sz val="12"/>
        <color rgb="FF000000"/>
        <rFont val="Times New Roman"/>
        <family val="1"/>
      </rPr>
      <t>b-palm</t>
    </r>
  </si>
  <si>
    <r>
      <t>C</t>
    </r>
    <r>
      <rPr>
        <vertAlign val="subscript"/>
        <sz val="12"/>
        <color rgb="FF000000"/>
        <rFont val="Times New Roman"/>
        <family val="1"/>
      </rPr>
      <t>s-palm, rain</t>
    </r>
  </si>
  <si>
    <t>t/ha</t>
  </si>
  <si>
    <t>t d.m./ha</t>
  </si>
  <si>
    <t>t-C/(t d.m.)</t>
  </si>
  <si>
    <t>t-C/ha</t>
  </si>
  <si>
    <t>Total amount of fertilizer input for 25 years</t>
  </si>
  <si>
    <r>
      <t>EF</t>
    </r>
    <r>
      <rPr>
        <vertAlign val="subscript"/>
        <sz val="12"/>
        <color rgb="FF000000"/>
        <rFont val="Times New Roman"/>
        <family val="1"/>
      </rPr>
      <t>1</t>
    </r>
  </si>
  <si>
    <t>Nitrogen volatilization ratio</t>
  </si>
  <si>
    <r>
      <t>Frac</t>
    </r>
    <r>
      <rPr>
        <vertAlign val="subscript"/>
        <sz val="12"/>
        <color rgb="FF000000"/>
        <rFont val="Times New Roman"/>
        <family val="1"/>
      </rPr>
      <t>GAS</t>
    </r>
  </si>
  <si>
    <r>
      <t>EF</t>
    </r>
    <r>
      <rPr>
        <vertAlign val="subscript"/>
        <sz val="12"/>
        <color rgb="FF000000"/>
        <rFont val="Times New Roman"/>
        <family val="1"/>
      </rPr>
      <t>2</t>
    </r>
  </si>
  <si>
    <t>Nitrogen leaching ratio</t>
  </si>
  <si>
    <r>
      <t>Frac</t>
    </r>
    <r>
      <rPr>
        <vertAlign val="subscript"/>
        <sz val="12"/>
        <color rgb="FF000000"/>
        <rFont val="Times New Roman"/>
        <family val="1"/>
      </rPr>
      <t>LEACH</t>
    </r>
  </si>
  <si>
    <r>
      <t>EF</t>
    </r>
    <r>
      <rPr>
        <vertAlign val="subscript"/>
        <sz val="12"/>
        <color rgb="FF000000"/>
        <rFont val="Times New Roman"/>
        <family val="1"/>
      </rPr>
      <t>3</t>
    </r>
  </si>
  <si>
    <t>Annual input amount of Herbicide</t>
  </si>
  <si>
    <t>H</t>
  </si>
  <si>
    <t xml:space="preserve">Emission factor in herbicide input </t>
  </si>
  <si>
    <r>
      <t>EF</t>
    </r>
    <r>
      <rPr>
        <vertAlign val="subscript"/>
        <sz val="12"/>
        <color rgb="FF000000"/>
        <rFont val="Times New Roman"/>
        <family val="1"/>
      </rPr>
      <t>herbicide</t>
    </r>
  </si>
  <si>
    <r>
      <t>F</t>
    </r>
    <r>
      <rPr>
        <vertAlign val="subscript"/>
        <sz val="12"/>
        <color rgb="FF000000"/>
        <rFont val="Times New Roman"/>
        <family val="1"/>
      </rPr>
      <t>25</t>
    </r>
  </si>
  <si>
    <r>
      <t>Emission factor of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 in fertilizing</t>
    </r>
  </si>
  <si>
    <r>
      <t>Emission factor of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 in atmospheric sedimentation</t>
    </r>
  </si>
  <si>
    <r>
      <t>Emission factor of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 in dissolution</t>
    </r>
  </si>
  <si>
    <t>kg-N/ha</t>
  </si>
  <si>
    <r>
      <t>kg-N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O-N/kg-N</t>
    </r>
  </si>
  <si>
    <r>
      <t>kg-NH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-N + NO</t>
    </r>
    <r>
      <rPr>
        <vertAlign val="subscript"/>
        <sz val="12"/>
        <color rgb="FF000000"/>
        <rFont val="Times New Roman"/>
        <family val="1"/>
      </rPr>
      <t>x</t>
    </r>
    <r>
      <rPr>
        <sz val="12"/>
        <color rgb="FF000000"/>
        <rFont val="Times New Roman"/>
        <family val="1"/>
      </rPr>
      <t>-N/kg-N</t>
    </r>
  </si>
  <si>
    <r>
      <t>kg-N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O-N/</t>
    </r>
    <r>
      <rPr>
        <sz val="12"/>
        <color rgb="FF000000"/>
        <rFont val="Times New Roman"/>
        <family val="1"/>
        <charset val="128"/>
      </rPr>
      <t>kg-NH3-N + NOx-N</t>
    </r>
  </si>
  <si>
    <t>kg-N/kg-N</t>
  </si>
  <si>
    <r>
      <t>g/(ha</t>
    </r>
    <r>
      <rPr>
        <sz val="12"/>
        <color rgb="FF000000"/>
        <rFont val="ＭＳ 明朝"/>
        <family val="1"/>
        <charset val="128"/>
      </rPr>
      <t>・</t>
    </r>
    <r>
      <rPr>
        <sz val="12"/>
        <color rgb="FF000000"/>
        <rFont val="Times New Roman"/>
        <family val="1"/>
      </rPr>
      <t xml:space="preserve">year) </t>
    </r>
  </si>
  <si>
    <t>kg-CO₂eq/kg-herbicide</t>
  </si>
  <si>
    <t>Emission factor of nursing</t>
  </si>
  <si>
    <r>
      <t>EF</t>
    </r>
    <r>
      <rPr>
        <vertAlign val="subscript"/>
        <sz val="12"/>
        <color rgb="FF000000"/>
        <rFont val="Times New Roman"/>
        <family val="1"/>
      </rPr>
      <t>nursing</t>
    </r>
  </si>
  <si>
    <r>
      <t>Kg-CO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eq / t-FFB</t>
    </r>
  </si>
  <si>
    <t>km</t>
  </si>
  <si>
    <t>Emission factor in Oil Extraction</t>
  </si>
  <si>
    <t>Emission Factor from Palm Oil Mill Effluent (POME)</t>
  </si>
  <si>
    <t>Emission Factor from POME with 85 % capture of biogas</t>
  </si>
  <si>
    <t xml:space="preserve">Emission factor of 20 t truck in Malaysia and Indonesia </t>
  </si>
  <si>
    <t>Distant of Transport 1(Indonesia)</t>
  </si>
  <si>
    <t>Distant of Transport 1(Malaysia)</t>
  </si>
  <si>
    <r>
      <t>EF</t>
    </r>
    <r>
      <rPr>
        <vertAlign val="subscript"/>
        <sz val="12"/>
        <color theme="1"/>
        <rFont val="Times New Roman"/>
        <family val="1"/>
      </rPr>
      <t>Extract</t>
    </r>
  </si>
  <si>
    <r>
      <t>EF</t>
    </r>
    <r>
      <rPr>
        <vertAlign val="subscript"/>
        <sz val="12"/>
        <color theme="1"/>
        <rFont val="Times New Roman"/>
        <family val="1"/>
      </rPr>
      <t>POME1</t>
    </r>
  </si>
  <si>
    <r>
      <t>EF</t>
    </r>
    <r>
      <rPr>
        <vertAlign val="subscript"/>
        <sz val="12"/>
        <color theme="1"/>
        <rFont val="Times New Roman"/>
        <family val="1"/>
      </rPr>
      <t>POME2</t>
    </r>
  </si>
  <si>
    <r>
      <t>D</t>
    </r>
    <r>
      <rPr>
        <vertAlign val="subscript"/>
        <sz val="12"/>
        <color theme="1"/>
        <rFont val="Times New Roman"/>
        <family val="1"/>
      </rPr>
      <t>1</t>
    </r>
  </si>
  <si>
    <r>
      <t>EF</t>
    </r>
    <r>
      <rPr>
        <vertAlign val="subscript"/>
        <sz val="12"/>
        <color theme="1"/>
        <rFont val="Times New Roman"/>
        <family val="1"/>
      </rPr>
      <t>20t_1</t>
    </r>
  </si>
  <si>
    <t xml:space="preserve">A survey with erex Co., Ltd.  </t>
  </si>
  <si>
    <t>Emission factor of 40 t truck</t>
  </si>
  <si>
    <t xml:space="preserve">A survey with erex Co., Ltd and associated company. </t>
  </si>
  <si>
    <t>Emission Factor of Shipping</t>
  </si>
  <si>
    <t>Emission factor of 20 t truck in Japan</t>
  </si>
  <si>
    <t>Distance of Transport 2 in Malaysia</t>
  </si>
  <si>
    <t>Distance of Transport 2 in Indonesia</t>
  </si>
  <si>
    <r>
      <t>D</t>
    </r>
    <r>
      <rPr>
        <vertAlign val="subscript"/>
        <sz val="12"/>
        <color theme="1"/>
        <rFont val="Times New Roman"/>
        <family val="1"/>
      </rPr>
      <t>2</t>
    </r>
  </si>
  <si>
    <r>
      <t>EF</t>
    </r>
    <r>
      <rPr>
        <vertAlign val="subscript"/>
        <sz val="12"/>
        <color theme="1"/>
        <rFont val="Times New Roman"/>
        <family val="1"/>
      </rPr>
      <t>40t</t>
    </r>
  </si>
  <si>
    <r>
      <t>D</t>
    </r>
    <r>
      <rPr>
        <vertAlign val="subscript"/>
        <sz val="12"/>
        <color theme="1"/>
        <rFont val="Times New Roman"/>
        <family val="1"/>
      </rPr>
      <t>ship</t>
    </r>
  </si>
  <si>
    <r>
      <t>EF</t>
    </r>
    <r>
      <rPr>
        <vertAlign val="subscript"/>
        <sz val="12"/>
        <color theme="1"/>
        <rFont val="Times New Roman"/>
        <family val="1"/>
      </rPr>
      <t>ship</t>
    </r>
  </si>
  <si>
    <r>
      <t>D</t>
    </r>
    <r>
      <rPr>
        <vertAlign val="subscript"/>
        <sz val="12"/>
        <color theme="1"/>
        <rFont val="Times New Roman"/>
        <family val="1"/>
      </rPr>
      <t>3</t>
    </r>
  </si>
  <si>
    <t>Distance of Transport 3 (Kyushu)</t>
  </si>
  <si>
    <r>
      <t>EF</t>
    </r>
    <r>
      <rPr>
        <vertAlign val="subscript"/>
        <sz val="12"/>
        <color theme="1"/>
        <rFont val="Times New Roman"/>
        <family val="1"/>
      </rPr>
      <t>20t_2</t>
    </r>
  </si>
  <si>
    <t>Weight ration of ash to PKS</t>
  </si>
  <si>
    <t>Ratio of boiler supply water (fresh water) to PKS</t>
  </si>
  <si>
    <t>Ratio of boiler supply water (sea water) to PKS</t>
  </si>
  <si>
    <t>Emission factor of ash treatment</t>
  </si>
  <si>
    <t>Emission factor of waste water treatment</t>
  </si>
  <si>
    <r>
      <t>kg-CO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2"/>
        <charset val="128"/>
      </rPr>
      <t>eq/tkm</t>
    </r>
  </si>
  <si>
    <r>
      <t>kg-CO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2"/>
        <charset val="128"/>
      </rPr>
      <t>eq/t-CPO</t>
    </r>
  </si>
  <si>
    <r>
      <t>kg-N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2"/>
        <charset val="128"/>
      </rPr>
      <t>O/MJ-PKS</t>
    </r>
  </si>
  <si>
    <r>
      <t>kg-CH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2"/>
        <charset val="128"/>
      </rPr>
      <t>/MJ-PKS</t>
    </r>
  </si>
  <si>
    <r>
      <t>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2"/>
        <charset val="128"/>
      </rPr>
      <t xml:space="preserve">/kg-PKS </t>
    </r>
  </si>
  <si>
    <r>
      <t>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2"/>
        <charset val="128"/>
      </rPr>
      <t>/ kg-PKS</t>
    </r>
  </si>
  <si>
    <t>kg-CO₂eq/kg</t>
  </si>
  <si>
    <r>
      <t>kg-CO₂eq/m</t>
    </r>
    <r>
      <rPr>
        <vertAlign val="superscript"/>
        <sz val="12"/>
        <color theme="1"/>
        <rFont val="Times New Roman"/>
        <family val="1"/>
      </rPr>
      <t>3</t>
    </r>
  </si>
  <si>
    <t>Formula 1</t>
  </si>
  <si>
    <t>Formula 2</t>
  </si>
  <si>
    <t>Formula 3</t>
  </si>
  <si>
    <r>
      <t>U</t>
    </r>
    <r>
      <rPr>
        <vertAlign val="subscript"/>
        <sz val="12"/>
        <color theme="1"/>
        <rFont val="Times New Roman"/>
        <family val="1"/>
      </rPr>
      <t>FFB</t>
    </r>
  </si>
  <si>
    <r>
      <t>U</t>
    </r>
    <r>
      <rPr>
        <vertAlign val="subscript"/>
        <sz val="12"/>
        <color theme="1"/>
        <rFont val="Times New Roman"/>
        <family val="1"/>
      </rPr>
      <t>CPO</t>
    </r>
  </si>
  <si>
    <t>Value</t>
  </si>
  <si>
    <t>Unit</t>
  </si>
  <si>
    <t>Formula 5</t>
  </si>
  <si>
    <t>Formula 6</t>
  </si>
  <si>
    <t>Formula 7</t>
  </si>
  <si>
    <t>Formula 8</t>
  </si>
  <si>
    <t>Formula 9</t>
  </si>
  <si>
    <t>Formula 10</t>
  </si>
  <si>
    <t>Formula 11</t>
  </si>
  <si>
    <t>Formula 12</t>
  </si>
  <si>
    <t>Formula 13</t>
  </si>
  <si>
    <t>Formula 14</t>
  </si>
  <si>
    <t>Formula 15</t>
  </si>
  <si>
    <t>Formula 16</t>
  </si>
  <si>
    <t>Formula 17</t>
  </si>
  <si>
    <t>Formula 18</t>
  </si>
  <si>
    <t>Formula 19</t>
  </si>
  <si>
    <t>Formula 20</t>
  </si>
  <si>
    <r>
      <t>Cal</t>
    </r>
    <r>
      <rPr>
        <vertAlign val="subscript"/>
        <sz val="12"/>
        <color theme="1"/>
        <rFont val="Times New Roman"/>
        <family val="1"/>
      </rPr>
      <t>PKS</t>
    </r>
  </si>
  <si>
    <r>
      <t>C</t>
    </r>
    <r>
      <rPr>
        <vertAlign val="subscript"/>
        <sz val="12"/>
        <color theme="1"/>
        <rFont val="Times New Roman"/>
        <family val="1"/>
      </rPr>
      <t>peat</t>
    </r>
  </si>
  <si>
    <r>
      <t>C</t>
    </r>
    <r>
      <rPr>
        <vertAlign val="subscript"/>
        <sz val="12"/>
        <color theme="1"/>
        <rFont val="Times New Roman"/>
        <family val="1"/>
      </rPr>
      <t>rain</t>
    </r>
  </si>
  <si>
    <r>
      <t>C</t>
    </r>
    <r>
      <rPr>
        <vertAlign val="subscript"/>
        <sz val="12"/>
        <color theme="1"/>
        <rFont val="Times New Roman"/>
        <family val="1"/>
      </rPr>
      <t>palm</t>
    </r>
  </si>
  <si>
    <r>
      <t>A</t>
    </r>
    <r>
      <rPr>
        <vertAlign val="subscript"/>
        <sz val="12"/>
        <color theme="1"/>
        <rFont val="Times New Roman"/>
        <family val="1"/>
      </rPr>
      <t>PKS</t>
    </r>
  </si>
  <si>
    <t>ha</t>
  </si>
  <si>
    <r>
      <t>C</t>
    </r>
    <r>
      <rPr>
        <vertAlign val="subscript"/>
        <sz val="12"/>
        <color theme="1"/>
        <rFont val="Times New Roman"/>
        <family val="1"/>
      </rPr>
      <t>b-rain</t>
    </r>
  </si>
  <si>
    <r>
      <t>CO</t>
    </r>
    <r>
      <rPr>
        <vertAlign val="subscript"/>
        <sz val="12"/>
        <color theme="1"/>
        <rFont val="Times New Roman"/>
        <family val="1"/>
      </rPr>
      <t>2-LUC</t>
    </r>
    <r>
      <rPr>
        <sz val="12"/>
        <color theme="1"/>
        <rFont val="Times New Roman"/>
        <family val="2"/>
        <charset val="128"/>
      </rPr>
      <t xml:space="preserve"> (peat)</t>
    </r>
  </si>
  <si>
    <r>
      <t>CO</t>
    </r>
    <r>
      <rPr>
        <vertAlign val="subscript"/>
        <sz val="12"/>
        <color theme="1"/>
        <rFont val="Times New Roman"/>
        <family val="1"/>
      </rPr>
      <t>2-LUC</t>
    </r>
    <r>
      <rPr>
        <sz val="12"/>
        <color theme="1"/>
        <rFont val="Times New Roman"/>
        <family val="2"/>
        <charset val="128"/>
      </rPr>
      <t xml:space="preserve"> (forest)</t>
    </r>
  </si>
  <si>
    <r>
      <t>CO</t>
    </r>
    <r>
      <rPr>
        <vertAlign val="subscript"/>
        <sz val="12"/>
        <color theme="1"/>
        <rFont val="Times New Roman"/>
        <family val="1"/>
      </rPr>
      <t>2-LUC</t>
    </r>
    <r>
      <rPr>
        <sz val="12"/>
        <color theme="1"/>
        <rFont val="Times New Roman"/>
        <family val="2"/>
        <charset val="128"/>
      </rPr>
      <t xml:space="preserve"> (replant)</t>
    </r>
  </si>
  <si>
    <r>
      <t>CO</t>
    </r>
    <r>
      <rPr>
        <vertAlign val="subscript"/>
        <sz val="12"/>
        <color theme="1"/>
        <rFont val="Times New Roman"/>
        <family val="1"/>
      </rPr>
      <t>2-nurising</t>
    </r>
  </si>
  <si>
    <r>
      <t>CO</t>
    </r>
    <r>
      <rPr>
        <vertAlign val="subscript"/>
        <sz val="12"/>
        <color theme="1"/>
        <rFont val="Times New Roman"/>
        <family val="1"/>
      </rPr>
      <t>2-fertilization</t>
    </r>
  </si>
  <si>
    <r>
      <t>CO</t>
    </r>
    <r>
      <rPr>
        <vertAlign val="subscript"/>
        <sz val="12"/>
        <color theme="1"/>
        <rFont val="Times New Roman"/>
        <family val="1"/>
      </rPr>
      <t>2-herbicide</t>
    </r>
  </si>
  <si>
    <r>
      <t>CO</t>
    </r>
    <r>
      <rPr>
        <vertAlign val="subscript"/>
        <sz val="12"/>
        <color theme="1"/>
        <rFont val="Times New Roman"/>
        <family val="1"/>
      </rPr>
      <t>2-transport3</t>
    </r>
  </si>
  <si>
    <r>
      <t>CO</t>
    </r>
    <r>
      <rPr>
        <vertAlign val="subscript"/>
        <sz val="12"/>
        <color theme="1"/>
        <rFont val="Times New Roman"/>
        <family val="1"/>
      </rPr>
      <t>2-combustion1</t>
    </r>
  </si>
  <si>
    <r>
      <t>CO</t>
    </r>
    <r>
      <rPr>
        <vertAlign val="subscript"/>
        <sz val="12"/>
        <color theme="1"/>
        <rFont val="Times New Roman"/>
        <family val="1"/>
      </rPr>
      <t>2-combustion2</t>
    </r>
  </si>
  <si>
    <r>
      <t>CO</t>
    </r>
    <r>
      <rPr>
        <vertAlign val="subscript"/>
        <sz val="12"/>
        <color theme="1"/>
        <rFont val="Times New Roman"/>
        <family val="1"/>
      </rPr>
      <t>2-disposal</t>
    </r>
  </si>
  <si>
    <r>
      <t>CO</t>
    </r>
    <r>
      <rPr>
        <vertAlign val="subscript"/>
        <sz val="12"/>
        <color theme="1"/>
        <rFont val="Times New Roman"/>
        <family val="1"/>
      </rPr>
      <t>2-transport1</t>
    </r>
    <r>
      <rPr>
        <sz val="12"/>
        <color theme="1"/>
        <rFont val="Times New Roman"/>
        <family val="2"/>
        <charset val="128"/>
      </rPr>
      <t xml:space="preserve"> (Indonesia)</t>
    </r>
  </si>
  <si>
    <r>
      <t>CO</t>
    </r>
    <r>
      <rPr>
        <vertAlign val="subscript"/>
        <sz val="12"/>
        <color theme="1"/>
        <rFont val="Times New Roman"/>
        <family val="1"/>
      </rPr>
      <t>2-transport1</t>
    </r>
    <r>
      <rPr>
        <sz val="12"/>
        <color theme="1"/>
        <rFont val="Times New Roman"/>
        <family val="2"/>
        <charset val="128"/>
      </rPr>
      <t xml:space="preserve"> (Malaysia)</t>
    </r>
  </si>
  <si>
    <r>
      <t>CO</t>
    </r>
    <r>
      <rPr>
        <vertAlign val="subscript"/>
        <sz val="12"/>
        <color theme="1"/>
        <rFont val="Times New Roman"/>
        <family val="1"/>
      </rPr>
      <t>2-extraction</t>
    </r>
    <r>
      <rPr>
        <sz val="12"/>
        <color theme="1"/>
        <rFont val="Times New Roman"/>
        <family val="2"/>
        <charset val="128"/>
      </rPr>
      <t xml:space="preserve"> (no capture)</t>
    </r>
  </si>
  <si>
    <r>
      <t>CO</t>
    </r>
    <r>
      <rPr>
        <vertAlign val="subscript"/>
        <sz val="12"/>
        <color theme="1"/>
        <rFont val="Times New Roman"/>
        <family val="1"/>
      </rPr>
      <t>2-extraction</t>
    </r>
    <r>
      <rPr>
        <sz val="12"/>
        <color theme="1"/>
        <rFont val="Times New Roman"/>
        <family val="2"/>
        <charset val="128"/>
      </rPr>
      <t xml:space="preserve"> (85% captured)</t>
    </r>
  </si>
  <si>
    <r>
      <t>CO</t>
    </r>
    <r>
      <rPr>
        <vertAlign val="subscript"/>
        <sz val="12"/>
        <color theme="1"/>
        <rFont val="Times New Roman"/>
        <family val="1"/>
      </rPr>
      <t>2-transport2</t>
    </r>
    <r>
      <rPr>
        <sz val="12"/>
        <color theme="1"/>
        <rFont val="Times New Roman"/>
        <family val="2"/>
        <charset val="128"/>
      </rPr>
      <t xml:space="preserve"> (Malaysia)</t>
    </r>
  </si>
  <si>
    <r>
      <t>CO</t>
    </r>
    <r>
      <rPr>
        <vertAlign val="subscript"/>
        <sz val="12"/>
        <color theme="1"/>
        <rFont val="Times New Roman"/>
        <family val="1"/>
      </rPr>
      <t>2-transport2</t>
    </r>
    <r>
      <rPr>
        <sz val="12"/>
        <color theme="1"/>
        <rFont val="Times New Roman"/>
        <family val="2"/>
        <charset val="128"/>
      </rPr>
      <t xml:space="preserve"> (Indonesia)</t>
    </r>
  </si>
  <si>
    <r>
      <t>CO</t>
    </r>
    <r>
      <rPr>
        <vertAlign val="subscript"/>
        <sz val="12"/>
        <color theme="1"/>
        <rFont val="Times New Roman"/>
        <family val="1"/>
      </rPr>
      <t>2-shipping</t>
    </r>
    <r>
      <rPr>
        <sz val="12"/>
        <color theme="1"/>
        <rFont val="Times New Roman"/>
        <family val="2"/>
        <charset val="128"/>
      </rPr>
      <t xml:space="preserve"> (Malaysia)</t>
    </r>
  </si>
  <si>
    <r>
      <t>CO</t>
    </r>
    <r>
      <rPr>
        <vertAlign val="subscript"/>
        <sz val="12"/>
        <color theme="1"/>
        <rFont val="Times New Roman"/>
        <family val="1"/>
      </rPr>
      <t>2-shipping</t>
    </r>
    <r>
      <rPr>
        <sz val="12"/>
        <color theme="1"/>
        <rFont val="Times New Roman"/>
        <family val="2"/>
        <charset val="128"/>
      </rPr>
      <t xml:space="preserve"> (Indonesia)</t>
    </r>
  </si>
  <si>
    <t>Nursing</t>
  </si>
  <si>
    <t>Fertilization</t>
  </si>
  <si>
    <t>Hebicide</t>
  </si>
  <si>
    <t>Transport1</t>
  </si>
  <si>
    <t>Oil Extraction</t>
  </si>
  <si>
    <t>Trasport2</t>
  </si>
  <si>
    <t>Shipping</t>
  </si>
  <si>
    <t>Transport 3</t>
  </si>
  <si>
    <t>Combustion</t>
  </si>
  <si>
    <t>Disposal</t>
  </si>
  <si>
    <t>Sum</t>
  </si>
  <si>
    <t>power efficiency in Shikoku</t>
  </si>
  <si>
    <r>
      <t>U</t>
    </r>
    <r>
      <rPr>
        <vertAlign val="subscript"/>
        <sz val="12"/>
        <color theme="1"/>
        <rFont val="Times New Roman"/>
        <family val="1"/>
      </rPr>
      <t>PKS</t>
    </r>
    <r>
      <rPr>
        <sz val="12"/>
        <color theme="1"/>
        <rFont val="Times New Roman"/>
        <family val="2"/>
        <charset val="128"/>
      </rPr>
      <t xml:space="preserve"> (η=26%)</t>
    </r>
  </si>
  <si>
    <t>Distance of shipping (Malaysia-Shhikoku)</t>
  </si>
  <si>
    <t>Distance of shipping (Indonesia-Shikoku)</t>
  </si>
  <si>
    <t>Formula number</t>
  </si>
  <si>
    <t>Calculated item</t>
  </si>
  <si>
    <t>Items</t>
  </si>
  <si>
    <t>Sign</t>
  </si>
  <si>
    <t>Source</t>
  </si>
  <si>
    <r>
      <t>EF</t>
    </r>
    <r>
      <rPr>
        <vertAlign val="subscript"/>
        <sz val="12"/>
        <color theme="1"/>
        <rFont val="Times New Roman"/>
        <family val="1"/>
      </rPr>
      <t>N₂O</t>
    </r>
  </si>
  <si>
    <r>
      <t>EF</t>
    </r>
    <r>
      <rPr>
        <vertAlign val="subscript"/>
        <sz val="12"/>
        <color theme="1"/>
        <rFont val="Times New Roman"/>
        <family val="1"/>
      </rPr>
      <t>CH₄</t>
    </r>
  </si>
  <si>
    <r>
      <t>Global warming potential of CO</t>
    </r>
    <r>
      <rPr>
        <vertAlign val="subscript"/>
        <sz val="12"/>
        <color theme="1"/>
        <rFont val="Times New Roman"/>
        <family val="1"/>
      </rPr>
      <t>2</t>
    </r>
  </si>
  <si>
    <r>
      <t>Global warming potential of CH</t>
    </r>
    <r>
      <rPr>
        <vertAlign val="subscript"/>
        <sz val="12"/>
        <color theme="1"/>
        <rFont val="Times New Roman"/>
        <family val="1"/>
      </rPr>
      <t>4</t>
    </r>
  </si>
  <si>
    <r>
      <t>Global warming potential of N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2"/>
        <charset val="128"/>
      </rPr>
      <t>O</t>
    </r>
  </si>
  <si>
    <r>
      <t>W</t>
    </r>
    <r>
      <rPr>
        <vertAlign val="subscript"/>
        <sz val="12"/>
        <color theme="1"/>
        <rFont val="Times New Roman"/>
        <family val="1"/>
      </rPr>
      <t>ash</t>
    </r>
  </si>
  <si>
    <r>
      <t>W</t>
    </r>
    <r>
      <rPr>
        <vertAlign val="subscript"/>
        <sz val="12"/>
        <color theme="1"/>
        <rFont val="Times New Roman"/>
        <family val="1"/>
      </rPr>
      <t>f water</t>
    </r>
  </si>
  <si>
    <r>
      <t>W</t>
    </r>
    <r>
      <rPr>
        <vertAlign val="subscript"/>
        <sz val="12"/>
        <color theme="1"/>
        <rFont val="Times New Roman"/>
        <family val="1"/>
      </rPr>
      <t>s water</t>
    </r>
  </si>
  <si>
    <r>
      <t>EF</t>
    </r>
    <r>
      <rPr>
        <vertAlign val="subscript"/>
        <sz val="12"/>
        <color theme="1"/>
        <rFont val="Times New Roman"/>
        <family val="1"/>
      </rPr>
      <t>ash</t>
    </r>
  </si>
  <si>
    <r>
      <t>EF</t>
    </r>
    <r>
      <rPr>
        <vertAlign val="subscript"/>
        <sz val="12"/>
        <color theme="1"/>
        <rFont val="Times New Roman"/>
        <family val="1"/>
      </rPr>
      <t>water dis</t>
    </r>
  </si>
  <si>
    <t>Land Use change</t>
  </si>
  <si>
    <t>(TNO, 2021b)</t>
  </si>
  <si>
    <t>(Komata, 2018; Vijaya et al., 2010)</t>
  </si>
  <si>
    <t>(TNO,2021a)</t>
  </si>
  <si>
    <t>(Woittiez et al., 2017)</t>
  </si>
  <si>
    <t>(Ministry of Education, Culture, Sports, Science and Technology, 2020)</t>
  </si>
  <si>
    <t>(FAO, 2021a, 2021b)</t>
  </si>
  <si>
    <t>(IPCC, 2019b)</t>
  </si>
  <si>
    <t>(IPCC, 2006a)</t>
  </si>
  <si>
    <t>(RSPO, 2016)</t>
  </si>
  <si>
    <t>(Hooijer et al., 2010)</t>
  </si>
  <si>
    <t>(IPCC, 2019c)</t>
  </si>
  <si>
    <t>(Hassan et al., 2011)</t>
  </si>
  <si>
    <t>(Choo et al., 2011)</t>
  </si>
  <si>
    <t>(Research Center for Global Environmental National Institute for Environmental Studies, 2020)</t>
  </si>
  <si>
    <t>(IPCC, 2019a)</t>
  </si>
  <si>
    <t>(IPCC, 2006b)</t>
  </si>
  <si>
    <t>(Kamahara et al., 2009; Moulin et al., 2017)</t>
  </si>
  <si>
    <t>(Kamahara et al., 2009)</t>
  </si>
  <si>
    <t>(Arshad et al., 2017)</t>
  </si>
  <si>
    <t>(Giuntoli et al., 2014; Lastauto Omnibus, 2010)</t>
  </si>
  <si>
    <t>(Hosseini et al., 2015; Vijaya et al., 2010)</t>
  </si>
  <si>
    <t>(Giuntoli et al., 2014)</t>
  </si>
  <si>
    <t>(Japan Environmental Association for Industry, 2020)</t>
  </si>
  <si>
    <t>(Edwards et al., 2017)</t>
  </si>
  <si>
    <t>(IPCC, 2007)</t>
  </si>
  <si>
    <t>kg-CO2eq/kWh</t>
  </si>
  <si>
    <t>kg-PKS/kWh</t>
  </si>
  <si>
    <t>kg-FFB/kWh</t>
  </si>
  <si>
    <t>kg-CPO/kWh</t>
  </si>
  <si>
    <t xml:space="preserve">* The unit of every value corresponds to kg-CO2eq/kWh. </t>
  </si>
  <si>
    <t>Scenarios</t>
  </si>
  <si>
    <t>Scenario1_malaysia</t>
  </si>
  <si>
    <t>Scenario1_indonesia</t>
  </si>
  <si>
    <t>Scenario2_malaysia</t>
  </si>
  <si>
    <t>Scenario2_indonesia</t>
  </si>
  <si>
    <t>Scenario3_malaysia</t>
  </si>
  <si>
    <t>Scenario3_indonesia</t>
  </si>
  <si>
    <t>Scenario4_malaysia</t>
  </si>
  <si>
    <t>Scenario4_indonesia</t>
  </si>
  <si>
    <t>Scenario5_malaysia</t>
  </si>
  <si>
    <t>Scenario5_indonesia</t>
  </si>
  <si>
    <t>Scenario6_malaysia</t>
  </si>
  <si>
    <t>Scenario6_indonesia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</si>
</sst>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0000"/>
    <numFmt numFmtId="165" formatCode="0.0.E+00"/>
    <numFmt numFmtId="166" formatCode="0.0%"/>
    <numFmt numFmtId="167" formatCode="0.000"/>
    <numFmt numFmtId="168" formatCode="0.0"/>
    <numFmt numFmtId="169" formatCode="0.00.E+00"/>
    <numFmt numFmtId="170" formatCode="0.000000"/>
    <numFmt numFmtId="171" formatCode="0.00000"/>
    <numFmt numFmtId="172" formatCode="0.0000"/>
    <numFmt numFmtId="173" formatCode="0.0000000"/>
  </numFmts>
  <fonts count="9">
    <font>
      <sz val="12"/>
      <color theme="1"/>
      <name val="Times New Roman"/>
      <family val="2"/>
      <charset val="128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8"/>
      <name val="Times New Roman"/>
      <family val="2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Times New Roman"/>
      <family val="1"/>
      <charset val="128"/>
    </font>
    <font>
      <sz val="12"/>
      <color theme="1"/>
      <name val="Times New Roman"/>
      <family val="2"/>
      <charset val="128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7" fontId="0" fillId="0" borderId="1" xfId="0" applyNumberFormat="1" applyBorder="1"/>
    <xf numFmtId="166" fontId="0" fillId="0" borderId="1" xfId="1" applyNumberFormat="1" applyFont="1" applyBorder="1"/>
    <xf numFmtId="168" fontId="0" fillId="0" borderId="1" xfId="0" applyNumberFormat="1" applyBorder="1"/>
    <xf numFmtId="11" fontId="0" fillId="0" borderId="1" xfId="0" applyNumberFormat="1" applyBorder="1"/>
    <xf numFmtId="169" fontId="0" fillId="0" borderId="1" xfId="0" applyNumberFormat="1" applyBorder="1"/>
    <xf numFmtId="0" fontId="0" fillId="0" borderId="2" xfId="0" applyBorder="1"/>
    <xf numFmtId="168" fontId="0" fillId="0" borderId="2" xfId="0" applyNumberFormat="1" applyBorder="1"/>
    <xf numFmtId="0" fontId="0" fillId="0" borderId="3" xfId="0" applyBorder="1"/>
    <xf numFmtId="167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2" fontId="0" fillId="0" borderId="1" xfId="0" applyNumberFormat="1" applyBorder="1" applyAlignment="1"/>
    <xf numFmtId="173" fontId="0" fillId="0" borderId="1" xfId="0" applyNumberFormat="1" applyBorder="1" applyAlignment="1"/>
    <xf numFmtId="170" fontId="0" fillId="0" borderId="1" xfId="0" applyNumberFormat="1" applyBorder="1" applyAlignment="1"/>
    <xf numFmtId="171" fontId="0" fillId="0" borderId="1" xfId="0" applyNumberFormat="1" applyBorder="1"/>
    <xf numFmtId="167" fontId="0" fillId="0" borderId="1" xfId="0" applyNumberFormat="1" applyBorder="1" applyAlignment="1"/>
    <xf numFmtId="172" fontId="0" fillId="0" borderId="1" xfId="0" applyNumberFormat="1" applyBorder="1"/>
    <xf numFmtId="0" fontId="0" fillId="0" borderId="4" xfId="0" applyBorder="1" applyAlignment="1"/>
    <xf numFmtId="0" fontId="0" fillId="0" borderId="1" xfId="0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08A2-2BD6-4331-A448-852BC0773248}">
  <sheetPr codeName="Sheet1">
    <tabColor rgb="FFFFC000"/>
  </sheetPr>
  <dimension ref="A1:M14"/>
  <sheetViews>
    <sheetView tabSelected="1" zoomScale="70" zoomScaleNormal="70" workbookViewId="0">
      <selection activeCell="A15" sqref="A15:XFD35"/>
    </sheetView>
  </sheetViews>
  <sheetFormatPr defaultRowHeight="15.5"/>
  <cols>
    <col min="1" max="1" width="14.83203125" bestFit="1" customWidth="1"/>
    <col min="2" max="2" width="17.58203125" bestFit="1" customWidth="1"/>
    <col min="3" max="3" width="18.08203125" bestFit="1" customWidth="1"/>
    <col min="4" max="4" width="17.58203125" bestFit="1" customWidth="1"/>
    <col min="5" max="5" width="18.08203125" bestFit="1" customWidth="1"/>
    <col min="6" max="6" width="17.58203125" bestFit="1" customWidth="1"/>
    <col min="7" max="7" width="18.08203125" bestFit="1" customWidth="1"/>
    <col min="8" max="8" width="17.58203125" bestFit="1" customWidth="1"/>
    <col min="9" max="9" width="18.08203125" bestFit="1" customWidth="1"/>
    <col min="10" max="10" width="17.58203125" bestFit="1" customWidth="1"/>
    <col min="11" max="11" width="18.08203125" bestFit="1" customWidth="1"/>
    <col min="12" max="12" width="17.58203125" bestFit="1" customWidth="1"/>
    <col min="13" max="13" width="18.08203125" bestFit="1" customWidth="1"/>
  </cols>
  <sheetData>
    <row r="1" spans="1:13">
      <c r="A1" t="s">
        <v>215</v>
      </c>
      <c r="B1" s="8" t="s">
        <v>216</v>
      </c>
      <c r="C1" s="8" t="s">
        <v>217</v>
      </c>
      <c r="D1" s="8" t="s">
        <v>218</v>
      </c>
      <c r="E1" s="8" t="s">
        <v>219</v>
      </c>
      <c r="F1" s="8" t="s">
        <v>220</v>
      </c>
      <c r="G1" s="8" t="s">
        <v>221</v>
      </c>
      <c r="H1" s="8" t="s">
        <v>222</v>
      </c>
      <c r="I1" s="8" t="s">
        <v>223</v>
      </c>
      <c r="J1" s="8" t="s">
        <v>224</v>
      </c>
      <c r="K1" s="8" t="s">
        <v>225</v>
      </c>
      <c r="L1" s="8" t="s">
        <v>226</v>
      </c>
      <c r="M1" s="8" t="s">
        <v>227</v>
      </c>
    </row>
    <row r="2" spans="1:13" ht="30" customHeight="1">
      <c r="A2" s="8" t="s">
        <v>184</v>
      </c>
      <c r="B2" s="33">
        <f>'Formulas results'!$C$6*'Formulas results'!$C$5</f>
        <v>10.422746965827903</v>
      </c>
      <c r="C2" s="33">
        <f>'Formulas results'!$C$6*'Formulas results'!$C$5</f>
        <v>10.422746965827903</v>
      </c>
      <c r="D2" s="33">
        <f>'Formulas results'!$C$6*'Formulas results'!$C$5</f>
        <v>10.422746965827903</v>
      </c>
      <c r="E2" s="33">
        <f>'Formulas results'!$C$6*'Formulas results'!$C$5</f>
        <v>10.422746965827903</v>
      </c>
      <c r="F2" s="33">
        <f>'Formulas results'!$C$7*'Formulas results'!$C$5</f>
        <v>2.6559565590336556</v>
      </c>
      <c r="G2" s="33">
        <f>'Formulas results'!$C$7*'Formulas results'!$C$5</f>
        <v>2.6559565590336556</v>
      </c>
      <c r="H2" s="33">
        <f>'Formulas results'!$C$7*'Formulas results'!$C$5</f>
        <v>2.6559565590336556</v>
      </c>
      <c r="I2" s="33">
        <f>'Formulas results'!$C$7*'Formulas results'!$C$5</f>
        <v>2.6559565590336556</v>
      </c>
      <c r="J2" s="33">
        <v>0</v>
      </c>
      <c r="K2" s="33">
        <v>0</v>
      </c>
      <c r="L2" s="33">
        <v>0</v>
      </c>
      <c r="M2" s="33">
        <v>0</v>
      </c>
    </row>
    <row r="3" spans="1:13" ht="30" customHeight="1">
      <c r="A3" s="8" t="s">
        <v>154</v>
      </c>
      <c r="B3" s="34">
        <f>'Formulas results'!$C$14*'Formulas results'!$C$5</f>
        <v>2.9825266117694311E-5</v>
      </c>
      <c r="C3" s="34">
        <f>'Formulas results'!$C$14*'Formulas results'!$C$5</f>
        <v>2.9825266117694311E-5</v>
      </c>
      <c r="D3" s="34">
        <f>'Formulas results'!$C$14*'Formulas results'!$C$5</f>
        <v>2.9825266117694311E-5</v>
      </c>
      <c r="E3" s="34">
        <f>'Formulas results'!$C$14*'Formulas results'!$C$5</f>
        <v>2.9825266117694311E-5</v>
      </c>
      <c r="F3" s="34">
        <f>'Formulas results'!$C$14*'Formulas results'!$C$5</f>
        <v>2.9825266117694311E-5</v>
      </c>
      <c r="G3" s="34">
        <f>'Formulas results'!$C$14*'Formulas results'!$C$5</f>
        <v>2.9825266117694311E-5</v>
      </c>
      <c r="H3" s="34">
        <f>'Formulas results'!$C$14*'Formulas results'!$C$5</f>
        <v>2.9825266117694311E-5</v>
      </c>
      <c r="I3" s="34">
        <f>'Formulas results'!$C$14*'Formulas results'!$C$5</f>
        <v>2.9825266117694311E-5</v>
      </c>
      <c r="J3" s="34">
        <f>'Formulas results'!$C$14*'Formulas results'!$C$5</f>
        <v>2.9825266117694311E-5</v>
      </c>
      <c r="K3" s="34">
        <f>'Formulas results'!$C$14*'Formulas results'!$C$5</f>
        <v>2.9825266117694311E-5</v>
      </c>
      <c r="L3" s="34">
        <f>'Formulas results'!$C$14*'Formulas results'!$C$5</f>
        <v>2.9825266117694311E-5</v>
      </c>
      <c r="M3" s="34">
        <f>'Formulas results'!$C$14*'Formulas results'!$C$5</f>
        <v>2.9825266117694311E-5</v>
      </c>
    </row>
    <row r="4" spans="1:13" ht="30" customHeight="1">
      <c r="A4" s="8" t="s">
        <v>155</v>
      </c>
      <c r="B4" s="33">
        <f>'Formulas results'!$C$15*'Formulas results'!$C$5</f>
        <v>3.5217531070496078E-2</v>
      </c>
      <c r="C4" s="33">
        <f>'Formulas results'!$C$15*'Formulas results'!$C$5</f>
        <v>3.5217531070496078E-2</v>
      </c>
      <c r="D4" s="33">
        <f>'Formulas results'!$C$15*'Formulas results'!$C$5</f>
        <v>3.5217531070496078E-2</v>
      </c>
      <c r="E4" s="33">
        <f>'Formulas results'!$C$15*'Formulas results'!$C$5</f>
        <v>3.5217531070496078E-2</v>
      </c>
      <c r="F4" s="33">
        <f>'Formulas results'!$C$15*'Formulas results'!$C$5</f>
        <v>3.5217531070496078E-2</v>
      </c>
      <c r="G4" s="33">
        <f>'Formulas results'!$C$15*'Formulas results'!$C$5</f>
        <v>3.5217531070496078E-2</v>
      </c>
      <c r="H4" s="33">
        <f>'Formulas results'!$C$15*'Formulas results'!$C$5</f>
        <v>3.5217531070496078E-2</v>
      </c>
      <c r="I4" s="33">
        <f>'Formulas results'!$C$15*'Formulas results'!$C$5</f>
        <v>3.5217531070496078E-2</v>
      </c>
      <c r="J4" s="33">
        <f>'Formulas results'!$C$15*'Formulas results'!$C$5</f>
        <v>3.5217531070496078E-2</v>
      </c>
      <c r="K4" s="33">
        <f>'Formulas results'!$C$15*'Formulas results'!$C$5</f>
        <v>3.5217531070496078E-2</v>
      </c>
      <c r="L4" s="33">
        <f>'Formulas results'!$C$15*'Formulas results'!$C$5</f>
        <v>3.5217531070496078E-2</v>
      </c>
      <c r="M4" s="33">
        <f>'Formulas results'!$C$15*'Formulas results'!$C$5</f>
        <v>3.5217531070496078E-2</v>
      </c>
    </row>
    <row r="5" spans="1:13" ht="30" customHeight="1">
      <c r="A5" s="8" t="s">
        <v>156</v>
      </c>
      <c r="B5" s="35">
        <f>'Formulas results'!$C$16*'Formulas results'!$C$5</f>
        <v>8.5884619814650097E-4</v>
      </c>
      <c r="C5" s="35">
        <f>'Formulas results'!$C$16*'Formulas results'!$C$5</f>
        <v>8.5884619814650097E-4</v>
      </c>
      <c r="D5" s="35">
        <f>'Formulas results'!$C$16*'Formulas results'!$C$5</f>
        <v>8.5884619814650097E-4</v>
      </c>
      <c r="E5" s="35">
        <f>'Formulas results'!$C$16*'Formulas results'!$C$5</f>
        <v>8.5884619814650097E-4</v>
      </c>
      <c r="F5" s="35">
        <f>'Formulas results'!$C$16*'Formulas results'!$C$5</f>
        <v>8.5884619814650097E-4</v>
      </c>
      <c r="G5" s="35">
        <f>'Formulas results'!$C$16*'Formulas results'!$C$5</f>
        <v>8.5884619814650097E-4</v>
      </c>
      <c r="H5" s="35">
        <f>'Formulas results'!$C$16*'Formulas results'!$C$5</f>
        <v>8.5884619814650097E-4</v>
      </c>
      <c r="I5" s="35">
        <f>'Formulas results'!$C$16*'Formulas results'!$C$5</f>
        <v>8.5884619814650097E-4</v>
      </c>
      <c r="J5" s="35">
        <f>'Formulas results'!$C$16*'Formulas results'!$C$5</f>
        <v>8.5884619814650097E-4</v>
      </c>
      <c r="K5" s="35">
        <f>'Formulas results'!$C$16*'Formulas results'!$C$5</f>
        <v>8.5884619814650097E-4</v>
      </c>
      <c r="L5" s="35">
        <f>'Formulas results'!$C$16*'Formulas results'!$C$5</f>
        <v>8.5884619814650097E-4</v>
      </c>
      <c r="M5" s="35">
        <f>'Formulas results'!$C$16*'Formulas results'!$C$5</f>
        <v>8.5884619814650097E-4</v>
      </c>
    </row>
    <row r="6" spans="1:13" ht="30" customHeight="1">
      <c r="A6" s="8" t="s">
        <v>157</v>
      </c>
      <c r="B6" s="36">
        <f>'Formulas results'!$C$17*'Formulas results'!$C$5</f>
        <v>1.0080939947780676E-2</v>
      </c>
      <c r="C6" s="36">
        <f>'Formulas results'!$C$18*'Formulas results'!$C$5</f>
        <v>2.5966057441253261E-3</v>
      </c>
      <c r="D6" s="36">
        <f>$B$6</f>
        <v>1.0080939947780676E-2</v>
      </c>
      <c r="E6" s="36">
        <f>$C$6</f>
        <v>2.5966057441253261E-3</v>
      </c>
      <c r="F6" s="36">
        <f>$B$6</f>
        <v>1.0080939947780676E-2</v>
      </c>
      <c r="G6" s="36">
        <f>$C$6</f>
        <v>2.5966057441253261E-3</v>
      </c>
      <c r="H6" s="36">
        <f>$B$6</f>
        <v>1.0080939947780676E-2</v>
      </c>
      <c r="I6" s="36">
        <f>$C$6</f>
        <v>2.5966057441253261E-3</v>
      </c>
      <c r="J6" s="36">
        <f>$B$6</f>
        <v>1.0080939947780676E-2</v>
      </c>
      <c r="K6" s="36">
        <f>$C$6</f>
        <v>2.5966057441253261E-3</v>
      </c>
      <c r="L6" s="36">
        <f>$B$6</f>
        <v>1.0080939947780676E-2</v>
      </c>
      <c r="M6" s="36">
        <f>$C$6</f>
        <v>2.5966057441253261E-3</v>
      </c>
    </row>
    <row r="7" spans="1:13" ht="30" customHeight="1">
      <c r="A7" s="8" t="s">
        <v>158</v>
      </c>
      <c r="B7" s="37">
        <f>'Formulas results'!$C$19*'Formulas results'!$C$5</f>
        <v>0.3776974091182968</v>
      </c>
      <c r="C7" s="37">
        <f>'Formulas results'!$C$19*'Formulas results'!$C$5</f>
        <v>0.3776974091182968</v>
      </c>
      <c r="D7" s="33">
        <f>'Formulas results'!$C$20*'Formulas results'!$C$5</f>
        <v>8.4591323558947565E-2</v>
      </c>
      <c r="E7" s="33">
        <f>'Formulas results'!$C$20*'Formulas results'!$C$5</f>
        <v>8.4591323558947565E-2</v>
      </c>
      <c r="F7" s="37">
        <f>'Formulas results'!$C$19*'Formulas results'!$C$5</f>
        <v>0.3776974091182968</v>
      </c>
      <c r="G7" s="37">
        <f>'Formulas results'!$C$19*'Formulas results'!$C$5</f>
        <v>0.3776974091182968</v>
      </c>
      <c r="H7" s="33">
        <f>'Formulas results'!$C$20*'Formulas results'!$C$5</f>
        <v>8.4591323558947565E-2</v>
      </c>
      <c r="I7" s="33">
        <f>'Formulas results'!$C$20*'Formulas results'!$C$5</f>
        <v>8.4591323558947565E-2</v>
      </c>
      <c r="J7" s="37">
        <f>'Formulas results'!$C$19*'Formulas results'!$C$5</f>
        <v>0.3776974091182968</v>
      </c>
      <c r="K7" s="37">
        <f>'Formulas results'!$C$19*'Formulas results'!$C$5</f>
        <v>0.3776974091182968</v>
      </c>
      <c r="L7" s="33">
        <f>'Formulas results'!$C$20*'Formulas results'!$C$5</f>
        <v>8.4591323558947565E-2</v>
      </c>
      <c r="M7" s="33">
        <f>'Formulas results'!$C$20*'Formulas results'!$C$5</f>
        <v>8.4591323558947565E-2</v>
      </c>
    </row>
    <row r="8" spans="1:13" ht="30" customHeight="1">
      <c r="A8" s="8" t="s">
        <v>159</v>
      </c>
      <c r="B8" s="36">
        <f>'Formulas results'!$C$21</f>
        <v>8.1321682970208961E-3</v>
      </c>
      <c r="C8" s="36">
        <f>'Formulas results'!$C$22</f>
        <v>1.5790618052467759E-2</v>
      </c>
      <c r="D8" s="36">
        <f>$B$8</f>
        <v>8.1321682970208961E-3</v>
      </c>
      <c r="E8" s="36">
        <f>$C$8</f>
        <v>1.5790618052467759E-2</v>
      </c>
      <c r="F8" s="36">
        <f>$B$8</f>
        <v>8.1321682970208961E-3</v>
      </c>
      <c r="G8" s="36">
        <f>$C$8</f>
        <v>1.5790618052467759E-2</v>
      </c>
      <c r="H8" s="36">
        <f>$B$8</f>
        <v>8.1321682970208961E-3</v>
      </c>
      <c r="I8" s="36">
        <f>$C$8</f>
        <v>1.5790618052467759E-2</v>
      </c>
      <c r="J8" s="36">
        <f>$B$8</f>
        <v>8.1321682970208961E-3</v>
      </c>
      <c r="K8" s="36">
        <f>$C$8</f>
        <v>1.5790618052467759E-2</v>
      </c>
      <c r="L8" s="36">
        <f>$B$8</f>
        <v>8.1321682970208961E-3</v>
      </c>
      <c r="M8" s="36">
        <f>$C$8</f>
        <v>1.5790618052467759E-2</v>
      </c>
    </row>
    <row r="9" spans="1:13" ht="30" customHeight="1">
      <c r="A9" s="8" t="s">
        <v>160</v>
      </c>
      <c r="B9" s="38">
        <f>'Formulas results'!$C$23</f>
        <v>9.0751165551356136E-2</v>
      </c>
      <c r="C9" s="38">
        <f>'Formulas results'!$C$24</f>
        <v>0.11295346453979543</v>
      </c>
      <c r="D9" s="38">
        <f>$B$9</f>
        <v>9.0751165551356136E-2</v>
      </c>
      <c r="E9" s="38">
        <f>$C$9</f>
        <v>0.11295346453979543</v>
      </c>
      <c r="F9" s="38">
        <f>$B$9</f>
        <v>9.0751165551356136E-2</v>
      </c>
      <c r="G9" s="38">
        <f>$C$9</f>
        <v>0.11295346453979543</v>
      </c>
      <c r="H9" s="38">
        <f>$B$9</f>
        <v>9.0751165551356136E-2</v>
      </c>
      <c r="I9" s="38">
        <f>$C$9</f>
        <v>0.11295346453979543</v>
      </c>
      <c r="J9" s="38">
        <f>$B$9</f>
        <v>9.0751165551356136E-2</v>
      </c>
      <c r="K9" s="38">
        <f>$C$9</f>
        <v>0.11295346453979543</v>
      </c>
      <c r="L9" s="38">
        <f>$B$9</f>
        <v>9.0751165551356136E-2</v>
      </c>
      <c r="M9" s="38">
        <f>$C$9</f>
        <v>0.11295346453979543</v>
      </c>
    </row>
    <row r="10" spans="1:13" ht="30" customHeight="1">
      <c r="A10" s="8" t="s">
        <v>161</v>
      </c>
      <c r="B10" s="35">
        <f>'Formulas results'!$C$25</f>
        <v>1.8692307692307688E-4</v>
      </c>
      <c r="C10" s="35">
        <f>'Formulas results'!$C$25</f>
        <v>1.8692307692307688E-4</v>
      </c>
      <c r="D10" s="35">
        <f>'Formulas results'!$C$25</f>
        <v>1.8692307692307688E-4</v>
      </c>
      <c r="E10" s="35">
        <f>'Formulas results'!$C$25</f>
        <v>1.8692307692307688E-4</v>
      </c>
      <c r="F10" s="35">
        <f>'Formulas results'!$C$25</f>
        <v>1.8692307692307688E-4</v>
      </c>
      <c r="G10" s="35">
        <f>'Formulas results'!$C$25</f>
        <v>1.8692307692307688E-4</v>
      </c>
      <c r="H10" s="35">
        <f>'Formulas results'!$C$25</f>
        <v>1.8692307692307688E-4</v>
      </c>
      <c r="I10" s="35">
        <f>'Formulas results'!$C$25</f>
        <v>1.8692307692307688E-4</v>
      </c>
      <c r="J10" s="35">
        <f>'Formulas results'!$C$25</f>
        <v>1.8692307692307688E-4</v>
      </c>
      <c r="K10" s="35">
        <f>'Formulas results'!$C$25</f>
        <v>1.8692307692307688E-4</v>
      </c>
      <c r="L10" s="35">
        <f>'Formulas results'!$C$25</f>
        <v>1.8692307692307688E-4</v>
      </c>
      <c r="M10" s="35">
        <f>'Formulas results'!$C$25</f>
        <v>1.8692307692307688E-4</v>
      </c>
    </row>
    <row r="11" spans="1:13" ht="30" customHeight="1">
      <c r="A11" s="8" t="s">
        <v>162</v>
      </c>
      <c r="B11" s="33">
        <f>'Formulas results'!$C$27</f>
        <v>1.3914893823921741</v>
      </c>
      <c r="C11" s="33">
        <f>'Formulas results'!$C$27</f>
        <v>1.3914893823921741</v>
      </c>
      <c r="D11" s="33">
        <f>'Formulas results'!$C$27</f>
        <v>1.3914893823921741</v>
      </c>
      <c r="E11" s="33">
        <f>'Formulas results'!$C$27</f>
        <v>1.3914893823921741</v>
      </c>
      <c r="F11" s="33">
        <f>'Formulas results'!$C$27</f>
        <v>1.3914893823921741</v>
      </c>
      <c r="G11" s="33">
        <f>'Formulas results'!$C$27</f>
        <v>1.3914893823921741</v>
      </c>
      <c r="H11" s="33">
        <f>'Formulas results'!$C$27</f>
        <v>1.3914893823921741</v>
      </c>
      <c r="I11" s="33">
        <f>'Formulas results'!$C$27</f>
        <v>1.3914893823921741</v>
      </c>
      <c r="J11" s="33">
        <f>'Formulas results'!$C$27</f>
        <v>1.3914893823921741</v>
      </c>
      <c r="K11" s="33">
        <f>'Formulas results'!$C$27</f>
        <v>1.3914893823921741</v>
      </c>
      <c r="L11" s="33">
        <f>'Formulas results'!$C$27</f>
        <v>1.3914893823921741</v>
      </c>
      <c r="M11" s="33">
        <f>'Formulas results'!$C$27</f>
        <v>1.3914893823921741</v>
      </c>
    </row>
    <row r="12" spans="1:13" ht="30" customHeight="1">
      <c r="A12" s="8" t="s">
        <v>163</v>
      </c>
      <c r="B12" s="35">
        <f>'Formulas results'!$C$28</f>
        <v>8.2526678523788346E-4</v>
      </c>
      <c r="C12" s="35">
        <f>'Formulas results'!$C$28</f>
        <v>8.2526678523788346E-4</v>
      </c>
      <c r="D12" s="35">
        <f>'Formulas results'!$C$28</f>
        <v>8.2526678523788346E-4</v>
      </c>
      <c r="E12" s="35">
        <f>'Formulas results'!$C$28</f>
        <v>8.2526678523788346E-4</v>
      </c>
      <c r="F12" s="35">
        <f>'Formulas results'!$C$28</f>
        <v>8.2526678523788346E-4</v>
      </c>
      <c r="G12" s="35">
        <f>'Formulas results'!$C$28</f>
        <v>8.2526678523788346E-4</v>
      </c>
      <c r="H12" s="35">
        <f>'Formulas results'!$C$28</f>
        <v>8.2526678523788346E-4</v>
      </c>
      <c r="I12" s="35">
        <f>'Formulas results'!$C$28</f>
        <v>8.2526678523788346E-4</v>
      </c>
      <c r="J12" s="35">
        <f>'Formulas results'!$C$28</f>
        <v>8.2526678523788346E-4</v>
      </c>
      <c r="K12" s="35">
        <f>'Formulas results'!$C$28</f>
        <v>8.2526678523788346E-4</v>
      </c>
      <c r="L12" s="35">
        <f>'Formulas results'!$C$28</f>
        <v>8.2526678523788346E-4</v>
      </c>
      <c r="M12" s="35">
        <f>'Formulas results'!$C$28</f>
        <v>8.2526678523788346E-4</v>
      </c>
    </row>
    <row r="13" spans="1:13" ht="30" customHeight="1">
      <c r="A13" s="8" t="s">
        <v>164</v>
      </c>
      <c r="B13" s="38">
        <f>SUM(B2:B12)</f>
        <v>12.338016423531453</v>
      </c>
      <c r="C13" s="38">
        <f t="shared" ref="C13:M13" si="0">SUM(C2:C12)</f>
        <v>12.360392838071684</v>
      </c>
      <c r="D13" s="38">
        <f t="shared" si="0"/>
        <v>12.044910337972105</v>
      </c>
      <c r="E13" s="38">
        <f t="shared" si="0"/>
        <v>12.067286752512336</v>
      </c>
      <c r="F13" s="38">
        <f t="shared" si="0"/>
        <v>4.5712260167372065</v>
      </c>
      <c r="G13" s="38">
        <f t="shared" si="0"/>
        <v>4.5936024312774366</v>
      </c>
      <c r="H13" s="38">
        <f t="shared" si="0"/>
        <v>4.2781199311778568</v>
      </c>
      <c r="I13" s="38">
        <f t="shared" si="0"/>
        <v>4.3004963457180878</v>
      </c>
      <c r="J13" s="38">
        <f t="shared" si="0"/>
        <v>1.9152694577035498</v>
      </c>
      <c r="K13" s="38">
        <f t="shared" si="0"/>
        <v>1.9376458722437808</v>
      </c>
      <c r="L13" s="38">
        <f t="shared" si="0"/>
        <v>1.6221633721442008</v>
      </c>
      <c r="M13" s="38">
        <f t="shared" si="0"/>
        <v>1.6445397866844316</v>
      </c>
    </row>
    <row r="14" spans="1:13">
      <c r="A14" s="39" t="s">
        <v>214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D447-B582-4DCB-82EB-93DD1BF30049}">
  <sheetPr codeName="Sheet2">
    <tabColor rgb="FFFFFF00"/>
  </sheetPr>
  <dimension ref="A1:D28"/>
  <sheetViews>
    <sheetView topLeftCell="A15" workbookViewId="0">
      <selection activeCell="C32" sqref="C32"/>
    </sheetView>
  </sheetViews>
  <sheetFormatPr defaultRowHeight="15.5"/>
  <cols>
    <col min="1" max="1" width="21.33203125" bestFit="1" customWidth="1"/>
    <col min="2" max="2" width="23.83203125" bestFit="1" customWidth="1"/>
    <col min="3" max="3" width="12.1640625" bestFit="1" customWidth="1"/>
    <col min="4" max="4" width="21" bestFit="1" customWidth="1"/>
  </cols>
  <sheetData>
    <row r="1" spans="1:4">
      <c r="A1" s="8" t="s">
        <v>169</v>
      </c>
      <c r="B1" s="8" t="s">
        <v>170</v>
      </c>
      <c r="C1" s="8" t="s">
        <v>111</v>
      </c>
      <c r="D1" s="8" t="s">
        <v>112</v>
      </c>
    </row>
    <row r="2" spans="1:4" ht="30" customHeight="1">
      <c r="A2" s="8" t="s">
        <v>106</v>
      </c>
      <c r="B2" s="8" t="s">
        <v>166</v>
      </c>
      <c r="C2" s="20">
        <f>1/'PKS information'!C5*1/'PKS information'!C2*1/(1-'PKS information'!C3)*3.6</f>
        <v>1.000444642063139</v>
      </c>
      <c r="D2" s="8" t="s">
        <v>211</v>
      </c>
    </row>
    <row r="3" spans="1:4" ht="30" customHeight="1">
      <c r="A3" s="8" t="s">
        <v>107</v>
      </c>
      <c r="B3" s="8" t="s">
        <v>109</v>
      </c>
      <c r="C3" s="20">
        <f>C2/'PKS information'!C6</f>
        <v>20.008892841262778</v>
      </c>
      <c r="D3" s="8" t="s">
        <v>212</v>
      </c>
    </row>
    <row r="4" spans="1:4" ht="30" customHeight="1">
      <c r="A4" s="27" t="s">
        <v>108</v>
      </c>
      <c r="B4" s="27" t="s">
        <v>110</v>
      </c>
      <c r="C4" s="28">
        <f>C2*'PKS information'!C8/'PKS information'!C6</f>
        <v>4.001778568252556</v>
      </c>
      <c r="D4" s="27" t="s">
        <v>213</v>
      </c>
    </row>
    <row r="5" spans="1:4" ht="30" customHeight="1">
      <c r="A5" s="8" t="s">
        <v>113</v>
      </c>
      <c r="B5" s="8" t="s">
        <v>129</v>
      </c>
      <c r="C5" s="21">
        <f>'PKS information'!C6*'PKS information'!C5/('PKS information'!C6*'PKS information'!C5+'PKS information'!C8*'PKS information'!C7+'PKS information'!C10*'PKS information'!C9)</f>
        <v>9.0339425587467367E-2</v>
      </c>
      <c r="D5" s="8" t="s">
        <v>10</v>
      </c>
    </row>
    <row r="6" spans="1:4" ht="30" customHeight="1">
      <c r="A6" s="25" t="s">
        <v>114</v>
      </c>
      <c r="B6" s="25" t="s">
        <v>136</v>
      </c>
      <c r="C6" s="26">
        <f>(C9-C11)*1000*C12*44/12</f>
        <v>115.37318173156321</v>
      </c>
      <c r="D6" s="25" t="s">
        <v>210</v>
      </c>
    </row>
    <row r="7" spans="1:4" ht="30" customHeight="1">
      <c r="A7" s="8" t="s">
        <v>114</v>
      </c>
      <c r="B7" s="8" t="s">
        <v>137</v>
      </c>
      <c r="C7" s="22">
        <f>(C10-C11)*1000*C12*44/12</f>
        <v>29.399750349996822</v>
      </c>
      <c r="D7" s="8" t="s">
        <v>210</v>
      </c>
    </row>
    <row r="8" spans="1:4" ht="30" customHeight="1">
      <c r="A8" s="8" t="s">
        <v>114</v>
      </c>
      <c r="B8" s="8" t="s">
        <v>138</v>
      </c>
      <c r="C8" s="8">
        <v>0</v>
      </c>
      <c r="D8" s="8" t="s">
        <v>210</v>
      </c>
    </row>
    <row r="9" spans="1:4" ht="30" customHeight="1">
      <c r="A9" s="8" t="s">
        <v>115</v>
      </c>
      <c r="B9" s="8" t="s">
        <v>130</v>
      </c>
      <c r="C9" s="22">
        <f>'Land use change'!C6+'Land use change'!C7</f>
        <v>820</v>
      </c>
      <c r="D9" s="8" t="s">
        <v>40</v>
      </c>
    </row>
    <row r="10" spans="1:4" ht="30" customHeight="1">
      <c r="A10" s="8" t="s">
        <v>115</v>
      </c>
      <c r="B10" s="8" t="s">
        <v>131</v>
      </c>
      <c r="C10" s="22">
        <f>C13+'Land use change'!C9</f>
        <v>307.31828400000001</v>
      </c>
      <c r="D10" s="8" t="s">
        <v>40</v>
      </c>
    </row>
    <row r="11" spans="1:4" ht="30" customHeight="1">
      <c r="A11" s="8" t="s">
        <v>115</v>
      </c>
      <c r="B11" s="8" t="s">
        <v>132</v>
      </c>
      <c r="C11" s="8">
        <f>'Land use change'!C8+'Land use change'!C9</f>
        <v>132</v>
      </c>
      <c r="D11" s="8" t="s">
        <v>40</v>
      </c>
    </row>
    <row r="12" spans="1:4" ht="30" customHeight="1">
      <c r="A12" s="8" t="s">
        <v>116</v>
      </c>
      <c r="B12" s="8" t="s">
        <v>133</v>
      </c>
      <c r="C12" s="23">
        <f>C2/('Land use change'!C2*1000*'PKS information'!C6/'PKS information'!C8)</f>
        <v>4.5734612208600641E-5</v>
      </c>
      <c r="D12" s="8" t="s">
        <v>134</v>
      </c>
    </row>
    <row r="13" spans="1:4" ht="30" customHeight="1">
      <c r="A13" s="8" t="s">
        <v>117</v>
      </c>
      <c r="B13" s="8" t="s">
        <v>135</v>
      </c>
      <c r="C13" s="22">
        <f>'Land use change'!C3*(1+'Land use change'!C4)*'Land use change'!C5</f>
        <v>235.31828400000001</v>
      </c>
      <c r="D13" s="8" t="s">
        <v>40</v>
      </c>
    </row>
    <row r="14" spans="1:4" ht="30" customHeight="1">
      <c r="A14" s="8" t="s">
        <v>118</v>
      </c>
      <c r="B14" s="8" t="s">
        <v>139</v>
      </c>
      <c r="C14" s="23">
        <f>'Palm plantation'!C2*'Formulas results'!C3*1/1000</f>
        <v>3.3014673188083585E-4</v>
      </c>
      <c r="D14" s="8" t="s">
        <v>210</v>
      </c>
    </row>
    <row r="15" spans="1:4" ht="30" customHeight="1">
      <c r="A15" s="8" t="s">
        <v>119</v>
      </c>
      <c r="B15" s="8" t="s">
        <v>140</v>
      </c>
      <c r="C15" s="24">
        <f>('Palm plantation'!C4+'Palm plantation'!C6*'Palm plantation'!C5+'Palm plantation'!C8*'Palm plantation'!C7)*'Palm plantation'!C3*'Formulas results'!C12*44/28*'Global warming potential'!C4</f>
        <v>0.38983567630057797</v>
      </c>
      <c r="D15" s="8" t="s">
        <v>210</v>
      </c>
    </row>
    <row r="16" spans="1:4" ht="30" customHeight="1">
      <c r="A16" s="8" t="s">
        <v>120</v>
      </c>
      <c r="B16" s="8" t="s">
        <v>141</v>
      </c>
      <c r="C16" s="23">
        <f>'Palm plantation'!C9*'Palm plantation'!C10*'Formulas results'!C12*1/1000*25</f>
        <v>9.5068813263037531E-3</v>
      </c>
      <c r="D16" s="8" t="s">
        <v>210</v>
      </c>
    </row>
    <row r="17" spans="1:4" ht="30" customHeight="1">
      <c r="A17" s="8" t="s">
        <v>121</v>
      </c>
      <c r="B17" s="8" t="s">
        <v>147</v>
      </c>
      <c r="C17" s="20">
        <f>'Oil extraction'!C2*'Oil extraction'!C4*'Formulas results'!C3*1/1000</f>
        <v>0.11158959537572251</v>
      </c>
      <c r="D17" s="8" t="s">
        <v>210</v>
      </c>
    </row>
    <row r="18" spans="1:4" ht="30" customHeight="1">
      <c r="A18" s="8" t="s">
        <v>121</v>
      </c>
      <c r="B18" s="8" t="s">
        <v>146</v>
      </c>
      <c r="C18" s="24">
        <f>'Oil extraction'!C3*'Oil extraction'!C4*'Formulas results'!C3*1/1000</f>
        <v>2.8742774566473984E-2</v>
      </c>
      <c r="D18" s="8" t="s">
        <v>210</v>
      </c>
    </row>
    <row r="19" spans="1:4" ht="30" customHeight="1">
      <c r="A19" s="8" t="s">
        <v>122</v>
      </c>
      <c r="B19" s="8" t="s">
        <v>148</v>
      </c>
      <c r="C19" s="20">
        <f>('Oil extraction'!C5+'Oil extraction'!C6)*'Formulas results'!C4*1/1000</f>
        <v>4.1808701645175628</v>
      </c>
      <c r="D19" s="8" t="s">
        <v>210</v>
      </c>
    </row>
    <row r="20" spans="1:4" ht="30" customHeight="1">
      <c r="A20" s="8" t="s">
        <v>122</v>
      </c>
      <c r="B20" s="8" t="s">
        <v>149</v>
      </c>
      <c r="C20" s="20">
        <f>('Oil extraction'!C5+'Oil extraction'!C7)*'Formulas results'!C4*1/1000</f>
        <v>0.9363721654068472</v>
      </c>
      <c r="D20" s="8" t="s">
        <v>210</v>
      </c>
    </row>
    <row r="21" spans="1:4" ht="30" customHeight="1">
      <c r="A21" s="8" t="s">
        <v>123</v>
      </c>
      <c r="B21" s="8" t="s">
        <v>150</v>
      </c>
      <c r="C21" s="24">
        <f>'PKS transportation'!C2*'PKS transportation'!C4*'Formulas results'!C2*1/1000</f>
        <v>8.1321682970208961E-3</v>
      </c>
      <c r="D21" s="8" t="s">
        <v>210</v>
      </c>
    </row>
    <row r="22" spans="1:4" ht="30" customHeight="1">
      <c r="A22" s="8" t="s">
        <v>123</v>
      </c>
      <c r="B22" s="8" t="s">
        <v>151</v>
      </c>
      <c r="C22" s="24">
        <f>'PKS transportation'!C3*'PKS transportation'!C4*'Formulas results'!C2*1/1000</f>
        <v>1.5790618052467759E-2</v>
      </c>
      <c r="D22" s="8" t="s">
        <v>210</v>
      </c>
    </row>
    <row r="23" spans="1:4" ht="30" customHeight="1">
      <c r="A23" s="8" t="s">
        <v>124</v>
      </c>
      <c r="B23" s="8" t="s">
        <v>152</v>
      </c>
      <c r="C23" s="20">
        <f>'PKS transportation'!C5*'PKS transportation'!C7*'Formulas results'!C2*1/1000</f>
        <v>9.0751165551356136E-2</v>
      </c>
      <c r="D23" s="8" t="s">
        <v>210</v>
      </c>
    </row>
    <row r="24" spans="1:4" ht="30" customHeight="1">
      <c r="A24" s="8" t="s">
        <v>124</v>
      </c>
      <c r="B24" s="8" t="s">
        <v>153</v>
      </c>
      <c r="C24" s="20">
        <f>'PKS transportation'!C6*'PKS transportation'!C7*'Formulas results'!C2*1/1000</f>
        <v>0.11295346453979543</v>
      </c>
      <c r="D24" s="8" t="s">
        <v>210</v>
      </c>
    </row>
    <row r="25" spans="1:4" ht="30" customHeight="1">
      <c r="A25" s="8" t="s">
        <v>125</v>
      </c>
      <c r="B25" s="8" t="s">
        <v>142</v>
      </c>
      <c r="C25" s="24">
        <f>'PKS transportation'!C8*'PKS transportation'!C9*'Formulas results'!C2*1/1000</f>
        <v>1.8692307692307688E-4</v>
      </c>
      <c r="D25" s="8" t="s">
        <v>210</v>
      </c>
    </row>
    <row r="26" spans="1:4" ht="30" customHeight="1">
      <c r="A26" s="8" t="s">
        <v>126</v>
      </c>
      <c r="B26" s="8" t="s">
        <v>143</v>
      </c>
      <c r="C26" s="24">
        <f>('Power plant'!C3*'Global warming potential'!C3+'Power plant'!C2*'Global warming potential'!C4)*3.6/'PKS information'!C2</f>
        <v>2.1051692307692306E-2</v>
      </c>
      <c r="D26" s="8" t="s">
        <v>210</v>
      </c>
    </row>
    <row r="27" spans="1:4" ht="30" customHeight="1">
      <c r="A27" s="8" t="s">
        <v>127</v>
      </c>
      <c r="B27" s="8" t="s">
        <v>144</v>
      </c>
      <c r="C27" s="20">
        <f>C26+('Formulas results'!C2*'PKS information'!C4*(1-'PKS information'!C3)-'Power plant'!C3*1/'PKS information'!C2*12/16)*44/12</f>
        <v>1.3914893823921741</v>
      </c>
      <c r="D27" s="8" t="s">
        <v>210</v>
      </c>
    </row>
    <row r="28" spans="1:4" ht="30" customHeight="1">
      <c r="A28" s="8" t="s">
        <v>128</v>
      </c>
      <c r="B28" s="8" t="s">
        <v>145</v>
      </c>
      <c r="C28" s="24">
        <f>'Formulas results'!C2*'Power plant'!C4*'Power plant'!C7+'Formulas results'!C2*'Power plant'!C8*('Power plant'!C5+'Power plant'!C6)</f>
        <v>8.2526678523788346E-4</v>
      </c>
      <c r="D28" s="8" t="s">
        <v>210</v>
      </c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79D70-4F53-48D8-AA07-C21B46B9BE6B}">
  <sheetPr codeName="Sheet3"/>
  <dimension ref="A1:E10"/>
  <sheetViews>
    <sheetView zoomScaleNormal="100" workbookViewId="0">
      <selection activeCell="E2" sqref="E2:E10"/>
    </sheetView>
  </sheetViews>
  <sheetFormatPr defaultRowHeight="15.5"/>
  <cols>
    <col min="1" max="1" width="33.33203125" bestFit="1" customWidth="1"/>
    <col min="2" max="4" width="15.58203125" style="3" customWidth="1"/>
    <col min="5" max="5" width="59.1640625" bestFit="1" customWidth="1"/>
  </cols>
  <sheetData>
    <row r="1" spans="1:5">
      <c r="A1" s="5" t="s">
        <v>171</v>
      </c>
      <c r="B1" s="6" t="s">
        <v>172</v>
      </c>
      <c r="C1" s="7" t="s">
        <v>111</v>
      </c>
      <c r="D1" s="6" t="s">
        <v>112</v>
      </c>
      <c r="E1" s="5" t="s">
        <v>173</v>
      </c>
    </row>
    <row r="2" spans="1:5" ht="40" customHeight="1">
      <c r="A2" s="18" t="s">
        <v>165</v>
      </c>
      <c r="B2" s="6" t="s">
        <v>0</v>
      </c>
      <c r="C2" s="11">
        <v>0.26</v>
      </c>
      <c r="D2" s="6" t="s">
        <v>10</v>
      </c>
      <c r="E2" s="30" t="s">
        <v>79</v>
      </c>
    </row>
    <row r="3" spans="1:5" ht="40" customHeight="1">
      <c r="A3" s="8" t="s">
        <v>4</v>
      </c>
      <c r="B3" s="9" t="s">
        <v>11</v>
      </c>
      <c r="C3" s="10">
        <v>0.2</v>
      </c>
      <c r="D3" s="9" t="s">
        <v>10</v>
      </c>
      <c r="E3" s="30" t="s">
        <v>79</v>
      </c>
    </row>
    <row r="4" spans="1:5" ht="40" customHeight="1">
      <c r="A4" s="8" t="s">
        <v>19</v>
      </c>
      <c r="B4" s="9" t="s">
        <v>20</v>
      </c>
      <c r="C4" s="10">
        <v>0.46700000000000003</v>
      </c>
      <c r="D4" s="9" t="s">
        <v>10</v>
      </c>
      <c r="E4" s="30" t="s">
        <v>185</v>
      </c>
    </row>
    <row r="5" spans="1:5" ht="40" customHeight="1">
      <c r="A5" s="8" t="s">
        <v>5</v>
      </c>
      <c r="B5" s="6" t="s">
        <v>12</v>
      </c>
      <c r="C5" s="6">
        <v>17.3</v>
      </c>
      <c r="D5" s="6" t="s">
        <v>13</v>
      </c>
      <c r="E5" s="30" t="s">
        <v>79</v>
      </c>
    </row>
    <row r="6" spans="1:5" ht="40" customHeight="1">
      <c r="A6" s="8" t="s">
        <v>3</v>
      </c>
      <c r="B6" s="6" t="s">
        <v>14</v>
      </c>
      <c r="C6" s="10">
        <v>0.05</v>
      </c>
      <c r="D6" s="6" t="s">
        <v>10</v>
      </c>
      <c r="E6" s="30" t="s">
        <v>186</v>
      </c>
    </row>
    <row r="7" spans="1:5" ht="40" customHeight="1">
      <c r="A7" s="8" t="s">
        <v>6</v>
      </c>
      <c r="B7" s="6" t="s">
        <v>15</v>
      </c>
      <c r="C7" s="6">
        <v>39.700000000000003</v>
      </c>
      <c r="D7" s="6" t="s">
        <v>13</v>
      </c>
      <c r="E7" s="30" t="s">
        <v>187</v>
      </c>
    </row>
    <row r="8" spans="1:5" ht="40" customHeight="1">
      <c r="A8" s="8" t="s">
        <v>8</v>
      </c>
      <c r="B8" s="6" t="s">
        <v>16</v>
      </c>
      <c r="C8" s="11">
        <v>0.2</v>
      </c>
      <c r="D8" s="6" t="s">
        <v>10</v>
      </c>
      <c r="E8" s="30" t="s">
        <v>188</v>
      </c>
    </row>
    <row r="9" spans="1:5" ht="40" customHeight="1">
      <c r="A9" s="8" t="s">
        <v>7</v>
      </c>
      <c r="B9" s="6" t="s">
        <v>17</v>
      </c>
      <c r="C9" s="6">
        <v>38.5</v>
      </c>
      <c r="D9" s="6" t="s">
        <v>13</v>
      </c>
      <c r="E9" s="30" t="s">
        <v>189</v>
      </c>
    </row>
    <row r="10" spans="1:5" ht="40" customHeight="1">
      <c r="A10" s="8" t="s">
        <v>9</v>
      </c>
      <c r="B10" s="6" t="s">
        <v>18</v>
      </c>
      <c r="C10" s="10">
        <v>0.02</v>
      </c>
      <c r="D10" s="6" t="s">
        <v>10</v>
      </c>
      <c r="E10" s="30" t="s">
        <v>190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7A1C-4D5D-4655-AE59-B344999909F4}">
  <sheetPr codeName="Sheet4"/>
  <dimension ref="A1:E9"/>
  <sheetViews>
    <sheetView zoomScaleNormal="100" workbookViewId="0">
      <selection activeCell="E2" sqref="E2:E9"/>
    </sheetView>
  </sheetViews>
  <sheetFormatPr defaultRowHeight="15.5"/>
  <cols>
    <col min="1" max="1" width="54.4140625" bestFit="1" customWidth="1"/>
    <col min="2" max="4" width="15.58203125" style="3" customWidth="1"/>
    <col min="5" max="5" width="18.5" bestFit="1" customWidth="1"/>
  </cols>
  <sheetData>
    <row r="1" spans="1:5">
      <c r="A1" s="29" t="s">
        <v>171</v>
      </c>
      <c r="B1" s="6" t="s">
        <v>172</v>
      </c>
      <c r="C1" s="7" t="s">
        <v>111</v>
      </c>
      <c r="D1" s="6" t="s">
        <v>112</v>
      </c>
      <c r="E1" s="29" t="s">
        <v>173</v>
      </c>
    </row>
    <row r="2" spans="1:5" ht="40" customHeight="1">
      <c r="A2" s="8" t="s">
        <v>21</v>
      </c>
      <c r="B2" s="12" t="s">
        <v>31</v>
      </c>
      <c r="C2" s="12">
        <v>87.5</v>
      </c>
      <c r="D2" s="12" t="s">
        <v>37</v>
      </c>
      <c r="E2" s="30" t="s">
        <v>188</v>
      </c>
    </row>
    <row r="3" spans="1:5" ht="40" customHeight="1">
      <c r="A3" s="8" t="s">
        <v>22</v>
      </c>
      <c r="B3" s="12" t="s">
        <v>32</v>
      </c>
      <c r="C3" s="12">
        <v>413.1</v>
      </c>
      <c r="D3" s="12" t="s">
        <v>38</v>
      </c>
      <c r="E3" s="30" t="s">
        <v>191</v>
      </c>
    </row>
    <row r="4" spans="1:5" ht="40" customHeight="1">
      <c r="A4" s="8" t="s">
        <v>23</v>
      </c>
      <c r="B4" s="12" t="s">
        <v>29</v>
      </c>
      <c r="C4" s="13">
        <v>0.21199999999999999</v>
      </c>
      <c r="D4" s="12" t="s">
        <v>10</v>
      </c>
      <c r="E4" s="30" t="s">
        <v>191</v>
      </c>
    </row>
    <row r="5" spans="1:5" ht="40" customHeight="1">
      <c r="A5" s="8" t="s">
        <v>24</v>
      </c>
      <c r="B5" s="12" t="s">
        <v>30</v>
      </c>
      <c r="C5" s="12">
        <v>0.47</v>
      </c>
      <c r="D5" s="12" t="s">
        <v>39</v>
      </c>
      <c r="E5" s="30" t="s">
        <v>192</v>
      </c>
    </row>
    <row r="6" spans="1:5" ht="40" customHeight="1">
      <c r="A6" s="8" t="s">
        <v>25</v>
      </c>
      <c r="B6" s="12" t="s">
        <v>33</v>
      </c>
      <c r="C6" s="12">
        <v>250</v>
      </c>
      <c r="D6" s="12" t="s">
        <v>40</v>
      </c>
      <c r="E6" s="30" t="s">
        <v>193</v>
      </c>
    </row>
    <row r="7" spans="1:5" ht="40" customHeight="1">
      <c r="A7" s="8" t="s">
        <v>26</v>
      </c>
      <c r="B7" s="12" t="s">
        <v>34</v>
      </c>
      <c r="C7" s="12">
        <v>570</v>
      </c>
      <c r="D7" s="12" t="s">
        <v>40</v>
      </c>
      <c r="E7" s="30" t="s">
        <v>194</v>
      </c>
    </row>
    <row r="8" spans="1:5" ht="40" customHeight="1">
      <c r="A8" s="8" t="s">
        <v>27</v>
      </c>
      <c r="B8" s="12" t="s">
        <v>35</v>
      </c>
      <c r="C8" s="12">
        <v>60</v>
      </c>
      <c r="D8" s="12" t="s">
        <v>40</v>
      </c>
      <c r="E8" s="30" t="s">
        <v>195</v>
      </c>
    </row>
    <row r="9" spans="1:5" ht="40" customHeight="1">
      <c r="A9" s="8" t="s">
        <v>28</v>
      </c>
      <c r="B9" s="12" t="s">
        <v>36</v>
      </c>
      <c r="C9" s="12">
        <v>72</v>
      </c>
      <c r="D9" s="14" t="s">
        <v>40</v>
      </c>
      <c r="E9" s="30" t="s">
        <v>196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D2BC-4B40-4F47-8129-B4E1DB005807}">
  <sheetPr codeName="Sheet5"/>
  <dimension ref="A1:F10"/>
  <sheetViews>
    <sheetView zoomScaleNormal="100" workbookViewId="0">
      <selection activeCell="F1" sqref="F1"/>
    </sheetView>
  </sheetViews>
  <sheetFormatPr defaultRowHeight="15.5"/>
  <cols>
    <col min="1" max="1" width="44" bestFit="1" customWidth="1"/>
    <col min="2" max="3" width="15.58203125" style="3" customWidth="1"/>
    <col min="4" max="4" width="27.5" style="3" bestFit="1" customWidth="1"/>
    <col min="5" max="5" width="78.6640625" bestFit="1" customWidth="1"/>
  </cols>
  <sheetData>
    <row r="1" spans="1:6">
      <c r="A1" s="29" t="s">
        <v>171</v>
      </c>
      <c r="B1" s="6" t="s">
        <v>172</v>
      </c>
      <c r="C1" s="7" t="s">
        <v>111</v>
      </c>
      <c r="D1" s="6" t="s">
        <v>112</v>
      </c>
      <c r="E1" s="29" t="s">
        <v>173</v>
      </c>
    </row>
    <row r="2" spans="1:6" ht="40" customHeight="1">
      <c r="A2" s="15" t="s">
        <v>64</v>
      </c>
      <c r="B2" s="12" t="s">
        <v>65</v>
      </c>
      <c r="C2" s="12">
        <v>1.6500000000000001E-2</v>
      </c>
      <c r="D2" s="12" t="s">
        <v>66</v>
      </c>
      <c r="E2" s="31" t="s">
        <v>197</v>
      </c>
    </row>
    <row r="3" spans="1:6" ht="40" customHeight="1">
      <c r="A3" s="16" t="s">
        <v>41</v>
      </c>
      <c r="B3" s="17" t="s">
        <v>53</v>
      </c>
      <c r="C3" s="17">
        <v>2000.25</v>
      </c>
      <c r="D3" s="17" t="s">
        <v>57</v>
      </c>
      <c r="E3" s="31" t="s">
        <v>197</v>
      </c>
    </row>
    <row r="4" spans="1:6" ht="40" customHeight="1">
      <c r="A4" s="16" t="s">
        <v>54</v>
      </c>
      <c r="B4" s="17" t="s">
        <v>42</v>
      </c>
      <c r="C4" s="17">
        <v>6.1999999999999998E-3</v>
      </c>
      <c r="D4" s="17" t="s">
        <v>58</v>
      </c>
      <c r="E4" s="31" t="s">
        <v>198</v>
      </c>
    </row>
    <row r="5" spans="1:6" ht="40" customHeight="1">
      <c r="A5" s="16" t="s">
        <v>43</v>
      </c>
      <c r="B5" s="17" t="s">
        <v>44</v>
      </c>
      <c r="C5" s="17">
        <v>0.11</v>
      </c>
      <c r="D5" s="17" t="s">
        <v>59</v>
      </c>
      <c r="E5" s="31" t="s">
        <v>199</v>
      </c>
    </row>
    <row r="6" spans="1:6" ht="40" customHeight="1">
      <c r="A6" s="16" t="s">
        <v>55</v>
      </c>
      <c r="B6" s="17" t="s">
        <v>45</v>
      </c>
      <c r="C6" s="17">
        <v>0.01</v>
      </c>
      <c r="D6" s="17" t="s">
        <v>60</v>
      </c>
      <c r="E6" s="31" t="s">
        <v>200</v>
      </c>
    </row>
    <row r="7" spans="1:6" ht="40" customHeight="1">
      <c r="A7" s="16" t="s">
        <v>46</v>
      </c>
      <c r="B7" s="17" t="s">
        <v>47</v>
      </c>
      <c r="C7" s="17">
        <v>0.24</v>
      </c>
      <c r="D7" s="17" t="s">
        <v>61</v>
      </c>
      <c r="E7" s="30" t="s">
        <v>199</v>
      </c>
    </row>
    <row r="8" spans="1:6" ht="40" customHeight="1">
      <c r="A8" s="16" t="s">
        <v>56</v>
      </c>
      <c r="B8" s="17" t="s">
        <v>48</v>
      </c>
      <c r="C8" s="17">
        <v>7.4999999999999997E-3</v>
      </c>
      <c r="D8" s="17" t="s">
        <v>58</v>
      </c>
      <c r="E8" s="30" t="s">
        <v>200</v>
      </c>
    </row>
    <row r="9" spans="1:6" ht="40" customHeight="1">
      <c r="A9" s="16" t="s">
        <v>49</v>
      </c>
      <c r="B9" s="17" t="s">
        <v>50</v>
      </c>
      <c r="C9" s="17">
        <v>491.88499999999999</v>
      </c>
      <c r="D9" s="17" t="s">
        <v>62</v>
      </c>
      <c r="E9" s="30" t="s">
        <v>201</v>
      </c>
      <c r="F9" s="2"/>
    </row>
    <row r="10" spans="1:6" ht="40" customHeight="1">
      <c r="A10" s="16" t="s">
        <v>51</v>
      </c>
      <c r="B10" s="17" t="s">
        <v>52</v>
      </c>
      <c r="C10" s="17">
        <v>16.904</v>
      </c>
      <c r="D10" s="17" t="s">
        <v>63</v>
      </c>
      <c r="E10" s="30" t="s">
        <v>202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EECB-9155-4268-959E-F6CD3CFF1597}">
  <sheetPr codeName="Sheet6"/>
  <dimension ref="A1:E8"/>
  <sheetViews>
    <sheetView workbookViewId="0">
      <selection activeCell="D2" sqref="D2:D8"/>
    </sheetView>
  </sheetViews>
  <sheetFormatPr defaultRowHeight="15.5"/>
  <cols>
    <col min="1" max="1" width="47.75" bestFit="1" customWidth="1"/>
    <col min="2" max="3" width="15.58203125" style="3" customWidth="1"/>
    <col min="4" max="4" width="16.08203125" bestFit="1" customWidth="1"/>
    <col min="5" max="5" width="39.33203125" bestFit="1" customWidth="1"/>
  </cols>
  <sheetData>
    <row r="1" spans="1:5">
      <c r="A1" s="29" t="s">
        <v>171</v>
      </c>
      <c r="B1" s="6" t="s">
        <v>172</v>
      </c>
      <c r="C1" s="7" t="s">
        <v>111</v>
      </c>
      <c r="D1" s="6" t="s">
        <v>112</v>
      </c>
      <c r="E1" s="29" t="s">
        <v>173</v>
      </c>
    </row>
    <row r="2" spans="1:5" ht="40" customHeight="1">
      <c r="A2" s="8" t="s">
        <v>73</v>
      </c>
      <c r="B2" s="6" t="s">
        <v>77</v>
      </c>
      <c r="C2" s="6">
        <v>33</v>
      </c>
      <c r="D2" s="6" t="s">
        <v>67</v>
      </c>
      <c r="E2" s="30" t="s">
        <v>203</v>
      </c>
    </row>
    <row r="3" spans="1:5" ht="40" customHeight="1">
      <c r="A3" s="8" t="s">
        <v>72</v>
      </c>
      <c r="B3" s="6" t="s">
        <v>77</v>
      </c>
      <c r="C3" s="6">
        <v>8.5</v>
      </c>
      <c r="D3" s="6" t="s">
        <v>67</v>
      </c>
      <c r="E3" s="30" t="s">
        <v>202</v>
      </c>
    </row>
    <row r="4" spans="1:5" ht="40" customHeight="1">
      <c r="A4" s="8" t="s">
        <v>71</v>
      </c>
      <c r="B4" s="6" t="s">
        <v>78</v>
      </c>
      <c r="C4" s="6">
        <v>0.16900000000000001</v>
      </c>
      <c r="D4" s="6" t="s">
        <v>98</v>
      </c>
      <c r="E4" s="30" t="s">
        <v>204</v>
      </c>
    </row>
    <row r="5" spans="1:5" ht="40" customHeight="1">
      <c r="A5" s="8" t="s">
        <v>68</v>
      </c>
      <c r="B5" s="6" t="s">
        <v>74</v>
      </c>
      <c r="C5" s="6">
        <v>90.912999999999997</v>
      </c>
      <c r="D5" s="6" t="s">
        <v>99</v>
      </c>
      <c r="E5" s="15" t="s">
        <v>205</v>
      </c>
    </row>
    <row r="6" spans="1:5" ht="40" customHeight="1">
      <c r="A6" s="8" t="s">
        <v>69</v>
      </c>
      <c r="B6" s="6" t="s">
        <v>75</v>
      </c>
      <c r="C6" s="6">
        <v>953.84</v>
      </c>
      <c r="D6" s="6" t="s">
        <v>99</v>
      </c>
      <c r="E6" s="15" t="s">
        <v>205</v>
      </c>
    </row>
    <row r="7" spans="1:5" ht="40" customHeight="1">
      <c r="A7" s="8" t="s">
        <v>70</v>
      </c>
      <c r="B7" s="6" t="s">
        <v>76</v>
      </c>
      <c r="C7" s="6">
        <v>143.07599999999999</v>
      </c>
      <c r="D7" s="6" t="s">
        <v>99</v>
      </c>
      <c r="E7" s="15" t="s">
        <v>205</v>
      </c>
    </row>
    <row r="8" spans="1:5">
      <c r="D8" s="3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F73E-AB27-4178-B6FD-E745EA39CEDB}">
  <sheetPr codeName="Sheet7"/>
  <dimension ref="A1:E11"/>
  <sheetViews>
    <sheetView topLeftCell="B1" workbookViewId="0">
      <selection activeCell="D2" sqref="D2:D11"/>
    </sheetView>
  </sheetViews>
  <sheetFormatPr defaultRowHeight="15.5"/>
  <cols>
    <col min="1" max="1" width="35.33203125" bestFit="1" customWidth="1"/>
    <col min="2" max="4" width="15.58203125" customWidth="1"/>
    <col min="5" max="5" width="44.83203125" customWidth="1"/>
  </cols>
  <sheetData>
    <row r="1" spans="1:5">
      <c r="A1" s="29" t="s">
        <v>171</v>
      </c>
      <c r="B1" s="6" t="s">
        <v>172</v>
      </c>
      <c r="C1" s="7" t="s">
        <v>111</v>
      </c>
      <c r="D1" s="6" t="s">
        <v>112</v>
      </c>
      <c r="E1" s="29" t="s">
        <v>173</v>
      </c>
    </row>
    <row r="2" spans="1:5" ht="40" customHeight="1">
      <c r="A2" s="8" t="s">
        <v>84</v>
      </c>
      <c r="B2" s="6" t="s">
        <v>86</v>
      </c>
      <c r="C2" s="6">
        <v>103</v>
      </c>
      <c r="D2" s="6" t="s">
        <v>67</v>
      </c>
      <c r="E2" s="40" t="s">
        <v>79</v>
      </c>
    </row>
    <row r="3" spans="1:5" ht="40" customHeight="1">
      <c r="A3" s="8" t="s">
        <v>85</v>
      </c>
      <c r="B3" s="6" t="s">
        <v>86</v>
      </c>
      <c r="C3" s="6">
        <v>200</v>
      </c>
      <c r="D3" s="6" t="s">
        <v>67</v>
      </c>
      <c r="E3" s="40"/>
    </row>
    <row r="4" spans="1:5" ht="40" customHeight="1">
      <c r="A4" s="8" t="s">
        <v>80</v>
      </c>
      <c r="B4" s="6" t="s">
        <v>87</v>
      </c>
      <c r="C4" s="6">
        <v>7.8918000000000002E-2</v>
      </c>
      <c r="D4" s="6" t="s">
        <v>98</v>
      </c>
      <c r="E4" s="30" t="s">
        <v>206</v>
      </c>
    </row>
    <row r="5" spans="1:5" ht="40" customHeight="1">
      <c r="A5" s="8" t="s">
        <v>167</v>
      </c>
      <c r="B5" s="6" t="s">
        <v>88</v>
      </c>
      <c r="C5" s="6">
        <v>5117.1000000000004</v>
      </c>
      <c r="D5" s="6" t="s">
        <v>67</v>
      </c>
      <c r="E5" s="40" t="s">
        <v>81</v>
      </c>
    </row>
    <row r="6" spans="1:5" ht="40" customHeight="1">
      <c r="A6" s="8" t="s">
        <v>168</v>
      </c>
      <c r="B6" s="6" t="s">
        <v>88</v>
      </c>
      <c r="C6" s="6">
        <v>6369</v>
      </c>
      <c r="D6" s="6" t="s">
        <v>67</v>
      </c>
      <c r="E6" s="40"/>
    </row>
    <row r="7" spans="1:5" ht="40" customHeight="1">
      <c r="A7" s="8" t="s">
        <v>82</v>
      </c>
      <c r="B7" s="6" t="s">
        <v>89</v>
      </c>
      <c r="C7" s="6">
        <v>1.7727E-2</v>
      </c>
      <c r="D7" s="6" t="s">
        <v>98</v>
      </c>
      <c r="E7" s="30" t="s">
        <v>204</v>
      </c>
    </row>
    <row r="8" spans="1:5" ht="40" customHeight="1">
      <c r="A8" s="8" t="s">
        <v>91</v>
      </c>
      <c r="B8" s="6" t="s">
        <v>90</v>
      </c>
      <c r="C8" s="6">
        <v>2.7</v>
      </c>
      <c r="D8" s="6" t="s">
        <v>67</v>
      </c>
      <c r="E8" s="32" t="s">
        <v>79</v>
      </c>
    </row>
    <row r="9" spans="1:5" ht="40" customHeight="1">
      <c r="A9" s="8" t="s">
        <v>83</v>
      </c>
      <c r="B9" s="6" t="s">
        <v>92</v>
      </c>
      <c r="C9" s="6">
        <v>6.9199999999999998E-2</v>
      </c>
      <c r="D9" s="6" t="s">
        <v>98</v>
      </c>
      <c r="E9" s="30" t="s">
        <v>207</v>
      </c>
    </row>
    <row r="10" spans="1:5">
      <c r="B10" s="3"/>
      <c r="C10" s="3"/>
      <c r="D10" s="3"/>
    </row>
    <row r="11" spans="1:5">
      <c r="D11" s="3"/>
    </row>
  </sheetData>
  <mergeCells count="2">
    <mergeCell ref="E5:E6"/>
    <mergeCell ref="E2:E3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DC9B4-0870-4DBC-AB02-EC635B7FCAC7}">
  <sheetPr codeName="Sheet8"/>
  <dimension ref="A1:E8"/>
  <sheetViews>
    <sheetView workbookViewId="0">
      <selection activeCell="E2" sqref="E2:E8"/>
    </sheetView>
  </sheetViews>
  <sheetFormatPr defaultRowHeight="15.5"/>
  <cols>
    <col min="1" max="1" width="40.6640625" style="1" bestFit="1" customWidth="1"/>
    <col min="2" max="2" width="15.58203125" style="3" customWidth="1"/>
    <col min="3" max="3" width="15.58203125" style="4" customWidth="1"/>
    <col min="4" max="4" width="15.58203125" style="3" customWidth="1"/>
    <col min="5" max="5" width="44.5" style="1" bestFit="1" customWidth="1"/>
    <col min="6" max="6" width="11.9140625" bestFit="1" customWidth="1"/>
  </cols>
  <sheetData>
    <row r="1" spans="1:5">
      <c r="A1" s="29" t="s">
        <v>171</v>
      </c>
      <c r="B1" s="6" t="s">
        <v>172</v>
      </c>
      <c r="C1" s="7" t="s">
        <v>111</v>
      </c>
      <c r="D1" s="6" t="s">
        <v>112</v>
      </c>
      <c r="E1" s="29" t="s">
        <v>173</v>
      </c>
    </row>
    <row r="2" spans="1:5" ht="40" customHeight="1">
      <c r="A2" s="18" t="s">
        <v>1</v>
      </c>
      <c r="B2" s="6" t="s">
        <v>174</v>
      </c>
      <c r="C2" s="19">
        <v>4.7999999999999998E-6</v>
      </c>
      <c r="D2" s="6" t="s">
        <v>100</v>
      </c>
      <c r="E2" s="15" t="s">
        <v>208</v>
      </c>
    </row>
    <row r="3" spans="1:5" ht="40" customHeight="1">
      <c r="A3" s="18" t="s">
        <v>2</v>
      </c>
      <c r="B3" s="6" t="s">
        <v>175</v>
      </c>
      <c r="C3" s="19">
        <v>3.5999999999999998E-6</v>
      </c>
      <c r="D3" s="6" t="s">
        <v>101</v>
      </c>
      <c r="E3" s="15" t="s">
        <v>208</v>
      </c>
    </row>
    <row r="4" spans="1:5" ht="40" customHeight="1">
      <c r="A4" s="18" t="s">
        <v>93</v>
      </c>
      <c r="B4" s="6" t="s">
        <v>179</v>
      </c>
      <c r="C4" s="7">
        <v>0.05</v>
      </c>
      <c r="D4" s="6" t="s">
        <v>10</v>
      </c>
      <c r="E4" s="32" t="s">
        <v>79</v>
      </c>
    </row>
    <row r="5" spans="1:5" ht="40" customHeight="1">
      <c r="A5" s="18" t="s">
        <v>94</v>
      </c>
      <c r="B5" s="6" t="s">
        <v>180</v>
      </c>
      <c r="C5" s="7">
        <v>8.0000000000000007E-5</v>
      </c>
      <c r="D5" s="6" t="s">
        <v>102</v>
      </c>
      <c r="E5" s="32" t="s">
        <v>79</v>
      </c>
    </row>
    <row r="6" spans="1:5" ht="40" customHeight="1">
      <c r="A6" s="18" t="s">
        <v>95</v>
      </c>
      <c r="B6" s="6" t="s">
        <v>181</v>
      </c>
      <c r="C6" s="7">
        <v>3.2000000000000003E-4</v>
      </c>
      <c r="D6" s="6" t="s">
        <v>103</v>
      </c>
      <c r="E6" s="32" t="s">
        <v>79</v>
      </c>
    </row>
    <row r="7" spans="1:5" ht="40" customHeight="1">
      <c r="A7" s="18" t="s">
        <v>96</v>
      </c>
      <c r="B7" s="6" t="s">
        <v>182</v>
      </c>
      <c r="C7" s="7">
        <v>1.8580000000000001E-3</v>
      </c>
      <c r="D7" s="6" t="s">
        <v>104</v>
      </c>
      <c r="E7" s="32" t="s">
        <v>207</v>
      </c>
    </row>
    <row r="8" spans="1:5" ht="40" customHeight="1">
      <c r="A8" s="18" t="s">
        <v>97</v>
      </c>
      <c r="B8" s="6" t="s">
        <v>183</v>
      </c>
      <c r="C8" s="7">
        <v>1.83</v>
      </c>
      <c r="D8" s="6" t="s">
        <v>105</v>
      </c>
      <c r="E8" s="32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3417-97B3-44C3-B94A-A45339108334}">
  <sheetPr codeName="Sheet9"/>
  <dimension ref="A1:E4"/>
  <sheetViews>
    <sheetView workbookViewId="0">
      <selection activeCell="E1" sqref="E1"/>
    </sheetView>
  </sheetViews>
  <sheetFormatPr defaultRowHeight="15.5"/>
  <cols>
    <col min="1" max="1" width="27.83203125" bestFit="1" customWidth="1"/>
    <col min="5" max="5" width="11.58203125" bestFit="1" customWidth="1"/>
  </cols>
  <sheetData>
    <row r="1" spans="1:5">
      <c r="A1" s="29" t="s">
        <v>171</v>
      </c>
      <c r="B1" s="6" t="s">
        <v>172</v>
      </c>
      <c r="C1" s="7" t="s">
        <v>111</v>
      </c>
      <c r="D1" s="6" t="s">
        <v>112</v>
      </c>
      <c r="E1" s="29" t="s">
        <v>173</v>
      </c>
    </row>
    <row r="2" spans="1:5" ht="17.5">
      <c r="A2" s="8" t="s">
        <v>176</v>
      </c>
      <c r="B2" s="6" t="s">
        <v>10</v>
      </c>
      <c r="C2" s="6">
        <v>1</v>
      </c>
      <c r="D2" s="6" t="s">
        <v>10</v>
      </c>
      <c r="E2" s="8" t="s">
        <v>209</v>
      </c>
    </row>
    <row r="3" spans="1:5" ht="17.5">
      <c r="A3" s="8" t="s">
        <v>177</v>
      </c>
      <c r="B3" s="6" t="s">
        <v>10</v>
      </c>
      <c r="C3" s="6">
        <v>25</v>
      </c>
      <c r="D3" s="6" t="s">
        <v>10</v>
      </c>
      <c r="E3" s="8" t="s">
        <v>209</v>
      </c>
    </row>
    <row r="4" spans="1:5" ht="17.5">
      <c r="A4" s="8" t="s">
        <v>178</v>
      </c>
      <c r="B4" s="6" t="s">
        <v>10</v>
      </c>
      <c r="C4" s="6">
        <v>298</v>
      </c>
      <c r="D4" s="6" t="s">
        <v>10</v>
      </c>
      <c r="E4" s="8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Result of Formula 4</vt:lpstr>
      <vt:lpstr>Formulas results</vt:lpstr>
      <vt:lpstr>PKS information</vt:lpstr>
      <vt:lpstr>Land use change</vt:lpstr>
      <vt:lpstr>Palm plantation</vt:lpstr>
      <vt:lpstr>Oil extraction</vt:lpstr>
      <vt:lpstr>PKS transportation</vt:lpstr>
      <vt:lpstr>Power plant</vt:lpstr>
      <vt:lpstr>Global warming potential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issei</dc:creator>
  <cp:lastModifiedBy>佐藤 惟生</cp:lastModifiedBy>
  <cp:lastPrinted>2022-01-26T02:15:18Z</cp:lastPrinted>
  <dcterms:created xsi:type="dcterms:W3CDTF">2021-08-10T06:48:05Z</dcterms:created>
  <dcterms:modified xsi:type="dcterms:W3CDTF">2022-02-28T10:47:43Z</dcterms:modified>
</cp:coreProperties>
</file>