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udentuscedu-my.sharepoint.com/personal/m_a142_student_usc_edu_au/Documents/USC Data/Dengue Detection Review/Dengue Assay Research Article/Dengue Paper GOR JM Files/Underlying Data for Online Repository - Copy/"/>
    </mc:Choice>
  </mc:AlternateContent>
  <xr:revisionPtr revIDLastSave="112" documentId="8_{280CE340-2B98-422B-896D-421F9E1AC9E8}" xr6:coauthVersionLast="47" xr6:coauthVersionMax="47" xr10:uidLastSave="{60452BA9-6167-4D11-B899-EA19A648AB76}"/>
  <bookViews>
    <workbookView xWindow="-110" yWindow="-110" windowWidth="19420" windowHeight="10300" activeTab="2" xr2:uid="{00000000-000D-0000-FFFF-FFFF00000000}"/>
  </bookViews>
  <sheets>
    <sheet name="D1 Specificity " sheetId="2" r:id="rId1"/>
    <sheet name="D2 Specificity" sheetId="4" r:id="rId2"/>
    <sheet name="D3 Specificity" sheetId="1" r:id="rId3"/>
    <sheet name="D4 Specificity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" i="4" l="1"/>
  <c r="M4" i="4"/>
  <c r="M5" i="4"/>
  <c r="M6" i="4"/>
  <c r="M7" i="4"/>
  <c r="M8" i="4"/>
  <c r="M2" i="4"/>
  <c r="M3" i="2"/>
  <c r="M4" i="2"/>
  <c r="M5" i="2"/>
  <c r="M6" i="2"/>
  <c r="M7" i="2"/>
  <c r="M8" i="2"/>
  <c r="M2" i="2"/>
  <c r="D9" i="4" l="1"/>
  <c r="E6" i="4" s="1"/>
  <c r="F6" i="4" s="1"/>
  <c r="I6" i="4" s="1"/>
  <c r="E7" i="4" l="1"/>
  <c r="F7" i="4" s="1"/>
  <c r="I7" i="4" s="1"/>
  <c r="E8" i="4"/>
  <c r="F8" i="4" s="1"/>
  <c r="I8" i="4" s="1"/>
  <c r="E4" i="4"/>
  <c r="F4" i="4" s="1"/>
  <c r="I4" i="4" s="1"/>
  <c r="E2" i="4"/>
  <c r="F2" i="4" s="1"/>
  <c r="I2" i="4" s="1"/>
  <c r="E5" i="4"/>
  <c r="F5" i="4" s="1"/>
  <c r="I5" i="4" s="1"/>
  <c r="E3" i="4"/>
  <c r="F3" i="4" s="1"/>
  <c r="I3" i="4" s="1"/>
  <c r="D9" i="3"/>
  <c r="E2" i="3" s="1"/>
  <c r="F2" i="3" s="1"/>
  <c r="I2" i="3" s="1"/>
  <c r="I10" i="4" l="1"/>
  <c r="I11" i="4"/>
  <c r="I12" i="4" s="1"/>
  <c r="L6" i="4"/>
  <c r="E7" i="3"/>
  <c r="F7" i="3" s="1"/>
  <c r="I7" i="3" s="1"/>
  <c r="E5" i="3"/>
  <c r="F5" i="3" s="1"/>
  <c r="I5" i="3" s="1"/>
  <c r="E3" i="3"/>
  <c r="F3" i="3" s="1"/>
  <c r="I3" i="3" s="1"/>
  <c r="I10" i="3" s="1"/>
  <c r="E8" i="3"/>
  <c r="F8" i="3" s="1"/>
  <c r="I8" i="3" s="1"/>
  <c r="E6" i="3"/>
  <c r="F6" i="3" s="1"/>
  <c r="I6" i="3" s="1"/>
  <c r="E4" i="3"/>
  <c r="F4" i="3" s="1"/>
  <c r="I4" i="3" s="1"/>
  <c r="D9" i="2"/>
  <c r="E2" i="2" s="1"/>
  <c r="F2" i="2" s="1"/>
  <c r="I2" i="2" s="1"/>
  <c r="I11" i="3" l="1"/>
  <c r="I12" i="3" s="1"/>
  <c r="J2" i="3" s="1"/>
  <c r="J6" i="4"/>
  <c r="E5" i="2"/>
  <c r="F5" i="2" s="1"/>
  <c r="I5" i="2" s="1"/>
  <c r="E8" i="2"/>
  <c r="F8" i="2" s="1"/>
  <c r="I8" i="2" s="1"/>
  <c r="E3" i="2"/>
  <c r="F3" i="2" s="1"/>
  <c r="I3" i="2" s="1"/>
  <c r="L8" i="4"/>
  <c r="L5" i="4"/>
  <c r="L7" i="4"/>
  <c r="L2" i="4"/>
  <c r="L4" i="4"/>
  <c r="L3" i="4"/>
  <c r="J8" i="4"/>
  <c r="L2" i="3"/>
  <c r="E6" i="2"/>
  <c r="F6" i="2" s="1"/>
  <c r="I6" i="2" s="1"/>
  <c r="E7" i="2"/>
  <c r="F7" i="2" s="1"/>
  <c r="I7" i="2" s="1"/>
  <c r="E4" i="2"/>
  <c r="F4" i="2" s="1"/>
  <c r="I4" i="2" s="1"/>
  <c r="L10" i="3" l="1"/>
  <c r="M2" i="3"/>
  <c r="L11" i="4"/>
  <c r="L10" i="4"/>
  <c r="I10" i="2"/>
  <c r="L2" i="2" s="1"/>
  <c r="I11" i="2"/>
  <c r="I12" i="2" s="1"/>
  <c r="J7" i="2" s="1"/>
  <c r="J7" i="4"/>
  <c r="J2" i="4"/>
  <c r="J3" i="4"/>
  <c r="J5" i="4"/>
  <c r="J4" i="4"/>
  <c r="J3" i="3"/>
  <c r="L3" i="3"/>
  <c r="M3" i="3" s="1"/>
  <c r="L5" i="3"/>
  <c r="M5" i="3" s="1"/>
  <c r="J4" i="3"/>
  <c r="J8" i="3"/>
  <c r="J6" i="3"/>
  <c r="L6" i="3"/>
  <c r="M6" i="3" s="1"/>
  <c r="L7" i="3"/>
  <c r="M7" i="3" s="1"/>
  <c r="J7" i="3"/>
  <c r="J5" i="3"/>
  <c r="L4" i="3"/>
  <c r="M4" i="3" s="1"/>
  <c r="L8" i="3"/>
  <c r="M8" i="3" s="1"/>
  <c r="L3" i="2"/>
  <c r="L8" i="2"/>
  <c r="L5" i="2" l="1"/>
  <c r="L6" i="2"/>
  <c r="L4" i="2"/>
  <c r="L7" i="2"/>
  <c r="L11" i="3"/>
  <c r="L9" i="3" s="1"/>
  <c r="L10" i="2"/>
  <c r="L9" i="4"/>
  <c r="J6" i="2"/>
  <c r="J4" i="2"/>
  <c r="J8" i="2"/>
  <c r="J5" i="2"/>
  <c r="J2" i="2"/>
  <c r="J3" i="2"/>
  <c r="L11" i="2" l="1"/>
  <c r="L9" i="2" s="1"/>
  <c r="D9" i="1"/>
  <c r="E2" i="1" s="1"/>
  <c r="F2" i="1" s="1"/>
  <c r="I2" i="1" s="1"/>
  <c r="E4" i="1" l="1"/>
  <c r="F4" i="1" s="1"/>
  <c r="I4" i="1" s="1"/>
  <c r="E8" i="1"/>
  <c r="F8" i="1" s="1"/>
  <c r="I8" i="1" s="1"/>
  <c r="E7" i="1"/>
  <c r="F7" i="1" s="1"/>
  <c r="I7" i="1" s="1"/>
  <c r="E3" i="1"/>
  <c r="F3" i="1" s="1"/>
  <c r="I3" i="1" s="1"/>
  <c r="I11" i="1" s="1"/>
  <c r="E5" i="1"/>
  <c r="F5" i="1" s="1"/>
  <c r="I5" i="1" s="1"/>
  <c r="E6" i="1"/>
  <c r="F6" i="1" s="1"/>
  <c r="I6" i="1" s="1"/>
  <c r="I10" i="1" l="1"/>
  <c r="L2" i="1"/>
  <c r="M2" i="1" s="1"/>
  <c r="L8" i="1" l="1"/>
  <c r="M8" i="1" s="1"/>
  <c r="L7" i="1"/>
  <c r="M7" i="1" s="1"/>
  <c r="L4" i="1"/>
  <c r="M4" i="1" s="1"/>
  <c r="L6" i="1"/>
  <c r="M6" i="1" s="1"/>
  <c r="I12" i="1"/>
  <c r="J2" i="1" s="1"/>
  <c r="L3" i="1"/>
  <c r="M3" i="1" s="1"/>
  <c r="L5" i="1"/>
  <c r="M5" i="1" s="1"/>
  <c r="L11" i="1" l="1"/>
  <c r="L9" i="1" s="1"/>
  <c r="L10" i="1"/>
  <c r="J4" i="1"/>
  <c r="J8" i="1"/>
  <c r="J7" i="1"/>
  <c r="J3" i="1"/>
  <c r="J6" i="1"/>
  <c r="J5" i="1"/>
</calcChain>
</file>

<file path=xl/sharedStrings.xml><?xml version="1.0" encoding="utf-8"?>
<sst xmlns="http://schemas.openxmlformats.org/spreadsheetml/2006/main" count="112" uniqueCount="33">
  <si>
    <t xml:space="preserve"> -ve</t>
  </si>
  <si>
    <t>Pic Labels</t>
  </si>
  <si>
    <t>NTC</t>
  </si>
  <si>
    <t>Pic labels</t>
  </si>
  <si>
    <t>Mean test band</t>
  </si>
  <si>
    <t>Mean White Space</t>
  </si>
  <si>
    <t>Average</t>
  </si>
  <si>
    <t>Min Thr</t>
  </si>
  <si>
    <t>Max Thr</t>
  </si>
  <si>
    <t>Normalized test band</t>
  </si>
  <si>
    <t>#black pixels in test band</t>
  </si>
  <si>
    <t>logic test</t>
  </si>
  <si>
    <t>Cut-off</t>
  </si>
  <si>
    <t>White Space normalized</t>
  </si>
  <si>
    <t>Average NTC</t>
  </si>
  <si>
    <t>Stdev NTC</t>
  </si>
  <si>
    <t>3*stddev NTC</t>
  </si>
  <si>
    <t>Blank normalized</t>
  </si>
  <si>
    <t>D2</t>
  </si>
  <si>
    <t>D3</t>
  </si>
  <si>
    <t>D4</t>
  </si>
  <si>
    <t>D1(10^5)</t>
  </si>
  <si>
    <t>cut off substracted</t>
  </si>
  <si>
    <t>D1</t>
  </si>
  <si>
    <t>Cut off subtracted</t>
  </si>
  <si>
    <t>cut off subtracted</t>
  </si>
  <si>
    <t>Cut off substracted</t>
  </si>
  <si>
    <t>Raw image file</t>
  </si>
  <si>
    <t>Graph</t>
  </si>
  <si>
    <t>Pic Label</t>
  </si>
  <si>
    <t>blank normalised average, blank normalised stdev</t>
  </si>
  <si>
    <t>blank normalized average NTC</t>
  </si>
  <si>
    <t>blank normalized stddev NTC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</si>
</sst>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Fill="1"/>
    <xf numFmtId="0" fontId="0" fillId="4" borderId="0" xfId="0" applyFill="1"/>
    <xf numFmtId="0" fontId="1" fillId="0" borderId="0" xfId="0" applyFont="1"/>
    <xf numFmtId="0" fontId="1" fillId="2" borderId="0" xfId="0" applyFont="1" applyFill="1"/>
    <xf numFmtId="0" fontId="1" fillId="3" borderId="0" xfId="0" applyFont="1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2" fillId="0" borderId="0" xfId="0" applyFont="1"/>
    <xf numFmtId="0" fontId="0" fillId="0" borderId="0" xfId="0" applyFont="1" applyFill="1"/>
    <xf numFmtId="0" fontId="1" fillId="0" borderId="0" xfId="0" applyFont="1" applyFill="1"/>
    <xf numFmtId="0" fontId="0" fillId="0" borderId="0" xfId="0" applyNumberFormat="1" applyFill="1"/>
    <xf numFmtId="0" fontId="2" fillId="0" borderId="0" xfId="0" applyFont="1" applyFill="1"/>
    <xf numFmtId="0" fontId="0" fillId="0" borderId="0" xfId="0" applyFont="1"/>
    <xf numFmtId="0" fontId="0" fillId="2" borderId="0" xfId="0" applyFont="1" applyFill="1"/>
    <xf numFmtId="0" fontId="0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175355450236969E-2"/>
          <c:y val="9.1911875199844548E-2"/>
          <c:w val="0.93117248025156274"/>
          <c:h val="0.821992558721808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</c:spPr>
          <c:invertIfNegative val="0"/>
          <c:val>
            <c:numRef>
              <c:f>'D1 Specificity '!$M$4:$M$8</c:f>
              <c:numCache>
                <c:formatCode>General</c:formatCode>
                <c:ptCount val="5"/>
                <c:pt idx="0">
                  <c:v>-12.247320525008025</c:v>
                </c:pt>
                <c:pt idx="1">
                  <c:v>100.34150758607596</c:v>
                </c:pt>
                <c:pt idx="2">
                  <c:v>-8.8147542277541113</c:v>
                </c:pt>
                <c:pt idx="3">
                  <c:v>-6.0218881440151684</c:v>
                </c:pt>
                <c:pt idx="4">
                  <c:v>-8.4697879449248212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'D1 Specificity 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A8E-4325-9CCD-1F97B0423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28883840"/>
        <c:axId val="228914304"/>
      </c:barChart>
      <c:catAx>
        <c:axId val="2288838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-60000000" spcFirstLastPara="0" vertOverflow="ellipsis" vert="horz" wrap="square" anchor="ctr" anchorCtr="0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914304"/>
        <c:crosses val="autoZero"/>
        <c:auto val="1"/>
        <c:lblAlgn val="ctr"/>
        <c:lblOffset val="100"/>
        <c:noMultiLvlLbl val="0"/>
      </c:catAx>
      <c:valAx>
        <c:axId val="228914304"/>
        <c:scaling>
          <c:orientation val="minMax"/>
          <c:max val="100"/>
          <c:min val="0"/>
        </c:scaling>
        <c:delete val="0"/>
        <c:axPos val="t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883840"/>
        <c:crosses val="autoZero"/>
        <c:crossBetween val="between"/>
        <c:majorUnit val="10"/>
        <c:minorUnit val="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175283187296345E-2"/>
          <c:y val="0.16075938238031573"/>
          <c:w val="0.93117248025156274"/>
          <c:h val="0.821992558721808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'D2 Specificity'!$M$4:$M$8</c:f>
              <c:numCache>
                <c:formatCode>General</c:formatCode>
                <c:ptCount val="5"/>
                <c:pt idx="0">
                  <c:v>-2.2833041078443039</c:v>
                </c:pt>
                <c:pt idx="1">
                  <c:v>-3.8715976148703981</c:v>
                </c:pt>
                <c:pt idx="2">
                  <c:v>28.985409882223575</c:v>
                </c:pt>
                <c:pt idx="3">
                  <c:v>-0.55932775143195324</c:v>
                </c:pt>
                <c:pt idx="4">
                  <c:v>-3.7523804362400761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'D2 Specificity'!#REF!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20B-4F61-8F2C-1B346794C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28883840"/>
        <c:axId val="228914304"/>
      </c:barChart>
      <c:catAx>
        <c:axId val="2288838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-60000000" spcFirstLastPara="0" vertOverflow="ellipsis" vert="horz" wrap="square" anchor="ctr" anchorCtr="0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914304"/>
        <c:crosses val="autoZero"/>
        <c:auto val="1"/>
        <c:lblAlgn val="ctr"/>
        <c:lblOffset val="100"/>
        <c:noMultiLvlLbl val="0"/>
      </c:catAx>
      <c:valAx>
        <c:axId val="228914304"/>
        <c:scaling>
          <c:orientation val="minMax"/>
          <c:max val="50"/>
          <c:min val="0"/>
        </c:scaling>
        <c:delete val="0"/>
        <c:axPos val="t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883840"/>
        <c:crosses val="autoZero"/>
        <c:crossBetween val="between"/>
        <c:majorUnit val="10"/>
        <c:minorUnit val="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175355450236969E-2"/>
          <c:y val="9.1911875199844548E-2"/>
          <c:w val="0.93117248025156274"/>
          <c:h val="0.82199255872180854"/>
        </c:manualLayout>
      </c:layout>
      <c:barChart>
        <c:barDir val="bar"/>
        <c:grouping val="clustered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570-4AE0-ADBA-2FBFEC3144D6}"/>
              </c:ext>
            </c:extLst>
          </c:dPt>
          <c:val>
            <c:numRef>
              <c:f>'D3 Specificity'!$M$4:$M$8</c:f>
              <c:numCache>
                <c:formatCode>General</c:formatCode>
                <c:ptCount val="5"/>
                <c:pt idx="0">
                  <c:v>-4.9851827046341342</c:v>
                </c:pt>
                <c:pt idx="1">
                  <c:v>-2.7992840789316134</c:v>
                </c:pt>
                <c:pt idx="2">
                  <c:v>-2.6723812364525443</c:v>
                </c:pt>
                <c:pt idx="3">
                  <c:v>40.829241226906952</c:v>
                </c:pt>
                <c:pt idx="4">
                  <c:v>-2.952280585044555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'D3 Specificity'!#REF!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570-4AE0-ADBA-2FBFEC314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28883840"/>
        <c:axId val="228914304"/>
      </c:barChart>
      <c:catAx>
        <c:axId val="2288838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-60000000" spcFirstLastPara="0" vertOverflow="ellipsis" vert="horz" wrap="square" anchor="ctr" anchorCtr="0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914304"/>
        <c:crosses val="autoZero"/>
        <c:auto val="1"/>
        <c:lblAlgn val="ctr"/>
        <c:lblOffset val="100"/>
        <c:noMultiLvlLbl val="0"/>
      </c:catAx>
      <c:valAx>
        <c:axId val="228914304"/>
        <c:scaling>
          <c:orientation val="minMax"/>
          <c:max val="50"/>
          <c:min val="0"/>
        </c:scaling>
        <c:delete val="0"/>
        <c:axPos val="t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883840"/>
        <c:crosses val="autoZero"/>
        <c:crossBetween val="between"/>
        <c:majorUnit val="10"/>
        <c:minorUnit val="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175355450236969E-2"/>
          <c:y val="9.1911875199844548E-2"/>
          <c:w val="0.93117248025156274"/>
          <c:h val="0.82199255872180854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C86-4750-8A7C-33C30559A2A6}"/>
              </c:ext>
            </c:extLst>
          </c:dPt>
          <c:cat>
            <c:numRef>
              <c:f>'D4 Specificity'!$P$2:$P$9</c:f>
              <c:numCache>
                <c:formatCode>General</c:formatCode>
                <c:ptCount val="8"/>
              </c:numCache>
            </c:numRef>
          </c:cat>
          <c:val>
            <c:numRef>
              <c:f>'D4 Specificity'!$M$4:$M$8</c:f>
              <c:numCache>
                <c:formatCode>General</c:formatCode>
                <c:ptCount val="5"/>
                <c:pt idx="0">
                  <c:v>-3.3539471868251614</c:v>
                </c:pt>
                <c:pt idx="1">
                  <c:v>-3.5072444290291802</c:v>
                </c:pt>
                <c:pt idx="2">
                  <c:v>-1.4050628272906582</c:v>
                </c:pt>
                <c:pt idx="3">
                  <c:v>-1.7546935545321052</c:v>
                </c:pt>
                <c:pt idx="4">
                  <c:v>40.392022965784072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86-4750-8A7C-33C30559A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28883840"/>
        <c:axId val="228914304"/>
      </c:barChart>
      <c:catAx>
        <c:axId val="2288838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-60000000" spcFirstLastPara="0" vertOverflow="ellipsis" vert="horz" wrap="square" anchor="ctr" anchorCtr="0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914304"/>
        <c:crosses val="autoZero"/>
        <c:auto val="1"/>
        <c:lblAlgn val="ctr"/>
        <c:lblOffset val="100"/>
        <c:noMultiLvlLbl val="0"/>
      </c:catAx>
      <c:valAx>
        <c:axId val="228914304"/>
        <c:scaling>
          <c:orientation val="minMax"/>
          <c:max val="50"/>
          <c:min val="0"/>
        </c:scaling>
        <c:delete val="0"/>
        <c:axPos val="t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883840"/>
        <c:crosses val="autoZero"/>
        <c:crossBetween val="between"/>
        <c:majorUnit val="10"/>
        <c:minorUnit val="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152703</xdr:rowOff>
    </xdr:from>
    <xdr:ext cx="1753053" cy="3630839"/>
    <xdr:pic>
      <xdr:nvPicPr>
        <xdr:cNvPr id="3" name="Picture 2">
          <a:extLst>
            <a:ext uri="{FF2B5EF4-FFF2-40B4-BE49-F238E27FC236}">
              <a16:creationId xmlns:a16="http://schemas.microsoft.com/office/drawing/2014/main" id="{22AF84E6-88E6-4016-8967-74BDC7A524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919" r="2302" b="4475"/>
        <a:stretch/>
      </xdr:blipFill>
      <xdr:spPr>
        <a:xfrm>
          <a:off x="0" y="4470703"/>
          <a:ext cx="1753053" cy="3630839"/>
        </a:xfrm>
        <a:prstGeom prst="rect">
          <a:avLst/>
        </a:prstGeom>
      </xdr:spPr>
    </xdr:pic>
    <xdr:clientData/>
  </xdr:oneCellAnchor>
  <xdr:twoCellAnchor>
    <xdr:from>
      <xdr:col>13</xdr:col>
      <xdr:colOff>31751</xdr:colOff>
      <xdr:row>1</xdr:row>
      <xdr:rowOff>21167</xdr:rowOff>
    </xdr:from>
    <xdr:to>
      <xdr:col>14</xdr:col>
      <xdr:colOff>25400</xdr:colOff>
      <xdr:row>8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49E1DE-E4A2-49FA-9EE4-90CA872A0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74083</xdr:rowOff>
    </xdr:from>
    <xdr:ext cx="2833255" cy="3408948"/>
    <xdr:pic>
      <xdr:nvPicPr>
        <xdr:cNvPr id="3" name="Picture 2">
          <a:extLst>
            <a:ext uri="{FF2B5EF4-FFF2-40B4-BE49-F238E27FC236}">
              <a16:creationId xmlns:a16="http://schemas.microsoft.com/office/drawing/2014/main" id="{16AFECCD-12D0-444D-B280-4DBC24B57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56" r="24206" b="4817"/>
        <a:stretch/>
      </xdr:blipFill>
      <xdr:spPr>
        <a:xfrm>
          <a:off x="0" y="254000"/>
          <a:ext cx="2833255" cy="3408948"/>
        </a:xfrm>
        <a:prstGeom prst="rect">
          <a:avLst/>
        </a:prstGeom>
      </xdr:spPr>
    </xdr:pic>
    <xdr:clientData/>
  </xdr:oneCellAnchor>
  <xdr:twoCellAnchor>
    <xdr:from>
      <xdr:col>13</xdr:col>
      <xdr:colOff>74084</xdr:colOff>
      <xdr:row>1</xdr:row>
      <xdr:rowOff>21168</xdr:rowOff>
    </xdr:from>
    <xdr:to>
      <xdr:col>17</xdr:col>
      <xdr:colOff>74085</xdr:colOff>
      <xdr:row>12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C2391A-F345-4E5B-AF2C-F4B4697A4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158750</xdr:rowOff>
    </xdr:from>
    <xdr:to>
      <xdr:col>0</xdr:col>
      <xdr:colOff>1975374</xdr:colOff>
      <xdr:row>17</xdr:row>
      <xdr:rowOff>105835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14" t="6162" r="4425" b="16935"/>
        <a:stretch/>
      </xdr:blipFill>
      <xdr:spPr>
        <a:xfrm rot="5400000">
          <a:off x="-515147" y="4991897"/>
          <a:ext cx="3005668" cy="1975374"/>
        </a:xfrm>
        <a:prstGeom prst="rect">
          <a:avLst/>
        </a:prstGeom>
      </xdr:spPr>
    </xdr:pic>
    <xdr:clientData/>
  </xdr:twoCellAnchor>
  <xdr:twoCellAnchor>
    <xdr:from>
      <xdr:col>13</xdr:col>
      <xdr:colOff>21167</xdr:colOff>
      <xdr:row>1</xdr:row>
      <xdr:rowOff>10583</xdr:rowOff>
    </xdr:from>
    <xdr:to>
      <xdr:col>15</xdr:col>
      <xdr:colOff>74084</xdr:colOff>
      <xdr:row>9</xdr:row>
      <xdr:rowOff>21166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4E4F459-E482-4E93-ABB9-3BAAD0EC8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21168</xdr:rowOff>
    </xdr:from>
    <xdr:ext cx="1934299" cy="3439586"/>
    <xdr:pic>
      <xdr:nvPicPr>
        <xdr:cNvPr id="3" name="Picture 2">
          <a:extLst>
            <a:ext uri="{FF2B5EF4-FFF2-40B4-BE49-F238E27FC236}">
              <a16:creationId xmlns:a16="http://schemas.microsoft.com/office/drawing/2014/main" id="{CF42AB51-9D54-404E-82F0-F9D137E53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2" t="22547" r="3544" b="6927"/>
        <a:stretch/>
      </xdr:blipFill>
      <xdr:spPr>
        <a:xfrm rot="5400000">
          <a:off x="-752643" y="5271728"/>
          <a:ext cx="3439586" cy="1934299"/>
        </a:xfrm>
        <a:prstGeom prst="rect">
          <a:avLst/>
        </a:prstGeom>
      </xdr:spPr>
    </xdr:pic>
    <xdr:clientData/>
  </xdr:oneCellAnchor>
  <xdr:twoCellAnchor>
    <xdr:from>
      <xdr:col>13</xdr:col>
      <xdr:colOff>508000</xdr:colOff>
      <xdr:row>0</xdr:row>
      <xdr:rowOff>126998</xdr:rowOff>
    </xdr:from>
    <xdr:to>
      <xdr:col>17</xdr:col>
      <xdr:colOff>323094</xdr:colOff>
      <xdr:row>10</xdr:row>
      <xdr:rowOff>60474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04E0B7-F0E3-44B5-A826-438153453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CD487-EA22-4F27-A199-6779129227FB}">
  <dimension ref="A1:N12"/>
  <sheetViews>
    <sheetView zoomScale="50" zoomScaleNormal="50" workbookViewId="0">
      <selection activeCell="L11" sqref="L11"/>
    </sheetView>
  </sheetViews>
  <sheetFormatPr defaultRowHeight="14.5" x14ac:dyDescent="0.35"/>
  <cols>
    <col min="1" max="1" width="25.08984375" customWidth="1"/>
    <col min="2" max="2" width="13.54296875" customWidth="1"/>
    <col min="3" max="3" width="19.26953125" customWidth="1"/>
    <col min="4" max="4" width="19" customWidth="1"/>
    <col min="5" max="5" width="21.81640625" customWidth="1"/>
    <col min="6" max="6" width="24.453125" customWidth="1"/>
    <col min="8" max="8" width="14.7265625" customWidth="1"/>
    <col min="9" max="9" width="35.26953125" customWidth="1"/>
    <col min="10" max="10" width="14.7265625" customWidth="1"/>
    <col min="11" max="11" width="27.26953125" customWidth="1"/>
    <col min="13" max="13" width="15.26953125" customWidth="1"/>
    <col min="14" max="14" width="39.453125" customWidth="1"/>
  </cols>
  <sheetData>
    <row r="1" spans="1:14" x14ac:dyDescent="0.35">
      <c r="A1" s="11" t="s">
        <v>27</v>
      </c>
      <c r="B1" s="5" t="s">
        <v>1</v>
      </c>
      <c r="C1" s="5" t="s">
        <v>4</v>
      </c>
      <c r="D1" s="5" t="s">
        <v>5</v>
      </c>
      <c r="E1" s="5" t="s">
        <v>13</v>
      </c>
      <c r="F1" s="5" t="s">
        <v>9</v>
      </c>
      <c r="G1" s="5" t="s">
        <v>7</v>
      </c>
      <c r="H1" s="5" t="s">
        <v>8</v>
      </c>
      <c r="I1" s="6" t="s">
        <v>10</v>
      </c>
      <c r="J1" s="7" t="s">
        <v>11</v>
      </c>
      <c r="K1" s="7" t="s">
        <v>30</v>
      </c>
      <c r="L1" s="7" t="s">
        <v>17</v>
      </c>
      <c r="M1" s="7" t="s">
        <v>24</v>
      </c>
      <c r="N1" s="7" t="s">
        <v>28</v>
      </c>
    </row>
    <row r="2" spans="1:14" x14ac:dyDescent="0.35">
      <c r="B2" s="3" t="s">
        <v>2</v>
      </c>
      <c r="C2" s="3">
        <v>242.59100000000001</v>
      </c>
      <c r="D2" s="3">
        <v>239.708</v>
      </c>
      <c r="E2">
        <f t="shared" ref="E2:E8" si="0">D2/$D$9</f>
        <v>1.041581805733071</v>
      </c>
      <c r="F2">
        <f t="shared" ref="F2:F8" si="1">C2/E2</f>
        <v>232.90633406299096</v>
      </c>
      <c r="G2">
        <v>0</v>
      </c>
      <c r="H2">
        <v>255</v>
      </c>
      <c r="I2" s="1">
        <f t="shared" ref="I2:I8" si="2">H2-F2</f>
        <v>22.093665937009035</v>
      </c>
      <c r="J2" s="2" t="str">
        <f t="shared" ref="J2:J8" si="3">IF(I2&gt;$I$12,"+","-")</f>
        <v>-</v>
      </c>
      <c r="K2" s="2"/>
      <c r="L2" s="2">
        <f t="shared" ref="L2:L8" si="4">I2-$I$10</f>
        <v>3.9546410500160505</v>
      </c>
      <c r="M2" s="2">
        <f>L2-10.27</f>
        <v>-6.3153589499839491</v>
      </c>
    </row>
    <row r="3" spans="1:14" x14ac:dyDescent="0.35">
      <c r="B3" s="3" t="s">
        <v>2</v>
      </c>
      <c r="C3" s="3">
        <v>230.90799999999999</v>
      </c>
      <c r="D3" s="3">
        <v>222.49700000000001</v>
      </c>
      <c r="E3">
        <f t="shared" si="0"/>
        <v>0.96679638155669034</v>
      </c>
      <c r="F3">
        <f t="shared" si="1"/>
        <v>238.83829563801504</v>
      </c>
      <c r="G3">
        <v>0</v>
      </c>
      <c r="H3">
        <v>255</v>
      </c>
      <c r="I3" s="1">
        <f t="shared" si="2"/>
        <v>16.16170436198496</v>
      </c>
      <c r="J3" s="2" t="str">
        <f t="shared" si="3"/>
        <v>-</v>
      </c>
      <c r="K3" s="2"/>
      <c r="L3" s="2">
        <f t="shared" si="4"/>
        <v>-1.9773205250080252</v>
      </c>
      <c r="M3" s="2">
        <f t="shared" ref="M3:M8" si="5">L3-10.27</f>
        <v>-12.247320525008025</v>
      </c>
    </row>
    <row r="4" spans="1:14" x14ac:dyDescent="0.35">
      <c r="B4" s="3" t="s">
        <v>2</v>
      </c>
      <c r="C4" s="3">
        <v>230.90799999999999</v>
      </c>
      <c r="D4" s="3">
        <v>222.49700000000001</v>
      </c>
      <c r="E4">
        <f t="shared" si="0"/>
        <v>0.96679638155669034</v>
      </c>
      <c r="F4">
        <f t="shared" si="1"/>
        <v>238.83829563801504</v>
      </c>
      <c r="G4">
        <v>0</v>
      </c>
      <c r="H4">
        <v>255</v>
      </c>
      <c r="I4" s="1">
        <f t="shared" si="2"/>
        <v>16.16170436198496</v>
      </c>
      <c r="J4" s="2" t="str">
        <f t="shared" si="3"/>
        <v>-</v>
      </c>
      <c r="K4" s="2"/>
      <c r="L4" s="2">
        <f t="shared" si="4"/>
        <v>-1.9773205250080252</v>
      </c>
      <c r="M4" s="2">
        <f t="shared" si="5"/>
        <v>-12.247320525008025</v>
      </c>
    </row>
    <row r="5" spans="1:14" x14ac:dyDescent="0.35">
      <c r="B5" s="3" t="s">
        <v>23</v>
      </c>
      <c r="C5" s="3">
        <v>132.542</v>
      </c>
      <c r="D5" s="3">
        <v>241.60900000000001</v>
      </c>
      <c r="E5">
        <f t="shared" si="0"/>
        <v>1.0498420515851019</v>
      </c>
      <c r="F5">
        <f t="shared" si="1"/>
        <v>126.24946752693106</v>
      </c>
      <c r="G5">
        <v>0</v>
      </c>
      <c r="H5">
        <v>255</v>
      </c>
      <c r="I5" s="1">
        <f t="shared" si="2"/>
        <v>128.75053247306894</v>
      </c>
      <c r="J5" s="2" t="str">
        <f t="shared" si="3"/>
        <v>+</v>
      </c>
      <c r="K5" s="2"/>
      <c r="L5" s="2">
        <f t="shared" si="4"/>
        <v>110.61150758607596</v>
      </c>
      <c r="M5" s="2">
        <f t="shared" si="5"/>
        <v>100.34150758607596</v>
      </c>
    </row>
    <row r="6" spans="1:14" x14ac:dyDescent="0.35">
      <c r="B6" s="3" t="s">
        <v>18</v>
      </c>
      <c r="C6" s="3">
        <v>233.113</v>
      </c>
      <c r="D6" s="3">
        <v>227.89699999999999</v>
      </c>
      <c r="E6">
        <f t="shared" si="0"/>
        <v>0.99026052022105937</v>
      </c>
      <c r="F6">
        <f t="shared" si="1"/>
        <v>235.40572934076113</v>
      </c>
      <c r="G6">
        <v>0</v>
      </c>
      <c r="H6">
        <v>255</v>
      </c>
      <c r="I6" s="1">
        <f t="shared" si="2"/>
        <v>19.594270659238873</v>
      </c>
      <c r="J6" s="2" t="str">
        <f t="shared" si="3"/>
        <v>-</v>
      </c>
      <c r="K6" s="2"/>
      <c r="L6" s="7">
        <f t="shared" si="4"/>
        <v>1.4552457722458882</v>
      </c>
      <c r="M6" s="2">
        <f t="shared" si="5"/>
        <v>-8.8147542277541113</v>
      </c>
    </row>
    <row r="7" spans="1:14" x14ac:dyDescent="0.35">
      <c r="B7" s="3" t="s">
        <v>19</v>
      </c>
      <c r="C7" s="3">
        <v>232.572</v>
      </c>
      <c r="D7" s="3">
        <v>230.09800000000001</v>
      </c>
      <c r="E7">
        <f t="shared" si="0"/>
        <v>0.99982432933222176</v>
      </c>
      <c r="F7">
        <f t="shared" si="1"/>
        <v>232.61286325702218</v>
      </c>
      <c r="G7">
        <v>0</v>
      </c>
      <c r="H7">
        <v>255</v>
      </c>
      <c r="I7" s="1">
        <f t="shared" si="2"/>
        <v>22.387136742977816</v>
      </c>
      <c r="J7" s="2" t="str">
        <f t="shared" si="3"/>
        <v>-</v>
      </c>
      <c r="K7" s="2"/>
      <c r="L7" s="2">
        <f t="shared" si="4"/>
        <v>4.2481118559848312</v>
      </c>
      <c r="M7" s="2">
        <f t="shared" si="5"/>
        <v>-6.0218881440151684</v>
      </c>
    </row>
    <row r="8" spans="1:14" x14ac:dyDescent="0.35">
      <c r="B8" s="3" t="s">
        <v>20</v>
      </c>
      <c r="C8" s="3">
        <v>231.511</v>
      </c>
      <c r="D8" s="3">
        <v>226.66300000000001</v>
      </c>
      <c r="E8">
        <f t="shared" si="0"/>
        <v>0.9848985300151647</v>
      </c>
      <c r="F8">
        <f t="shared" si="1"/>
        <v>235.06076305793184</v>
      </c>
      <c r="G8">
        <v>0</v>
      </c>
      <c r="H8">
        <v>255</v>
      </c>
      <c r="I8" s="1">
        <f t="shared" si="2"/>
        <v>19.939236942068163</v>
      </c>
      <c r="J8" s="2" t="str">
        <f t="shared" si="3"/>
        <v>-</v>
      </c>
      <c r="K8" s="2"/>
      <c r="L8" s="2">
        <f t="shared" si="4"/>
        <v>1.8002120550751783</v>
      </c>
      <c r="M8" s="2">
        <f t="shared" si="5"/>
        <v>-8.4697879449248212</v>
      </c>
    </row>
    <row r="9" spans="1:14" x14ac:dyDescent="0.35">
      <c r="C9" s="8" t="s">
        <v>6</v>
      </c>
      <c r="D9" s="4">
        <f>AVERAGE(D2:D8)</f>
        <v>230.13842857142859</v>
      </c>
      <c r="J9" s="2"/>
      <c r="K9" s="7" t="s">
        <v>12</v>
      </c>
      <c r="L9" s="2">
        <f>3*L11</f>
        <v>10.274458836488</v>
      </c>
    </row>
    <row r="10" spans="1:14" x14ac:dyDescent="0.35">
      <c r="H10" s="8" t="s">
        <v>14</v>
      </c>
      <c r="I10" s="9">
        <f>AVERAGE(I2:I4)</f>
        <v>18.139024886992985</v>
      </c>
      <c r="K10" s="10" t="s">
        <v>31</v>
      </c>
      <c r="L10" s="9">
        <f>AVERAGE(L2:L4)</f>
        <v>0</v>
      </c>
    </row>
    <row r="11" spans="1:14" x14ac:dyDescent="0.35">
      <c r="A11" s="15"/>
      <c r="B11" s="3"/>
      <c r="C11" s="3"/>
      <c r="D11" s="3"/>
      <c r="E11" s="3"/>
      <c r="F11" s="3"/>
      <c r="G11" s="3"/>
      <c r="H11" s="8" t="s">
        <v>15</v>
      </c>
      <c r="I11" s="9">
        <f>STDEV(I2:I4)</f>
        <v>3.4248196121626608</v>
      </c>
      <c r="K11" s="10" t="s">
        <v>32</v>
      </c>
      <c r="L11" s="9">
        <f>STDEV(L2:L4)</f>
        <v>3.4248196121626666</v>
      </c>
    </row>
    <row r="12" spans="1:14" x14ac:dyDescent="0.35">
      <c r="A12" s="3"/>
      <c r="B12" s="3"/>
      <c r="C12" s="3"/>
      <c r="D12" s="3"/>
      <c r="E12" s="3"/>
      <c r="F12" s="3"/>
      <c r="G12" s="3"/>
      <c r="H12" s="8" t="s">
        <v>16</v>
      </c>
      <c r="I12" s="4">
        <f>3*I11+I10</f>
        <v>28.413483723480965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CCB6F-4FCF-4590-AD66-B197C78C18BC}">
  <dimension ref="A1:N12"/>
  <sheetViews>
    <sheetView zoomScale="60" zoomScaleNormal="60" workbookViewId="0">
      <selection activeCell="M8" sqref="M8"/>
    </sheetView>
  </sheetViews>
  <sheetFormatPr defaultRowHeight="14.5" x14ac:dyDescent="0.35"/>
  <cols>
    <col min="1" max="1" width="41.453125" customWidth="1"/>
    <col min="2" max="2" width="13.54296875" customWidth="1"/>
    <col min="3" max="3" width="19.26953125" customWidth="1"/>
    <col min="4" max="4" width="19" customWidth="1"/>
    <col min="5" max="5" width="21.81640625" customWidth="1"/>
    <col min="6" max="6" width="24.453125" customWidth="1"/>
    <col min="8" max="8" width="14.7265625" customWidth="1"/>
    <col min="9" max="9" width="35.26953125" customWidth="1"/>
    <col min="10" max="10" width="14.7265625" customWidth="1"/>
    <col min="11" max="11" width="27.26953125" customWidth="1"/>
    <col min="12" max="12" width="12.36328125" bestFit="1" customWidth="1"/>
    <col min="13" max="13" width="16.54296875" customWidth="1"/>
    <col min="14" max="14" width="35.54296875" customWidth="1"/>
  </cols>
  <sheetData>
    <row r="1" spans="1:14" x14ac:dyDescent="0.35">
      <c r="A1" s="11" t="s">
        <v>27</v>
      </c>
      <c r="B1" s="5" t="s">
        <v>29</v>
      </c>
      <c r="C1" s="5" t="s">
        <v>4</v>
      </c>
      <c r="D1" s="5" t="s">
        <v>5</v>
      </c>
      <c r="E1" s="5" t="s">
        <v>13</v>
      </c>
      <c r="F1" s="5" t="s">
        <v>9</v>
      </c>
      <c r="G1" s="5" t="s">
        <v>7</v>
      </c>
      <c r="H1" s="5" t="s">
        <v>8</v>
      </c>
      <c r="I1" s="6" t="s">
        <v>10</v>
      </c>
      <c r="J1" s="7" t="s">
        <v>11</v>
      </c>
      <c r="K1" s="7" t="s">
        <v>30</v>
      </c>
      <c r="L1" s="7" t="s">
        <v>17</v>
      </c>
      <c r="M1" s="7" t="s">
        <v>26</v>
      </c>
      <c r="N1" s="7" t="s">
        <v>28</v>
      </c>
    </row>
    <row r="2" spans="1:14" x14ac:dyDescent="0.35">
      <c r="B2" t="s">
        <v>2</v>
      </c>
      <c r="C2">
        <v>168.143</v>
      </c>
      <c r="D2">
        <v>169.25899999999999</v>
      </c>
      <c r="E2">
        <f t="shared" ref="E2:E8" si="0">D2/$D$9</f>
        <v>1.0244426498256876</v>
      </c>
      <c r="F2">
        <f t="shared" ref="F2:F8" si="1">C2/E2</f>
        <v>164.13119858745642</v>
      </c>
      <c r="G2">
        <v>0</v>
      </c>
      <c r="H2">
        <v>255</v>
      </c>
      <c r="I2" s="1">
        <f t="shared" ref="I2:I8" si="2">H2-F2</f>
        <v>90.868801412543576</v>
      </c>
      <c r="J2" s="2" t="str">
        <f t="shared" ref="J2:J8" si="3">IF(I2&gt;$I$12,"+","-")</f>
        <v>-</v>
      </c>
      <c r="K2" s="2"/>
      <c r="L2" s="2">
        <f t="shared" ref="L2:L8" si="4">I2-$I$10</f>
        <v>-0.88050960693063018</v>
      </c>
      <c r="M2" s="2">
        <f>L2-L9</f>
        <v>-3.3211871335517955</v>
      </c>
    </row>
    <row r="3" spans="1:14" x14ac:dyDescent="0.35">
      <c r="B3" t="s">
        <v>2</v>
      </c>
      <c r="C3">
        <v>165.381</v>
      </c>
      <c r="D3">
        <v>168.12200000000001</v>
      </c>
      <c r="E3">
        <f t="shared" si="0"/>
        <v>1.0175609401803998</v>
      </c>
      <c r="F3">
        <f t="shared" si="1"/>
        <v>162.52687526575085</v>
      </c>
      <c r="G3">
        <v>0</v>
      </c>
      <c r="H3">
        <v>255</v>
      </c>
      <c r="I3" s="1">
        <f t="shared" si="2"/>
        <v>92.473124734249154</v>
      </c>
      <c r="J3" s="2" t="str">
        <f t="shared" si="3"/>
        <v>-</v>
      </c>
      <c r="K3" s="2"/>
      <c r="L3" s="2">
        <f t="shared" si="4"/>
        <v>0.72381371477494838</v>
      </c>
      <c r="M3" s="2">
        <f t="shared" ref="M3:M8" si="5">L3-2.44</f>
        <v>-1.7161862852250516</v>
      </c>
    </row>
    <row r="4" spans="1:14" x14ac:dyDescent="0.35">
      <c r="B4" t="s">
        <v>2</v>
      </c>
      <c r="C4">
        <v>167.958</v>
      </c>
      <c r="D4">
        <v>170.148</v>
      </c>
      <c r="E4">
        <f t="shared" si="0"/>
        <v>1.0298233357312823</v>
      </c>
      <c r="F4">
        <f t="shared" si="1"/>
        <v>163.0939930883701</v>
      </c>
      <c r="G4">
        <v>0</v>
      </c>
      <c r="H4">
        <v>255</v>
      </c>
      <c r="I4" s="1">
        <f t="shared" si="2"/>
        <v>91.906006911629902</v>
      </c>
      <c r="J4" s="2" t="str">
        <f t="shared" si="3"/>
        <v>-</v>
      </c>
      <c r="K4" s="2"/>
      <c r="L4" s="2">
        <f t="shared" si="4"/>
        <v>0.15669589215569601</v>
      </c>
      <c r="M4" s="2">
        <f t="shared" si="5"/>
        <v>-2.2833041078443039</v>
      </c>
    </row>
    <row r="5" spans="1:14" x14ac:dyDescent="0.35">
      <c r="B5" s="3" t="s">
        <v>21</v>
      </c>
      <c r="C5">
        <v>160.31200000000001</v>
      </c>
      <c r="D5">
        <v>160.83600000000001</v>
      </c>
      <c r="E5">
        <f t="shared" si="0"/>
        <v>0.9734623153118257</v>
      </c>
      <c r="F5">
        <f t="shared" si="1"/>
        <v>164.68228659539619</v>
      </c>
      <c r="G5">
        <v>0</v>
      </c>
      <c r="H5">
        <v>255</v>
      </c>
      <c r="I5" s="1">
        <f t="shared" si="2"/>
        <v>90.317713404603808</v>
      </c>
      <c r="J5" s="2" t="str">
        <f t="shared" si="3"/>
        <v>-</v>
      </c>
      <c r="K5" s="2"/>
      <c r="L5" s="2">
        <f t="shared" si="4"/>
        <v>-1.4315976148703982</v>
      </c>
      <c r="M5" s="2">
        <f t="shared" si="5"/>
        <v>-3.8715976148703981</v>
      </c>
    </row>
    <row r="6" spans="1:14" x14ac:dyDescent="0.35">
      <c r="B6" s="3" t="s">
        <v>18</v>
      </c>
      <c r="C6">
        <v>130.33199999999999</v>
      </c>
      <c r="D6">
        <v>163.34899999999999</v>
      </c>
      <c r="E6">
        <f t="shared" si="0"/>
        <v>0.98867228570638044</v>
      </c>
      <c r="F6">
        <f t="shared" si="1"/>
        <v>131.82527909830222</v>
      </c>
      <c r="G6">
        <v>0</v>
      </c>
      <c r="H6">
        <v>255</v>
      </c>
      <c r="I6" s="1">
        <f t="shared" si="2"/>
        <v>123.17472090169778</v>
      </c>
      <c r="J6" s="2" t="str">
        <f t="shared" si="3"/>
        <v>+</v>
      </c>
      <c r="K6" s="2"/>
      <c r="L6" s="7">
        <f t="shared" si="4"/>
        <v>31.425409882223576</v>
      </c>
      <c r="M6" s="2">
        <f t="shared" si="5"/>
        <v>28.985409882223575</v>
      </c>
    </row>
    <row r="7" spans="1:14" x14ac:dyDescent="0.35">
      <c r="B7" s="3" t="s">
        <v>19</v>
      </c>
      <c r="C7">
        <v>158.958</v>
      </c>
      <c r="D7">
        <v>162.751</v>
      </c>
      <c r="E7">
        <f t="shared" si="0"/>
        <v>0.98505288168889393</v>
      </c>
      <c r="F7">
        <f t="shared" si="1"/>
        <v>161.37001673195775</v>
      </c>
      <c r="G7">
        <v>0</v>
      </c>
      <c r="H7">
        <v>255</v>
      </c>
      <c r="I7" s="1">
        <f t="shared" si="2"/>
        <v>93.629983268042253</v>
      </c>
      <c r="J7" s="2" t="str">
        <f t="shared" si="3"/>
        <v>-</v>
      </c>
      <c r="K7" s="2"/>
      <c r="L7" s="2">
        <f t="shared" si="4"/>
        <v>1.8806722485680467</v>
      </c>
      <c r="M7" s="2">
        <f t="shared" si="5"/>
        <v>-0.55932775143195324</v>
      </c>
      <c r="N7" s="5"/>
    </row>
    <row r="8" spans="1:14" x14ac:dyDescent="0.35">
      <c r="B8" s="3" t="s">
        <v>20</v>
      </c>
      <c r="C8">
        <v>161.434</v>
      </c>
      <c r="D8">
        <v>162.07900000000001</v>
      </c>
      <c r="E8">
        <f t="shared" si="0"/>
        <v>0.98098559155553111</v>
      </c>
      <c r="F8">
        <f t="shared" si="1"/>
        <v>164.56306941676587</v>
      </c>
      <c r="G8">
        <v>0</v>
      </c>
      <c r="H8">
        <v>255</v>
      </c>
      <c r="I8" s="1">
        <f t="shared" si="2"/>
        <v>90.43693058323413</v>
      </c>
      <c r="J8" s="2" t="str">
        <f t="shared" si="3"/>
        <v>-</v>
      </c>
      <c r="K8" s="2"/>
      <c r="L8" s="2">
        <f t="shared" si="4"/>
        <v>-1.3123804362400762</v>
      </c>
      <c r="M8" s="2">
        <f t="shared" si="5"/>
        <v>-3.7523804362400761</v>
      </c>
    </row>
    <row r="9" spans="1:14" x14ac:dyDescent="0.35">
      <c r="C9" s="8" t="s">
        <v>6</v>
      </c>
      <c r="D9" s="4">
        <f>AVERAGE(D2:D8)</f>
        <v>165.22057142857142</v>
      </c>
      <c r="J9" s="2"/>
      <c r="K9" s="7" t="s">
        <v>12</v>
      </c>
      <c r="L9" s="2">
        <f>3*L11</f>
        <v>2.4406775266211653</v>
      </c>
      <c r="M9" s="2"/>
    </row>
    <row r="10" spans="1:14" x14ac:dyDescent="0.35">
      <c r="H10" s="8" t="s">
        <v>14</v>
      </c>
      <c r="I10" s="9">
        <f>AVERAGE(I2:I4)</f>
        <v>91.749311019474206</v>
      </c>
      <c r="K10" s="10" t="s">
        <v>31</v>
      </c>
      <c r="L10" s="9">
        <f>AVERAGE(L2:L4)</f>
        <v>4.736951571734001E-15</v>
      </c>
    </row>
    <row r="11" spans="1:14" x14ac:dyDescent="0.35">
      <c r="A11" s="15"/>
      <c r="B11" s="3"/>
      <c r="C11" s="3"/>
      <c r="D11" s="3"/>
      <c r="E11" s="3"/>
      <c r="F11" s="3"/>
      <c r="G11" s="3"/>
      <c r="H11" s="8" t="s">
        <v>15</v>
      </c>
      <c r="I11" s="9">
        <f>STDEV(I2:I4)</f>
        <v>0.81355917554038837</v>
      </c>
      <c r="K11" s="10" t="s">
        <v>32</v>
      </c>
      <c r="L11" s="9">
        <f>STDEV(L2:L4)</f>
        <v>0.81355917554038837</v>
      </c>
    </row>
    <row r="12" spans="1:14" x14ac:dyDescent="0.35">
      <c r="A12" s="3"/>
      <c r="B12" s="3"/>
      <c r="C12" s="3"/>
      <c r="D12" s="3"/>
      <c r="E12" s="3"/>
      <c r="F12" s="3"/>
      <c r="G12" s="3"/>
      <c r="H12" s="8" t="s">
        <v>16</v>
      </c>
      <c r="I12" s="4">
        <f>3*I11+I10</f>
        <v>94.189988546095378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2"/>
  <sheetViews>
    <sheetView tabSelected="1" zoomScale="60" zoomScaleNormal="60" workbookViewId="0">
      <selection activeCell="A13" sqref="A13:XFD31"/>
    </sheetView>
  </sheetViews>
  <sheetFormatPr defaultRowHeight="14.5" x14ac:dyDescent="0.35"/>
  <cols>
    <col min="1" max="1" width="29.26953125" customWidth="1"/>
    <col min="2" max="2" width="13.54296875" customWidth="1"/>
    <col min="3" max="3" width="19.26953125" customWidth="1"/>
    <col min="4" max="4" width="19" customWidth="1"/>
    <col min="5" max="5" width="21.81640625" customWidth="1"/>
    <col min="6" max="6" width="24.453125" customWidth="1"/>
    <col min="8" max="8" width="14.7265625" customWidth="1"/>
    <col min="9" max="9" width="35.26953125" customWidth="1"/>
    <col min="10" max="10" width="14.7265625" customWidth="1"/>
    <col min="11" max="11" width="27.26953125" customWidth="1"/>
    <col min="12" max="12" width="13" bestFit="1" customWidth="1"/>
    <col min="13" max="13" width="15.08984375" customWidth="1"/>
    <col min="14" max="14" width="31.36328125" customWidth="1"/>
  </cols>
  <sheetData>
    <row r="1" spans="1:14" x14ac:dyDescent="0.35">
      <c r="A1" s="11" t="s">
        <v>27</v>
      </c>
      <c r="B1" s="5" t="s">
        <v>3</v>
      </c>
      <c r="C1" s="5" t="s">
        <v>4</v>
      </c>
      <c r="D1" s="5" t="s">
        <v>5</v>
      </c>
      <c r="E1" s="5" t="s">
        <v>13</v>
      </c>
      <c r="F1" s="5" t="s">
        <v>9</v>
      </c>
      <c r="G1" s="5" t="s">
        <v>7</v>
      </c>
      <c r="H1" s="5" t="s">
        <v>8</v>
      </c>
      <c r="I1" s="6" t="s">
        <v>10</v>
      </c>
      <c r="J1" s="7" t="s">
        <v>11</v>
      </c>
      <c r="K1" s="7" t="s">
        <v>30</v>
      </c>
      <c r="L1" s="7" t="s">
        <v>17</v>
      </c>
      <c r="M1" s="7" t="s">
        <v>22</v>
      </c>
      <c r="N1" s="7" t="s">
        <v>28</v>
      </c>
    </row>
    <row r="2" spans="1:14" x14ac:dyDescent="0.35">
      <c r="B2" t="s">
        <v>2</v>
      </c>
      <c r="C2">
        <v>167.81800000000001</v>
      </c>
      <c r="D2">
        <v>165.934</v>
      </c>
      <c r="E2">
        <f t="shared" ref="E2:E6" si="0">D2/$D$9</f>
        <v>0.9959742178449762</v>
      </c>
      <c r="F2">
        <f>C2/E2</f>
        <v>168.49632951655477</v>
      </c>
      <c r="G2">
        <v>0</v>
      </c>
      <c r="H2">
        <v>255</v>
      </c>
      <c r="I2" s="1">
        <f>H2-F2</f>
        <v>86.503670483445234</v>
      </c>
      <c r="J2" s="2" t="str">
        <f t="shared" ref="J2:J3" si="1">IF(I2&gt;$I$12,"+","-")</f>
        <v>-</v>
      </c>
      <c r="K2" s="2"/>
      <c r="L2" s="2">
        <f>I2-$I$10</f>
        <v>-0.80518270463413444</v>
      </c>
      <c r="M2" s="2">
        <f>L2-4.18</f>
        <v>-4.9851827046341342</v>
      </c>
    </row>
    <row r="3" spans="1:14" x14ac:dyDescent="0.35">
      <c r="B3" s="3" t="s">
        <v>2</v>
      </c>
      <c r="C3">
        <v>167.68700000000001</v>
      </c>
      <c r="D3">
        <v>168.21600000000001</v>
      </c>
      <c r="E3">
        <f t="shared" si="0"/>
        <v>1.009671309249524</v>
      </c>
      <c r="F3">
        <f>C3/E3</f>
        <v>166.08078140265238</v>
      </c>
      <c r="G3">
        <v>0</v>
      </c>
      <c r="H3">
        <v>255</v>
      </c>
      <c r="I3" s="1">
        <f t="shared" ref="I3:I6" si="2">H3-F3</f>
        <v>88.919218597347623</v>
      </c>
      <c r="J3" s="2" t="str">
        <f t="shared" si="1"/>
        <v>-</v>
      </c>
      <c r="K3" s="2"/>
      <c r="L3" s="2">
        <f t="shared" ref="L3" si="3">I3-$I$10</f>
        <v>1.6103654092682547</v>
      </c>
      <c r="M3" s="2">
        <f t="shared" ref="M3:M8" si="4">L3-4.18</f>
        <v>-2.569634590731745</v>
      </c>
    </row>
    <row r="4" spans="1:14" x14ac:dyDescent="0.35">
      <c r="B4" s="3" t="s">
        <v>2</v>
      </c>
      <c r="C4">
        <v>167.81800000000001</v>
      </c>
      <c r="D4">
        <v>165.934</v>
      </c>
      <c r="E4">
        <f t="shared" ref="E4" si="5">D4/$D$9</f>
        <v>0.9959742178449762</v>
      </c>
      <c r="F4">
        <f>C4/E4</f>
        <v>168.49632951655477</v>
      </c>
      <c r="G4">
        <v>0</v>
      </c>
      <c r="H4">
        <v>255</v>
      </c>
      <c r="I4" s="1">
        <f t="shared" ref="I4" si="6">H4-F4</f>
        <v>86.503670483445234</v>
      </c>
      <c r="J4" s="2" t="str">
        <f t="shared" ref="J4" si="7">IF(I4&gt;$I$12,"+","-")</f>
        <v>-</v>
      </c>
      <c r="K4" s="2"/>
      <c r="L4" s="2">
        <f t="shared" ref="L4" si="8">I4-$I$10</f>
        <v>-0.80518270463413444</v>
      </c>
      <c r="M4" s="2">
        <f t="shared" si="4"/>
        <v>-4.9851827046341342</v>
      </c>
    </row>
    <row r="5" spans="1:14" x14ac:dyDescent="0.35">
      <c r="B5" s="3" t="s">
        <v>21</v>
      </c>
      <c r="C5">
        <v>165.02</v>
      </c>
      <c r="D5">
        <v>165.31200000000001</v>
      </c>
      <c r="E5">
        <f t="shared" si="0"/>
        <v>0.99224083009141417</v>
      </c>
      <c r="F5">
        <f t="shared" ref="F5:F6" si="9">C5/E5</f>
        <v>166.31043089085225</v>
      </c>
      <c r="G5">
        <v>0</v>
      </c>
      <c r="H5">
        <v>255</v>
      </c>
      <c r="I5" s="1">
        <f t="shared" si="2"/>
        <v>88.689569109147754</v>
      </c>
      <c r="J5" s="2" t="str">
        <f t="shared" ref="J5:J6" si="10">IF(I5&gt;$I$12,"+","-")</f>
        <v>-</v>
      </c>
      <c r="K5" s="2"/>
      <c r="L5" s="2">
        <f t="shared" ref="L5:L6" si="11">I5-$I$10</f>
        <v>1.3807159210683864</v>
      </c>
      <c r="M5" s="2">
        <f t="shared" si="4"/>
        <v>-2.7992840789316134</v>
      </c>
    </row>
    <row r="6" spans="1:14" x14ac:dyDescent="0.35">
      <c r="B6" s="3" t="s">
        <v>18</v>
      </c>
      <c r="C6">
        <v>162.559</v>
      </c>
      <c r="D6">
        <v>162.971</v>
      </c>
      <c r="E6">
        <f t="shared" si="0"/>
        <v>0.97818960705107827</v>
      </c>
      <c r="F6">
        <f t="shared" si="9"/>
        <v>166.18352804837318</v>
      </c>
      <c r="G6">
        <v>0</v>
      </c>
      <c r="H6">
        <v>255</v>
      </c>
      <c r="I6" s="1">
        <f t="shared" si="2"/>
        <v>88.816471951626824</v>
      </c>
      <c r="J6" s="2" t="str">
        <f t="shared" si="10"/>
        <v>-</v>
      </c>
      <c r="K6" s="2"/>
      <c r="L6" s="7">
        <f t="shared" si="11"/>
        <v>1.5076187635474554</v>
      </c>
      <c r="M6" s="2">
        <f t="shared" si="4"/>
        <v>-2.6723812364525443</v>
      </c>
    </row>
    <row r="7" spans="1:14" x14ac:dyDescent="0.35">
      <c r="B7" s="13" t="s">
        <v>19</v>
      </c>
      <c r="C7" s="16">
        <v>123.755</v>
      </c>
      <c r="D7" s="16">
        <v>168.06200000000001</v>
      </c>
      <c r="E7" s="16">
        <f t="shared" ref="E7:E8" si="12">D7/$D$9</f>
        <v>1.0087469656578061</v>
      </c>
      <c r="F7" s="16">
        <f t="shared" ref="F7:F8" si="13">C7/E7</f>
        <v>122.68190558501367</v>
      </c>
      <c r="G7" s="16">
        <v>0</v>
      </c>
      <c r="H7" s="16">
        <v>255</v>
      </c>
      <c r="I7" s="17">
        <f t="shared" ref="I7:I8" si="14">H7-F7</f>
        <v>132.31809441498632</v>
      </c>
      <c r="J7" s="18" t="str">
        <f t="shared" ref="J7:J8" si="15">IF(I7&gt;$I$12,"+","-")</f>
        <v>+</v>
      </c>
      <c r="K7" s="18"/>
      <c r="L7" s="18">
        <f t="shared" ref="L7:L8" si="16">I7-$I$10</f>
        <v>45.009241226906951</v>
      </c>
      <c r="M7" s="2">
        <f t="shared" si="4"/>
        <v>40.829241226906952</v>
      </c>
      <c r="N7" s="5"/>
    </row>
    <row r="8" spans="1:14" x14ac:dyDescent="0.35">
      <c r="B8" s="14" t="s">
        <v>20</v>
      </c>
      <c r="C8">
        <v>169.66</v>
      </c>
      <c r="D8">
        <v>169.804</v>
      </c>
      <c r="E8">
        <f t="shared" si="12"/>
        <v>1.0192028522602261</v>
      </c>
      <c r="F8">
        <f t="shared" si="13"/>
        <v>166.46342739696519</v>
      </c>
      <c r="G8">
        <v>0</v>
      </c>
      <c r="H8">
        <v>255</v>
      </c>
      <c r="I8" s="1">
        <f t="shared" si="14"/>
        <v>88.536572603034813</v>
      </c>
      <c r="J8" s="2" t="str">
        <f t="shared" si="15"/>
        <v>-</v>
      </c>
      <c r="K8" s="2"/>
      <c r="L8" s="2">
        <f t="shared" si="16"/>
        <v>1.2277194149554447</v>
      </c>
      <c r="M8" s="2">
        <f t="shared" si="4"/>
        <v>-2.952280585044555</v>
      </c>
    </row>
    <row r="9" spans="1:14" x14ac:dyDescent="0.35">
      <c r="B9" s="3"/>
      <c r="C9" s="8" t="s">
        <v>6</v>
      </c>
      <c r="D9" s="4">
        <f>AVERAGE(D2:D8)</f>
        <v>166.60471428571427</v>
      </c>
      <c r="J9" s="2"/>
      <c r="K9" s="7" t="s">
        <v>12</v>
      </c>
      <c r="L9" s="2">
        <f>3*L11</f>
        <v>4.1838520614061112</v>
      </c>
      <c r="M9" s="2"/>
    </row>
    <row r="10" spans="1:14" x14ac:dyDescent="0.35">
      <c r="H10" s="8" t="s">
        <v>14</v>
      </c>
      <c r="I10" s="9">
        <f>AVERAGE(I2:I4)</f>
        <v>87.308853188079368</v>
      </c>
      <c r="K10" s="10" t="s">
        <v>31</v>
      </c>
      <c r="L10" s="9">
        <f>AVERAGE(L2:L4)</f>
        <v>-4.736951571734001E-15</v>
      </c>
    </row>
    <row r="11" spans="1:14" x14ac:dyDescent="0.35">
      <c r="A11" s="15"/>
      <c r="B11" s="3"/>
      <c r="C11" s="3"/>
      <c r="D11" s="3"/>
      <c r="E11" s="3"/>
      <c r="F11" s="3"/>
      <c r="G11" s="3"/>
      <c r="H11" s="8" t="s">
        <v>15</v>
      </c>
      <c r="I11" s="9">
        <f>STDEV(I2:I4)</f>
        <v>1.394617353802037</v>
      </c>
      <c r="K11" s="10" t="s">
        <v>32</v>
      </c>
      <c r="L11" s="9">
        <f>STDEV(L2:L4)</f>
        <v>1.394617353802037</v>
      </c>
    </row>
    <row r="12" spans="1:14" x14ac:dyDescent="0.35">
      <c r="A12" s="3"/>
      <c r="B12" s="3"/>
      <c r="C12" s="3"/>
      <c r="D12" s="3"/>
      <c r="E12" s="12"/>
      <c r="F12" s="12"/>
      <c r="G12" s="3"/>
      <c r="H12" s="8" t="s">
        <v>16</v>
      </c>
      <c r="I12" s="4">
        <f>3*I11+I10</f>
        <v>91.492705249485482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2815E-4A38-4D1A-BDCA-F3B162AC1773}">
  <dimension ref="A1:N12"/>
  <sheetViews>
    <sheetView zoomScale="60" zoomScaleNormal="60" workbookViewId="0">
      <selection activeCell="F20" sqref="F20"/>
    </sheetView>
  </sheetViews>
  <sheetFormatPr defaultRowHeight="14.5" x14ac:dyDescent="0.35"/>
  <cols>
    <col min="1" max="1" width="27.90625" customWidth="1"/>
    <col min="2" max="2" width="13.54296875" customWidth="1"/>
    <col min="3" max="3" width="19.26953125" customWidth="1"/>
    <col min="4" max="4" width="19" customWidth="1"/>
    <col min="5" max="5" width="21.81640625" customWidth="1"/>
    <col min="6" max="6" width="24.453125" customWidth="1"/>
    <col min="8" max="8" width="14.7265625" customWidth="1"/>
    <col min="9" max="9" width="35.26953125" customWidth="1"/>
    <col min="10" max="10" width="14.7265625" customWidth="1"/>
    <col min="11" max="11" width="27.26953125" customWidth="1"/>
    <col min="12" max="12" width="13" bestFit="1" customWidth="1"/>
    <col min="13" max="13" width="14" customWidth="1"/>
  </cols>
  <sheetData>
    <row r="1" spans="1:14" x14ac:dyDescent="0.35">
      <c r="A1" s="11" t="s">
        <v>27</v>
      </c>
      <c r="B1" s="5" t="s">
        <v>1</v>
      </c>
      <c r="C1" s="5" t="s">
        <v>4</v>
      </c>
      <c r="D1" s="5" t="s">
        <v>5</v>
      </c>
      <c r="E1" s="5" t="s">
        <v>13</v>
      </c>
      <c r="F1" s="5" t="s">
        <v>9</v>
      </c>
      <c r="G1" s="5" t="s">
        <v>7</v>
      </c>
      <c r="H1" s="5" t="s">
        <v>8</v>
      </c>
      <c r="I1" s="6" t="s">
        <v>10</v>
      </c>
      <c r="J1" s="7" t="s">
        <v>11</v>
      </c>
      <c r="K1" s="7" t="s">
        <v>30</v>
      </c>
      <c r="L1" s="7" t="s">
        <v>17</v>
      </c>
      <c r="M1" s="7" t="s">
        <v>25</v>
      </c>
      <c r="N1" s="7" t="s">
        <v>28</v>
      </c>
    </row>
    <row r="2" spans="1:14" x14ac:dyDescent="0.35">
      <c r="B2" t="s">
        <v>0</v>
      </c>
      <c r="C2">
        <v>174.06700000000001</v>
      </c>
      <c r="D2">
        <v>174.61699999999999</v>
      </c>
      <c r="E2">
        <f t="shared" ref="E2:E8" si="0">D2/$D$9</f>
        <v>0.99440852202097008</v>
      </c>
      <c r="F2">
        <f t="shared" ref="F2:F8" si="1">C2/E2</f>
        <v>175.04576453773521</v>
      </c>
      <c r="G2">
        <v>0</v>
      </c>
      <c r="H2">
        <v>255</v>
      </c>
      <c r="I2" s="1">
        <f t="shared" ref="I2:I8" si="2">H2-F2</f>
        <v>79.954235462264791</v>
      </c>
      <c r="J2" s="2" t="str">
        <f t="shared" ref="J2:J8" si="3">IF(I2&gt;$I$12,"+","-")</f>
        <v>-</v>
      </c>
      <c r="K2" s="2"/>
      <c r="L2" s="2">
        <f t="shared" ref="L2:L8" si="4">I2-$I$10</f>
        <v>0.83251867961000414</v>
      </c>
      <c r="M2" s="2">
        <f>L2-2.51</f>
        <v>-1.6774813203899956</v>
      </c>
    </row>
    <row r="3" spans="1:14" x14ac:dyDescent="0.35">
      <c r="B3" t="s">
        <v>0</v>
      </c>
      <c r="C3">
        <v>174.55600000000001</v>
      </c>
      <c r="D3">
        <v>174.29</v>
      </c>
      <c r="E3">
        <f t="shared" si="0"/>
        <v>0.99254632311306956</v>
      </c>
      <c r="F3">
        <f t="shared" si="1"/>
        <v>175.86685471013007</v>
      </c>
      <c r="G3">
        <v>0</v>
      </c>
      <c r="H3">
        <v>255</v>
      </c>
      <c r="I3" s="1">
        <f t="shared" si="2"/>
        <v>79.13314528986993</v>
      </c>
      <c r="J3" s="2" t="str">
        <f t="shared" si="3"/>
        <v>-</v>
      </c>
      <c r="K3" s="2"/>
      <c r="L3" s="2">
        <f t="shared" si="4"/>
        <v>1.1428507215143213E-2</v>
      </c>
      <c r="M3" s="2">
        <f t="shared" ref="M3:M8" si="5">L3-2.51</f>
        <v>-2.4985714927848566</v>
      </c>
    </row>
    <row r="4" spans="1:14" x14ac:dyDescent="0.35">
      <c r="B4" t="s">
        <v>0</v>
      </c>
      <c r="C4">
        <v>175.405</v>
      </c>
      <c r="D4">
        <v>174.29</v>
      </c>
      <c r="E4">
        <f t="shared" si="0"/>
        <v>0.99254632311306956</v>
      </c>
      <c r="F4">
        <f t="shared" si="1"/>
        <v>176.72223040417038</v>
      </c>
      <c r="G4">
        <v>0</v>
      </c>
      <c r="H4">
        <v>255</v>
      </c>
      <c r="I4" s="1">
        <f t="shared" si="2"/>
        <v>78.277769595829625</v>
      </c>
      <c r="J4" s="2" t="str">
        <f t="shared" si="3"/>
        <v>-</v>
      </c>
      <c r="K4" s="2"/>
      <c r="L4" s="2">
        <f t="shared" si="4"/>
        <v>-0.84394718682516157</v>
      </c>
      <c r="M4" s="2">
        <f t="shared" si="5"/>
        <v>-3.3539471868251614</v>
      </c>
    </row>
    <row r="5" spans="1:14" x14ac:dyDescent="0.35">
      <c r="B5" t="s">
        <v>23</v>
      </c>
      <c r="C5">
        <v>176.36699999999999</v>
      </c>
      <c r="D5">
        <v>175.09399999999999</v>
      </c>
      <c r="E5">
        <f t="shared" si="0"/>
        <v>0.99712494061139367</v>
      </c>
      <c r="F5">
        <f t="shared" si="1"/>
        <v>176.87552764637439</v>
      </c>
      <c r="G5">
        <v>0</v>
      </c>
      <c r="H5">
        <v>255</v>
      </c>
      <c r="I5" s="1">
        <f t="shared" si="2"/>
        <v>78.124472353625606</v>
      </c>
      <c r="J5" s="2" t="str">
        <f t="shared" si="3"/>
        <v>-</v>
      </c>
      <c r="K5" s="2"/>
      <c r="L5" s="2">
        <f t="shared" si="4"/>
        <v>-0.99724442902918042</v>
      </c>
      <c r="M5" s="2">
        <f t="shared" si="5"/>
        <v>-3.5072444290291802</v>
      </c>
    </row>
    <row r="6" spans="1:14" x14ac:dyDescent="0.35">
      <c r="B6" t="s">
        <v>18</v>
      </c>
      <c r="C6">
        <v>175.512</v>
      </c>
      <c r="D6">
        <v>176.34100000000001</v>
      </c>
      <c r="E6">
        <f t="shared" si="0"/>
        <v>1.004226353572103</v>
      </c>
      <c r="F6">
        <f t="shared" si="1"/>
        <v>174.77334604463587</v>
      </c>
      <c r="G6">
        <v>0</v>
      </c>
      <c r="H6">
        <v>255</v>
      </c>
      <c r="I6" s="1">
        <f t="shared" si="2"/>
        <v>80.226653955364128</v>
      </c>
      <c r="J6" s="2" t="str">
        <f t="shared" si="3"/>
        <v>-</v>
      </c>
      <c r="K6" s="2"/>
      <c r="L6" s="2">
        <f t="shared" si="4"/>
        <v>1.1049371727093416</v>
      </c>
      <c r="M6" s="2">
        <f t="shared" si="5"/>
        <v>-1.4050628272906582</v>
      </c>
    </row>
    <row r="7" spans="1:14" x14ac:dyDescent="0.35">
      <c r="B7" t="s">
        <v>19</v>
      </c>
      <c r="C7">
        <v>175.167</v>
      </c>
      <c r="D7">
        <v>175.643</v>
      </c>
      <c r="E7">
        <f t="shared" si="0"/>
        <v>1.0002513846494285</v>
      </c>
      <c r="F7">
        <f t="shared" si="1"/>
        <v>175.12297677187732</v>
      </c>
      <c r="G7">
        <v>0</v>
      </c>
      <c r="H7">
        <v>255</v>
      </c>
      <c r="I7" s="1">
        <f t="shared" si="2"/>
        <v>79.877023228122681</v>
      </c>
      <c r="J7" s="2" t="str">
        <f t="shared" si="3"/>
        <v>-</v>
      </c>
      <c r="K7" s="2"/>
      <c r="L7" s="7">
        <f t="shared" si="4"/>
        <v>0.7553064454678946</v>
      </c>
      <c r="M7" s="2">
        <f t="shared" si="5"/>
        <v>-1.7546935545321052</v>
      </c>
    </row>
    <row r="8" spans="1:14" x14ac:dyDescent="0.35">
      <c r="B8" t="s">
        <v>20</v>
      </c>
      <c r="C8">
        <v>135.489</v>
      </c>
      <c r="D8">
        <v>178.917</v>
      </c>
      <c r="E8">
        <f t="shared" si="0"/>
        <v>1.0188961529199672</v>
      </c>
      <c r="F8">
        <f t="shared" si="1"/>
        <v>132.97626025156114</v>
      </c>
      <c r="G8">
        <v>0</v>
      </c>
      <c r="H8">
        <v>255</v>
      </c>
      <c r="I8" s="1">
        <f t="shared" si="2"/>
        <v>122.02373974843886</v>
      </c>
      <c r="J8" s="2" t="str">
        <f t="shared" si="3"/>
        <v>+</v>
      </c>
      <c r="K8" s="2"/>
      <c r="L8" s="2">
        <f t="shared" si="4"/>
        <v>42.90202296578407</v>
      </c>
      <c r="M8" s="2">
        <f t="shared" si="5"/>
        <v>40.392022965784072</v>
      </c>
    </row>
    <row r="9" spans="1:14" x14ac:dyDescent="0.35">
      <c r="C9" s="8" t="s">
        <v>6</v>
      </c>
      <c r="D9" s="4">
        <f>AVERAGE(D2:D8)</f>
        <v>175.5988571428571</v>
      </c>
      <c r="J9" s="2"/>
      <c r="K9" s="7" t="s">
        <v>12</v>
      </c>
      <c r="L9" s="2">
        <f>3*L11</f>
        <v>2.5148740874486837</v>
      </c>
      <c r="M9" s="2"/>
    </row>
    <row r="10" spans="1:14" x14ac:dyDescent="0.35">
      <c r="H10" s="8" t="s">
        <v>14</v>
      </c>
      <c r="I10" s="9">
        <f>AVERAGE(I2:I4)</f>
        <v>79.121716782654786</v>
      </c>
      <c r="K10" s="10" t="s">
        <v>31</v>
      </c>
      <c r="L10" s="9">
        <f>AVERAGE(L2:L4)</f>
        <v>-4.736951571734001E-15</v>
      </c>
    </row>
    <row r="11" spans="1:14" x14ac:dyDescent="0.35">
      <c r="A11" s="15"/>
      <c r="B11" s="3"/>
      <c r="C11" s="3"/>
      <c r="D11" s="3"/>
      <c r="E11" s="3"/>
      <c r="F11" s="3"/>
      <c r="G11" s="3"/>
      <c r="H11" s="8" t="s">
        <v>15</v>
      </c>
      <c r="I11" s="9">
        <f>STDEV(I2:I4)</f>
        <v>0.83829136248289449</v>
      </c>
      <c r="K11" s="10" t="s">
        <v>32</v>
      </c>
      <c r="L11" s="9">
        <f>STDEV(L2:L4)</f>
        <v>0.83829136248289449</v>
      </c>
    </row>
    <row r="12" spans="1:14" x14ac:dyDescent="0.35">
      <c r="A12" s="3"/>
      <c r="B12" s="3"/>
      <c r="C12" s="3"/>
      <c r="D12" s="3"/>
      <c r="E12" s="3"/>
      <c r="F12" s="3"/>
      <c r="G12" s="3"/>
      <c r="H12" s="8" t="s">
        <v>16</v>
      </c>
      <c r="I12" s="4">
        <f>3*I11+I10</f>
        <v>81.636590870103475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D1 Specificity </vt:lpstr>
      <vt:lpstr>D2 Specificity</vt:lpstr>
      <vt:lpstr>D3 Specificity</vt:lpstr>
      <vt:lpstr>D4 Specificity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Madeeha</dc:creator>
  <cp:lastModifiedBy>Ayleen Afnan</cp:lastModifiedBy>
  <dcterms:created xsi:type="dcterms:W3CDTF">2018-01-04T01:34:06Z</dcterms:created>
  <dcterms:modified xsi:type="dcterms:W3CDTF">2022-06-13T02:44:11Z</dcterms:modified>
</cp:coreProperties>
</file>