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bro\OneDrive\Documents\Present Projects\Terpinoid and Salicylate Anesthetics\Data\Animal Data\"/>
    </mc:Choice>
  </mc:AlternateContent>
  <xr:revisionPtr revIDLastSave="0" documentId="13_ncr:1_{CD055FC6-76A9-4255-BFBF-E3C0E59AB6DD}" xr6:coauthVersionLast="36" xr6:coauthVersionMax="46" xr10:uidLastSave="{00000000-0000-0000-0000-000000000000}"/>
  <bookViews>
    <workbookView xWindow="0" yWindow="0" windowWidth="23685" windowHeight="10695" activeTab="1" xr2:uid="{D08F58DA-9BCC-BD4F-BB5E-7DB9591153C1}"/>
  </bookViews>
  <sheets>
    <sheet name="Sheet1" sheetId="1" r:id="rId1"/>
    <sheet name="Sheet2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L46" i="2" l="1"/>
  <c r="L45" i="2"/>
  <c r="N32" i="2"/>
  <c r="N31" i="2"/>
  <c r="N30" i="2"/>
  <c r="N29" i="2"/>
  <c r="M32" i="2"/>
  <c r="M31" i="2"/>
  <c r="M30" i="2"/>
  <c r="M29" i="2"/>
  <c r="L32" i="2"/>
  <c r="L31" i="2"/>
  <c r="L30" i="2"/>
  <c r="L29" i="2"/>
  <c r="J34" i="2"/>
  <c r="I32" i="2"/>
  <c r="I31" i="2"/>
  <c r="I30" i="2"/>
  <c r="I29" i="2"/>
  <c r="H32" i="2"/>
  <c r="H31" i="2"/>
  <c r="H30" i="2"/>
  <c r="H29" i="2"/>
  <c r="G32" i="2"/>
  <c r="G31" i="2"/>
  <c r="G30" i="2"/>
  <c r="G29" i="2"/>
  <c r="F34" i="2"/>
  <c r="F33" i="2"/>
  <c r="F32" i="2"/>
  <c r="F31" i="2"/>
  <c r="F30" i="2"/>
  <c r="F29" i="2"/>
  <c r="E34" i="2"/>
  <c r="E33" i="2"/>
  <c r="E32" i="2"/>
  <c r="E31" i="2"/>
  <c r="E30" i="2"/>
  <c r="E29" i="2"/>
  <c r="O12" i="2"/>
  <c r="O25" i="2"/>
  <c r="O24" i="2"/>
  <c r="O32" i="2" s="1"/>
  <c r="O23" i="2"/>
  <c r="O22" i="2"/>
  <c r="O21" i="2"/>
  <c r="O20" i="2"/>
  <c r="O30" i="2" s="1"/>
  <c r="O19" i="2"/>
  <c r="O6" i="2"/>
  <c r="O5" i="2"/>
  <c r="O4" i="2"/>
  <c r="O3" i="2"/>
  <c r="O11" i="2" s="1"/>
  <c r="N12" i="2"/>
  <c r="N11" i="2"/>
  <c r="M12" i="2"/>
  <c r="M11" i="2"/>
  <c r="L14" i="2"/>
  <c r="L13" i="2"/>
  <c r="L12" i="2"/>
  <c r="L11" i="2"/>
  <c r="J14" i="2"/>
  <c r="J13" i="2"/>
  <c r="J12" i="2"/>
  <c r="J11" i="2"/>
  <c r="I12" i="2"/>
  <c r="I11" i="2"/>
  <c r="H12" i="2"/>
  <c r="H11" i="2"/>
  <c r="G12" i="2"/>
  <c r="G11" i="2"/>
  <c r="F14" i="2"/>
  <c r="F13" i="2"/>
  <c r="F12" i="2"/>
  <c r="F11" i="2"/>
  <c r="E14" i="2"/>
  <c r="E13" i="2"/>
  <c r="E12" i="2"/>
  <c r="E11" i="2"/>
  <c r="O29" i="2" l="1"/>
  <c r="O31" i="2"/>
  <c r="L17" i="1"/>
  <c r="J17" i="1"/>
  <c r="H17" i="1"/>
  <c r="L10" i="1"/>
  <c r="J10" i="1"/>
  <c r="H10" i="1"/>
  <c r="E17" i="1"/>
  <c r="E16" i="1"/>
  <c r="E15" i="1"/>
  <c r="E14" i="1"/>
  <c r="E10" i="1"/>
  <c r="E9" i="1"/>
  <c r="E8" i="1"/>
  <c r="E7" i="1"/>
  <c r="D17" i="1"/>
  <c r="D16" i="1"/>
  <c r="D15" i="1"/>
  <c r="D14" i="1"/>
  <c r="D10" i="1"/>
  <c r="D9" i="1"/>
  <c r="D8" i="1"/>
  <c r="D7" i="1"/>
</calcChain>
</file>

<file path=xl/sharedStrings.xml><?xml version="1.0" encoding="utf-8"?>
<sst xmlns="http://schemas.openxmlformats.org/spreadsheetml/2006/main" count="127" uniqueCount="54">
  <si>
    <t>Methyl Salicylate</t>
  </si>
  <si>
    <t>Rat 05</t>
  </si>
  <si>
    <t>Rat 06</t>
  </si>
  <si>
    <t>Rat 07</t>
  </si>
  <si>
    <t>Rat 08</t>
  </si>
  <si>
    <t>Animal</t>
  </si>
  <si>
    <t>Concentration (ug/mL)</t>
  </si>
  <si>
    <t>L-Carvone</t>
  </si>
  <si>
    <t>Rat 01</t>
  </si>
  <si>
    <t>Rat 02</t>
  </si>
  <si>
    <t>Rat 03</t>
  </si>
  <si>
    <t>Rat 04</t>
  </si>
  <si>
    <t>Methyl salicylate and L-Carvone Rat Study</t>
  </si>
  <si>
    <t>LC-MS/MS</t>
  </si>
  <si>
    <t>MW</t>
  </si>
  <si>
    <t>g/L</t>
  </si>
  <si>
    <t>M</t>
  </si>
  <si>
    <t>Mean</t>
  </si>
  <si>
    <t>SD</t>
  </si>
  <si>
    <t>SEM</t>
  </si>
  <si>
    <t>Date</t>
  </si>
  <si>
    <t>Rat#</t>
  </si>
  <si>
    <t>Dose</t>
  </si>
  <si>
    <t>LORR Time</t>
  </si>
  <si>
    <t>Anesthesia Time</t>
  </si>
  <si>
    <t>RORR Time</t>
  </si>
  <si>
    <t>Clamp Response Time</t>
  </si>
  <si>
    <t>Time to Arrest</t>
  </si>
  <si>
    <t>Notebook</t>
  </si>
  <si>
    <t>O.12</t>
  </si>
  <si>
    <t>Times in s</t>
  </si>
  <si>
    <t>no arrest</t>
  </si>
  <si>
    <t>L-carvone</t>
  </si>
  <si>
    <t>Methyl Salicylate-L-carvone emulsion</t>
  </si>
  <si>
    <t>Normal Ambulation</t>
  </si>
  <si>
    <t>rigidity before relaxation during induction</t>
  </si>
  <si>
    <t>Comments</t>
  </si>
  <si>
    <t>Mass Day0</t>
  </si>
  <si>
    <t>Mass Day1</t>
  </si>
  <si>
    <t>Mass Day2</t>
  </si>
  <si>
    <t>O.23</t>
  </si>
  <si>
    <t>twitching on induction</t>
  </si>
  <si>
    <t>never lost</t>
  </si>
  <si>
    <t>brief twitching on induction</t>
  </si>
  <si>
    <t>MEAN 0.2</t>
  </si>
  <si>
    <t>SD 0.2</t>
  </si>
  <si>
    <t>MEAN 0.4</t>
  </si>
  <si>
    <t>SD 0.4</t>
  </si>
  <si>
    <t>Pct Chg Mass</t>
  </si>
  <si>
    <t>MEAN 0.15</t>
  </si>
  <si>
    <t>SD 0.15</t>
  </si>
  <si>
    <t>Group Demographics</t>
  </si>
  <si>
    <t>Mass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</si>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</sst>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7" x14ac:knownFonts="1"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4" fontId="4" fillId="0" borderId="0" xfId="0" applyNumberFormat="1" applyFont="1" applyAlignment="1">
      <alignment horizontal="center"/>
    </xf>
    <xf numFmtId="14" fontId="2" fillId="0" borderId="0" xfId="0" applyNumberFormat="1" applyFont="1"/>
    <xf numFmtId="0" fontId="5" fillId="0" borderId="0" xfId="0" applyFont="1"/>
    <xf numFmtId="164" fontId="0" fillId="0" borderId="0" xfId="0" applyNumberFormat="1"/>
    <xf numFmtId="15" fontId="0" fillId="0" borderId="0" xfId="0" applyNumberFormat="1"/>
    <xf numFmtId="2" fontId="0" fillId="0" borderId="0" xfId="0" applyNumberForma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/>
    <xf numFmtId="15" fontId="5" fillId="0" borderId="2" xfId="0" applyNumberFormat="1" applyFont="1" applyBorder="1"/>
    <xf numFmtId="15" fontId="5" fillId="0" borderId="0" xfId="0" applyNumberFormat="1" applyFont="1" applyBorder="1"/>
    <xf numFmtId="15" fontId="5" fillId="0" borderId="6" xfId="0" applyNumberFormat="1" applyFont="1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78B2D-1DCC-DF44-8EFD-1DAFC8663D15}">
  <dimension ref="A1:L17"/>
  <sheetViews>
    <sheetView workbookViewId="0">
      <selection activeCell="L17" sqref="L17"/>
    </sheetView>
  </sheetViews>
  <sheetFormatPr defaultColWidth="11" defaultRowHeight="18.75" x14ac:dyDescent="0.3"/>
  <cols>
    <col min="1" max="1" width="21.5" style="2" customWidth="1"/>
    <col min="2" max="2" width="26.625" style="2" customWidth="1"/>
    <col min="3" max="3" width="10.875" style="2"/>
  </cols>
  <sheetData>
    <row r="1" spans="1:12" x14ac:dyDescent="0.3">
      <c r="A1" s="3" t="s">
        <v>12</v>
      </c>
      <c r="B1" s="3"/>
    </row>
    <row r="2" spans="1:12" x14ac:dyDescent="0.3">
      <c r="A2" s="3" t="s">
        <v>13</v>
      </c>
      <c r="B2" s="3"/>
    </row>
    <row r="3" spans="1:12" x14ac:dyDescent="0.3">
      <c r="A3" s="6">
        <v>44301</v>
      </c>
    </row>
    <row r="4" spans="1:12" x14ac:dyDescent="0.3">
      <c r="A4" s="6"/>
    </row>
    <row r="5" spans="1:12" x14ac:dyDescent="0.3">
      <c r="A5" s="1" t="s">
        <v>0</v>
      </c>
    </row>
    <row r="6" spans="1:12" x14ac:dyDescent="0.3">
      <c r="A6" s="4" t="s">
        <v>5</v>
      </c>
      <c r="B6" s="4" t="s">
        <v>6</v>
      </c>
      <c r="C6" s="3" t="s">
        <v>14</v>
      </c>
      <c r="D6" s="7" t="s">
        <v>15</v>
      </c>
      <c r="E6" s="7" t="s">
        <v>16</v>
      </c>
    </row>
    <row r="7" spans="1:12" x14ac:dyDescent="0.3">
      <c r="A7" s="2" t="s">
        <v>1</v>
      </c>
      <c r="B7" s="5">
        <v>329.46570179313699</v>
      </c>
      <c r="C7" s="2">
        <v>152.15</v>
      </c>
      <c r="D7">
        <f>B7/1000</f>
        <v>0.329465701793137</v>
      </c>
      <c r="E7">
        <f>D7/C7</f>
        <v>2.1654006033068485E-3</v>
      </c>
    </row>
    <row r="8" spans="1:12" x14ac:dyDescent="0.3">
      <c r="A8" s="2" t="s">
        <v>2</v>
      </c>
      <c r="B8" s="5">
        <v>401.22022349148898</v>
      </c>
      <c r="C8" s="2">
        <v>152.15</v>
      </c>
      <c r="D8">
        <f>B8/1000</f>
        <v>0.401220223491489</v>
      </c>
      <c r="E8">
        <f>D8/C8</f>
        <v>2.6370044264968058E-3</v>
      </c>
    </row>
    <row r="9" spans="1:12" x14ac:dyDescent="0.3">
      <c r="A9" s="2" t="s">
        <v>3</v>
      </c>
      <c r="B9" s="5">
        <v>489.63322106824802</v>
      </c>
      <c r="C9" s="2">
        <v>152.15</v>
      </c>
      <c r="D9">
        <f>B9/1000</f>
        <v>0.48963322106824803</v>
      </c>
      <c r="E9">
        <f>D9/C9</f>
        <v>3.218095439160355E-3</v>
      </c>
    </row>
    <row r="10" spans="1:12" x14ac:dyDescent="0.3">
      <c r="A10" s="2" t="s">
        <v>4</v>
      </c>
      <c r="B10" s="5">
        <v>401.58377713814502</v>
      </c>
      <c r="C10" s="2">
        <v>152.15</v>
      </c>
      <c r="D10">
        <f>B10/1000</f>
        <v>0.40158377713814503</v>
      </c>
      <c r="E10">
        <f>D10/C10</f>
        <v>2.639393868801479E-3</v>
      </c>
      <c r="G10" t="s">
        <v>17</v>
      </c>
      <c r="H10" s="8">
        <f>AVERAGE(E7:E10)</f>
        <v>2.6649735844413722E-3</v>
      </c>
      <c r="I10" t="s">
        <v>18</v>
      </c>
      <c r="J10" s="8">
        <f>STDEV(E7:E10)</f>
        <v>4.3087258182118005E-4</v>
      </c>
      <c r="K10" t="s">
        <v>19</v>
      </c>
      <c r="L10" s="8">
        <f>J10/SQRT(4)</f>
        <v>2.1543629091059003E-4</v>
      </c>
    </row>
    <row r="12" spans="1:12" x14ac:dyDescent="0.3">
      <c r="A12" s="1" t="s">
        <v>7</v>
      </c>
    </row>
    <row r="13" spans="1:12" x14ac:dyDescent="0.3">
      <c r="A13" s="4" t="s">
        <v>5</v>
      </c>
      <c r="B13" s="4" t="s">
        <v>6</v>
      </c>
      <c r="C13" s="2" t="s">
        <v>14</v>
      </c>
    </row>
    <row r="14" spans="1:12" x14ac:dyDescent="0.3">
      <c r="A14" s="2" t="s">
        <v>8</v>
      </c>
      <c r="B14" s="5">
        <v>760.93681073145501</v>
      </c>
      <c r="C14" s="2">
        <v>150.22</v>
      </c>
      <c r="D14">
        <f>B14/1000</f>
        <v>0.76093681073145503</v>
      </c>
      <c r="E14">
        <f>D14/C14</f>
        <v>5.0654826969208826E-3</v>
      </c>
    </row>
    <row r="15" spans="1:12" x14ac:dyDescent="0.3">
      <c r="A15" s="2" t="s">
        <v>9</v>
      </c>
      <c r="B15" s="5">
        <v>2509.6594669188953</v>
      </c>
      <c r="C15" s="2">
        <v>150.22</v>
      </c>
      <c r="D15">
        <f>B15/1000</f>
        <v>2.5096594669188952</v>
      </c>
      <c r="E15">
        <f>D15/C15</f>
        <v>1.6706560157894391E-2</v>
      </c>
    </row>
    <row r="16" spans="1:12" x14ac:dyDescent="0.3">
      <c r="A16" s="2" t="s">
        <v>10</v>
      </c>
      <c r="B16" s="5">
        <v>997.81808791601998</v>
      </c>
      <c r="C16" s="2">
        <v>150.22</v>
      </c>
      <c r="D16">
        <f>B16/1000</f>
        <v>0.99781808791602</v>
      </c>
      <c r="E16">
        <f>D16/C16</f>
        <v>6.6423784310745571E-3</v>
      </c>
    </row>
    <row r="17" spans="1:12" x14ac:dyDescent="0.3">
      <c r="A17" s="2" t="s">
        <v>11</v>
      </c>
      <c r="B17" s="5">
        <v>483.90366248289149</v>
      </c>
      <c r="C17" s="2">
        <v>150.22</v>
      </c>
      <c r="D17">
        <f>B17/1000</f>
        <v>0.48390366248289152</v>
      </c>
      <c r="E17">
        <f>D17/C17</f>
        <v>3.2212998434488849E-3</v>
      </c>
      <c r="G17" t="s">
        <v>17</v>
      </c>
      <c r="H17" s="8">
        <f>AVERAGE(E14:E17)</f>
        <v>7.908930282334678E-3</v>
      </c>
      <c r="I17" t="s">
        <v>18</v>
      </c>
      <c r="J17" s="8">
        <f>STDEV(E14:E17)</f>
        <v>6.0294145188908551E-3</v>
      </c>
      <c r="K17" t="s">
        <v>19</v>
      </c>
      <c r="L17" s="8">
        <f>J17/SQRT(4)</f>
        <v>3.0147072594454275E-3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1B7A9-3BB1-4A7E-B3E7-5CFE60ED36B3}">
  <dimension ref="A1:O46"/>
  <sheetViews>
    <sheetView tabSelected="1" workbookViewId="0">
      <selection activeCell="A4" sqref="A4"/>
    </sheetView>
  </sheetViews>
  <sheetFormatPr defaultRowHeight="15.75" x14ac:dyDescent="0.25"/>
  <sheetData>
    <row r="1" spans="1:15" x14ac:dyDescent="0.25">
      <c r="A1" t="s">
        <v>32</v>
      </c>
      <c r="E1" t="s">
        <v>30</v>
      </c>
    </row>
    <row r="2" spans="1:15" x14ac:dyDescent="0.25">
      <c r="A2" t="s">
        <v>28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26</v>
      </c>
      <c r="H2" t="s">
        <v>25</v>
      </c>
      <c r="I2" t="s">
        <v>34</v>
      </c>
      <c r="J2" t="s">
        <v>27</v>
      </c>
      <c r="K2" t="s">
        <v>36</v>
      </c>
      <c r="L2" t="s">
        <v>37</v>
      </c>
      <c r="M2" t="s">
        <v>38</v>
      </c>
      <c r="N2" t="s">
        <v>39</v>
      </c>
      <c r="O2" t="s">
        <v>48</v>
      </c>
    </row>
    <row r="3" spans="1:15" x14ac:dyDescent="0.25">
      <c r="A3" t="s">
        <v>29</v>
      </c>
      <c r="B3" s="9">
        <v>43860</v>
      </c>
      <c r="C3">
        <v>1</v>
      </c>
      <c r="D3">
        <v>0.2</v>
      </c>
      <c r="E3">
        <v>46</v>
      </c>
      <c r="F3">
        <v>46</v>
      </c>
      <c r="G3">
        <v>69</v>
      </c>
      <c r="H3">
        <v>69</v>
      </c>
      <c r="I3">
        <v>69</v>
      </c>
      <c r="J3" t="s">
        <v>31</v>
      </c>
      <c r="K3" t="s">
        <v>35</v>
      </c>
      <c r="L3">
        <v>301.87</v>
      </c>
      <c r="M3">
        <v>293.75</v>
      </c>
      <c r="N3">
        <v>300.31</v>
      </c>
      <c r="O3" s="19">
        <f>100*((N3-L3)/L3)</f>
        <v>-0.51677874581773686</v>
      </c>
    </row>
    <row r="4" spans="1:15" x14ac:dyDescent="0.25">
      <c r="A4" t="s">
        <v>40</v>
      </c>
      <c r="B4" s="9">
        <v>44457</v>
      </c>
      <c r="C4">
        <v>10</v>
      </c>
      <c r="D4">
        <v>0.2</v>
      </c>
      <c r="E4">
        <v>38</v>
      </c>
      <c r="F4">
        <v>46</v>
      </c>
      <c r="G4">
        <v>53</v>
      </c>
      <c r="H4">
        <v>69</v>
      </c>
      <c r="I4">
        <v>69</v>
      </c>
      <c r="J4" t="s">
        <v>31</v>
      </c>
      <c r="L4">
        <v>286.29000000000002</v>
      </c>
      <c r="M4">
        <v>276.79000000000002</v>
      </c>
      <c r="N4">
        <v>275.63</v>
      </c>
      <c r="O4" s="19">
        <f>100*((N4-L4)/L4)</f>
        <v>-3.7234971532362375</v>
      </c>
    </row>
    <row r="5" spans="1:15" x14ac:dyDescent="0.25">
      <c r="A5" t="s">
        <v>40</v>
      </c>
      <c r="B5" s="9">
        <v>44457</v>
      </c>
      <c r="C5">
        <v>11</v>
      </c>
      <c r="D5">
        <v>0.2</v>
      </c>
      <c r="E5">
        <v>33</v>
      </c>
      <c r="F5">
        <v>37</v>
      </c>
      <c r="G5">
        <v>42</v>
      </c>
      <c r="H5">
        <v>42</v>
      </c>
      <c r="I5">
        <v>42</v>
      </c>
      <c r="J5" t="s">
        <v>31</v>
      </c>
      <c r="L5">
        <v>273.76</v>
      </c>
      <c r="M5">
        <v>268.14999999999998</v>
      </c>
      <c r="N5">
        <v>269.89</v>
      </c>
      <c r="O5" s="19">
        <f>100*((N5-L5)/L5)</f>
        <v>-1.4136469900642916</v>
      </c>
    </row>
    <row r="6" spans="1:15" x14ac:dyDescent="0.25">
      <c r="A6" t="s">
        <v>40</v>
      </c>
      <c r="B6" s="9">
        <v>44457</v>
      </c>
      <c r="C6">
        <v>12</v>
      </c>
      <c r="D6">
        <v>0.2</v>
      </c>
      <c r="E6">
        <v>43</v>
      </c>
      <c r="F6">
        <v>43</v>
      </c>
      <c r="G6">
        <v>50</v>
      </c>
      <c r="H6">
        <v>50</v>
      </c>
      <c r="I6">
        <v>60</v>
      </c>
      <c r="J6" t="s">
        <v>31</v>
      </c>
      <c r="L6">
        <v>314.95999999999998</v>
      </c>
      <c r="M6">
        <v>309.93</v>
      </c>
      <c r="N6">
        <v>309.25</v>
      </c>
      <c r="O6" s="19">
        <f>100*((N6-L6)/L6)</f>
        <v>-1.8129286258572452</v>
      </c>
    </row>
    <row r="7" spans="1:15" x14ac:dyDescent="0.25">
      <c r="A7" t="s">
        <v>29</v>
      </c>
      <c r="B7" s="9">
        <v>43860</v>
      </c>
      <c r="C7">
        <v>2</v>
      </c>
      <c r="D7">
        <v>0.4</v>
      </c>
      <c r="E7">
        <v>23</v>
      </c>
      <c r="F7">
        <v>23</v>
      </c>
      <c r="J7">
        <v>60</v>
      </c>
      <c r="L7">
        <v>306.74</v>
      </c>
    </row>
    <row r="8" spans="1:15" x14ac:dyDescent="0.25">
      <c r="A8" t="s">
        <v>40</v>
      </c>
      <c r="B8" s="9">
        <v>44457</v>
      </c>
      <c r="C8">
        <v>13</v>
      </c>
      <c r="D8">
        <v>0.4</v>
      </c>
      <c r="E8">
        <v>23</v>
      </c>
      <c r="F8">
        <v>23</v>
      </c>
      <c r="J8">
        <v>35</v>
      </c>
      <c r="L8">
        <v>277.37</v>
      </c>
    </row>
    <row r="9" spans="1:15" x14ac:dyDescent="0.25">
      <c r="A9" t="s">
        <v>40</v>
      </c>
      <c r="B9" s="9">
        <v>44457</v>
      </c>
      <c r="C9">
        <v>14</v>
      </c>
      <c r="D9">
        <v>0.4</v>
      </c>
      <c r="E9">
        <v>17</v>
      </c>
      <c r="F9">
        <v>17</v>
      </c>
      <c r="J9">
        <v>25</v>
      </c>
      <c r="L9" s="10">
        <v>274</v>
      </c>
    </row>
    <row r="10" spans="1:15" ht="16.5" thickBot="1" x14ac:dyDescent="0.3">
      <c r="A10" t="s">
        <v>40</v>
      </c>
      <c r="B10" s="9">
        <v>44457</v>
      </c>
      <c r="C10">
        <v>15</v>
      </c>
      <c r="D10">
        <v>0.4</v>
      </c>
      <c r="E10">
        <v>15</v>
      </c>
      <c r="F10">
        <v>15</v>
      </c>
      <c r="J10">
        <v>21</v>
      </c>
      <c r="L10">
        <v>312.14</v>
      </c>
    </row>
    <row r="11" spans="1:15" x14ac:dyDescent="0.25">
      <c r="A11" s="11" t="s">
        <v>44</v>
      </c>
      <c r="B11" s="12"/>
      <c r="C11" s="12"/>
      <c r="D11" s="12"/>
      <c r="E11" s="12">
        <f t="shared" ref="E11:J11" si="0">AVERAGE(E3:E6)</f>
        <v>40</v>
      </c>
      <c r="F11" s="12">
        <f t="shared" si="0"/>
        <v>43</v>
      </c>
      <c r="G11" s="12">
        <f t="shared" si="0"/>
        <v>53.5</v>
      </c>
      <c r="H11" s="12">
        <f t="shared" si="0"/>
        <v>57.5</v>
      </c>
      <c r="I11" s="12">
        <f t="shared" si="0"/>
        <v>60</v>
      </c>
      <c r="J11" s="12" t="e">
        <f t="shared" si="0"/>
        <v>#DIV/0!</v>
      </c>
      <c r="K11" s="12"/>
      <c r="L11" s="12">
        <f>AVERAGE(L3:L6)</f>
        <v>294.22000000000003</v>
      </c>
      <c r="M11" s="12">
        <f>AVERAGE(M3:M6)</f>
        <v>287.15499999999997</v>
      </c>
      <c r="N11" s="12">
        <f>AVERAGE(N3:N6)</f>
        <v>288.77</v>
      </c>
      <c r="O11" s="12">
        <f>AVERAGE(O3:O6)</f>
        <v>-1.866712878743878</v>
      </c>
    </row>
    <row r="12" spans="1:15" x14ac:dyDescent="0.25">
      <c r="A12" s="13" t="s">
        <v>45</v>
      </c>
      <c r="B12" s="14"/>
      <c r="C12" s="14"/>
      <c r="D12" s="14"/>
      <c r="E12" s="14">
        <f t="shared" ref="E12:J12" si="1">STDEV(E3:E6)</f>
        <v>5.715476066494082</v>
      </c>
      <c r="F12" s="14">
        <f t="shared" si="1"/>
        <v>4.2426406871192848</v>
      </c>
      <c r="G12" s="14">
        <f t="shared" si="1"/>
        <v>11.32843031197762</v>
      </c>
      <c r="H12" s="14">
        <f t="shared" si="1"/>
        <v>13.674794331177344</v>
      </c>
      <c r="I12" s="14">
        <f t="shared" si="1"/>
        <v>12.727922061357855</v>
      </c>
      <c r="J12" s="14" t="e">
        <f t="shared" si="1"/>
        <v>#DIV/0!</v>
      </c>
      <c r="K12" s="14"/>
      <c r="L12" s="14">
        <f>STDEV(L3:L6)</f>
        <v>17.983016061458279</v>
      </c>
      <c r="M12" s="14">
        <f>STDEV(M3:M6)</f>
        <v>18.536611520627684</v>
      </c>
      <c r="N12" s="14">
        <f>STDEV(N3:N6)</f>
        <v>18.988733501737293</v>
      </c>
      <c r="O12" s="14">
        <f>STDEV(O3:O6)</f>
        <v>1.3513118873382217</v>
      </c>
    </row>
    <row r="13" spans="1:15" x14ac:dyDescent="0.25">
      <c r="A13" s="13" t="s">
        <v>46</v>
      </c>
      <c r="B13" s="14"/>
      <c r="C13" s="14"/>
      <c r="D13" s="14"/>
      <c r="E13" s="14">
        <f>AVERAGE(E7:E10)</f>
        <v>19.5</v>
      </c>
      <c r="F13" s="14">
        <f>AVERAGE(F7:F10)</f>
        <v>19.5</v>
      </c>
      <c r="G13" s="14"/>
      <c r="H13" s="14"/>
      <c r="I13" s="14"/>
      <c r="J13" s="14">
        <f>AVERAGE(J7:J10)</f>
        <v>35.25</v>
      </c>
      <c r="K13" s="14"/>
      <c r="L13" s="14">
        <f>AVERAGE(L7:L10)</f>
        <v>292.5625</v>
      </c>
      <c r="M13" s="14"/>
      <c r="N13" s="14"/>
      <c r="O13" s="14"/>
    </row>
    <row r="14" spans="1:15" ht="16.5" thickBot="1" x14ac:dyDescent="0.3">
      <c r="A14" s="16" t="s">
        <v>47</v>
      </c>
      <c r="B14" s="17"/>
      <c r="C14" s="17"/>
      <c r="D14" s="17"/>
      <c r="E14" s="17">
        <f>STDEV(E7:E10)</f>
        <v>4.1231056256176606</v>
      </c>
      <c r="F14" s="17">
        <f>STDEV(F7:F10)</f>
        <v>4.1231056256176606</v>
      </c>
      <c r="G14" s="17"/>
      <c r="H14" s="17"/>
      <c r="I14" s="17"/>
      <c r="J14" s="17">
        <f>STDEV(J7:J10)</f>
        <v>17.519037264263886</v>
      </c>
      <c r="K14" s="17"/>
      <c r="L14" s="17">
        <f>STDEV(L7:L10)</f>
        <v>19.660946696433513</v>
      </c>
      <c r="M14" s="17"/>
      <c r="N14" s="17"/>
      <c r="O14" s="17"/>
    </row>
    <row r="17" spans="1:15" x14ac:dyDescent="0.25">
      <c r="A17" t="s">
        <v>0</v>
      </c>
      <c r="E17" t="s">
        <v>30</v>
      </c>
    </row>
    <row r="18" spans="1:15" x14ac:dyDescent="0.25">
      <c r="A18" t="s">
        <v>28</v>
      </c>
      <c r="B18" t="s">
        <v>20</v>
      </c>
      <c r="C18" t="s">
        <v>21</v>
      </c>
      <c r="D18" t="s">
        <v>22</v>
      </c>
      <c r="E18" t="s">
        <v>23</v>
      </c>
      <c r="F18" t="s">
        <v>24</v>
      </c>
      <c r="G18" t="s">
        <v>26</v>
      </c>
      <c r="H18" t="s">
        <v>25</v>
      </c>
      <c r="I18" t="s">
        <v>34</v>
      </c>
      <c r="J18" t="s">
        <v>27</v>
      </c>
      <c r="K18" t="s">
        <v>36</v>
      </c>
      <c r="L18" t="s">
        <v>37</v>
      </c>
      <c r="M18" t="s">
        <v>38</v>
      </c>
      <c r="N18" t="s">
        <v>39</v>
      </c>
      <c r="O18" t="s">
        <v>48</v>
      </c>
    </row>
    <row r="19" spans="1:15" x14ac:dyDescent="0.25">
      <c r="A19" t="s">
        <v>40</v>
      </c>
      <c r="B19" s="9">
        <v>44457</v>
      </c>
      <c r="C19">
        <v>4</v>
      </c>
      <c r="D19">
        <v>0.1</v>
      </c>
      <c r="E19">
        <v>33</v>
      </c>
      <c r="F19" t="s">
        <v>42</v>
      </c>
      <c r="G19" t="s">
        <v>42</v>
      </c>
      <c r="H19">
        <v>60</v>
      </c>
      <c r="I19">
        <v>100</v>
      </c>
      <c r="J19" t="s">
        <v>31</v>
      </c>
      <c r="L19">
        <v>303.04000000000002</v>
      </c>
      <c r="M19">
        <v>297.44</v>
      </c>
      <c r="N19">
        <v>296.35000000000002</v>
      </c>
      <c r="O19" s="19">
        <f t="shared" ref="O19:O25" si="2">100*((N19-L19)/L19)</f>
        <v>-2.2076293558606115</v>
      </c>
    </row>
    <row r="20" spans="1:15" x14ac:dyDescent="0.25">
      <c r="A20" t="s">
        <v>40</v>
      </c>
      <c r="B20" s="9">
        <v>44457</v>
      </c>
      <c r="C20">
        <v>6</v>
      </c>
      <c r="D20">
        <v>0.15</v>
      </c>
      <c r="E20">
        <v>31</v>
      </c>
      <c r="F20">
        <v>37</v>
      </c>
      <c r="G20">
        <v>56</v>
      </c>
      <c r="H20">
        <v>56</v>
      </c>
      <c r="I20">
        <v>80</v>
      </c>
      <c r="J20" t="s">
        <v>31</v>
      </c>
      <c r="K20" t="s">
        <v>43</v>
      </c>
      <c r="L20">
        <v>331.76</v>
      </c>
      <c r="M20">
        <v>325.26</v>
      </c>
      <c r="N20">
        <v>326.44</v>
      </c>
      <c r="O20" s="19">
        <f t="shared" si="2"/>
        <v>-1.6035688449481531</v>
      </c>
    </row>
    <row r="21" spans="1:15" x14ac:dyDescent="0.25">
      <c r="A21" t="s">
        <v>40</v>
      </c>
      <c r="B21" s="9">
        <v>44457</v>
      </c>
      <c r="C21">
        <v>8</v>
      </c>
      <c r="D21">
        <v>0.15</v>
      </c>
      <c r="E21">
        <v>38</v>
      </c>
      <c r="F21">
        <v>38</v>
      </c>
      <c r="G21">
        <v>50</v>
      </c>
      <c r="H21">
        <v>63</v>
      </c>
      <c r="I21">
        <v>75</v>
      </c>
      <c r="J21" t="s">
        <v>31</v>
      </c>
      <c r="L21">
        <v>284.25</v>
      </c>
      <c r="M21">
        <v>277.77999999999997</v>
      </c>
      <c r="N21" s="10">
        <v>276.60000000000002</v>
      </c>
      <c r="O21" s="19">
        <f t="shared" si="2"/>
        <v>-2.6912928759894381</v>
      </c>
    </row>
    <row r="22" spans="1:15" x14ac:dyDescent="0.25">
      <c r="A22" t="s">
        <v>40</v>
      </c>
      <c r="B22" s="9">
        <v>44457</v>
      </c>
      <c r="C22">
        <v>9</v>
      </c>
      <c r="D22">
        <v>0.15</v>
      </c>
      <c r="E22">
        <v>40</v>
      </c>
      <c r="F22">
        <v>41</v>
      </c>
      <c r="G22">
        <v>51</v>
      </c>
      <c r="H22">
        <v>75</v>
      </c>
      <c r="I22">
        <v>87</v>
      </c>
      <c r="J22" t="s">
        <v>31</v>
      </c>
      <c r="L22">
        <v>278.75</v>
      </c>
      <c r="M22">
        <v>269.01</v>
      </c>
      <c r="N22">
        <v>276.16000000000003</v>
      </c>
      <c r="O22" s="19">
        <f t="shared" si="2"/>
        <v>-0.92914798206277138</v>
      </c>
    </row>
    <row r="23" spans="1:15" x14ac:dyDescent="0.25">
      <c r="A23" t="s">
        <v>40</v>
      </c>
      <c r="B23" s="9">
        <v>44457</v>
      </c>
      <c r="C23">
        <v>16</v>
      </c>
      <c r="D23">
        <v>0.15</v>
      </c>
      <c r="E23">
        <v>30</v>
      </c>
      <c r="F23">
        <v>41</v>
      </c>
      <c r="G23">
        <v>56</v>
      </c>
      <c r="H23">
        <v>62</v>
      </c>
      <c r="I23">
        <v>62</v>
      </c>
      <c r="J23" t="s">
        <v>31</v>
      </c>
      <c r="L23">
        <v>291.27</v>
      </c>
      <c r="M23" s="10">
        <v>283.39999999999998</v>
      </c>
      <c r="N23" s="10">
        <v>285.60000000000002</v>
      </c>
      <c r="O23" s="19">
        <f t="shared" si="2"/>
        <v>-1.9466474405190919</v>
      </c>
    </row>
    <row r="24" spans="1:15" x14ac:dyDescent="0.25">
      <c r="A24" t="s">
        <v>29</v>
      </c>
      <c r="B24" s="9">
        <v>43860</v>
      </c>
      <c r="C24">
        <v>3</v>
      </c>
      <c r="D24">
        <v>0.2</v>
      </c>
      <c r="E24">
        <v>25</v>
      </c>
      <c r="F24">
        <v>25</v>
      </c>
      <c r="G24">
        <v>35</v>
      </c>
      <c r="H24">
        <v>55</v>
      </c>
      <c r="I24">
        <v>100</v>
      </c>
      <c r="J24" t="s">
        <v>31</v>
      </c>
      <c r="L24">
        <v>300.92</v>
      </c>
      <c r="M24">
        <v>298.56</v>
      </c>
      <c r="N24">
        <v>296.05</v>
      </c>
      <c r="O24" s="19">
        <f t="shared" si="2"/>
        <v>-1.6183703309849811</v>
      </c>
    </row>
    <row r="25" spans="1:15" x14ac:dyDescent="0.25">
      <c r="A25" t="s">
        <v>40</v>
      </c>
      <c r="B25" s="9">
        <v>44457</v>
      </c>
      <c r="C25">
        <v>2</v>
      </c>
      <c r="D25">
        <v>0.2</v>
      </c>
      <c r="E25">
        <v>46</v>
      </c>
      <c r="F25">
        <v>51</v>
      </c>
      <c r="G25">
        <v>61</v>
      </c>
      <c r="H25">
        <v>61</v>
      </c>
      <c r="I25">
        <v>120</v>
      </c>
      <c r="J25" t="s">
        <v>31</v>
      </c>
      <c r="K25" t="s">
        <v>41</v>
      </c>
      <c r="L25">
        <v>276.08999999999997</v>
      </c>
      <c r="M25">
        <v>264.70999999999998</v>
      </c>
      <c r="N25">
        <v>264.23</v>
      </c>
      <c r="O25" s="19">
        <f t="shared" si="2"/>
        <v>-4.2957006773153523</v>
      </c>
    </row>
    <row r="26" spans="1:15" x14ac:dyDescent="0.25">
      <c r="A26" t="s">
        <v>29</v>
      </c>
      <c r="B26" s="9">
        <v>43860</v>
      </c>
      <c r="C26">
        <v>4</v>
      </c>
      <c r="D26">
        <v>0.4</v>
      </c>
      <c r="E26">
        <v>15</v>
      </c>
      <c r="F26">
        <v>20</v>
      </c>
      <c r="J26">
        <v>30</v>
      </c>
      <c r="L26">
        <v>289.45</v>
      </c>
    </row>
    <row r="27" spans="1:15" x14ac:dyDescent="0.25">
      <c r="A27" t="s">
        <v>40</v>
      </c>
      <c r="B27" s="9">
        <v>44457</v>
      </c>
      <c r="C27">
        <v>17</v>
      </c>
      <c r="D27">
        <v>0.4</v>
      </c>
      <c r="E27">
        <v>15</v>
      </c>
      <c r="F27">
        <v>15</v>
      </c>
      <c r="J27">
        <v>29</v>
      </c>
      <c r="L27">
        <v>256.91000000000003</v>
      </c>
    </row>
    <row r="28" spans="1:15" ht="16.5" thickBot="1" x14ac:dyDescent="0.3">
      <c r="A28" t="s">
        <v>40</v>
      </c>
      <c r="B28" s="9">
        <v>44457</v>
      </c>
      <c r="C28">
        <v>18</v>
      </c>
      <c r="D28">
        <v>0.4</v>
      </c>
      <c r="E28">
        <v>25</v>
      </c>
      <c r="F28">
        <v>25</v>
      </c>
      <c r="J28">
        <v>31</v>
      </c>
      <c r="L28">
        <v>288.86</v>
      </c>
    </row>
    <row r="29" spans="1:15" x14ac:dyDescent="0.25">
      <c r="A29" s="11" t="s">
        <v>49</v>
      </c>
      <c r="B29" s="20"/>
      <c r="C29" s="12"/>
      <c r="D29" s="12"/>
      <c r="E29" s="12">
        <f>AVERAGE(E20:E23)</f>
        <v>34.75</v>
      </c>
      <c r="F29" s="12">
        <f>AVERAGE(F20:F23)</f>
        <v>39.25</v>
      </c>
      <c r="G29" s="12">
        <f>AVERAGE(G20:G23)</f>
        <v>53.25</v>
      </c>
      <c r="H29" s="12">
        <f>AVERAGE(H20:H23)</f>
        <v>64</v>
      </c>
      <c r="I29" s="12">
        <f>AVERAGE(I20:I23)</f>
        <v>76</v>
      </c>
      <c r="J29" s="12"/>
      <c r="K29" s="12"/>
      <c r="L29" s="12">
        <f>AVERAGE(L20:L23)</f>
        <v>296.50749999999999</v>
      </c>
      <c r="M29" s="12">
        <f>AVERAGE(M20:M23)</f>
        <v>288.86249999999995</v>
      </c>
      <c r="N29" s="12">
        <f>AVERAGE(N20:N23)</f>
        <v>291.20000000000005</v>
      </c>
      <c r="O29" s="12">
        <f>AVERAGE(O20:O23)</f>
        <v>-1.7926642858798636</v>
      </c>
    </row>
    <row r="30" spans="1:15" x14ac:dyDescent="0.25">
      <c r="A30" s="13" t="s">
        <v>50</v>
      </c>
      <c r="B30" s="21"/>
      <c r="C30" s="14"/>
      <c r="D30" s="14"/>
      <c r="E30" s="14">
        <f>STDEV(E20:E23)</f>
        <v>4.9916597106239795</v>
      </c>
      <c r="F30" s="14">
        <f>STDEV(F20:F23)</f>
        <v>2.0615528128088303</v>
      </c>
      <c r="G30" s="14">
        <f>STDEV(G20:G23)</f>
        <v>3.2015621187164243</v>
      </c>
      <c r="H30" s="14">
        <f>STDEV(H20:H23)</f>
        <v>7.9582242575422146</v>
      </c>
      <c r="I30" s="14">
        <f>STDEV(I20:I23)</f>
        <v>10.55146119422961</v>
      </c>
      <c r="J30" s="14"/>
      <c r="K30" s="14"/>
      <c r="L30" s="14">
        <f>STDEV(L20:L23)</f>
        <v>24.05372649577053</v>
      </c>
      <c r="M30" s="14">
        <f>STDEV(M20:M23)</f>
        <v>24.977059307826188</v>
      </c>
      <c r="N30" s="14">
        <f>STDEV(N20:N23)</f>
        <v>23.892671121775663</v>
      </c>
      <c r="O30" s="14">
        <f>STDEV(O20:O23)</f>
        <v>0.73318066159577644</v>
      </c>
    </row>
    <row r="31" spans="1:15" x14ac:dyDescent="0.25">
      <c r="A31" s="13" t="s">
        <v>44</v>
      </c>
      <c r="B31" s="21"/>
      <c r="C31" s="14"/>
      <c r="D31" s="14"/>
      <c r="E31" s="14">
        <f>AVERAGE(E24:E25)</f>
        <v>35.5</v>
      </c>
      <c r="F31" s="14">
        <f>AVERAGE(F24:F25)</f>
        <v>38</v>
      </c>
      <c r="G31" s="14">
        <f>AVERAGE(G24:G25)</f>
        <v>48</v>
      </c>
      <c r="H31" s="14">
        <f>AVERAGE(H24:H25)</f>
        <v>58</v>
      </c>
      <c r="I31" s="14">
        <f>AVERAGE(I24:I25)</f>
        <v>110</v>
      </c>
      <c r="J31" s="23"/>
      <c r="K31" s="14"/>
      <c r="L31" s="14">
        <f>AVERAGE(L24:L25)</f>
        <v>288.505</v>
      </c>
      <c r="M31" s="14">
        <f>AVERAGE(M24:M25)</f>
        <v>281.63499999999999</v>
      </c>
      <c r="N31" s="14">
        <f>AVERAGE(N24:N25)</f>
        <v>280.14</v>
      </c>
      <c r="O31" s="14">
        <f>AVERAGE(O24:O25)</f>
        <v>-2.9570355041501668</v>
      </c>
    </row>
    <row r="32" spans="1:15" x14ac:dyDescent="0.25">
      <c r="A32" s="13" t="s">
        <v>45</v>
      </c>
      <c r="B32" s="21"/>
      <c r="C32" s="14"/>
      <c r="D32" s="14"/>
      <c r="E32" s="14">
        <f>STDEV(E24:E25)</f>
        <v>14.849242404917497</v>
      </c>
      <c r="F32" s="14">
        <f>STDEV(F24:F25)</f>
        <v>18.384776310850235</v>
      </c>
      <c r="G32" s="14">
        <f>STDEV(G24:G25)</f>
        <v>18.384776310850235</v>
      </c>
      <c r="H32" s="14">
        <f>STDEV(H24:H25)</f>
        <v>4.2426406871192848</v>
      </c>
      <c r="I32" s="14">
        <f>STDEV(I24:I25)</f>
        <v>14.142135623730951</v>
      </c>
      <c r="J32" s="14"/>
      <c r="K32" s="14"/>
      <c r="L32" s="14">
        <f>STDEV(L24:L25)</f>
        <v>17.557461376862005</v>
      </c>
      <c r="M32" s="14">
        <f>STDEV(M24:M25)</f>
        <v>23.935564543164649</v>
      </c>
      <c r="N32" s="14">
        <f>STDEV(N24:N25)</f>
        <v>22.500137777355938</v>
      </c>
      <c r="O32" s="14">
        <f>STDEV(O24:O25)</f>
        <v>1.8931584433667332</v>
      </c>
    </row>
    <row r="33" spans="1:15" x14ac:dyDescent="0.25">
      <c r="A33" s="13" t="s">
        <v>46</v>
      </c>
      <c r="B33" s="21"/>
      <c r="C33" s="14"/>
      <c r="D33" s="14"/>
      <c r="E33" s="14">
        <f>AVERAGE(E26:E28)</f>
        <v>18.333333333333332</v>
      </c>
      <c r="F33" s="14">
        <f>AVERAGE(F26:F28)</f>
        <v>20</v>
      </c>
      <c r="G33" s="14"/>
      <c r="H33" s="14"/>
      <c r="I33" s="14"/>
      <c r="J33" s="14">
        <f>AVERAGE(J26:J28)</f>
        <v>30</v>
      </c>
      <c r="K33" s="14"/>
      <c r="L33" s="14"/>
      <c r="M33" s="14"/>
      <c r="N33" s="14"/>
      <c r="O33" s="15"/>
    </row>
    <row r="34" spans="1:15" ht="16.5" thickBot="1" x14ac:dyDescent="0.3">
      <c r="A34" s="16" t="s">
        <v>47</v>
      </c>
      <c r="B34" s="22"/>
      <c r="C34" s="17"/>
      <c r="D34" s="17"/>
      <c r="E34" s="17">
        <f>STDEV(E26:E28)</f>
        <v>5.7735026918962564</v>
      </c>
      <c r="F34" s="17">
        <f>STDEV(F26:F28)</f>
        <v>5</v>
      </c>
      <c r="G34" s="17"/>
      <c r="H34" s="17"/>
      <c r="I34" s="17"/>
      <c r="J34" s="17">
        <f>STDEV(J26:J28)</f>
        <v>1</v>
      </c>
      <c r="K34" s="17"/>
      <c r="L34" s="17"/>
      <c r="M34" s="17"/>
      <c r="N34" s="17"/>
      <c r="O34" s="18"/>
    </row>
    <row r="35" spans="1:15" x14ac:dyDescent="0.25">
      <c r="B35" s="9"/>
    </row>
    <row r="37" spans="1:15" x14ac:dyDescent="0.25">
      <c r="A37" t="s">
        <v>33</v>
      </c>
      <c r="E37" t="s">
        <v>30</v>
      </c>
    </row>
    <row r="38" spans="1:15" x14ac:dyDescent="0.25">
      <c r="A38" t="s">
        <v>28</v>
      </c>
      <c r="B38" t="s">
        <v>20</v>
      </c>
      <c r="C38" t="s">
        <v>21</v>
      </c>
      <c r="D38" t="s">
        <v>22</v>
      </c>
      <c r="E38" t="s">
        <v>23</v>
      </c>
      <c r="F38" t="s">
        <v>24</v>
      </c>
      <c r="G38" t="s">
        <v>26</v>
      </c>
      <c r="H38" t="s">
        <v>25</v>
      </c>
      <c r="I38" t="s">
        <v>34</v>
      </c>
      <c r="J38" t="s">
        <v>27</v>
      </c>
      <c r="K38" t="s">
        <v>36</v>
      </c>
      <c r="L38" t="s">
        <v>37</v>
      </c>
      <c r="M38" t="s">
        <v>38</v>
      </c>
      <c r="N38" t="s">
        <v>39</v>
      </c>
    </row>
    <row r="39" spans="1:15" x14ac:dyDescent="0.25">
      <c r="A39" t="s">
        <v>29</v>
      </c>
      <c r="B39" s="9">
        <v>43860</v>
      </c>
      <c r="C39">
        <v>5</v>
      </c>
      <c r="D39">
        <v>0.2</v>
      </c>
      <c r="E39">
        <v>30</v>
      </c>
      <c r="F39">
        <v>30</v>
      </c>
      <c r="G39">
        <v>35</v>
      </c>
      <c r="H39">
        <v>40</v>
      </c>
      <c r="I39">
        <v>120</v>
      </c>
      <c r="J39" t="s">
        <v>31</v>
      </c>
      <c r="L39">
        <v>294.57</v>
      </c>
      <c r="M39">
        <v>297.29000000000002</v>
      </c>
      <c r="N39">
        <v>291.77</v>
      </c>
    </row>
    <row r="40" spans="1:15" x14ac:dyDescent="0.25">
      <c r="A40" t="s">
        <v>29</v>
      </c>
      <c r="B40" s="9">
        <v>43860</v>
      </c>
      <c r="C40">
        <v>6</v>
      </c>
      <c r="D40">
        <v>0.4</v>
      </c>
      <c r="L40">
        <v>294.57</v>
      </c>
    </row>
    <row r="44" spans="1:15" x14ac:dyDescent="0.25">
      <c r="A44" t="s">
        <v>51</v>
      </c>
      <c r="L44" t="s">
        <v>52</v>
      </c>
    </row>
    <row r="45" spans="1:15" x14ac:dyDescent="0.25">
      <c r="A45" t="s">
        <v>53</v>
      </c>
      <c r="L45">
        <f>AVERAGE(L19:L28,L3:L10,L39:L40)</f>
        <v>291.87849999999992</v>
      </c>
    </row>
    <row r="46" spans="1:15" x14ac:dyDescent="0.25">
      <c r="A46" t="s">
        <v>18</v>
      </c>
      <c r="L46">
        <f>STDEV(L39:L40,L19:L28,L3:L10)</f>
        <v>17.294630525108076</v>
      </c>
    </row>
  </sheetData>
  <sortState ref="A19:N28">
    <sortCondition ref="D19:D28"/>
    <sortCondition ref="B19:B2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Knych</dc:creator>
  <cp:lastModifiedBy>Robert Brosnan</cp:lastModifiedBy>
  <dcterms:created xsi:type="dcterms:W3CDTF">2021-04-16T21:50:52Z</dcterms:created>
  <dcterms:modified xsi:type="dcterms:W3CDTF">2021-10-28T03:44:24Z</dcterms:modified>
</cp:coreProperties>
</file>