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ophie/Dropbox/Documents/Plymouth/CapeCornwallCorallina/Dryad/"/>
    </mc:Choice>
  </mc:AlternateContent>
  <bookViews>
    <workbookView xWindow="2640" yWindow="460" windowWidth="18360" windowHeight="15540" tabRatio="500" activeTab="1"/>
  </bookViews>
  <sheets>
    <sheet name="Data" sheetId="8" r:id="rId1"/>
    <sheet name="MetaData" sheetId="9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8" l="1"/>
  <c r="H16" i="8"/>
  <c r="H15" i="8"/>
  <c r="H14" i="8"/>
  <c r="H9" i="8"/>
  <c r="H8" i="8"/>
  <c r="H7" i="8"/>
  <c r="H6" i="8"/>
  <c r="H35" i="8"/>
  <c r="H34" i="8"/>
  <c r="H21" i="8"/>
  <c r="H20" i="8"/>
  <c r="H19" i="8"/>
  <c r="H18" i="8"/>
  <c r="H13" i="8"/>
  <c r="H12" i="8"/>
  <c r="H11" i="8"/>
  <c r="H10" i="8"/>
  <c r="H5" i="8"/>
  <c r="H4" i="8"/>
  <c r="H3" i="8"/>
  <c r="H2" i="8"/>
  <c r="H33" i="8"/>
  <c r="H32" i="8"/>
  <c r="H31" i="8"/>
  <c r="H30" i="8"/>
  <c r="H29" i="8"/>
  <c r="H28" i="8"/>
  <c r="H27" i="8"/>
  <c r="H26" i="8"/>
  <c r="H25" i="8"/>
  <c r="H24" i="8"/>
  <c r="H23" i="8"/>
  <c r="H22" i="8"/>
  <c r="H46" i="8"/>
  <c r="H45" i="8"/>
  <c r="H44" i="8"/>
  <c r="H43" i="8"/>
  <c r="H42" i="8"/>
  <c r="H41" i="8"/>
  <c r="H40" i="8"/>
  <c r="H39" i="8"/>
  <c r="H38" i="8"/>
  <c r="H37" i="8"/>
  <c r="H36" i="8"/>
  <c r="I35" i="8"/>
  <c r="I34" i="8"/>
  <c r="I17" i="8"/>
  <c r="I16" i="8"/>
  <c r="I15" i="8"/>
  <c r="I14" i="8"/>
  <c r="I9" i="8"/>
  <c r="I8" i="8"/>
  <c r="I7" i="8"/>
  <c r="I6" i="8"/>
  <c r="I13" i="8"/>
  <c r="I12" i="8"/>
  <c r="I11" i="8"/>
  <c r="I10" i="8"/>
  <c r="I33" i="8"/>
  <c r="I32" i="8"/>
  <c r="I31" i="8"/>
  <c r="I30" i="8"/>
  <c r="I29" i="8"/>
  <c r="I28" i="8"/>
  <c r="I27" i="8"/>
  <c r="I26" i="8"/>
  <c r="I39" i="8"/>
  <c r="I38" i="8"/>
  <c r="I37" i="8"/>
  <c r="I36" i="8"/>
  <c r="I42" i="8"/>
  <c r="I41" i="8"/>
  <c r="I40" i="8"/>
  <c r="I46" i="8"/>
  <c r="I45" i="8"/>
  <c r="I44" i="8"/>
  <c r="I43" i="8"/>
  <c r="I25" i="8"/>
  <c r="I24" i="8"/>
  <c r="I23" i="8"/>
  <c r="I22" i="8"/>
  <c r="I21" i="8"/>
  <c r="I20" i="8"/>
  <c r="I19" i="8"/>
  <c r="I18" i="8"/>
  <c r="I5" i="8"/>
  <c r="I4" i="8"/>
  <c r="I3" i="8"/>
  <c r="I2" i="8"/>
</calcChain>
</file>

<file path=xl/sharedStrings.xml><?xml version="1.0" encoding="utf-8"?>
<sst xmlns="http://schemas.openxmlformats.org/spreadsheetml/2006/main" count="251" uniqueCount="47">
  <si>
    <t>S3</t>
  </si>
  <si>
    <t>M3</t>
  </si>
  <si>
    <t>S1</t>
  </si>
  <si>
    <t>L1</t>
  </si>
  <si>
    <t>L2</t>
  </si>
  <si>
    <t>L3</t>
  </si>
  <si>
    <t>M2</t>
  </si>
  <si>
    <t>S2</t>
  </si>
  <si>
    <t>M1</t>
  </si>
  <si>
    <t>File</t>
  </si>
  <si>
    <t>Channel</t>
  </si>
  <si>
    <t>Date</t>
  </si>
  <si>
    <t>Weight</t>
  </si>
  <si>
    <t>L</t>
  </si>
  <si>
    <t>F</t>
  </si>
  <si>
    <t>PoolS2_pm</t>
  </si>
  <si>
    <t>PoolM3_pm</t>
  </si>
  <si>
    <t>Rate</t>
  </si>
  <si>
    <t>Nrate</t>
  </si>
  <si>
    <t>Location</t>
  </si>
  <si>
    <t>Name</t>
  </si>
  <si>
    <t>Weight (mg)</t>
  </si>
  <si>
    <t>DayTime</t>
  </si>
  <si>
    <t>am</t>
  </si>
  <si>
    <t>pm</t>
  </si>
  <si>
    <t>PoolS1</t>
  </si>
  <si>
    <t>PoolS3</t>
  </si>
  <si>
    <t>PoolM1</t>
  </si>
  <si>
    <t>PoolL3</t>
  </si>
  <si>
    <t>PoolL2</t>
  </si>
  <si>
    <t>PoolL1</t>
  </si>
  <si>
    <t>PoolM2</t>
  </si>
  <si>
    <t>PoolS1_pm</t>
  </si>
  <si>
    <t>PoolM3</t>
  </si>
  <si>
    <t>PoolS2</t>
  </si>
  <si>
    <t>PoolSize</t>
  </si>
  <si>
    <t>S</t>
  </si>
  <si>
    <t>M</t>
  </si>
  <si>
    <t xml:space="preserve">Location </t>
  </si>
  <si>
    <t>F = field</t>
  </si>
  <si>
    <t>Date data collected</t>
  </si>
  <si>
    <t>Pool size (S, M, L) and number (1, 2, 3)</t>
  </si>
  <si>
    <t>Input channel of FireStingO2 4-channel O2 meter</t>
  </si>
  <si>
    <t>Rate of O2 evolution, derived as slope of raw O2 data</t>
  </si>
  <si>
    <t>Rate normalizecd to sample mass</t>
  </si>
  <si>
    <t>sample mass, mg</t>
  </si>
  <si>
    <t>tidepool size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</si>
</sst>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6" formatCode="0.00000"/>
    <numFmt numFmtId="167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7" fontId="0" fillId="0" borderId="0" xfId="0" applyNumberFormat="1"/>
    <xf numFmtId="167" fontId="0" fillId="0" borderId="0" xfId="0" applyNumberFormat="1" applyFill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2" sqref="A2"/>
    </sheetView>
  </sheetViews>
  <sheetFormatPr baseColWidth="10" defaultRowHeight="16" x14ac:dyDescent="0.2"/>
  <cols>
    <col min="7" max="7" width="10.83203125" style="2"/>
    <col min="9" max="9" width="10.83203125" style="4"/>
  </cols>
  <sheetData>
    <row r="1" spans="1:10" x14ac:dyDescent="0.2">
      <c r="A1" t="s">
        <v>19</v>
      </c>
      <c r="B1" t="s">
        <v>11</v>
      </c>
      <c r="C1" t="s">
        <v>20</v>
      </c>
      <c r="D1" t="s">
        <v>22</v>
      </c>
      <c r="E1" t="s">
        <v>9</v>
      </c>
      <c r="F1" t="s">
        <v>10</v>
      </c>
      <c r="G1" s="2" t="s">
        <v>21</v>
      </c>
      <c r="H1" t="s">
        <v>17</v>
      </c>
      <c r="I1" s="4" t="s">
        <v>18</v>
      </c>
      <c r="J1" t="s">
        <v>35</v>
      </c>
    </row>
    <row r="2" spans="1:10" x14ac:dyDescent="0.2">
      <c r="A2" t="s">
        <v>14</v>
      </c>
      <c r="B2" s="1">
        <v>42527</v>
      </c>
      <c r="C2" t="s">
        <v>2</v>
      </c>
      <c r="D2" t="s">
        <v>23</v>
      </c>
      <c r="E2" t="s">
        <v>25</v>
      </c>
      <c r="F2">
        <v>1</v>
      </c>
      <c r="G2" s="2">
        <v>2E-3</v>
      </c>
      <c r="H2">
        <f>0.0141</f>
        <v>1.41E-2</v>
      </c>
      <c r="I2" s="4">
        <f t="shared" ref="I2:I46" si="0">H2/G2</f>
        <v>7.05</v>
      </c>
      <c r="J2" t="s">
        <v>36</v>
      </c>
    </row>
    <row r="3" spans="1:10" x14ac:dyDescent="0.2">
      <c r="A3" t="s">
        <v>14</v>
      </c>
      <c r="B3" s="1">
        <v>42527</v>
      </c>
      <c r="C3" t="s">
        <v>2</v>
      </c>
      <c r="D3" t="s">
        <v>23</v>
      </c>
      <c r="E3" t="s">
        <v>25</v>
      </c>
      <c r="F3">
        <v>2</v>
      </c>
      <c r="G3" s="2">
        <v>5.0000000000000001E-3</v>
      </c>
      <c r="H3">
        <f>0.0073</f>
        <v>7.3000000000000001E-3</v>
      </c>
      <c r="I3" s="4">
        <f t="shared" si="0"/>
        <v>1.46</v>
      </c>
      <c r="J3" t="s">
        <v>36</v>
      </c>
    </row>
    <row r="4" spans="1:10" x14ac:dyDescent="0.2">
      <c r="A4" t="s">
        <v>14</v>
      </c>
      <c r="B4" s="1">
        <v>42527</v>
      </c>
      <c r="C4" t="s">
        <v>2</v>
      </c>
      <c r="D4" t="s">
        <v>23</v>
      </c>
      <c r="E4" t="s">
        <v>25</v>
      </c>
      <c r="F4">
        <v>3</v>
      </c>
      <c r="G4" s="2">
        <v>8.0000000000000002E-3</v>
      </c>
      <c r="H4">
        <f>0.0132</f>
        <v>1.32E-2</v>
      </c>
      <c r="I4" s="4">
        <f t="shared" si="0"/>
        <v>1.65</v>
      </c>
      <c r="J4" t="s">
        <v>36</v>
      </c>
    </row>
    <row r="5" spans="1:10" x14ac:dyDescent="0.2">
      <c r="A5" t="s">
        <v>14</v>
      </c>
      <c r="B5" s="1">
        <v>42527</v>
      </c>
      <c r="C5" t="s">
        <v>2</v>
      </c>
      <c r="D5" t="s">
        <v>23</v>
      </c>
      <c r="E5" t="s">
        <v>25</v>
      </c>
      <c r="F5">
        <v>4</v>
      </c>
      <c r="G5" s="2">
        <v>7.0000000000000001E-3</v>
      </c>
      <c r="H5">
        <f>0.0175</f>
        <v>1.7500000000000002E-2</v>
      </c>
      <c r="I5" s="4">
        <f t="shared" si="0"/>
        <v>2.5</v>
      </c>
      <c r="J5" t="s">
        <v>36</v>
      </c>
    </row>
    <row r="6" spans="1:10" x14ac:dyDescent="0.2">
      <c r="A6" t="s">
        <v>14</v>
      </c>
      <c r="B6" s="1">
        <v>42527</v>
      </c>
      <c r="C6" t="s">
        <v>2</v>
      </c>
      <c r="D6" t="s">
        <v>24</v>
      </c>
      <c r="E6" t="s">
        <v>32</v>
      </c>
      <c r="F6">
        <v>1</v>
      </c>
      <c r="G6" s="2">
        <v>8.0000000000000002E-3</v>
      </c>
      <c r="H6">
        <f>0.0168</f>
        <v>1.6799999999999999E-2</v>
      </c>
      <c r="I6" s="4">
        <f t="shared" si="0"/>
        <v>2.0999999999999996</v>
      </c>
      <c r="J6" t="s">
        <v>36</v>
      </c>
    </row>
    <row r="7" spans="1:10" x14ac:dyDescent="0.2">
      <c r="A7" t="s">
        <v>14</v>
      </c>
      <c r="B7" s="1">
        <v>42527</v>
      </c>
      <c r="C7" t="s">
        <v>2</v>
      </c>
      <c r="D7" t="s">
        <v>24</v>
      </c>
      <c r="E7" t="s">
        <v>32</v>
      </c>
      <c r="F7">
        <v>2</v>
      </c>
      <c r="G7" s="2">
        <v>8.9999999999999993E-3</v>
      </c>
      <c r="H7">
        <f>0.0253</f>
        <v>2.53E-2</v>
      </c>
      <c r="I7" s="4">
        <f t="shared" si="0"/>
        <v>2.8111111111111113</v>
      </c>
      <c r="J7" t="s">
        <v>36</v>
      </c>
    </row>
    <row r="8" spans="1:10" x14ac:dyDescent="0.2">
      <c r="A8" t="s">
        <v>14</v>
      </c>
      <c r="B8" s="1">
        <v>42527</v>
      </c>
      <c r="C8" t="s">
        <v>2</v>
      </c>
      <c r="D8" t="s">
        <v>24</v>
      </c>
      <c r="E8" t="s">
        <v>32</v>
      </c>
      <c r="F8">
        <v>3</v>
      </c>
      <c r="G8" s="2">
        <v>5.0000000000000001E-3</v>
      </c>
      <c r="H8">
        <f>0.0148</f>
        <v>1.4800000000000001E-2</v>
      </c>
      <c r="I8" s="4">
        <f t="shared" si="0"/>
        <v>2.96</v>
      </c>
      <c r="J8" t="s">
        <v>36</v>
      </c>
    </row>
    <row r="9" spans="1:10" x14ac:dyDescent="0.2">
      <c r="A9" t="s">
        <v>14</v>
      </c>
      <c r="B9" s="1">
        <v>42527</v>
      </c>
      <c r="C9" t="s">
        <v>2</v>
      </c>
      <c r="D9" t="s">
        <v>24</v>
      </c>
      <c r="E9" t="s">
        <v>32</v>
      </c>
      <c r="F9">
        <v>4</v>
      </c>
      <c r="G9" s="2">
        <v>6.0000000000000001E-3</v>
      </c>
      <c r="H9">
        <f>0.0123</f>
        <v>1.23E-2</v>
      </c>
      <c r="I9" s="4">
        <f t="shared" si="0"/>
        <v>2.0499999999999998</v>
      </c>
      <c r="J9" t="s">
        <v>36</v>
      </c>
    </row>
    <row r="10" spans="1:10" x14ac:dyDescent="0.2">
      <c r="A10" t="s">
        <v>14</v>
      </c>
      <c r="B10" s="1">
        <v>42527</v>
      </c>
      <c r="C10" t="s">
        <v>7</v>
      </c>
      <c r="D10" t="s">
        <v>23</v>
      </c>
      <c r="E10" t="s">
        <v>34</v>
      </c>
      <c r="F10">
        <v>1</v>
      </c>
      <c r="G10" s="2">
        <v>5.0000000000000001E-3</v>
      </c>
      <c r="H10">
        <f>0.0051</f>
        <v>5.1000000000000004E-3</v>
      </c>
      <c r="I10" s="4">
        <f t="shared" si="0"/>
        <v>1.02</v>
      </c>
      <c r="J10" t="s">
        <v>36</v>
      </c>
    </row>
    <row r="11" spans="1:10" x14ac:dyDescent="0.2">
      <c r="A11" t="s">
        <v>14</v>
      </c>
      <c r="B11" s="1">
        <v>42527</v>
      </c>
      <c r="C11" t="s">
        <v>7</v>
      </c>
      <c r="D11" t="s">
        <v>23</v>
      </c>
      <c r="E11" t="s">
        <v>34</v>
      </c>
      <c r="F11">
        <v>2</v>
      </c>
      <c r="G11" s="2">
        <v>5.0000000000000001E-3</v>
      </c>
      <c r="H11">
        <f>0.0067</f>
        <v>6.7000000000000002E-3</v>
      </c>
      <c r="I11" s="4">
        <f t="shared" si="0"/>
        <v>1.34</v>
      </c>
      <c r="J11" t="s">
        <v>36</v>
      </c>
    </row>
    <row r="12" spans="1:10" x14ac:dyDescent="0.2">
      <c r="A12" t="s">
        <v>14</v>
      </c>
      <c r="B12" s="1">
        <v>42527</v>
      </c>
      <c r="C12" t="s">
        <v>7</v>
      </c>
      <c r="D12" t="s">
        <v>23</v>
      </c>
      <c r="E12" t="s">
        <v>34</v>
      </c>
      <c r="F12">
        <v>3</v>
      </c>
      <c r="G12" s="2">
        <v>0.01</v>
      </c>
      <c r="H12">
        <f>0.0006</f>
        <v>5.9999999999999995E-4</v>
      </c>
      <c r="I12" s="4">
        <f t="shared" si="0"/>
        <v>5.9999999999999991E-2</v>
      </c>
      <c r="J12" t="s">
        <v>36</v>
      </c>
    </row>
    <row r="13" spans="1:10" x14ac:dyDescent="0.2">
      <c r="A13" t="s">
        <v>14</v>
      </c>
      <c r="B13" s="1">
        <v>42527</v>
      </c>
      <c r="C13" t="s">
        <v>7</v>
      </c>
      <c r="D13" t="s">
        <v>23</v>
      </c>
      <c r="E13" t="s">
        <v>34</v>
      </c>
      <c r="F13">
        <v>4</v>
      </c>
      <c r="G13" s="2">
        <v>7.0000000000000001E-3</v>
      </c>
      <c r="H13">
        <f>0.0121</f>
        <v>1.21E-2</v>
      </c>
      <c r="I13" s="4">
        <f t="shared" si="0"/>
        <v>1.7285714285714284</v>
      </c>
      <c r="J13" t="s">
        <v>36</v>
      </c>
    </row>
    <row r="14" spans="1:10" x14ac:dyDescent="0.2">
      <c r="A14" t="s">
        <v>14</v>
      </c>
      <c r="B14" s="1">
        <v>42527</v>
      </c>
      <c r="C14" t="s">
        <v>7</v>
      </c>
      <c r="D14" t="s">
        <v>24</v>
      </c>
      <c r="E14" t="s">
        <v>15</v>
      </c>
      <c r="F14">
        <v>1</v>
      </c>
      <c r="G14" s="3">
        <v>6.3499999999999997E-3</v>
      </c>
      <c r="H14">
        <f>0.0193</f>
        <v>1.9300000000000001E-2</v>
      </c>
      <c r="I14" s="4">
        <f t="shared" si="0"/>
        <v>3.0393700787401579</v>
      </c>
      <c r="J14" t="s">
        <v>36</v>
      </c>
    </row>
    <row r="15" spans="1:10" x14ac:dyDescent="0.2">
      <c r="A15" t="s">
        <v>14</v>
      </c>
      <c r="B15" s="1">
        <v>42527</v>
      </c>
      <c r="C15" t="s">
        <v>7</v>
      </c>
      <c r="D15" t="s">
        <v>24</v>
      </c>
      <c r="E15" t="s">
        <v>15</v>
      </c>
      <c r="F15">
        <v>2</v>
      </c>
      <c r="G15" s="3">
        <v>3.3800000000000002E-3</v>
      </c>
      <c r="H15">
        <f>-0.0031</f>
        <v>-3.0999999999999999E-3</v>
      </c>
      <c r="I15" s="4">
        <f t="shared" si="0"/>
        <v>-0.91715976331360938</v>
      </c>
      <c r="J15" t="s">
        <v>36</v>
      </c>
    </row>
    <row r="16" spans="1:10" x14ac:dyDescent="0.2">
      <c r="A16" t="s">
        <v>14</v>
      </c>
      <c r="B16" s="1">
        <v>42527</v>
      </c>
      <c r="C16" t="s">
        <v>7</v>
      </c>
      <c r="D16" t="s">
        <v>24</v>
      </c>
      <c r="E16" t="s">
        <v>15</v>
      </c>
      <c r="F16">
        <v>3</v>
      </c>
      <c r="G16" s="3">
        <v>1.0580000000000001E-2</v>
      </c>
      <c r="H16">
        <f>0.0195</f>
        <v>1.95E-2</v>
      </c>
      <c r="I16" s="4">
        <f t="shared" si="0"/>
        <v>1.8431001890359167</v>
      </c>
      <c r="J16" t="s">
        <v>36</v>
      </c>
    </row>
    <row r="17" spans="1:10" x14ac:dyDescent="0.2">
      <c r="A17" t="s">
        <v>14</v>
      </c>
      <c r="B17" s="1">
        <v>42527</v>
      </c>
      <c r="C17" t="s">
        <v>7</v>
      </c>
      <c r="D17" t="s">
        <v>24</v>
      </c>
      <c r="E17" t="s">
        <v>15</v>
      </c>
      <c r="F17">
        <v>4</v>
      </c>
      <c r="G17" s="3">
        <v>7.7200000000000003E-3</v>
      </c>
      <c r="H17">
        <f>0.0359</f>
        <v>3.5900000000000001E-2</v>
      </c>
      <c r="I17" s="4">
        <f t="shared" si="0"/>
        <v>4.6502590673575126</v>
      </c>
      <c r="J17" t="s">
        <v>36</v>
      </c>
    </row>
    <row r="18" spans="1:10" x14ac:dyDescent="0.2">
      <c r="A18" t="s">
        <v>14</v>
      </c>
      <c r="B18" s="1">
        <v>42527</v>
      </c>
      <c r="C18" t="s">
        <v>0</v>
      </c>
      <c r="D18" t="s">
        <v>23</v>
      </c>
      <c r="E18" t="s">
        <v>26</v>
      </c>
      <c r="F18">
        <v>1</v>
      </c>
      <c r="G18" s="2">
        <v>1.7000000000000001E-2</v>
      </c>
      <c r="H18">
        <f>0.0287</f>
        <v>2.87E-2</v>
      </c>
      <c r="I18" s="4">
        <f t="shared" si="0"/>
        <v>1.6882352941176468</v>
      </c>
      <c r="J18" t="s">
        <v>36</v>
      </c>
    </row>
    <row r="19" spans="1:10" x14ac:dyDescent="0.2">
      <c r="A19" t="s">
        <v>14</v>
      </c>
      <c r="B19" s="1">
        <v>42527</v>
      </c>
      <c r="C19" t="s">
        <v>0</v>
      </c>
      <c r="D19" t="s">
        <v>23</v>
      </c>
      <c r="E19" t="s">
        <v>26</v>
      </c>
      <c r="F19">
        <v>2</v>
      </c>
      <c r="G19" s="2">
        <v>8.9999999999999993E-3</v>
      </c>
      <c r="H19">
        <f>0.0284</f>
        <v>2.8400000000000002E-2</v>
      </c>
      <c r="I19" s="4">
        <f t="shared" si="0"/>
        <v>3.1555555555555559</v>
      </c>
      <c r="J19" t="s">
        <v>36</v>
      </c>
    </row>
    <row r="20" spans="1:10" x14ac:dyDescent="0.2">
      <c r="A20" t="s">
        <v>14</v>
      </c>
      <c r="B20" s="1">
        <v>42527</v>
      </c>
      <c r="C20" t="s">
        <v>0</v>
      </c>
      <c r="D20" t="s">
        <v>23</v>
      </c>
      <c r="E20" t="s">
        <v>26</v>
      </c>
      <c r="F20">
        <v>3</v>
      </c>
      <c r="G20" s="2">
        <v>1.4999999999999999E-2</v>
      </c>
      <c r="H20">
        <f>0.0253</f>
        <v>2.53E-2</v>
      </c>
      <c r="I20" s="4">
        <f t="shared" si="0"/>
        <v>1.6866666666666668</v>
      </c>
      <c r="J20" t="s">
        <v>36</v>
      </c>
    </row>
    <row r="21" spans="1:10" x14ac:dyDescent="0.2">
      <c r="A21" t="s">
        <v>14</v>
      </c>
      <c r="B21" s="1">
        <v>42527</v>
      </c>
      <c r="C21" t="s">
        <v>0</v>
      </c>
      <c r="D21" t="s">
        <v>23</v>
      </c>
      <c r="E21" t="s">
        <v>26</v>
      </c>
      <c r="F21">
        <v>4</v>
      </c>
      <c r="G21" s="2">
        <v>8.0000000000000002E-3</v>
      </c>
      <c r="H21">
        <f>0.026</f>
        <v>2.5999999999999999E-2</v>
      </c>
      <c r="I21" s="4">
        <f t="shared" si="0"/>
        <v>3.25</v>
      </c>
      <c r="J21" t="s">
        <v>36</v>
      </c>
    </row>
    <row r="22" spans="1:10" x14ac:dyDescent="0.2">
      <c r="A22" t="s">
        <v>14</v>
      </c>
      <c r="B22" s="1">
        <v>42527</v>
      </c>
      <c r="C22" t="s">
        <v>8</v>
      </c>
      <c r="D22" t="s">
        <v>23</v>
      </c>
      <c r="E22" t="s">
        <v>27</v>
      </c>
      <c r="F22">
        <v>1</v>
      </c>
      <c r="G22" s="2">
        <v>1.2999999999999999E-2</v>
      </c>
      <c r="H22">
        <f>0.0193</f>
        <v>1.9300000000000001E-2</v>
      </c>
      <c r="I22" s="4">
        <f t="shared" si="0"/>
        <v>1.4846153846153847</v>
      </c>
      <c r="J22" t="s">
        <v>37</v>
      </c>
    </row>
    <row r="23" spans="1:10" x14ac:dyDescent="0.2">
      <c r="A23" t="s">
        <v>14</v>
      </c>
      <c r="B23" s="1">
        <v>42527</v>
      </c>
      <c r="C23" t="s">
        <v>8</v>
      </c>
      <c r="D23" t="s">
        <v>23</v>
      </c>
      <c r="E23" t="s">
        <v>27</v>
      </c>
      <c r="F23">
        <v>2</v>
      </c>
      <c r="G23" s="2">
        <v>8.0000000000000002E-3</v>
      </c>
      <c r="H23">
        <f>0.0151</f>
        <v>1.5100000000000001E-2</v>
      </c>
      <c r="I23" s="4">
        <f t="shared" si="0"/>
        <v>1.8875</v>
      </c>
      <c r="J23" t="s">
        <v>37</v>
      </c>
    </row>
    <row r="24" spans="1:10" x14ac:dyDescent="0.2">
      <c r="A24" t="s">
        <v>14</v>
      </c>
      <c r="B24" s="1">
        <v>42527</v>
      </c>
      <c r="C24" t="s">
        <v>8</v>
      </c>
      <c r="D24" t="s">
        <v>23</v>
      </c>
      <c r="E24" t="s">
        <v>27</v>
      </c>
      <c r="F24">
        <v>3</v>
      </c>
      <c r="G24" s="2">
        <v>0.01</v>
      </c>
      <c r="H24">
        <f>0.0164</f>
        <v>1.6400000000000001E-2</v>
      </c>
      <c r="I24" s="4">
        <f t="shared" si="0"/>
        <v>1.6400000000000001</v>
      </c>
      <c r="J24" t="s">
        <v>37</v>
      </c>
    </row>
    <row r="25" spans="1:10" x14ac:dyDescent="0.2">
      <c r="A25" t="s">
        <v>14</v>
      </c>
      <c r="B25" s="1">
        <v>42527</v>
      </c>
      <c r="C25" t="s">
        <v>8</v>
      </c>
      <c r="D25" t="s">
        <v>23</v>
      </c>
      <c r="E25" t="s">
        <v>27</v>
      </c>
      <c r="F25">
        <v>4</v>
      </c>
      <c r="G25" s="2">
        <v>0.01</v>
      </c>
      <c r="H25">
        <f>0.0167</f>
        <v>1.67E-2</v>
      </c>
      <c r="I25" s="4">
        <f t="shared" si="0"/>
        <v>1.67</v>
      </c>
      <c r="J25" t="s">
        <v>37</v>
      </c>
    </row>
    <row r="26" spans="1:10" x14ac:dyDescent="0.2">
      <c r="A26" t="s">
        <v>14</v>
      </c>
      <c r="B26" s="1">
        <v>42527</v>
      </c>
      <c r="C26" t="s">
        <v>6</v>
      </c>
      <c r="D26" t="s">
        <v>23</v>
      </c>
      <c r="E26" t="s">
        <v>31</v>
      </c>
      <c r="F26">
        <v>1</v>
      </c>
      <c r="G26" s="2">
        <v>8.0000000000000002E-3</v>
      </c>
      <c r="H26">
        <f>0.0093</f>
        <v>9.2999999999999992E-3</v>
      </c>
      <c r="I26" s="4">
        <f t="shared" si="0"/>
        <v>1.1624999999999999</v>
      </c>
      <c r="J26" t="s">
        <v>37</v>
      </c>
    </row>
    <row r="27" spans="1:10" x14ac:dyDescent="0.2">
      <c r="A27" t="s">
        <v>14</v>
      </c>
      <c r="B27" s="1">
        <v>42527</v>
      </c>
      <c r="C27" t="s">
        <v>6</v>
      </c>
      <c r="D27" t="s">
        <v>23</v>
      </c>
      <c r="E27" t="s">
        <v>31</v>
      </c>
      <c r="F27">
        <v>2</v>
      </c>
      <c r="G27" s="2">
        <v>1.4E-2</v>
      </c>
      <c r="H27">
        <f>0.0116</f>
        <v>1.1599999999999999E-2</v>
      </c>
      <c r="I27" s="4">
        <f t="shared" si="0"/>
        <v>0.82857142857142851</v>
      </c>
      <c r="J27" t="s">
        <v>37</v>
      </c>
    </row>
    <row r="28" spans="1:10" x14ac:dyDescent="0.2">
      <c r="A28" t="s">
        <v>14</v>
      </c>
      <c r="B28" s="1">
        <v>42527</v>
      </c>
      <c r="C28" t="s">
        <v>6</v>
      </c>
      <c r="D28" t="s">
        <v>23</v>
      </c>
      <c r="E28" t="s">
        <v>31</v>
      </c>
      <c r="F28">
        <v>3</v>
      </c>
      <c r="G28" s="2">
        <v>8.0000000000000002E-3</v>
      </c>
      <c r="H28">
        <f>0.017</f>
        <v>1.7000000000000001E-2</v>
      </c>
      <c r="I28" s="4">
        <f t="shared" si="0"/>
        <v>2.125</v>
      </c>
      <c r="J28" t="s">
        <v>37</v>
      </c>
    </row>
    <row r="29" spans="1:10" x14ac:dyDescent="0.2">
      <c r="A29" t="s">
        <v>14</v>
      </c>
      <c r="B29" s="1">
        <v>42527</v>
      </c>
      <c r="C29" t="s">
        <v>6</v>
      </c>
      <c r="D29" t="s">
        <v>23</v>
      </c>
      <c r="E29" t="s">
        <v>31</v>
      </c>
      <c r="F29">
        <v>4</v>
      </c>
      <c r="G29" s="2">
        <v>7.0000000000000001E-3</v>
      </c>
      <c r="H29">
        <f>0.0157</f>
        <v>1.5699999999999999E-2</v>
      </c>
      <c r="I29" s="4">
        <f t="shared" si="0"/>
        <v>2.2428571428571424</v>
      </c>
      <c r="J29" t="s">
        <v>37</v>
      </c>
    </row>
    <row r="30" spans="1:10" x14ac:dyDescent="0.2">
      <c r="A30" t="s">
        <v>14</v>
      </c>
      <c r="B30" s="1">
        <v>42527</v>
      </c>
      <c r="C30" t="s">
        <v>1</v>
      </c>
      <c r="D30" t="s">
        <v>23</v>
      </c>
      <c r="E30" t="s">
        <v>33</v>
      </c>
      <c r="F30">
        <v>1</v>
      </c>
      <c r="G30" s="2">
        <v>1.2999999999999999E-2</v>
      </c>
      <c r="H30">
        <f>0.0031</f>
        <v>3.0999999999999999E-3</v>
      </c>
      <c r="I30" s="4">
        <f t="shared" si="0"/>
        <v>0.23846153846153847</v>
      </c>
      <c r="J30" t="s">
        <v>37</v>
      </c>
    </row>
    <row r="31" spans="1:10" x14ac:dyDescent="0.2">
      <c r="A31" t="s">
        <v>14</v>
      </c>
      <c r="B31" s="1">
        <v>42527</v>
      </c>
      <c r="C31" t="s">
        <v>1</v>
      </c>
      <c r="D31" t="s">
        <v>23</v>
      </c>
      <c r="E31" t="s">
        <v>33</v>
      </c>
      <c r="F31">
        <v>2</v>
      </c>
      <c r="G31" s="2">
        <v>1.4E-2</v>
      </c>
      <c r="H31">
        <f>0.0077</f>
        <v>7.7000000000000002E-3</v>
      </c>
      <c r="I31" s="4">
        <f t="shared" si="0"/>
        <v>0.55000000000000004</v>
      </c>
      <c r="J31" t="s">
        <v>37</v>
      </c>
    </row>
    <row r="32" spans="1:10" x14ac:dyDescent="0.2">
      <c r="A32" t="s">
        <v>14</v>
      </c>
      <c r="B32" s="1">
        <v>42527</v>
      </c>
      <c r="C32" t="s">
        <v>1</v>
      </c>
      <c r="D32" t="s">
        <v>23</v>
      </c>
      <c r="E32" t="s">
        <v>33</v>
      </c>
      <c r="F32">
        <v>3</v>
      </c>
      <c r="G32" s="2">
        <v>7.0000000000000001E-3</v>
      </c>
      <c r="H32">
        <f>0.0112</f>
        <v>1.12E-2</v>
      </c>
      <c r="I32" s="4">
        <f t="shared" si="0"/>
        <v>1.5999999999999999</v>
      </c>
      <c r="J32" t="s">
        <v>37</v>
      </c>
    </row>
    <row r="33" spans="1:10" x14ac:dyDescent="0.2">
      <c r="A33" t="s">
        <v>14</v>
      </c>
      <c r="B33" s="1">
        <v>42527</v>
      </c>
      <c r="C33" t="s">
        <v>1</v>
      </c>
      <c r="D33" t="s">
        <v>23</v>
      </c>
      <c r="E33" t="s">
        <v>33</v>
      </c>
      <c r="F33">
        <v>4</v>
      </c>
      <c r="G33" s="2">
        <v>8.0000000000000002E-3</v>
      </c>
      <c r="H33">
        <f>0.0112</f>
        <v>1.12E-2</v>
      </c>
      <c r="I33" s="4">
        <f t="shared" si="0"/>
        <v>1.4</v>
      </c>
      <c r="J33" t="s">
        <v>37</v>
      </c>
    </row>
    <row r="34" spans="1:10" x14ac:dyDescent="0.2">
      <c r="A34" t="s">
        <v>14</v>
      </c>
      <c r="B34" s="1">
        <v>42527</v>
      </c>
      <c r="C34" t="s">
        <v>1</v>
      </c>
      <c r="D34" t="s">
        <v>24</v>
      </c>
      <c r="E34" t="s">
        <v>16</v>
      </c>
      <c r="F34">
        <v>1</v>
      </c>
      <c r="G34" s="3">
        <v>6.1399999999999996E-3</v>
      </c>
      <c r="H34">
        <f>0.0241</f>
        <v>2.41E-2</v>
      </c>
      <c r="I34" s="4">
        <f t="shared" si="0"/>
        <v>3.9250814332247561</v>
      </c>
      <c r="J34" t="s">
        <v>37</v>
      </c>
    </row>
    <row r="35" spans="1:10" x14ac:dyDescent="0.2">
      <c r="A35" t="s">
        <v>14</v>
      </c>
      <c r="B35" s="1">
        <v>42527</v>
      </c>
      <c r="C35" t="s">
        <v>1</v>
      </c>
      <c r="D35" t="s">
        <v>24</v>
      </c>
      <c r="E35" t="s">
        <v>16</v>
      </c>
      <c r="F35">
        <v>4</v>
      </c>
      <c r="G35" s="3">
        <v>8.43E-3</v>
      </c>
      <c r="H35">
        <f>0.0293</f>
        <v>2.93E-2</v>
      </c>
      <c r="I35" s="4">
        <f t="shared" si="0"/>
        <v>3.475682087781732</v>
      </c>
      <c r="J35" t="s">
        <v>37</v>
      </c>
    </row>
    <row r="36" spans="1:10" x14ac:dyDescent="0.2">
      <c r="A36" t="s">
        <v>14</v>
      </c>
      <c r="B36" s="1">
        <v>42527</v>
      </c>
      <c r="C36" t="s">
        <v>3</v>
      </c>
      <c r="D36" t="s">
        <v>23</v>
      </c>
      <c r="E36" t="s">
        <v>30</v>
      </c>
      <c r="F36">
        <v>1</v>
      </c>
      <c r="G36" s="2">
        <v>7.0000000000000001E-3</v>
      </c>
      <c r="H36">
        <f>0.014</f>
        <v>1.4E-2</v>
      </c>
      <c r="I36" s="4">
        <f t="shared" si="0"/>
        <v>2</v>
      </c>
      <c r="J36" t="s">
        <v>13</v>
      </c>
    </row>
    <row r="37" spans="1:10" x14ac:dyDescent="0.2">
      <c r="A37" t="s">
        <v>14</v>
      </c>
      <c r="B37" s="1">
        <v>42527</v>
      </c>
      <c r="C37" t="s">
        <v>3</v>
      </c>
      <c r="D37" t="s">
        <v>23</v>
      </c>
      <c r="E37" t="s">
        <v>30</v>
      </c>
      <c r="F37">
        <v>2</v>
      </c>
      <c r="G37" s="2">
        <v>0.01</v>
      </c>
      <c r="H37">
        <f>0.0158</f>
        <v>1.5800000000000002E-2</v>
      </c>
      <c r="I37" s="4">
        <f t="shared" si="0"/>
        <v>1.58</v>
      </c>
      <c r="J37" t="s">
        <v>13</v>
      </c>
    </row>
    <row r="38" spans="1:10" x14ac:dyDescent="0.2">
      <c r="A38" t="s">
        <v>14</v>
      </c>
      <c r="B38" s="1">
        <v>42527</v>
      </c>
      <c r="C38" t="s">
        <v>3</v>
      </c>
      <c r="D38" t="s">
        <v>23</v>
      </c>
      <c r="E38" t="s">
        <v>30</v>
      </c>
      <c r="F38">
        <v>3</v>
      </c>
      <c r="G38" s="2">
        <v>0.02</v>
      </c>
      <c r="H38">
        <f>0.0218</f>
        <v>2.18E-2</v>
      </c>
      <c r="I38" s="4">
        <f t="shared" si="0"/>
        <v>1.0900000000000001</v>
      </c>
      <c r="J38" t="s">
        <v>13</v>
      </c>
    </row>
    <row r="39" spans="1:10" x14ac:dyDescent="0.2">
      <c r="A39" t="s">
        <v>14</v>
      </c>
      <c r="B39" s="1">
        <v>42527</v>
      </c>
      <c r="C39" t="s">
        <v>3</v>
      </c>
      <c r="D39" t="s">
        <v>23</v>
      </c>
      <c r="E39" t="s">
        <v>30</v>
      </c>
      <c r="F39">
        <v>4</v>
      </c>
      <c r="G39" s="2">
        <v>6.0000000000000001E-3</v>
      </c>
      <c r="H39">
        <f>0.0352</f>
        <v>3.5200000000000002E-2</v>
      </c>
      <c r="I39" s="4">
        <f t="shared" si="0"/>
        <v>5.8666666666666671</v>
      </c>
      <c r="J39" t="s">
        <v>13</v>
      </c>
    </row>
    <row r="40" spans="1:10" x14ac:dyDescent="0.2">
      <c r="A40" t="s">
        <v>14</v>
      </c>
      <c r="B40" s="1">
        <v>42527</v>
      </c>
      <c r="C40" t="s">
        <v>4</v>
      </c>
      <c r="D40" t="s">
        <v>23</v>
      </c>
      <c r="E40" t="s">
        <v>29</v>
      </c>
      <c r="F40">
        <v>1</v>
      </c>
      <c r="G40" s="2">
        <v>4.0000000000000001E-3</v>
      </c>
      <c r="H40">
        <f>0.0058</f>
        <v>5.7999999999999996E-3</v>
      </c>
      <c r="I40" s="4">
        <f t="shared" si="0"/>
        <v>1.45</v>
      </c>
      <c r="J40" t="s">
        <v>13</v>
      </c>
    </row>
    <row r="41" spans="1:10" x14ac:dyDescent="0.2">
      <c r="A41" t="s">
        <v>14</v>
      </c>
      <c r="B41" s="1">
        <v>42527</v>
      </c>
      <c r="C41" t="s">
        <v>4</v>
      </c>
      <c r="D41" t="s">
        <v>23</v>
      </c>
      <c r="E41" t="s">
        <v>29</v>
      </c>
      <c r="F41">
        <v>2</v>
      </c>
      <c r="G41" s="2">
        <v>8.0000000000000002E-3</v>
      </c>
      <c r="H41">
        <f>0.0077</f>
        <v>7.7000000000000002E-3</v>
      </c>
      <c r="I41" s="4">
        <f t="shared" si="0"/>
        <v>0.96250000000000002</v>
      </c>
      <c r="J41" t="s">
        <v>13</v>
      </c>
    </row>
    <row r="42" spans="1:10" x14ac:dyDescent="0.2">
      <c r="A42" t="s">
        <v>14</v>
      </c>
      <c r="B42" s="1">
        <v>42527</v>
      </c>
      <c r="C42" t="s">
        <v>4</v>
      </c>
      <c r="D42" t="s">
        <v>23</v>
      </c>
      <c r="E42" t="s">
        <v>29</v>
      </c>
      <c r="F42">
        <v>3</v>
      </c>
      <c r="G42" s="2">
        <v>2.7E-2</v>
      </c>
      <c r="H42">
        <f>0.0063</f>
        <v>6.3E-3</v>
      </c>
      <c r="I42" s="4">
        <f t="shared" si="0"/>
        <v>0.23333333333333334</v>
      </c>
      <c r="J42" t="s">
        <v>13</v>
      </c>
    </row>
    <row r="43" spans="1:10" x14ac:dyDescent="0.2">
      <c r="A43" t="s">
        <v>14</v>
      </c>
      <c r="B43" s="1">
        <v>42527</v>
      </c>
      <c r="C43" t="s">
        <v>5</v>
      </c>
      <c r="D43" t="s">
        <v>23</v>
      </c>
      <c r="E43" t="s">
        <v>28</v>
      </c>
      <c r="F43">
        <v>4</v>
      </c>
      <c r="G43" s="2">
        <v>8.9999999999999993E-3</v>
      </c>
      <c r="H43">
        <f>0.0032</f>
        <v>3.2000000000000002E-3</v>
      </c>
      <c r="I43" s="4">
        <f t="shared" si="0"/>
        <v>0.35555555555555562</v>
      </c>
      <c r="J43" t="s">
        <v>13</v>
      </c>
    </row>
    <row r="44" spans="1:10" x14ac:dyDescent="0.2">
      <c r="A44" t="s">
        <v>14</v>
      </c>
      <c r="B44" s="1">
        <v>42527</v>
      </c>
      <c r="C44" t="s">
        <v>5</v>
      </c>
      <c r="D44" t="s">
        <v>23</v>
      </c>
      <c r="E44" t="s">
        <v>28</v>
      </c>
      <c r="F44">
        <v>3</v>
      </c>
      <c r="G44" s="2">
        <v>6.0000000000000001E-3</v>
      </c>
      <c r="H44">
        <f>0.0017</f>
        <v>1.6999999999999999E-3</v>
      </c>
      <c r="I44" s="4">
        <f t="shared" si="0"/>
        <v>0.28333333333333333</v>
      </c>
      <c r="J44" t="s">
        <v>13</v>
      </c>
    </row>
    <row r="45" spans="1:10" x14ac:dyDescent="0.2">
      <c r="A45" t="s">
        <v>14</v>
      </c>
      <c r="B45" s="1">
        <v>42527</v>
      </c>
      <c r="C45" t="s">
        <v>5</v>
      </c>
      <c r="D45" t="s">
        <v>23</v>
      </c>
      <c r="E45" t="s">
        <v>28</v>
      </c>
      <c r="F45">
        <v>2</v>
      </c>
      <c r="G45" s="2">
        <v>1.2E-2</v>
      </c>
      <c r="H45">
        <f>0.0078</f>
        <v>7.7999999999999996E-3</v>
      </c>
      <c r="I45" s="4">
        <f t="shared" si="0"/>
        <v>0.64999999999999991</v>
      </c>
      <c r="J45" t="s">
        <v>13</v>
      </c>
    </row>
    <row r="46" spans="1:10" x14ac:dyDescent="0.2">
      <c r="A46" t="s">
        <v>14</v>
      </c>
      <c r="B46" s="1">
        <v>42527</v>
      </c>
      <c r="C46" t="s">
        <v>5</v>
      </c>
      <c r="D46" t="s">
        <v>23</v>
      </c>
      <c r="E46" t="s">
        <v>28</v>
      </c>
      <c r="F46">
        <v>1</v>
      </c>
      <c r="G46" s="2">
        <v>7.0000000000000001E-3</v>
      </c>
      <c r="H46">
        <f>0.0029</f>
        <v>2.8999999999999998E-3</v>
      </c>
      <c r="I46" s="4">
        <f t="shared" si="0"/>
        <v>0.41428571428571426</v>
      </c>
      <c r="J46" t="s">
        <v>13</v>
      </c>
    </row>
  </sheetData>
  <sortState ref="A36:I46">
    <sortCondition ref="C36:C46"/>
    <sortCondition ref="E36:E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A24" sqref="A24"/>
    </sheetView>
  </sheetViews>
  <sheetFormatPr baseColWidth="10" defaultRowHeight="16" x14ac:dyDescent="0.2"/>
  <sheetData>
    <row r="1" spans="1:1" x14ac:dyDescent="0.2">
      <c r="A1" t="s">
        <v>38</v>
      </c>
    </row>
    <row r="2" spans="1:1" x14ac:dyDescent="0.2">
      <c r="A2" t="s">
        <v>39</v>
      </c>
    </row>
    <row r="4" spans="1:1" x14ac:dyDescent="0.2">
      <c r="A4" t="s">
        <v>11</v>
      </c>
    </row>
    <row r="5" spans="1:1" x14ac:dyDescent="0.2">
      <c r="A5" t="s">
        <v>40</v>
      </c>
    </row>
    <row r="7" spans="1:1" x14ac:dyDescent="0.2">
      <c r="A7" t="s">
        <v>20</v>
      </c>
    </row>
    <row r="8" spans="1:1" x14ac:dyDescent="0.2">
      <c r="A8" t="s">
        <v>41</v>
      </c>
    </row>
    <row r="10" spans="1:1" x14ac:dyDescent="0.2">
      <c r="A10" t="s">
        <v>10</v>
      </c>
    </row>
    <row r="11" spans="1:1" x14ac:dyDescent="0.2">
      <c r="A11" t="s">
        <v>42</v>
      </c>
    </row>
    <row r="13" spans="1:1" x14ac:dyDescent="0.2">
      <c r="A13" t="s">
        <v>12</v>
      </c>
    </row>
    <row r="14" spans="1:1" x14ac:dyDescent="0.2">
      <c r="A14" t="s">
        <v>45</v>
      </c>
    </row>
    <row r="16" spans="1:1" x14ac:dyDescent="0.2">
      <c r="A16" t="s">
        <v>17</v>
      </c>
    </row>
    <row r="17" spans="1:1" x14ac:dyDescent="0.2">
      <c r="A17" t="s">
        <v>43</v>
      </c>
    </row>
    <row r="19" spans="1:1" x14ac:dyDescent="0.2">
      <c r="A19" t="s">
        <v>18</v>
      </c>
    </row>
    <row r="20" spans="1:1" x14ac:dyDescent="0.2">
      <c r="A20" t="s">
        <v>44</v>
      </c>
    </row>
    <row r="22" spans="1:1" x14ac:dyDescent="0.2">
      <c r="A22" t="s">
        <v>35</v>
      </c>
    </row>
    <row r="23" spans="1:1" x14ac:dyDescent="0.2">
      <c r="A2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McCoy</dc:creator>
  <cp:lastModifiedBy>Sophie McCoy</cp:lastModifiedBy>
  <dcterms:created xsi:type="dcterms:W3CDTF">2018-05-04T15:36:00Z</dcterms:created>
  <dcterms:modified xsi:type="dcterms:W3CDTF">2019-10-12T17:38:17Z</dcterms:modified>
</cp:coreProperties>
</file>