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ophie/Dropbox/Documents/Plymouth/CapeCornwallCorallina/Dryad/"/>
    </mc:Choice>
  </mc:AlternateContent>
  <bookViews>
    <workbookView xWindow="5060" yWindow="460" windowWidth="18460" windowHeight="15540" tabRatio="500" activeTab="4"/>
  </bookViews>
  <sheets>
    <sheet name="HoboAssignments" sheetId="7" r:id="rId1"/>
    <sheet name="TankAssigments" sheetId="4" r:id="rId2"/>
    <sheet name="TankTemp" sheetId="6" r:id="rId3"/>
    <sheet name="O2Files" sheetId="5" r:id="rId4"/>
    <sheet name="MetaData" sheetId="8" r:id="rId5"/>
  </sheets>
  <definedNames>
    <definedName name="_xlnm._FilterDatabase" localSheetId="3" hidden="1">O2Files!$A$1:$I$406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2" i="5" l="1"/>
  <c r="H197" i="5"/>
  <c r="H2" i="5"/>
  <c r="H101" i="5"/>
  <c r="H257" i="5"/>
  <c r="H326" i="5"/>
  <c r="H56" i="5"/>
  <c r="H371" i="5"/>
  <c r="H324" i="5"/>
  <c r="H323" i="5"/>
  <c r="H376" i="5"/>
  <c r="H201" i="5"/>
  <c r="H61" i="5"/>
  <c r="H331" i="5"/>
  <c r="H17" i="5"/>
  <c r="H106" i="5"/>
  <c r="H165" i="5"/>
  <c r="H299" i="5"/>
  <c r="H381" i="5"/>
  <c r="H22" i="5"/>
  <c r="H66" i="5"/>
  <c r="H206" i="5"/>
  <c r="H266" i="5"/>
  <c r="H111" i="5"/>
  <c r="H169" i="5"/>
  <c r="H336" i="5"/>
  <c r="H139" i="5"/>
  <c r="H300" i="5"/>
  <c r="H242" i="5"/>
  <c r="H174" i="5"/>
  <c r="H211" i="5"/>
  <c r="H386" i="5"/>
  <c r="H341" i="5"/>
  <c r="H116" i="5"/>
  <c r="H27" i="5"/>
  <c r="H71" i="5"/>
  <c r="H271" i="5"/>
  <c r="H391" i="5"/>
  <c r="H216" i="5"/>
  <c r="H32" i="5"/>
  <c r="H76" i="5"/>
  <c r="H346" i="5"/>
  <c r="H276" i="5"/>
  <c r="H179" i="5"/>
  <c r="H325" i="5"/>
  <c r="H159" i="5"/>
  <c r="H294" i="5"/>
  <c r="H365" i="5"/>
  <c r="H234" i="5"/>
  <c r="H134" i="5"/>
  <c r="H96" i="5"/>
  <c r="H51" i="5"/>
  <c r="H317" i="5"/>
  <c r="H192" i="5"/>
  <c r="H252" i="5"/>
  <c r="H229" i="5"/>
  <c r="H312" i="5"/>
  <c r="H247" i="5"/>
  <c r="H91" i="5"/>
  <c r="H360" i="5"/>
  <c r="H129" i="5"/>
  <c r="H187" i="5"/>
  <c r="H47" i="5"/>
  <c r="H154" i="5"/>
  <c r="H289" i="5"/>
  <c r="H12" i="5"/>
  <c r="H285" i="5"/>
  <c r="H356" i="5"/>
  <c r="H86" i="5"/>
  <c r="H401" i="5"/>
  <c r="H225" i="5"/>
  <c r="H124" i="5"/>
  <c r="H149" i="5"/>
  <c r="H42" i="5"/>
  <c r="H37" i="5"/>
  <c r="H7" i="5"/>
  <c r="H280" i="5"/>
  <c r="H184" i="5"/>
  <c r="H81" i="5"/>
  <c r="H144" i="5"/>
  <c r="H306" i="5"/>
  <c r="H351" i="5"/>
  <c r="H396" i="5"/>
  <c r="H221" i="5"/>
  <c r="H373" i="5"/>
  <c r="H199" i="5"/>
  <c r="H4" i="5"/>
  <c r="H103" i="5"/>
  <c r="H259" i="5"/>
  <c r="H328" i="5"/>
  <c r="H58" i="5"/>
  <c r="H63" i="5"/>
  <c r="H378" i="5"/>
  <c r="H333" i="5"/>
  <c r="H203" i="5"/>
  <c r="H19" i="5"/>
  <c r="H264" i="5"/>
  <c r="H108" i="5"/>
  <c r="H167" i="5"/>
  <c r="H383" i="5"/>
  <c r="H24" i="5"/>
  <c r="H113" i="5"/>
  <c r="H68" i="5"/>
  <c r="H268" i="5"/>
  <c r="H208" i="5"/>
  <c r="H338" i="5"/>
  <c r="H141" i="5"/>
  <c r="H302" i="5"/>
  <c r="H171" i="5"/>
  <c r="H246" i="5"/>
  <c r="H213" i="5"/>
  <c r="H176" i="5"/>
  <c r="H388" i="5"/>
  <c r="H343" i="5"/>
  <c r="H73" i="5"/>
  <c r="H29" i="5"/>
  <c r="H118" i="5"/>
  <c r="H273" i="5"/>
  <c r="H218" i="5"/>
  <c r="H393" i="5"/>
  <c r="H34" i="5"/>
  <c r="H277" i="5"/>
  <c r="H78" i="5"/>
  <c r="H348" i="5"/>
  <c r="H181" i="5"/>
  <c r="H296" i="5"/>
  <c r="H161" i="5"/>
  <c r="H98" i="5"/>
  <c r="H367" i="5"/>
  <c r="H319" i="5"/>
  <c r="H236" i="5"/>
  <c r="H136" i="5"/>
  <c r="H194" i="5"/>
  <c r="H53" i="5"/>
  <c r="H254" i="5"/>
  <c r="H93" i="5"/>
  <c r="H231" i="5"/>
  <c r="H249" i="5"/>
  <c r="H314" i="5"/>
  <c r="H362" i="5"/>
  <c r="H131" i="5"/>
  <c r="H189" i="5"/>
  <c r="H156" i="5"/>
  <c r="H291" i="5"/>
  <c r="H49" i="5"/>
  <c r="H358" i="5"/>
  <c r="H311" i="5"/>
  <c r="H14" i="5"/>
  <c r="H151" i="5"/>
  <c r="H44" i="5"/>
  <c r="H186" i="5"/>
  <c r="H227" i="5"/>
  <c r="H403" i="5"/>
  <c r="H88" i="5"/>
  <c r="H146" i="5"/>
  <c r="H39" i="5"/>
  <c r="H282" i="5"/>
  <c r="H185" i="5"/>
  <c r="H83" i="5"/>
  <c r="H9" i="5"/>
  <c r="H308" i="5"/>
  <c r="H353" i="5"/>
  <c r="H398" i="5"/>
  <c r="H223" i="5"/>
  <c r="H372" i="5"/>
  <c r="H198" i="5"/>
  <c r="H3" i="5"/>
  <c r="H327" i="5"/>
  <c r="H102" i="5"/>
  <c r="H57" i="5"/>
  <c r="H258" i="5"/>
  <c r="H62" i="5"/>
  <c r="H377" i="5"/>
  <c r="H332" i="5"/>
  <c r="H263" i="5"/>
  <c r="H202" i="5"/>
  <c r="H18" i="5"/>
  <c r="H166" i="5"/>
  <c r="H107" i="5"/>
  <c r="H207" i="5"/>
  <c r="H67" i="5"/>
  <c r="H112" i="5"/>
  <c r="H23" i="5"/>
  <c r="H267" i="5"/>
  <c r="H382" i="5"/>
  <c r="H337" i="5"/>
  <c r="H140" i="5"/>
  <c r="H301" i="5"/>
  <c r="H243" i="5"/>
  <c r="H170" i="5"/>
  <c r="H175" i="5"/>
  <c r="H212" i="5"/>
  <c r="H387" i="5"/>
  <c r="H72" i="5"/>
  <c r="H342" i="5"/>
  <c r="H272" i="5"/>
  <c r="H117" i="5"/>
  <c r="H28" i="5"/>
  <c r="H33" i="5"/>
  <c r="H392" i="5"/>
  <c r="H77" i="5"/>
  <c r="H217" i="5"/>
  <c r="H305" i="5"/>
  <c r="H347" i="5"/>
  <c r="H180" i="5"/>
  <c r="H366" i="5"/>
  <c r="H97" i="5"/>
  <c r="H318" i="5"/>
  <c r="H160" i="5"/>
  <c r="H295" i="5"/>
  <c r="H135" i="5"/>
  <c r="H52" i="5"/>
  <c r="H235" i="5"/>
  <c r="H193" i="5"/>
  <c r="H253" i="5"/>
  <c r="H361" i="5"/>
  <c r="H313" i="5"/>
  <c r="H248" i="5"/>
  <c r="H230" i="5"/>
  <c r="H92" i="5"/>
  <c r="H155" i="5"/>
  <c r="H130" i="5"/>
  <c r="H188" i="5"/>
  <c r="H48" i="5"/>
  <c r="H290" i="5"/>
  <c r="H13" i="5"/>
  <c r="H286" i="5"/>
  <c r="H357" i="5"/>
  <c r="H87" i="5"/>
  <c r="H402" i="5"/>
  <c r="H125" i="5"/>
  <c r="H150" i="5"/>
  <c r="H43" i="5"/>
  <c r="H145" i="5"/>
  <c r="H8" i="5"/>
  <c r="H121" i="5"/>
  <c r="H82" i="5"/>
  <c r="H281" i="5"/>
  <c r="H38" i="5"/>
  <c r="H307" i="5"/>
  <c r="H352" i="5"/>
  <c r="H397" i="5"/>
  <c r="H222" i="5"/>
  <c r="H375" i="5"/>
  <c r="H330" i="5"/>
  <c r="H200" i="5"/>
  <c r="H6" i="5"/>
  <c r="H60" i="5"/>
  <c r="H105" i="5"/>
  <c r="H262" i="5"/>
  <c r="H65" i="5"/>
  <c r="H380" i="5"/>
  <c r="H335" i="5"/>
  <c r="H265" i="5"/>
  <c r="H21" i="5"/>
  <c r="H205" i="5"/>
  <c r="H168" i="5"/>
  <c r="H110" i="5"/>
  <c r="H115" i="5"/>
  <c r="H26" i="5"/>
  <c r="H270" i="5"/>
  <c r="H70" i="5"/>
  <c r="H210" i="5"/>
  <c r="H385" i="5"/>
  <c r="H173" i="5"/>
  <c r="H340" i="5"/>
  <c r="H143" i="5"/>
  <c r="H304" i="5"/>
  <c r="H245" i="5"/>
  <c r="H390" i="5"/>
  <c r="H178" i="5"/>
  <c r="H215" i="5"/>
  <c r="H345" i="5"/>
  <c r="H275" i="5"/>
  <c r="H75" i="5"/>
  <c r="H31" i="5"/>
  <c r="H120" i="5"/>
  <c r="H36" i="5"/>
  <c r="H395" i="5"/>
  <c r="H220" i="5"/>
  <c r="H279" i="5"/>
  <c r="H183" i="5"/>
  <c r="H350" i="5"/>
  <c r="H80" i="5"/>
  <c r="H321" i="5"/>
  <c r="H100" i="5"/>
  <c r="H369" i="5"/>
  <c r="H163" i="5"/>
  <c r="H298" i="5"/>
  <c r="H138" i="5"/>
  <c r="H55" i="5"/>
  <c r="H256" i="5"/>
  <c r="H196" i="5"/>
  <c r="H238" i="5"/>
  <c r="H316" i="5"/>
  <c r="H251" i="5"/>
  <c r="H233" i="5"/>
  <c r="H95" i="5"/>
  <c r="H364" i="5"/>
  <c r="H158" i="5"/>
  <c r="H293" i="5"/>
  <c r="H406" i="5"/>
  <c r="H191" i="5"/>
  <c r="H133" i="5"/>
  <c r="H128" i="5"/>
  <c r="H16" i="5"/>
  <c r="H153" i="5"/>
  <c r="H46" i="5"/>
  <c r="H127" i="5"/>
  <c r="H228" i="5"/>
  <c r="H405" i="5"/>
  <c r="H90" i="5"/>
  <c r="H288" i="5"/>
  <c r="H359" i="5"/>
  <c r="H85" i="5"/>
  <c r="H123" i="5"/>
  <c r="H224" i="5"/>
  <c r="H400" i="5"/>
  <c r="H355" i="5"/>
  <c r="H310" i="5"/>
  <c r="H104" i="5"/>
  <c r="H261" i="5"/>
  <c r="H59" i="5"/>
  <c r="H329" i="5"/>
  <c r="H374" i="5"/>
  <c r="H239" i="5"/>
  <c r="H5" i="5"/>
  <c r="H379" i="5"/>
  <c r="H64" i="5"/>
  <c r="H334" i="5"/>
  <c r="H204" i="5"/>
  <c r="H20" i="5"/>
  <c r="H109" i="5"/>
  <c r="H164" i="5"/>
  <c r="H260" i="5"/>
  <c r="H25" i="5"/>
  <c r="H303" i="5"/>
  <c r="H269" i="5"/>
  <c r="H142" i="5"/>
  <c r="H114" i="5"/>
  <c r="H339" i="5"/>
  <c r="H244" i="5"/>
  <c r="H172" i="5"/>
  <c r="H69" i="5"/>
  <c r="H209" i="5"/>
  <c r="H384" i="5"/>
  <c r="H214" i="5"/>
  <c r="H177" i="5"/>
  <c r="H389" i="5"/>
  <c r="H344" i="5"/>
  <c r="H274" i="5"/>
  <c r="H30" i="5"/>
  <c r="H74" i="5"/>
  <c r="H119" i="5"/>
  <c r="H278" i="5"/>
  <c r="H219" i="5"/>
  <c r="H182" i="5"/>
  <c r="H394" i="5"/>
  <c r="H35" i="5"/>
  <c r="H79" i="5"/>
  <c r="H349" i="5"/>
  <c r="H320" i="5"/>
  <c r="H162" i="5"/>
  <c r="H297" i="5"/>
  <c r="H368" i="5"/>
  <c r="H99" i="5"/>
  <c r="H237" i="5"/>
  <c r="H195" i="5"/>
  <c r="H255" i="5"/>
  <c r="H137" i="5"/>
  <c r="H54" i="5"/>
  <c r="H315" i="5"/>
  <c r="H363" i="5"/>
  <c r="H232" i="5"/>
  <c r="H94" i="5"/>
  <c r="H250" i="5"/>
  <c r="H190" i="5"/>
  <c r="H157" i="5"/>
  <c r="H50" i="5"/>
  <c r="H292" i="5"/>
  <c r="H132" i="5"/>
  <c r="H370" i="5"/>
  <c r="H287" i="5"/>
  <c r="H15" i="5"/>
  <c r="H89" i="5"/>
  <c r="H404" i="5"/>
  <c r="H241" i="5"/>
  <c r="H126" i="5"/>
  <c r="H152" i="5"/>
  <c r="H45" i="5"/>
  <c r="H10" i="5"/>
  <c r="H147" i="5"/>
  <c r="H122" i="5"/>
  <c r="H84" i="5"/>
  <c r="H283" i="5"/>
  <c r="H40" i="5"/>
  <c r="H11" i="5"/>
  <c r="H148" i="5"/>
  <c r="H284" i="5"/>
  <c r="H41" i="5"/>
  <c r="H240" i="5"/>
  <c r="H399" i="5"/>
  <c r="H354" i="5"/>
  <c r="H309" i="5"/>
  <c r="I322" i="5"/>
  <c r="I197" i="5"/>
  <c r="I2" i="5"/>
  <c r="I101" i="5"/>
  <c r="I257" i="5"/>
  <c r="I326" i="5"/>
  <c r="I56" i="5"/>
  <c r="I371" i="5"/>
  <c r="I324" i="5"/>
  <c r="I323" i="5"/>
  <c r="I376" i="5"/>
  <c r="I201" i="5"/>
  <c r="I61" i="5"/>
  <c r="I331" i="5"/>
  <c r="I17" i="5"/>
  <c r="I106" i="5"/>
  <c r="I165" i="5"/>
  <c r="I299" i="5"/>
  <c r="I381" i="5"/>
  <c r="I22" i="5"/>
  <c r="I66" i="5"/>
  <c r="I206" i="5"/>
  <c r="I266" i="5"/>
  <c r="I111" i="5"/>
  <c r="I169" i="5"/>
  <c r="I336" i="5"/>
  <c r="I139" i="5"/>
  <c r="I300" i="5"/>
  <c r="I242" i="5"/>
  <c r="I174" i="5"/>
  <c r="I211" i="5"/>
  <c r="I386" i="5"/>
  <c r="I341" i="5"/>
  <c r="I116" i="5"/>
  <c r="I27" i="5"/>
  <c r="I71" i="5"/>
  <c r="I271" i="5"/>
  <c r="I391" i="5"/>
  <c r="I216" i="5"/>
  <c r="I32" i="5"/>
  <c r="I76" i="5"/>
  <c r="I346" i="5"/>
  <c r="I276" i="5"/>
  <c r="I179" i="5"/>
  <c r="I325" i="5"/>
  <c r="I159" i="5"/>
  <c r="I294" i="5"/>
  <c r="I365" i="5"/>
  <c r="I234" i="5"/>
  <c r="I134" i="5"/>
  <c r="I96" i="5"/>
  <c r="I51" i="5"/>
  <c r="I317" i="5"/>
  <c r="I192" i="5"/>
  <c r="I252" i="5"/>
  <c r="I229" i="5"/>
  <c r="I312" i="5"/>
  <c r="I247" i="5"/>
  <c r="I91" i="5"/>
  <c r="I360" i="5"/>
  <c r="I129" i="5"/>
  <c r="I187" i="5"/>
  <c r="I47" i="5"/>
  <c r="I154" i="5"/>
  <c r="I289" i="5"/>
  <c r="I12" i="5"/>
  <c r="I285" i="5"/>
  <c r="I356" i="5"/>
  <c r="I86" i="5"/>
  <c r="I401" i="5"/>
  <c r="I225" i="5"/>
  <c r="I124" i="5"/>
  <c r="I149" i="5"/>
  <c r="I42" i="5"/>
  <c r="I37" i="5"/>
  <c r="I7" i="5"/>
  <c r="I280" i="5"/>
  <c r="I184" i="5"/>
  <c r="I81" i="5"/>
  <c r="I144" i="5"/>
  <c r="I306" i="5"/>
  <c r="I351" i="5"/>
  <c r="I396" i="5"/>
  <c r="I221" i="5"/>
  <c r="I373" i="5"/>
  <c r="I199" i="5"/>
  <c r="I4" i="5"/>
  <c r="I103" i="5"/>
  <c r="I259" i="5"/>
  <c r="I328" i="5"/>
  <c r="I58" i="5"/>
  <c r="I63" i="5"/>
  <c r="I378" i="5"/>
  <c r="I333" i="5"/>
  <c r="I203" i="5"/>
  <c r="I19" i="5"/>
  <c r="I264" i="5"/>
  <c r="I108" i="5"/>
  <c r="I167" i="5"/>
  <c r="I383" i="5"/>
  <c r="I24" i="5"/>
  <c r="I113" i="5"/>
  <c r="I68" i="5"/>
  <c r="I268" i="5"/>
  <c r="I208" i="5"/>
  <c r="I338" i="5"/>
  <c r="I141" i="5"/>
  <c r="I302" i="5"/>
  <c r="I171" i="5"/>
  <c r="I246" i="5"/>
  <c r="I213" i="5"/>
  <c r="I176" i="5"/>
  <c r="I388" i="5"/>
  <c r="I343" i="5"/>
  <c r="I73" i="5"/>
  <c r="I29" i="5"/>
  <c r="I118" i="5"/>
  <c r="I273" i="5"/>
  <c r="I218" i="5"/>
  <c r="I393" i="5"/>
  <c r="I34" i="5"/>
  <c r="I277" i="5"/>
  <c r="I78" i="5"/>
  <c r="I348" i="5"/>
  <c r="I181" i="5"/>
  <c r="I296" i="5"/>
  <c r="I161" i="5"/>
  <c r="I98" i="5"/>
  <c r="I367" i="5"/>
  <c r="I319" i="5"/>
  <c r="I236" i="5"/>
  <c r="I136" i="5"/>
  <c r="I194" i="5"/>
  <c r="I53" i="5"/>
  <c r="I254" i="5"/>
  <c r="I93" i="5"/>
  <c r="I231" i="5"/>
  <c r="I249" i="5"/>
  <c r="I314" i="5"/>
  <c r="I362" i="5"/>
  <c r="I131" i="5"/>
  <c r="I189" i="5"/>
  <c r="I156" i="5"/>
  <c r="I291" i="5"/>
  <c r="I49" i="5"/>
  <c r="I358" i="5"/>
  <c r="I311" i="5"/>
  <c r="I14" i="5"/>
  <c r="I151" i="5"/>
  <c r="I44" i="5"/>
  <c r="I186" i="5"/>
  <c r="I227" i="5"/>
  <c r="I403" i="5"/>
  <c r="I88" i="5"/>
  <c r="I146" i="5"/>
  <c r="I39" i="5"/>
  <c r="I282" i="5"/>
  <c r="I185" i="5"/>
  <c r="I83" i="5"/>
  <c r="I9" i="5"/>
  <c r="I308" i="5"/>
  <c r="I353" i="5"/>
  <c r="I398" i="5"/>
  <c r="I223" i="5"/>
  <c r="I372" i="5"/>
  <c r="I198" i="5"/>
  <c r="I3" i="5"/>
  <c r="I327" i="5"/>
  <c r="I102" i="5"/>
  <c r="I57" i="5"/>
  <c r="I258" i="5"/>
  <c r="I62" i="5"/>
  <c r="I377" i="5"/>
  <c r="I332" i="5"/>
  <c r="I263" i="5"/>
  <c r="I202" i="5"/>
  <c r="I18" i="5"/>
  <c r="I166" i="5"/>
  <c r="I107" i="5"/>
  <c r="I207" i="5"/>
  <c r="I67" i="5"/>
  <c r="I112" i="5"/>
  <c r="I23" i="5"/>
  <c r="I267" i="5"/>
  <c r="I382" i="5"/>
  <c r="I337" i="5"/>
  <c r="I140" i="5"/>
  <c r="I301" i="5"/>
  <c r="I243" i="5"/>
  <c r="I170" i="5"/>
  <c r="I175" i="5"/>
  <c r="I212" i="5"/>
  <c r="I387" i="5"/>
  <c r="I72" i="5"/>
  <c r="I342" i="5"/>
  <c r="I272" i="5"/>
  <c r="I117" i="5"/>
  <c r="I28" i="5"/>
  <c r="I33" i="5"/>
  <c r="I392" i="5"/>
  <c r="I77" i="5"/>
  <c r="I217" i="5"/>
  <c r="I305" i="5"/>
  <c r="I347" i="5"/>
  <c r="I180" i="5"/>
  <c r="I366" i="5"/>
  <c r="I97" i="5"/>
  <c r="I318" i="5"/>
  <c r="I160" i="5"/>
  <c r="I295" i="5"/>
  <c r="I135" i="5"/>
  <c r="I52" i="5"/>
  <c r="I235" i="5"/>
  <c r="I193" i="5"/>
  <c r="I253" i="5"/>
  <c r="I361" i="5"/>
  <c r="I313" i="5"/>
  <c r="I248" i="5"/>
  <c r="I230" i="5"/>
  <c r="I92" i="5"/>
  <c r="I155" i="5"/>
  <c r="I130" i="5"/>
  <c r="I188" i="5"/>
  <c r="I48" i="5"/>
  <c r="I290" i="5"/>
  <c r="I13" i="5"/>
  <c r="I286" i="5"/>
  <c r="I357" i="5"/>
  <c r="I87" i="5"/>
  <c r="I402" i="5"/>
  <c r="I226" i="5"/>
  <c r="I125" i="5"/>
  <c r="I150" i="5"/>
  <c r="I43" i="5"/>
  <c r="I145" i="5"/>
  <c r="I8" i="5"/>
  <c r="I121" i="5"/>
  <c r="I82" i="5"/>
  <c r="G281" i="5"/>
  <c r="I281" i="5"/>
  <c r="I38" i="5"/>
  <c r="I307" i="5"/>
  <c r="I352" i="5"/>
  <c r="I397" i="5"/>
  <c r="I222" i="5"/>
  <c r="I375" i="5"/>
  <c r="I330" i="5"/>
  <c r="I200" i="5"/>
  <c r="I6" i="5"/>
  <c r="I60" i="5"/>
  <c r="I105" i="5"/>
  <c r="I262" i="5"/>
  <c r="I65" i="5"/>
  <c r="I380" i="5"/>
  <c r="I335" i="5"/>
  <c r="I265" i="5"/>
  <c r="I21" i="5"/>
  <c r="I205" i="5"/>
  <c r="I168" i="5"/>
  <c r="I110" i="5"/>
  <c r="I115" i="5"/>
  <c r="I26" i="5"/>
  <c r="I270" i="5"/>
  <c r="I70" i="5"/>
  <c r="I210" i="5"/>
  <c r="I385" i="5"/>
  <c r="I173" i="5"/>
  <c r="I340" i="5"/>
  <c r="I143" i="5"/>
  <c r="I304" i="5"/>
  <c r="I245" i="5"/>
  <c r="I390" i="5"/>
  <c r="I178" i="5"/>
  <c r="I215" i="5"/>
  <c r="I345" i="5"/>
  <c r="I275" i="5"/>
  <c r="I75" i="5"/>
  <c r="I31" i="5"/>
  <c r="I120" i="5"/>
  <c r="I36" i="5"/>
  <c r="I395" i="5"/>
  <c r="I220" i="5"/>
  <c r="I279" i="5"/>
  <c r="I183" i="5"/>
  <c r="I350" i="5"/>
  <c r="I80" i="5"/>
  <c r="I321" i="5"/>
  <c r="I100" i="5"/>
  <c r="I369" i="5"/>
  <c r="I163" i="5"/>
  <c r="I298" i="5"/>
  <c r="I138" i="5"/>
  <c r="I55" i="5"/>
  <c r="I256" i="5"/>
  <c r="I196" i="5"/>
  <c r="I238" i="5"/>
  <c r="I316" i="5"/>
  <c r="I251" i="5"/>
  <c r="I233" i="5"/>
  <c r="I95" i="5"/>
  <c r="I364" i="5"/>
  <c r="I158" i="5"/>
  <c r="I293" i="5"/>
  <c r="I406" i="5"/>
  <c r="I191" i="5"/>
  <c r="I133" i="5"/>
  <c r="I128" i="5"/>
  <c r="I16" i="5"/>
  <c r="I153" i="5"/>
  <c r="I46" i="5"/>
  <c r="I127" i="5"/>
  <c r="I228" i="5"/>
  <c r="I405" i="5"/>
  <c r="I90" i="5"/>
  <c r="I288" i="5"/>
  <c r="I359" i="5"/>
  <c r="I85" i="5"/>
  <c r="I123" i="5"/>
  <c r="I11" i="5"/>
  <c r="I148" i="5"/>
  <c r="I284" i="5"/>
  <c r="I41" i="5"/>
  <c r="I224" i="5"/>
  <c r="I400" i="5"/>
  <c r="I355" i="5"/>
  <c r="I310" i="5"/>
  <c r="I104" i="5"/>
  <c r="I261" i="5"/>
  <c r="I59" i="5"/>
  <c r="I329" i="5"/>
  <c r="I374" i="5"/>
  <c r="I239" i="5"/>
  <c r="I5" i="5"/>
  <c r="I379" i="5"/>
  <c r="I64" i="5"/>
  <c r="I334" i="5"/>
  <c r="I204" i="5"/>
  <c r="I20" i="5"/>
  <c r="I109" i="5"/>
  <c r="I164" i="5"/>
  <c r="I260" i="5"/>
  <c r="I25" i="5"/>
  <c r="I303" i="5"/>
  <c r="I269" i="5"/>
  <c r="I142" i="5"/>
  <c r="I114" i="5"/>
  <c r="I339" i="5"/>
  <c r="I244" i="5"/>
  <c r="I172" i="5"/>
  <c r="I69" i="5"/>
  <c r="I209" i="5"/>
  <c r="I384" i="5"/>
  <c r="I214" i="5"/>
  <c r="I177" i="5"/>
  <c r="I389" i="5"/>
  <c r="I344" i="5"/>
  <c r="I274" i="5"/>
  <c r="I30" i="5"/>
  <c r="I74" i="5"/>
  <c r="I119" i="5"/>
  <c r="I278" i="5"/>
  <c r="I219" i="5"/>
  <c r="I182" i="5"/>
  <c r="I394" i="5"/>
  <c r="I35" i="5"/>
  <c r="I79" i="5"/>
  <c r="I349" i="5"/>
  <c r="I320" i="5"/>
  <c r="I162" i="5"/>
  <c r="I297" i="5"/>
  <c r="I368" i="5"/>
  <c r="I99" i="5"/>
  <c r="I237" i="5"/>
  <c r="I195" i="5"/>
  <c r="G255" i="5"/>
  <c r="I255" i="5"/>
  <c r="I137" i="5"/>
  <c r="I54" i="5"/>
  <c r="I315" i="5"/>
  <c r="I363" i="5"/>
  <c r="I232" i="5"/>
  <c r="I94" i="5"/>
  <c r="I250" i="5"/>
  <c r="I190" i="5"/>
  <c r="I157" i="5"/>
  <c r="I50" i="5"/>
  <c r="I292" i="5"/>
  <c r="I132" i="5"/>
  <c r="I370" i="5"/>
  <c r="I287" i="5"/>
  <c r="I15" i="5"/>
  <c r="G89" i="5"/>
  <c r="I89" i="5"/>
  <c r="I404" i="5"/>
  <c r="I241" i="5"/>
  <c r="I126" i="5"/>
  <c r="I152" i="5"/>
  <c r="I45" i="5"/>
  <c r="I10" i="5"/>
  <c r="I147" i="5"/>
  <c r="I122" i="5"/>
  <c r="I84" i="5"/>
  <c r="I283" i="5"/>
  <c r="I40" i="5"/>
  <c r="I240" i="5"/>
  <c r="I399" i="5"/>
  <c r="I354" i="5"/>
  <c r="I309" i="5"/>
</calcChain>
</file>

<file path=xl/sharedStrings.xml><?xml version="1.0" encoding="utf-8"?>
<sst xmlns="http://schemas.openxmlformats.org/spreadsheetml/2006/main" count="1560" uniqueCount="178">
  <si>
    <t>HomePool</t>
  </si>
  <si>
    <t>AwayPool</t>
  </si>
  <si>
    <t>String</t>
  </si>
  <si>
    <t>Tank</t>
  </si>
  <si>
    <t>Tmnt</t>
  </si>
  <si>
    <t>S3</t>
  </si>
  <si>
    <t>M3</t>
  </si>
  <si>
    <t>yellow</t>
  </si>
  <si>
    <t>S1</t>
  </si>
  <si>
    <t>L1</t>
  </si>
  <si>
    <t>grey</t>
  </si>
  <si>
    <t>L2</t>
  </si>
  <si>
    <t>L3</t>
  </si>
  <si>
    <t>blue</t>
  </si>
  <si>
    <t>M2</t>
  </si>
  <si>
    <t>S2</t>
  </si>
  <si>
    <t>pink</t>
  </si>
  <si>
    <t>M1</t>
  </si>
  <si>
    <t>purple</t>
  </si>
  <si>
    <t>purpleyellow</t>
  </si>
  <si>
    <t>yellowgrey</t>
  </si>
  <si>
    <t>pinkgrey</t>
  </si>
  <si>
    <t>pinkpurple</t>
  </si>
  <si>
    <t>pinkyellow</t>
  </si>
  <si>
    <t>purpleyellowgrey</t>
  </si>
  <si>
    <t>purplegrey</t>
  </si>
  <si>
    <t>NA</t>
  </si>
  <si>
    <t>File</t>
  </si>
  <si>
    <t>Channel</t>
  </si>
  <si>
    <t>Date</t>
  </si>
  <si>
    <t>220616_01</t>
  </si>
  <si>
    <t>220616_02</t>
  </si>
  <si>
    <t>220616_03</t>
  </si>
  <si>
    <t>220616_04</t>
  </si>
  <si>
    <t>220616_05</t>
  </si>
  <si>
    <t>220616_06</t>
  </si>
  <si>
    <t>220616_07</t>
  </si>
  <si>
    <t>220616_08</t>
  </si>
  <si>
    <t>220616_09</t>
  </si>
  <si>
    <t>220616_10</t>
  </si>
  <si>
    <t>220616_11</t>
  </si>
  <si>
    <t>220616_12</t>
  </si>
  <si>
    <t>220616_13</t>
  </si>
  <si>
    <t>220616_14</t>
  </si>
  <si>
    <t>220616_15</t>
  </si>
  <si>
    <t>220616_16</t>
  </si>
  <si>
    <t>220616_17</t>
  </si>
  <si>
    <t>220616_18</t>
  </si>
  <si>
    <t>220616_19</t>
  </si>
  <si>
    <t>220616_20</t>
  </si>
  <si>
    <t>220616_21</t>
  </si>
  <si>
    <t>Hobo</t>
  </si>
  <si>
    <t>Deployed</t>
  </si>
  <si>
    <t>Weight</t>
  </si>
  <si>
    <t>L</t>
  </si>
  <si>
    <t>290616_01</t>
  </si>
  <si>
    <t>290616_02</t>
  </si>
  <si>
    <t>290616_03</t>
  </si>
  <si>
    <t>290616_04</t>
  </si>
  <si>
    <t>290616_05</t>
  </si>
  <si>
    <t>290616_06</t>
  </si>
  <si>
    <t>290616_07</t>
  </si>
  <si>
    <t>290616_08</t>
  </si>
  <si>
    <t>290616_09</t>
  </si>
  <si>
    <t>290616_10</t>
  </si>
  <si>
    <t>290616_11</t>
  </si>
  <si>
    <t>290616_12</t>
  </si>
  <si>
    <t>290616_13</t>
  </si>
  <si>
    <t>290616_14</t>
  </si>
  <si>
    <t>290616_15</t>
  </si>
  <si>
    <t>290616_16</t>
  </si>
  <si>
    <t>290616_17</t>
  </si>
  <si>
    <t>290616_18</t>
  </si>
  <si>
    <t>290616_19</t>
  </si>
  <si>
    <t>290616_20</t>
  </si>
  <si>
    <t>290616_21</t>
  </si>
  <si>
    <t>060716_01</t>
  </si>
  <si>
    <t>060716_02</t>
  </si>
  <si>
    <t>060716_03</t>
  </si>
  <si>
    <t>060716_04</t>
  </si>
  <si>
    <t>060716_05</t>
  </si>
  <si>
    <t>060716_06</t>
  </si>
  <si>
    <t>060716_07</t>
  </si>
  <si>
    <t>060716_08</t>
  </si>
  <si>
    <t>060716_09</t>
  </si>
  <si>
    <t>060716_10</t>
  </si>
  <si>
    <t>060716_11</t>
  </si>
  <si>
    <t>060716_12</t>
  </si>
  <si>
    <t>060716_13</t>
  </si>
  <si>
    <t>060716_14</t>
  </si>
  <si>
    <t>060716_15</t>
  </si>
  <si>
    <t>060716_16</t>
  </si>
  <si>
    <t>060716_17</t>
  </si>
  <si>
    <t>060716_18</t>
  </si>
  <si>
    <t>060716_19</t>
  </si>
  <si>
    <t>060716_20</t>
  </si>
  <si>
    <t>060716_21</t>
  </si>
  <si>
    <t>120716_01</t>
  </si>
  <si>
    <t>120716_02</t>
  </si>
  <si>
    <t>120716_03</t>
  </si>
  <si>
    <t>120716_04</t>
  </si>
  <si>
    <t>120716_05</t>
  </si>
  <si>
    <t>120716_06</t>
  </si>
  <si>
    <t>120716_07</t>
  </si>
  <si>
    <t>120716_08</t>
  </si>
  <si>
    <t>120716_09</t>
  </si>
  <si>
    <t>120716_10</t>
  </si>
  <si>
    <t>120716_11</t>
  </si>
  <si>
    <t>120716_12</t>
  </si>
  <si>
    <t>120716_13</t>
  </si>
  <si>
    <t>120716_14</t>
  </si>
  <si>
    <t>120716_15</t>
  </si>
  <si>
    <t>120716_16</t>
  </si>
  <si>
    <t>120716_17</t>
  </si>
  <si>
    <t>120716_18</t>
  </si>
  <si>
    <t>120716_19</t>
  </si>
  <si>
    <t>120716_20</t>
  </si>
  <si>
    <t>120716_21</t>
  </si>
  <si>
    <t>010816_01</t>
  </si>
  <si>
    <t>010816_02</t>
  </si>
  <si>
    <t>010816_03</t>
  </si>
  <si>
    <t>010816_04</t>
  </si>
  <si>
    <t>010816_05</t>
  </si>
  <si>
    <t>010816_06</t>
  </si>
  <si>
    <t>010816_07</t>
  </si>
  <si>
    <t>010816_08</t>
  </si>
  <si>
    <t>010816_09</t>
  </si>
  <si>
    <t>010816_10</t>
  </si>
  <si>
    <t>010816_11</t>
  </si>
  <si>
    <t>010816_12</t>
  </si>
  <si>
    <t>010816_13</t>
  </si>
  <si>
    <t>010816_14</t>
  </si>
  <si>
    <t>010816_15</t>
  </si>
  <si>
    <t>010816_16</t>
  </si>
  <si>
    <t>010816_17</t>
  </si>
  <si>
    <t>010816_18</t>
  </si>
  <si>
    <t>010816_19</t>
  </si>
  <si>
    <t>010816_20</t>
  </si>
  <si>
    <t>seawaterblank</t>
  </si>
  <si>
    <t>010816_21</t>
  </si>
  <si>
    <t>Rate</t>
  </si>
  <si>
    <t>Nrate</t>
  </si>
  <si>
    <t>Location</t>
  </si>
  <si>
    <t>T</t>
  </si>
  <si>
    <t>Indiv</t>
  </si>
  <si>
    <t xml:space="preserve">Location </t>
  </si>
  <si>
    <t>Date data collected</t>
  </si>
  <si>
    <t>Input channel of FireStingO2 4-channel O2 meter</t>
  </si>
  <si>
    <t>sample mass, mg</t>
  </si>
  <si>
    <t>Rate of O2 evolution, derived as slope of raw O2 data</t>
  </si>
  <si>
    <t>Rate normalizecd to sample mass</t>
  </si>
  <si>
    <t>HOBO assignments by experimental tank during lab experiments</t>
  </si>
  <si>
    <t>Each individual sample assigned to tanks</t>
  </si>
  <si>
    <t xml:space="preserve">HomePool </t>
  </si>
  <si>
    <t>pool of origin</t>
  </si>
  <si>
    <t>pool transplanted into</t>
  </si>
  <si>
    <t>Sheet 1: HoboAssignments</t>
  </si>
  <si>
    <t>Sheet 2: TankAssignments</t>
  </si>
  <si>
    <t>Sheet 4: O2Files</t>
  </si>
  <si>
    <t>Fronds from each individual labeled by string color</t>
  </si>
  <si>
    <t>Same string color = from same individual</t>
  </si>
  <si>
    <t>Tank ID from Plymouth Marine Laboratory mesocosm hall</t>
  </si>
  <si>
    <t>levels = 2.1, 3.1, 3.2, 3.3, 3.4, 4.1, 4.2, 4.3, 4.4</t>
  </si>
  <si>
    <t>Individual number (corresponding to string color)</t>
  </si>
  <si>
    <t>Each individual has unique number across whole experiment</t>
  </si>
  <si>
    <t>Each string color is unique for a group of tanks - not across whole experiment</t>
  </si>
  <si>
    <t>(i.e. indiv 8 was pinkgrey string in tanks 2.1, 4.2 &amp; 4.4 while 9 was pinkgrey in 3.1 &amp; 3.3)</t>
  </si>
  <si>
    <t>Sheet 3: TankTemp</t>
  </si>
  <si>
    <t>This sheet includes point-measures of temperature and PAR</t>
  </si>
  <si>
    <t>HOBO temperature logger data is in a separate file</t>
  </si>
  <si>
    <t>Tmnt = # degrees C above ambient of the treatment group</t>
  </si>
  <si>
    <t>levels = 0, 2, 4</t>
  </si>
  <si>
    <t>PARsurface</t>
  </si>
  <si>
    <t>PARsurface = Photosyntheticaly Active Radiation</t>
  </si>
  <si>
    <t>measured at the surface of the water where samples were kept</t>
  </si>
  <si>
    <t>umol photonts s-1 m-2</t>
  </si>
  <si>
    <t>L = laboratory</t>
  </si>
  <si>
    <t>name of the raw data file of O2 measurements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</si>
</sst>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"/>
    <numFmt numFmtId="166" formatCode="0.00000"/>
    <numFmt numFmtId="167" formatCode="0.000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2" fontId="0" fillId="0" borderId="0" xfId="0" applyNumberFormat="1"/>
    <xf numFmtId="165" fontId="0" fillId="0" borderId="0" xfId="0" applyNumberFormat="1"/>
    <xf numFmtId="0" fontId="0" fillId="0" borderId="0" xfId="0" applyFill="1"/>
    <xf numFmtId="0" fontId="1" fillId="0" borderId="0" xfId="0" applyFont="1"/>
    <xf numFmtId="164" fontId="1" fillId="0" borderId="0" xfId="0" applyNumberFormat="1" applyFont="1"/>
    <xf numFmtId="164" fontId="0" fillId="2" borderId="0" xfId="0" applyNumberFormat="1" applyFill="1"/>
    <xf numFmtId="164" fontId="0" fillId="3" borderId="0" xfId="0" applyNumberFormat="1" applyFill="1"/>
    <xf numFmtId="0" fontId="0" fillId="0" borderId="0" xfId="0" applyFont="1" applyFill="1"/>
    <xf numFmtId="166" fontId="0" fillId="0" borderId="0" xfId="0" applyNumberFormat="1" applyFill="1"/>
    <xf numFmtId="167" fontId="0" fillId="0" borderId="0" xfId="0" applyNumberFormat="1"/>
    <xf numFmtId="167" fontId="0" fillId="0" borderId="0" xfId="0" applyNumberForma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D19" sqref="D19"/>
    </sheetView>
  </sheetViews>
  <sheetFormatPr baseColWidth="10" defaultRowHeight="16" x14ac:dyDescent="0.2"/>
  <cols>
    <col min="3" max="3" width="10.83203125" style="1"/>
  </cols>
  <sheetData>
    <row r="1" spans="1:3" x14ac:dyDescent="0.2">
      <c r="A1" s="7" t="s">
        <v>51</v>
      </c>
      <c r="B1" s="7" t="s">
        <v>3</v>
      </c>
      <c r="C1" s="8" t="s">
        <v>52</v>
      </c>
    </row>
    <row r="2" spans="1:3" x14ac:dyDescent="0.2">
      <c r="A2" s="2">
        <v>9949501</v>
      </c>
      <c r="B2" s="2">
        <v>4.0999999999999996</v>
      </c>
      <c r="C2" s="9">
        <v>42548</v>
      </c>
    </row>
    <row r="3" spans="1:3" x14ac:dyDescent="0.2">
      <c r="A3" s="2">
        <v>9906990</v>
      </c>
      <c r="B3" s="2">
        <v>4.2</v>
      </c>
      <c r="C3" s="9">
        <v>42548</v>
      </c>
    </row>
    <row r="4" spans="1:3" x14ac:dyDescent="0.2">
      <c r="A4" s="2">
        <v>9906992</v>
      </c>
      <c r="B4" s="2">
        <v>4.3</v>
      </c>
      <c r="C4" s="9">
        <v>42548</v>
      </c>
    </row>
    <row r="5" spans="1:3" x14ac:dyDescent="0.2">
      <c r="A5" s="2">
        <v>9906993</v>
      </c>
      <c r="B5" s="2">
        <v>4.4000000000000004</v>
      </c>
      <c r="C5" s="9">
        <v>42548</v>
      </c>
    </row>
    <row r="6" spans="1:3" x14ac:dyDescent="0.2">
      <c r="A6" s="2">
        <v>9906996</v>
      </c>
      <c r="B6" s="2">
        <v>3.4</v>
      </c>
      <c r="C6" s="9">
        <v>42548</v>
      </c>
    </row>
    <row r="7" spans="1:3" x14ac:dyDescent="0.2">
      <c r="A7" s="2">
        <v>9906985</v>
      </c>
      <c r="B7" s="2">
        <v>3.3</v>
      </c>
      <c r="C7" s="9">
        <v>42548</v>
      </c>
    </row>
    <row r="8" spans="1:3" x14ac:dyDescent="0.2">
      <c r="A8" s="2">
        <v>9906994</v>
      </c>
      <c r="B8" s="2">
        <v>3.2</v>
      </c>
      <c r="C8" s="9">
        <v>42548</v>
      </c>
    </row>
    <row r="9" spans="1:3" x14ac:dyDescent="0.2">
      <c r="A9" s="2">
        <v>9906984</v>
      </c>
      <c r="B9" s="2">
        <v>3.1</v>
      </c>
      <c r="C9" s="9">
        <v>42548</v>
      </c>
    </row>
    <row r="10" spans="1:3" x14ac:dyDescent="0.2">
      <c r="A10" s="2">
        <v>9949499</v>
      </c>
      <c r="B10" s="2">
        <v>2.1</v>
      </c>
      <c r="C10" s="9">
        <v>42548</v>
      </c>
    </row>
    <row r="11" spans="1:3" x14ac:dyDescent="0.2">
      <c r="A11" s="3">
        <v>9906996</v>
      </c>
      <c r="B11" s="3">
        <v>3.4</v>
      </c>
      <c r="C11" s="10">
        <v>42563</v>
      </c>
    </row>
    <row r="12" spans="1:3" x14ac:dyDescent="0.2">
      <c r="A12" s="3">
        <v>9906985</v>
      </c>
      <c r="B12" s="3">
        <v>3.3</v>
      </c>
      <c r="C12" s="10">
        <v>42563</v>
      </c>
    </row>
    <row r="13" spans="1:3" x14ac:dyDescent="0.2">
      <c r="A13" s="3">
        <v>9949507</v>
      </c>
      <c r="B13" s="3">
        <v>3.2</v>
      </c>
      <c r="C13" s="10">
        <v>42563</v>
      </c>
    </row>
    <row r="14" spans="1:3" x14ac:dyDescent="0.2">
      <c r="A14" s="3">
        <v>9906984</v>
      </c>
      <c r="B14" s="3">
        <v>3.1</v>
      </c>
      <c r="C14" s="10">
        <v>42563</v>
      </c>
    </row>
    <row r="15" spans="1:3" x14ac:dyDescent="0.2">
      <c r="A15" s="3">
        <v>9949501</v>
      </c>
      <c r="B15" s="3">
        <v>4.0999999999999996</v>
      </c>
      <c r="C15" s="10">
        <v>42563</v>
      </c>
    </row>
    <row r="16" spans="1:3" x14ac:dyDescent="0.2">
      <c r="A16" s="3">
        <v>9949513</v>
      </c>
      <c r="B16" s="3">
        <v>4.2</v>
      </c>
      <c r="C16" s="10">
        <v>42563</v>
      </c>
    </row>
    <row r="17" spans="1:3" x14ac:dyDescent="0.2">
      <c r="A17" s="3">
        <v>9906992</v>
      </c>
      <c r="B17" s="3">
        <v>4.3</v>
      </c>
      <c r="C17" s="10">
        <v>42563</v>
      </c>
    </row>
    <row r="18" spans="1:3" x14ac:dyDescent="0.2">
      <c r="A18" s="3">
        <v>9906993</v>
      </c>
      <c r="B18" s="3">
        <v>4.4000000000000004</v>
      </c>
      <c r="C18" s="10">
        <v>42563</v>
      </c>
    </row>
    <row r="19" spans="1:3" x14ac:dyDescent="0.2">
      <c r="A19" s="3">
        <v>9949499</v>
      </c>
      <c r="B19" s="3">
        <v>2.1</v>
      </c>
      <c r="C19" s="10">
        <v>42563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E22" sqref="E22:E24"/>
    </sheetView>
  </sheetViews>
  <sheetFormatPr baseColWidth="10" defaultRowHeight="16" x14ac:dyDescent="0.2"/>
  <cols>
    <col min="1" max="2" width="10.83203125" style="6"/>
    <col min="3" max="3" width="15.83203125" style="6" customWidth="1"/>
    <col min="4" max="4" width="10.83203125" style="6"/>
  </cols>
  <sheetData>
    <row r="1" spans="1: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144</v>
      </c>
    </row>
    <row r="2" spans="1:5" x14ac:dyDescent="0.2">
      <c r="A2" s="6" t="s">
        <v>12</v>
      </c>
      <c r="B2" s="6" t="s">
        <v>5</v>
      </c>
      <c r="C2" s="6" t="s">
        <v>13</v>
      </c>
      <c r="D2" s="6">
        <v>2.1</v>
      </c>
      <c r="E2">
        <v>1</v>
      </c>
    </row>
    <row r="3" spans="1:5" x14ac:dyDescent="0.2">
      <c r="A3" s="6" t="s">
        <v>12</v>
      </c>
      <c r="B3" s="6" t="s">
        <v>5</v>
      </c>
      <c r="C3" s="6" t="s">
        <v>13</v>
      </c>
      <c r="D3" s="6">
        <v>4.0999999999999996</v>
      </c>
      <c r="E3">
        <v>1</v>
      </c>
    </row>
    <row r="4" spans="1:5" x14ac:dyDescent="0.2">
      <c r="A4" s="6" t="s">
        <v>12</v>
      </c>
      <c r="B4" s="6" t="s">
        <v>5</v>
      </c>
      <c r="C4" s="6" t="s">
        <v>13</v>
      </c>
      <c r="D4" s="6">
        <v>4.2</v>
      </c>
      <c r="E4">
        <v>1</v>
      </c>
    </row>
    <row r="5" spans="1:5" x14ac:dyDescent="0.2">
      <c r="A5" s="6" t="s">
        <v>11</v>
      </c>
      <c r="B5" s="6" t="s">
        <v>9</v>
      </c>
      <c r="C5" s="6" t="s">
        <v>10</v>
      </c>
      <c r="D5" s="6">
        <v>4.0999999999999996</v>
      </c>
      <c r="E5">
        <v>2</v>
      </c>
    </row>
    <row r="6" spans="1:5" x14ac:dyDescent="0.2">
      <c r="A6" s="6" t="s">
        <v>11</v>
      </c>
      <c r="B6" s="6" t="s">
        <v>9</v>
      </c>
      <c r="C6" s="6" t="s">
        <v>10</v>
      </c>
      <c r="D6" s="6">
        <v>4.2</v>
      </c>
      <c r="E6">
        <v>2</v>
      </c>
    </row>
    <row r="7" spans="1:5" x14ac:dyDescent="0.2">
      <c r="A7" s="6" t="s">
        <v>8</v>
      </c>
      <c r="B7" s="6" t="s">
        <v>9</v>
      </c>
      <c r="C7" s="6" t="s">
        <v>10</v>
      </c>
      <c r="D7" s="6">
        <v>3.1</v>
      </c>
      <c r="E7">
        <v>3</v>
      </c>
    </row>
    <row r="8" spans="1:5" x14ac:dyDescent="0.2">
      <c r="A8" s="6" t="s">
        <v>8</v>
      </c>
      <c r="B8" s="6" t="s">
        <v>9</v>
      </c>
      <c r="C8" s="6" t="s">
        <v>10</v>
      </c>
      <c r="D8" s="6">
        <v>3.3</v>
      </c>
      <c r="E8">
        <v>3</v>
      </c>
    </row>
    <row r="9" spans="1:5" x14ac:dyDescent="0.2">
      <c r="A9" s="6" t="s">
        <v>8</v>
      </c>
      <c r="B9" s="6" t="s">
        <v>9</v>
      </c>
      <c r="C9" s="6" t="s">
        <v>10</v>
      </c>
      <c r="D9" s="6">
        <v>3.4</v>
      </c>
      <c r="E9">
        <v>3</v>
      </c>
    </row>
    <row r="10" spans="1:5" x14ac:dyDescent="0.2">
      <c r="A10" s="6" t="s">
        <v>15</v>
      </c>
      <c r="B10" s="6" t="s">
        <v>14</v>
      </c>
      <c r="C10" s="6" t="s">
        <v>10</v>
      </c>
      <c r="D10" s="6">
        <v>3.2</v>
      </c>
      <c r="E10">
        <v>4</v>
      </c>
    </row>
    <row r="11" spans="1:5" x14ac:dyDescent="0.2">
      <c r="A11" s="6" t="s">
        <v>15</v>
      </c>
      <c r="B11" s="6" t="s">
        <v>14</v>
      </c>
      <c r="C11" s="6" t="s">
        <v>10</v>
      </c>
      <c r="D11" s="6">
        <v>4.3</v>
      </c>
      <c r="E11">
        <v>4</v>
      </c>
    </row>
    <row r="12" spans="1:5" x14ac:dyDescent="0.2">
      <c r="A12" s="6" t="s">
        <v>15</v>
      </c>
      <c r="B12" s="6" t="s">
        <v>14</v>
      </c>
      <c r="C12" s="6" t="s">
        <v>10</v>
      </c>
      <c r="D12" s="6">
        <v>4.4000000000000004</v>
      </c>
      <c r="E12">
        <v>4</v>
      </c>
    </row>
    <row r="13" spans="1:5" x14ac:dyDescent="0.2">
      <c r="A13" s="6" t="s">
        <v>14</v>
      </c>
      <c r="B13" s="6" t="s">
        <v>14</v>
      </c>
      <c r="C13" s="6" t="s">
        <v>16</v>
      </c>
      <c r="D13" s="11">
        <v>3.1</v>
      </c>
      <c r="E13">
        <v>5</v>
      </c>
    </row>
    <row r="14" spans="1:5" x14ac:dyDescent="0.2">
      <c r="A14" s="6" t="s">
        <v>14</v>
      </c>
      <c r="B14" s="6" t="s">
        <v>14</v>
      </c>
      <c r="C14" s="6" t="s">
        <v>16</v>
      </c>
      <c r="D14" s="11">
        <v>3.3</v>
      </c>
      <c r="E14">
        <v>5</v>
      </c>
    </row>
    <row r="15" spans="1:5" x14ac:dyDescent="0.2">
      <c r="A15" s="6" t="s">
        <v>14</v>
      </c>
      <c r="B15" s="6" t="s">
        <v>14</v>
      </c>
      <c r="C15" s="6" t="s">
        <v>16</v>
      </c>
      <c r="D15" s="11">
        <v>3.4</v>
      </c>
      <c r="E15">
        <v>5</v>
      </c>
    </row>
    <row r="16" spans="1:5" x14ac:dyDescent="0.2">
      <c r="A16" s="6" t="s">
        <v>14</v>
      </c>
      <c r="B16" s="6" t="s">
        <v>15</v>
      </c>
      <c r="C16" s="6" t="s">
        <v>16</v>
      </c>
      <c r="D16" s="6">
        <v>2.1</v>
      </c>
      <c r="E16">
        <v>6</v>
      </c>
    </row>
    <row r="17" spans="1:5" x14ac:dyDescent="0.2">
      <c r="A17" s="6" t="s">
        <v>14</v>
      </c>
      <c r="B17" s="6" t="s">
        <v>15</v>
      </c>
      <c r="C17" s="6" t="s">
        <v>16</v>
      </c>
      <c r="D17" s="6">
        <v>4.0999999999999996</v>
      </c>
      <c r="E17">
        <v>6</v>
      </c>
    </row>
    <row r="18" spans="1:5" x14ac:dyDescent="0.2">
      <c r="A18" s="6" t="s">
        <v>14</v>
      </c>
      <c r="B18" s="6" t="s">
        <v>15</v>
      </c>
      <c r="C18" s="6" t="s">
        <v>16</v>
      </c>
      <c r="D18" s="6">
        <v>4.2</v>
      </c>
      <c r="E18">
        <v>6</v>
      </c>
    </row>
    <row r="19" spans="1:5" x14ac:dyDescent="0.2">
      <c r="A19" s="6" t="s">
        <v>15</v>
      </c>
      <c r="B19" s="6" t="s">
        <v>15</v>
      </c>
      <c r="C19" s="6" t="s">
        <v>16</v>
      </c>
      <c r="D19" s="6">
        <v>3.2</v>
      </c>
      <c r="E19">
        <v>7</v>
      </c>
    </row>
    <row r="20" spans="1:5" x14ac:dyDescent="0.2">
      <c r="A20" s="6" t="s">
        <v>15</v>
      </c>
      <c r="B20" s="6" t="s">
        <v>15</v>
      </c>
      <c r="C20" s="6" t="s">
        <v>16</v>
      </c>
      <c r="D20" s="6">
        <v>4.3</v>
      </c>
      <c r="E20">
        <v>7</v>
      </c>
    </row>
    <row r="21" spans="1:5" x14ac:dyDescent="0.2">
      <c r="A21" s="6" t="s">
        <v>15</v>
      </c>
      <c r="B21" s="6" t="s">
        <v>15</v>
      </c>
      <c r="C21" s="6" t="s">
        <v>16</v>
      </c>
      <c r="D21" s="6">
        <v>4.4000000000000004</v>
      </c>
      <c r="E21">
        <v>7</v>
      </c>
    </row>
    <row r="22" spans="1:5" x14ac:dyDescent="0.2">
      <c r="A22" s="6" t="s">
        <v>11</v>
      </c>
      <c r="B22" s="6" t="s">
        <v>15</v>
      </c>
      <c r="C22" s="6" t="s">
        <v>21</v>
      </c>
      <c r="D22" s="6">
        <v>2.1</v>
      </c>
      <c r="E22">
        <v>8</v>
      </c>
    </row>
    <row r="23" spans="1:5" x14ac:dyDescent="0.2">
      <c r="A23" s="6" t="s">
        <v>11</v>
      </c>
      <c r="B23" s="6" t="s">
        <v>15</v>
      </c>
      <c r="C23" s="6" t="s">
        <v>21</v>
      </c>
      <c r="D23" s="6">
        <v>4.0999999999999996</v>
      </c>
      <c r="E23">
        <v>8</v>
      </c>
    </row>
    <row r="24" spans="1:5" x14ac:dyDescent="0.2">
      <c r="A24" s="6" t="s">
        <v>11</v>
      </c>
      <c r="B24" s="6" t="s">
        <v>15</v>
      </c>
      <c r="C24" s="6" t="s">
        <v>21</v>
      </c>
      <c r="D24" s="6">
        <v>4.2</v>
      </c>
      <c r="E24">
        <v>8</v>
      </c>
    </row>
    <row r="25" spans="1:5" x14ac:dyDescent="0.2">
      <c r="A25" s="6" t="s">
        <v>17</v>
      </c>
      <c r="B25" s="6" t="s">
        <v>14</v>
      </c>
      <c r="C25" s="6" t="s">
        <v>21</v>
      </c>
      <c r="D25" s="11">
        <v>3.1</v>
      </c>
      <c r="E25">
        <v>9</v>
      </c>
    </row>
    <row r="26" spans="1:5" x14ac:dyDescent="0.2">
      <c r="A26" s="6" t="s">
        <v>17</v>
      </c>
      <c r="B26" s="6" t="s">
        <v>14</v>
      </c>
      <c r="C26" s="6" t="s">
        <v>21</v>
      </c>
      <c r="D26" s="11">
        <v>3.3</v>
      </c>
      <c r="E26">
        <v>9</v>
      </c>
    </row>
    <row r="27" spans="1:5" x14ac:dyDescent="0.2">
      <c r="A27" s="6" t="s">
        <v>6</v>
      </c>
      <c r="B27" s="6" t="s">
        <v>5</v>
      </c>
      <c r="C27" s="6" t="s">
        <v>21</v>
      </c>
      <c r="D27" s="6">
        <v>3.2</v>
      </c>
      <c r="E27">
        <v>10</v>
      </c>
    </row>
    <row r="28" spans="1:5" x14ac:dyDescent="0.2">
      <c r="A28" s="6" t="s">
        <v>6</v>
      </c>
      <c r="B28" s="6" t="s">
        <v>5</v>
      </c>
      <c r="C28" s="6" t="s">
        <v>21</v>
      </c>
      <c r="D28" s="6">
        <v>4.3</v>
      </c>
      <c r="E28">
        <v>10</v>
      </c>
    </row>
    <row r="29" spans="1:5" x14ac:dyDescent="0.2">
      <c r="A29" s="6" t="s">
        <v>6</v>
      </c>
      <c r="B29" s="6" t="s">
        <v>5</v>
      </c>
      <c r="C29" s="6" t="s">
        <v>21</v>
      </c>
      <c r="D29" s="6">
        <v>4.4000000000000004</v>
      </c>
      <c r="E29">
        <v>10</v>
      </c>
    </row>
    <row r="30" spans="1:5" x14ac:dyDescent="0.2">
      <c r="A30" s="6" t="s">
        <v>9</v>
      </c>
      <c r="B30" s="6" t="s">
        <v>11</v>
      </c>
      <c r="C30" s="6" t="s">
        <v>22</v>
      </c>
      <c r="D30" s="6">
        <v>3.2</v>
      </c>
      <c r="E30">
        <v>11</v>
      </c>
    </row>
    <row r="31" spans="1:5" x14ac:dyDescent="0.2">
      <c r="A31" s="6" t="s">
        <v>9</v>
      </c>
      <c r="B31" s="6" t="s">
        <v>11</v>
      </c>
      <c r="C31" s="6" t="s">
        <v>22</v>
      </c>
      <c r="D31" s="6">
        <v>4.0999999999999996</v>
      </c>
      <c r="E31">
        <v>11</v>
      </c>
    </row>
    <row r="32" spans="1:5" x14ac:dyDescent="0.2">
      <c r="A32" s="6" t="s">
        <v>9</v>
      </c>
      <c r="B32" s="6" t="s">
        <v>11</v>
      </c>
      <c r="C32" s="6" t="s">
        <v>22</v>
      </c>
      <c r="D32" s="6">
        <v>4.2</v>
      </c>
      <c r="E32">
        <v>11</v>
      </c>
    </row>
    <row r="33" spans="1:5" x14ac:dyDescent="0.2">
      <c r="A33" s="6" t="s">
        <v>9</v>
      </c>
      <c r="B33" s="6" t="s">
        <v>11</v>
      </c>
      <c r="C33" s="6" t="s">
        <v>22</v>
      </c>
      <c r="D33" s="6">
        <v>4.3</v>
      </c>
      <c r="E33">
        <v>11</v>
      </c>
    </row>
    <row r="34" spans="1:5" x14ac:dyDescent="0.2">
      <c r="A34" s="6" t="s">
        <v>9</v>
      </c>
      <c r="B34" s="6" t="s">
        <v>11</v>
      </c>
      <c r="C34" s="6" t="s">
        <v>22</v>
      </c>
      <c r="D34" s="6">
        <v>4.4000000000000004</v>
      </c>
      <c r="E34">
        <v>11</v>
      </c>
    </row>
    <row r="35" spans="1:5" x14ac:dyDescent="0.2">
      <c r="A35" s="6" t="s">
        <v>17</v>
      </c>
      <c r="B35" s="6" t="s">
        <v>8</v>
      </c>
      <c r="C35" s="6" t="s">
        <v>23</v>
      </c>
      <c r="D35" s="6">
        <v>3.2</v>
      </c>
      <c r="E35">
        <v>12</v>
      </c>
    </row>
    <row r="36" spans="1:5" x14ac:dyDescent="0.2">
      <c r="A36" s="6" t="s">
        <v>17</v>
      </c>
      <c r="B36" s="6" t="s">
        <v>8</v>
      </c>
      <c r="C36" s="6" t="s">
        <v>23</v>
      </c>
      <c r="D36" s="6">
        <v>4.0999999999999996</v>
      </c>
      <c r="E36">
        <v>12</v>
      </c>
    </row>
    <row r="37" spans="1:5" x14ac:dyDescent="0.2">
      <c r="A37" s="6" t="s">
        <v>17</v>
      </c>
      <c r="B37" s="6" t="s">
        <v>8</v>
      </c>
      <c r="C37" s="6" t="s">
        <v>23</v>
      </c>
      <c r="D37" s="6">
        <v>4.2</v>
      </c>
      <c r="E37">
        <v>12</v>
      </c>
    </row>
    <row r="38" spans="1:5" x14ac:dyDescent="0.2">
      <c r="A38" s="6" t="s">
        <v>17</v>
      </c>
      <c r="B38" s="6" t="s">
        <v>8</v>
      </c>
      <c r="C38" s="6" t="s">
        <v>23</v>
      </c>
      <c r="D38" s="6">
        <v>4.3</v>
      </c>
      <c r="E38">
        <v>12</v>
      </c>
    </row>
    <row r="39" spans="1:5" x14ac:dyDescent="0.2">
      <c r="A39" s="6" t="s">
        <v>17</v>
      </c>
      <c r="B39" s="6" t="s">
        <v>8</v>
      </c>
      <c r="C39" s="6" t="s">
        <v>23</v>
      </c>
      <c r="D39" s="6">
        <v>4.4000000000000004</v>
      </c>
      <c r="E39">
        <v>12</v>
      </c>
    </row>
    <row r="40" spans="1:5" x14ac:dyDescent="0.2">
      <c r="A40" s="6" t="s">
        <v>6</v>
      </c>
      <c r="B40" s="6" t="s">
        <v>12</v>
      </c>
      <c r="C40" s="6" t="s">
        <v>23</v>
      </c>
      <c r="D40" s="6">
        <v>2.1</v>
      </c>
      <c r="E40">
        <v>13</v>
      </c>
    </row>
    <row r="41" spans="1:5" x14ac:dyDescent="0.2">
      <c r="A41" s="6" t="s">
        <v>6</v>
      </c>
      <c r="B41" s="6" t="s">
        <v>12</v>
      </c>
      <c r="C41" s="6" t="s">
        <v>23</v>
      </c>
      <c r="D41" s="6">
        <v>3.1</v>
      </c>
      <c r="E41">
        <v>13</v>
      </c>
    </row>
    <row r="42" spans="1:5" x14ac:dyDescent="0.2">
      <c r="A42" s="6" t="s">
        <v>6</v>
      </c>
      <c r="B42" s="6" t="s">
        <v>12</v>
      </c>
      <c r="C42" s="6" t="s">
        <v>23</v>
      </c>
      <c r="D42" s="6">
        <v>3.3</v>
      </c>
      <c r="E42">
        <v>13</v>
      </c>
    </row>
    <row r="43" spans="1:5" x14ac:dyDescent="0.2">
      <c r="A43" s="6" t="s">
        <v>6</v>
      </c>
      <c r="B43" s="6" t="s">
        <v>12</v>
      </c>
      <c r="C43" s="6" t="s">
        <v>23</v>
      </c>
      <c r="D43" s="6">
        <v>3.4</v>
      </c>
      <c r="E43">
        <v>13</v>
      </c>
    </row>
    <row r="44" spans="1:5" x14ac:dyDescent="0.2">
      <c r="A44" s="6" t="s">
        <v>12</v>
      </c>
      <c r="B44" s="6" t="s">
        <v>12</v>
      </c>
      <c r="C44" s="6" t="s">
        <v>18</v>
      </c>
      <c r="D44" s="6">
        <v>2.1</v>
      </c>
      <c r="E44">
        <v>14</v>
      </c>
    </row>
    <row r="45" spans="1:5" x14ac:dyDescent="0.2">
      <c r="A45" s="6" t="s">
        <v>12</v>
      </c>
      <c r="B45" s="6" t="s">
        <v>12</v>
      </c>
      <c r="C45" s="6" t="s">
        <v>18</v>
      </c>
      <c r="D45" s="6">
        <v>4.0999999999999996</v>
      </c>
      <c r="E45">
        <v>14</v>
      </c>
    </row>
    <row r="46" spans="1:5" x14ac:dyDescent="0.2">
      <c r="A46" s="6" t="s">
        <v>12</v>
      </c>
      <c r="B46" s="6" t="s">
        <v>12</v>
      </c>
      <c r="C46" s="6" t="s">
        <v>18</v>
      </c>
      <c r="D46" s="6">
        <v>4.2</v>
      </c>
      <c r="E46">
        <v>14</v>
      </c>
    </row>
    <row r="47" spans="1:5" x14ac:dyDescent="0.2">
      <c r="A47" s="6" t="s">
        <v>6</v>
      </c>
      <c r="B47" s="6" t="s">
        <v>6</v>
      </c>
      <c r="C47" s="6" t="s">
        <v>18</v>
      </c>
      <c r="D47" s="6">
        <v>3.2</v>
      </c>
      <c r="E47">
        <v>15</v>
      </c>
    </row>
    <row r="48" spans="1:5" x14ac:dyDescent="0.2">
      <c r="A48" s="6" t="s">
        <v>6</v>
      </c>
      <c r="B48" s="6" t="s">
        <v>6</v>
      </c>
      <c r="C48" s="6" t="s">
        <v>18</v>
      </c>
      <c r="D48" s="6">
        <v>4.3</v>
      </c>
      <c r="E48">
        <v>15</v>
      </c>
    </row>
    <row r="49" spans="1:5" x14ac:dyDescent="0.2">
      <c r="A49" s="6" t="s">
        <v>6</v>
      </c>
      <c r="B49" s="6" t="s">
        <v>6</v>
      </c>
      <c r="C49" s="6" t="s">
        <v>18</v>
      </c>
      <c r="D49" s="6">
        <v>4.4000000000000004</v>
      </c>
      <c r="E49">
        <v>15</v>
      </c>
    </row>
    <row r="50" spans="1:5" x14ac:dyDescent="0.2">
      <c r="A50" s="6" t="s">
        <v>8</v>
      </c>
      <c r="B50" s="6" t="s">
        <v>8</v>
      </c>
      <c r="C50" s="6" t="s">
        <v>18</v>
      </c>
      <c r="D50" s="11">
        <v>3.1</v>
      </c>
      <c r="E50">
        <v>16</v>
      </c>
    </row>
    <row r="51" spans="1:5" x14ac:dyDescent="0.2">
      <c r="A51" s="6" t="s">
        <v>8</v>
      </c>
      <c r="B51" s="6" t="s">
        <v>8</v>
      </c>
      <c r="C51" s="6" t="s">
        <v>18</v>
      </c>
      <c r="D51" s="11">
        <v>3.3</v>
      </c>
      <c r="E51">
        <v>16</v>
      </c>
    </row>
    <row r="52" spans="1:5" x14ac:dyDescent="0.2">
      <c r="A52" s="6" t="s">
        <v>8</v>
      </c>
      <c r="B52" s="6" t="s">
        <v>8</v>
      </c>
      <c r="C52" s="6" t="s">
        <v>18</v>
      </c>
      <c r="D52" s="11">
        <v>3.4</v>
      </c>
      <c r="E52">
        <v>16</v>
      </c>
    </row>
    <row r="53" spans="1:5" x14ac:dyDescent="0.2">
      <c r="A53" s="6" t="s">
        <v>9</v>
      </c>
      <c r="B53" s="6" t="s">
        <v>9</v>
      </c>
      <c r="C53" s="6" t="s">
        <v>25</v>
      </c>
      <c r="D53" s="6">
        <v>3.2</v>
      </c>
      <c r="E53">
        <v>17</v>
      </c>
    </row>
    <row r="54" spans="1:5" x14ac:dyDescent="0.2">
      <c r="A54" s="6" t="s">
        <v>9</v>
      </c>
      <c r="B54" s="6" t="s">
        <v>9</v>
      </c>
      <c r="C54" s="6" t="s">
        <v>25</v>
      </c>
      <c r="D54" s="6">
        <v>3.3</v>
      </c>
      <c r="E54">
        <v>17</v>
      </c>
    </row>
    <row r="55" spans="1:5" x14ac:dyDescent="0.2">
      <c r="A55" s="6" t="s">
        <v>9</v>
      </c>
      <c r="B55" s="6" t="s">
        <v>9</v>
      </c>
      <c r="C55" s="6" t="s">
        <v>25</v>
      </c>
      <c r="D55" s="6">
        <v>4.3</v>
      </c>
      <c r="E55">
        <v>17</v>
      </c>
    </row>
    <row r="56" spans="1:5" x14ac:dyDescent="0.2">
      <c r="A56" s="6" t="s">
        <v>9</v>
      </c>
      <c r="B56" s="6" t="s">
        <v>9</v>
      </c>
      <c r="C56" s="6" t="s">
        <v>25</v>
      </c>
      <c r="D56" s="6">
        <v>4.4000000000000004</v>
      </c>
      <c r="E56">
        <v>17</v>
      </c>
    </row>
    <row r="57" spans="1:5" x14ac:dyDescent="0.2">
      <c r="A57" s="6" t="s">
        <v>12</v>
      </c>
      <c r="B57" s="6" t="s">
        <v>6</v>
      </c>
      <c r="C57" s="6" t="s">
        <v>19</v>
      </c>
      <c r="D57" s="6">
        <v>2.1</v>
      </c>
      <c r="E57">
        <v>18</v>
      </c>
    </row>
    <row r="58" spans="1:5" x14ac:dyDescent="0.2">
      <c r="A58" s="6" t="s">
        <v>12</v>
      </c>
      <c r="B58" s="6" t="s">
        <v>6</v>
      </c>
      <c r="C58" s="6" t="s">
        <v>19</v>
      </c>
      <c r="D58" s="6">
        <v>4.0999999999999996</v>
      </c>
      <c r="E58">
        <v>18</v>
      </c>
    </row>
    <row r="59" spans="1:5" x14ac:dyDescent="0.2">
      <c r="A59" s="6" t="s">
        <v>12</v>
      </c>
      <c r="B59" s="6" t="s">
        <v>6</v>
      </c>
      <c r="C59" s="6" t="s">
        <v>19</v>
      </c>
      <c r="D59" s="6">
        <v>4.2</v>
      </c>
      <c r="E59">
        <v>8</v>
      </c>
    </row>
    <row r="60" spans="1:5" x14ac:dyDescent="0.2">
      <c r="A60" s="6" t="s">
        <v>8</v>
      </c>
      <c r="B60" s="6" t="s">
        <v>8</v>
      </c>
      <c r="C60" s="6" t="s">
        <v>19</v>
      </c>
      <c r="D60" s="6">
        <v>3.2</v>
      </c>
      <c r="E60">
        <v>19</v>
      </c>
    </row>
    <row r="61" spans="1:5" x14ac:dyDescent="0.2">
      <c r="A61" s="6" t="s">
        <v>8</v>
      </c>
      <c r="B61" s="6" t="s">
        <v>8</v>
      </c>
      <c r="C61" s="6" t="s">
        <v>19</v>
      </c>
      <c r="D61" s="6">
        <v>4.3</v>
      </c>
      <c r="E61">
        <v>19</v>
      </c>
    </row>
    <row r="62" spans="1:5" x14ac:dyDescent="0.2">
      <c r="A62" s="6" t="s">
        <v>8</v>
      </c>
      <c r="B62" s="6" t="s">
        <v>8</v>
      </c>
      <c r="C62" s="6" t="s">
        <v>19</v>
      </c>
      <c r="D62" s="6">
        <v>4.4000000000000004</v>
      </c>
      <c r="E62">
        <v>19</v>
      </c>
    </row>
    <row r="63" spans="1:5" x14ac:dyDescent="0.2">
      <c r="A63" s="6" t="s">
        <v>5</v>
      </c>
      <c r="B63" s="6" t="s">
        <v>12</v>
      </c>
      <c r="C63" s="6" t="s">
        <v>19</v>
      </c>
      <c r="D63" s="11">
        <v>3.1</v>
      </c>
      <c r="E63">
        <v>20</v>
      </c>
    </row>
    <row r="64" spans="1:5" x14ac:dyDescent="0.2">
      <c r="A64" s="6" t="s">
        <v>5</v>
      </c>
      <c r="B64" s="6" t="s">
        <v>12</v>
      </c>
      <c r="C64" s="6" t="s">
        <v>19</v>
      </c>
      <c r="D64" s="11">
        <v>3.3</v>
      </c>
      <c r="E64">
        <v>20</v>
      </c>
    </row>
    <row r="65" spans="1:5" x14ac:dyDescent="0.2">
      <c r="A65" s="6" t="s">
        <v>5</v>
      </c>
      <c r="B65" s="6" t="s">
        <v>12</v>
      </c>
      <c r="C65" s="6" t="s">
        <v>19</v>
      </c>
      <c r="D65" s="11">
        <v>3.4</v>
      </c>
      <c r="E65">
        <v>20</v>
      </c>
    </row>
    <row r="66" spans="1:5" x14ac:dyDescent="0.2">
      <c r="A66" s="6" t="s">
        <v>17</v>
      </c>
      <c r="B66" s="6" t="s">
        <v>17</v>
      </c>
      <c r="C66" s="6" t="s">
        <v>24</v>
      </c>
      <c r="D66" s="6">
        <v>3.1</v>
      </c>
      <c r="E66">
        <v>21</v>
      </c>
    </row>
    <row r="67" spans="1:5" x14ac:dyDescent="0.2">
      <c r="A67" s="6" t="s">
        <v>17</v>
      </c>
      <c r="B67" s="6" t="s">
        <v>17</v>
      </c>
      <c r="C67" s="6" t="s">
        <v>24</v>
      </c>
      <c r="D67" s="6">
        <v>3.2</v>
      </c>
      <c r="E67">
        <v>21</v>
      </c>
    </row>
    <row r="68" spans="1:5" x14ac:dyDescent="0.2">
      <c r="A68" s="6" t="s">
        <v>17</v>
      </c>
      <c r="B68" s="6" t="s">
        <v>17</v>
      </c>
      <c r="C68" s="6" t="s">
        <v>24</v>
      </c>
      <c r="D68" s="6">
        <v>3.4</v>
      </c>
      <c r="E68">
        <v>21</v>
      </c>
    </row>
    <row r="69" spans="1:5" x14ac:dyDescent="0.2">
      <c r="A69" s="6" t="s">
        <v>17</v>
      </c>
      <c r="B69" s="6" t="s">
        <v>17</v>
      </c>
      <c r="C69" s="6" t="s">
        <v>24</v>
      </c>
      <c r="D69" s="6">
        <v>4.0999999999999996</v>
      </c>
      <c r="E69">
        <v>21</v>
      </c>
    </row>
    <row r="70" spans="1:5" x14ac:dyDescent="0.2">
      <c r="A70" s="6" t="s">
        <v>17</v>
      </c>
      <c r="B70" s="6" t="s">
        <v>17</v>
      </c>
      <c r="C70" s="6" t="s">
        <v>24</v>
      </c>
      <c r="D70" s="6">
        <v>4.2</v>
      </c>
      <c r="E70">
        <v>21</v>
      </c>
    </row>
    <row r="71" spans="1:5" x14ac:dyDescent="0.2">
      <c r="A71" s="6" t="s">
        <v>17</v>
      </c>
      <c r="B71" s="6" t="s">
        <v>17</v>
      </c>
      <c r="C71" s="6" t="s">
        <v>24</v>
      </c>
      <c r="D71" s="6">
        <v>4.3</v>
      </c>
      <c r="E71">
        <v>21</v>
      </c>
    </row>
    <row r="72" spans="1:5" x14ac:dyDescent="0.2">
      <c r="A72" s="6" t="s">
        <v>17</v>
      </c>
      <c r="B72" s="6" t="s">
        <v>17</v>
      </c>
      <c r="C72" s="6" t="s">
        <v>24</v>
      </c>
      <c r="D72" s="6">
        <v>4.4000000000000004</v>
      </c>
      <c r="E72">
        <v>21</v>
      </c>
    </row>
    <row r="73" spans="1:5" x14ac:dyDescent="0.2">
      <c r="A73" s="6" t="s">
        <v>17</v>
      </c>
      <c r="B73" s="6" t="s">
        <v>9</v>
      </c>
      <c r="C73" s="6" t="s">
        <v>7</v>
      </c>
      <c r="D73" s="6">
        <v>2.1</v>
      </c>
      <c r="E73">
        <v>22</v>
      </c>
    </row>
    <row r="74" spans="1:5" x14ac:dyDescent="0.2">
      <c r="A74" s="6" t="s">
        <v>17</v>
      </c>
      <c r="B74" s="6" t="s">
        <v>9</v>
      </c>
      <c r="C74" s="6" t="s">
        <v>7</v>
      </c>
      <c r="D74" s="6">
        <v>4.0999999999999996</v>
      </c>
      <c r="E74">
        <v>22</v>
      </c>
    </row>
    <row r="75" spans="1:5" s="6" customFormat="1" x14ac:dyDescent="0.2">
      <c r="A75" s="6" t="s">
        <v>17</v>
      </c>
      <c r="B75" s="6" t="s">
        <v>9</v>
      </c>
      <c r="C75" s="6" t="s">
        <v>7</v>
      </c>
      <c r="D75" s="6">
        <v>4.2</v>
      </c>
      <c r="E75" s="6">
        <v>22</v>
      </c>
    </row>
    <row r="76" spans="1:5" x14ac:dyDescent="0.2">
      <c r="A76" s="6" t="s">
        <v>5</v>
      </c>
      <c r="B76" s="6" t="s">
        <v>6</v>
      </c>
      <c r="C76" s="6" t="s">
        <v>7</v>
      </c>
      <c r="D76" s="11">
        <v>3.1</v>
      </c>
      <c r="E76" s="6">
        <v>23</v>
      </c>
    </row>
    <row r="77" spans="1:5" x14ac:dyDescent="0.2">
      <c r="A77" s="6" t="s">
        <v>5</v>
      </c>
      <c r="B77" s="6" t="s">
        <v>6</v>
      </c>
      <c r="C77" s="6" t="s">
        <v>7</v>
      </c>
      <c r="D77" s="11">
        <v>3.3</v>
      </c>
      <c r="E77" s="6">
        <v>23</v>
      </c>
    </row>
    <row r="78" spans="1:5" x14ac:dyDescent="0.2">
      <c r="A78" s="6" t="s">
        <v>5</v>
      </c>
      <c r="B78" s="6" t="s">
        <v>6</v>
      </c>
      <c r="C78" s="6" t="s">
        <v>7</v>
      </c>
      <c r="D78" s="11">
        <v>3.4</v>
      </c>
      <c r="E78" s="6">
        <v>23</v>
      </c>
    </row>
    <row r="79" spans="1:5" x14ac:dyDescent="0.2">
      <c r="A79" s="6" t="s">
        <v>5</v>
      </c>
      <c r="B79" s="6" t="s">
        <v>5</v>
      </c>
      <c r="C79" s="6" t="s">
        <v>7</v>
      </c>
      <c r="D79" s="6">
        <v>3.2</v>
      </c>
      <c r="E79" s="6">
        <v>24</v>
      </c>
    </row>
    <row r="80" spans="1:5" x14ac:dyDescent="0.2">
      <c r="A80" s="6" t="s">
        <v>5</v>
      </c>
      <c r="B80" s="6" t="s">
        <v>5</v>
      </c>
      <c r="C80" s="6" t="s">
        <v>7</v>
      </c>
      <c r="D80" s="6">
        <v>4.3</v>
      </c>
      <c r="E80" s="6">
        <v>24</v>
      </c>
    </row>
    <row r="81" spans="1:5" x14ac:dyDescent="0.2">
      <c r="A81" s="6" t="s">
        <v>5</v>
      </c>
      <c r="B81" s="6" t="s">
        <v>5</v>
      </c>
      <c r="C81" s="6" t="s">
        <v>7</v>
      </c>
      <c r="D81" s="6">
        <v>4.4000000000000004</v>
      </c>
      <c r="E81" s="6">
        <v>24</v>
      </c>
    </row>
    <row r="82" spans="1:5" x14ac:dyDescent="0.2">
      <c r="A82" s="6" t="s">
        <v>8</v>
      </c>
      <c r="B82" s="6" t="s">
        <v>17</v>
      </c>
      <c r="C82" s="6" t="s">
        <v>20</v>
      </c>
      <c r="D82" s="6">
        <v>2.1</v>
      </c>
      <c r="E82" s="6">
        <v>25</v>
      </c>
    </row>
    <row r="83" spans="1:5" x14ac:dyDescent="0.2">
      <c r="A83" s="6" t="s">
        <v>8</v>
      </c>
      <c r="B83" s="6" t="s">
        <v>17</v>
      </c>
      <c r="C83" s="6" t="s">
        <v>20</v>
      </c>
      <c r="D83" s="6">
        <v>3.2</v>
      </c>
      <c r="E83" s="6">
        <v>25</v>
      </c>
    </row>
    <row r="84" spans="1:5" x14ac:dyDescent="0.2">
      <c r="A84" s="6" t="s">
        <v>8</v>
      </c>
      <c r="B84" s="6" t="s">
        <v>17</v>
      </c>
      <c r="C84" s="6" t="s">
        <v>20</v>
      </c>
      <c r="D84" s="6">
        <v>4.0999999999999996</v>
      </c>
      <c r="E84" s="6">
        <v>25</v>
      </c>
    </row>
    <row r="85" spans="1:5" x14ac:dyDescent="0.2">
      <c r="A85" s="6" t="s">
        <v>8</v>
      </c>
      <c r="B85" s="6" t="s">
        <v>17</v>
      </c>
      <c r="C85" s="6" t="s">
        <v>20</v>
      </c>
      <c r="D85" s="6">
        <v>4.2</v>
      </c>
      <c r="E85" s="6">
        <v>25</v>
      </c>
    </row>
    <row r="86" spans="1:5" x14ac:dyDescent="0.2">
      <c r="A86" s="6" t="s">
        <v>8</v>
      </c>
      <c r="B86" s="6" t="s">
        <v>17</v>
      </c>
      <c r="C86" s="6" t="s">
        <v>20</v>
      </c>
      <c r="D86" s="6">
        <v>4.3</v>
      </c>
      <c r="E86" s="6">
        <v>25</v>
      </c>
    </row>
    <row r="87" spans="1:5" x14ac:dyDescent="0.2">
      <c r="A87" s="6" t="s">
        <v>8</v>
      </c>
      <c r="B87" s="6" t="s">
        <v>15</v>
      </c>
      <c r="C87" s="6" t="s">
        <v>20</v>
      </c>
      <c r="D87" s="6">
        <v>3.1</v>
      </c>
      <c r="E87" s="6">
        <v>25</v>
      </c>
    </row>
    <row r="88" spans="1:5" x14ac:dyDescent="0.2">
      <c r="A88" s="6" t="s">
        <v>8</v>
      </c>
      <c r="B88" s="6" t="s">
        <v>15</v>
      </c>
      <c r="C88" s="6" t="s">
        <v>20</v>
      </c>
      <c r="D88" s="6">
        <v>3.3</v>
      </c>
      <c r="E88" s="6">
        <v>25</v>
      </c>
    </row>
    <row r="89" spans="1:5" x14ac:dyDescent="0.2">
      <c r="A89" s="6" t="s">
        <v>8</v>
      </c>
      <c r="B89" s="6" t="s">
        <v>15</v>
      </c>
      <c r="C89" s="6" t="s">
        <v>20</v>
      </c>
      <c r="D89" s="6">
        <v>3.4</v>
      </c>
      <c r="E89" s="6">
        <v>25</v>
      </c>
    </row>
  </sheetData>
  <sortState ref="A2:D89">
    <sortCondition ref="C2:C89"/>
    <sortCondition ref="A2:A89"/>
    <sortCondition ref="B2:B89"/>
    <sortCondition ref="D2:D8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15" sqref="E15"/>
    </sheetView>
  </sheetViews>
  <sheetFormatPr baseColWidth="10" defaultRowHeight="16" x14ac:dyDescent="0.2"/>
  <cols>
    <col min="1" max="1" width="10.83203125" style="1"/>
    <col min="3" max="3" width="10.83203125" style="5"/>
    <col min="4" max="4" width="10.83203125" style="4"/>
    <col min="5" max="5" width="10.83203125" style="5"/>
  </cols>
  <sheetData>
    <row r="1" spans="1:5" x14ac:dyDescent="0.2">
      <c r="A1" s="1" t="s">
        <v>29</v>
      </c>
      <c r="B1" t="s">
        <v>3</v>
      </c>
      <c r="C1" s="5" t="s">
        <v>143</v>
      </c>
      <c r="D1" t="s">
        <v>4</v>
      </c>
      <c r="E1" s="4" t="s">
        <v>172</v>
      </c>
    </row>
    <row r="2" spans="1:5" x14ac:dyDescent="0.2">
      <c r="A2" s="1">
        <v>42538</v>
      </c>
      <c r="B2">
        <v>3.1</v>
      </c>
      <c r="C2" s="5">
        <v>16.100000000000001</v>
      </c>
      <c r="D2">
        <v>4</v>
      </c>
      <c r="E2" s="4" t="s">
        <v>26</v>
      </c>
    </row>
    <row r="3" spans="1:5" x14ac:dyDescent="0.2">
      <c r="A3" s="1">
        <v>42538</v>
      </c>
      <c r="B3">
        <v>3.2</v>
      </c>
      <c r="C3" s="5">
        <v>15.7</v>
      </c>
      <c r="D3">
        <v>4</v>
      </c>
      <c r="E3" s="4" t="s">
        <v>26</v>
      </c>
    </row>
    <row r="4" spans="1:5" x14ac:dyDescent="0.2">
      <c r="A4" s="1">
        <v>42538</v>
      </c>
      <c r="B4">
        <v>3.3</v>
      </c>
      <c r="C4" s="5">
        <v>13.5</v>
      </c>
      <c r="D4">
        <v>0</v>
      </c>
      <c r="E4" s="4" t="s">
        <v>26</v>
      </c>
    </row>
    <row r="5" spans="1:5" x14ac:dyDescent="0.2">
      <c r="A5" s="1">
        <v>42538</v>
      </c>
      <c r="B5">
        <v>3.4</v>
      </c>
      <c r="C5" s="5">
        <v>15.4</v>
      </c>
      <c r="D5">
        <v>2</v>
      </c>
      <c r="E5" s="4" t="s">
        <v>26</v>
      </c>
    </row>
    <row r="6" spans="1:5" x14ac:dyDescent="0.2">
      <c r="A6" s="1">
        <v>42538</v>
      </c>
      <c r="B6">
        <v>4.4000000000000004</v>
      </c>
      <c r="C6" s="5">
        <v>12.7</v>
      </c>
      <c r="D6">
        <v>0</v>
      </c>
      <c r="E6" s="4" t="s">
        <v>26</v>
      </c>
    </row>
    <row r="7" spans="1:5" x14ac:dyDescent="0.2">
      <c r="A7" s="1">
        <v>42538</v>
      </c>
      <c r="B7">
        <v>4.3</v>
      </c>
      <c r="C7" s="5">
        <v>14.5</v>
      </c>
      <c r="D7">
        <v>2</v>
      </c>
      <c r="E7" s="4" t="s">
        <v>26</v>
      </c>
    </row>
    <row r="8" spans="1:5" x14ac:dyDescent="0.2">
      <c r="A8" s="1">
        <v>42538</v>
      </c>
      <c r="B8">
        <v>4.2</v>
      </c>
      <c r="C8" s="5">
        <v>13.3</v>
      </c>
      <c r="D8">
        <v>0</v>
      </c>
      <c r="E8" s="4" t="s">
        <v>26</v>
      </c>
    </row>
    <row r="9" spans="1:5" x14ac:dyDescent="0.2">
      <c r="A9" s="1">
        <v>42538</v>
      </c>
      <c r="B9">
        <v>4.0999999999999996</v>
      </c>
      <c r="C9" s="5">
        <v>17</v>
      </c>
      <c r="D9">
        <v>4</v>
      </c>
      <c r="E9" s="4" t="s">
        <v>26</v>
      </c>
    </row>
    <row r="10" spans="1:5" x14ac:dyDescent="0.2">
      <c r="A10" s="1">
        <v>42538</v>
      </c>
      <c r="B10">
        <v>2.1</v>
      </c>
      <c r="C10" s="5">
        <v>16.100000000000001</v>
      </c>
      <c r="D10">
        <v>2</v>
      </c>
      <c r="E10" s="4" t="s">
        <v>26</v>
      </c>
    </row>
    <row r="11" spans="1:5" x14ac:dyDescent="0.2">
      <c r="A11" s="1">
        <v>42542</v>
      </c>
      <c r="B11">
        <v>3.1</v>
      </c>
      <c r="C11" s="5">
        <v>18.399999999999999</v>
      </c>
      <c r="D11">
        <v>4</v>
      </c>
      <c r="E11" s="4">
        <v>32.1</v>
      </c>
    </row>
    <row r="12" spans="1:5" x14ac:dyDescent="0.2">
      <c r="A12" s="1">
        <v>42542</v>
      </c>
      <c r="B12">
        <v>3.2</v>
      </c>
      <c r="C12" s="5">
        <v>17.7</v>
      </c>
      <c r="D12">
        <v>4</v>
      </c>
      <c r="E12" s="4">
        <v>35</v>
      </c>
    </row>
    <row r="13" spans="1:5" x14ac:dyDescent="0.2">
      <c r="A13" s="1">
        <v>42542</v>
      </c>
      <c r="B13">
        <v>3.3</v>
      </c>
      <c r="C13" s="5">
        <v>14</v>
      </c>
      <c r="D13">
        <v>0</v>
      </c>
      <c r="E13" s="4">
        <v>35.200000000000003</v>
      </c>
    </row>
    <row r="14" spans="1:5" x14ac:dyDescent="0.2">
      <c r="A14" s="1">
        <v>42542</v>
      </c>
      <c r="B14">
        <v>3.4</v>
      </c>
      <c r="C14" s="5">
        <v>15.6</v>
      </c>
      <c r="D14">
        <v>2</v>
      </c>
      <c r="E14" s="4">
        <v>23.799999999999997</v>
      </c>
    </row>
    <row r="15" spans="1:5" x14ac:dyDescent="0.2">
      <c r="A15" s="1">
        <v>42542</v>
      </c>
      <c r="B15">
        <v>4.4000000000000004</v>
      </c>
      <c r="C15" s="5">
        <v>12.6</v>
      </c>
      <c r="D15">
        <v>0</v>
      </c>
      <c r="E15" s="4">
        <v>22.1</v>
      </c>
    </row>
    <row r="16" spans="1:5" x14ac:dyDescent="0.2">
      <c r="A16" s="1">
        <v>42542</v>
      </c>
      <c r="B16">
        <v>4.3</v>
      </c>
      <c r="C16" s="5">
        <v>14.5</v>
      </c>
      <c r="D16">
        <v>2</v>
      </c>
      <c r="E16" s="4">
        <v>20.6</v>
      </c>
    </row>
    <row r="17" spans="1:5" x14ac:dyDescent="0.2">
      <c r="A17" s="1">
        <v>42542</v>
      </c>
      <c r="B17">
        <v>4.2</v>
      </c>
      <c r="C17" s="5">
        <v>12.9</v>
      </c>
      <c r="D17">
        <v>0</v>
      </c>
      <c r="E17" s="4">
        <v>26.400000000000002</v>
      </c>
    </row>
    <row r="18" spans="1:5" x14ac:dyDescent="0.2">
      <c r="A18" s="1">
        <v>42542</v>
      </c>
      <c r="B18">
        <v>4.0999999999999996</v>
      </c>
      <c r="C18" s="5">
        <v>16</v>
      </c>
      <c r="D18">
        <v>4</v>
      </c>
      <c r="E18" s="4">
        <v>23.4</v>
      </c>
    </row>
    <row r="19" spans="1:5" x14ac:dyDescent="0.2">
      <c r="A19" s="1">
        <v>42542</v>
      </c>
      <c r="B19">
        <v>2.1</v>
      </c>
      <c r="C19" s="5">
        <v>17.7</v>
      </c>
      <c r="D19">
        <v>2</v>
      </c>
      <c r="E19" s="4">
        <v>26.200000000000003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6"/>
  <sheetViews>
    <sheetView workbookViewId="0">
      <selection activeCell="E30" sqref="E30"/>
    </sheetView>
  </sheetViews>
  <sheetFormatPr baseColWidth="10" defaultRowHeight="16" x14ac:dyDescent="0.2"/>
  <cols>
    <col min="2" max="2" width="10.83203125" style="1"/>
    <col min="4" max="4" width="15.6640625" style="6" customWidth="1"/>
    <col min="7" max="7" width="10.83203125" style="12"/>
    <col min="8" max="8" width="12" style="13" bestFit="1" customWidth="1"/>
    <col min="9" max="9" width="11.33203125" style="13" bestFit="1" customWidth="1"/>
  </cols>
  <sheetData>
    <row r="1" spans="1:9" x14ac:dyDescent="0.2">
      <c r="A1" t="s">
        <v>142</v>
      </c>
      <c r="B1" s="1" t="s">
        <v>29</v>
      </c>
      <c r="C1" t="s">
        <v>3</v>
      </c>
      <c r="D1" s="6" t="s">
        <v>2</v>
      </c>
      <c r="E1" t="s">
        <v>27</v>
      </c>
      <c r="F1" t="s">
        <v>28</v>
      </c>
      <c r="G1" s="12" t="s">
        <v>53</v>
      </c>
      <c r="H1" s="13" t="s">
        <v>140</v>
      </c>
      <c r="I1" s="13" t="s">
        <v>141</v>
      </c>
    </row>
    <row r="2" spans="1:9" x14ac:dyDescent="0.2">
      <c r="A2" t="s">
        <v>54</v>
      </c>
      <c r="B2" s="1">
        <v>42583</v>
      </c>
      <c r="C2">
        <v>2.1</v>
      </c>
      <c r="D2" s="6" t="s">
        <v>13</v>
      </c>
      <c r="E2" t="s">
        <v>139</v>
      </c>
      <c r="F2">
        <v>2</v>
      </c>
      <c r="G2" s="12">
        <v>4.0000000000000001E-3</v>
      </c>
      <c r="H2" s="13">
        <f>0.0001</f>
        <v>1E-4</v>
      </c>
      <c r="I2" s="13">
        <f t="shared" ref="I2:I65" si="0">H2/G2</f>
        <v>2.5000000000000001E-2</v>
      </c>
    </row>
    <row r="3" spans="1:9" x14ac:dyDescent="0.2">
      <c r="A3" t="s">
        <v>54</v>
      </c>
      <c r="B3" s="1">
        <v>42557</v>
      </c>
      <c r="C3">
        <v>2.1</v>
      </c>
      <c r="D3" s="6" t="s">
        <v>13</v>
      </c>
      <c r="E3" t="s">
        <v>96</v>
      </c>
      <c r="F3">
        <v>1</v>
      </c>
      <c r="G3" s="12">
        <v>8.9999999999999993E-3</v>
      </c>
      <c r="H3" s="13">
        <f>-0.00002</f>
        <v>-2.0000000000000002E-5</v>
      </c>
      <c r="I3" s="13">
        <f t="shared" si="0"/>
        <v>-2.2222222222222227E-3</v>
      </c>
    </row>
    <row r="4" spans="1:9" x14ac:dyDescent="0.2">
      <c r="A4" t="s">
        <v>54</v>
      </c>
      <c r="B4" s="1">
        <v>42563</v>
      </c>
      <c r="C4">
        <v>2.1</v>
      </c>
      <c r="D4" s="6" t="s">
        <v>13</v>
      </c>
      <c r="E4" t="s">
        <v>117</v>
      </c>
      <c r="F4">
        <v>1</v>
      </c>
      <c r="G4" s="12">
        <v>1.4E-3</v>
      </c>
      <c r="H4" s="13">
        <f>-0.0001</f>
        <v>-1E-4</v>
      </c>
      <c r="I4" s="13">
        <f t="shared" si="0"/>
        <v>-7.1428571428571438E-2</v>
      </c>
    </row>
    <row r="5" spans="1:9" x14ac:dyDescent="0.2">
      <c r="A5" t="s">
        <v>54</v>
      </c>
      <c r="B5" s="1">
        <v>42543</v>
      </c>
      <c r="C5">
        <v>2.1</v>
      </c>
      <c r="D5" s="6" t="s">
        <v>13</v>
      </c>
      <c r="E5" t="s">
        <v>48</v>
      </c>
      <c r="F5">
        <v>3</v>
      </c>
      <c r="G5" s="12">
        <v>3.1800000000000001E-3</v>
      </c>
      <c r="H5" s="13">
        <f>0.00007</f>
        <v>6.9999999999999994E-5</v>
      </c>
      <c r="I5" s="13">
        <f t="shared" si="0"/>
        <v>2.20125786163522E-2</v>
      </c>
    </row>
    <row r="6" spans="1:9" x14ac:dyDescent="0.2">
      <c r="A6" t="s">
        <v>54</v>
      </c>
      <c r="B6" s="1">
        <v>42550</v>
      </c>
      <c r="C6">
        <v>2.1</v>
      </c>
      <c r="D6" s="6" t="s">
        <v>13</v>
      </c>
      <c r="E6" t="s">
        <v>74</v>
      </c>
      <c r="F6">
        <v>4</v>
      </c>
      <c r="G6" s="12">
        <v>1.6800000000000002E-2</v>
      </c>
      <c r="H6" s="13">
        <f>0.001</f>
        <v>1E-3</v>
      </c>
      <c r="I6" s="13">
        <f t="shared" si="0"/>
        <v>5.9523809523809514E-2</v>
      </c>
    </row>
    <row r="7" spans="1:9" x14ac:dyDescent="0.2">
      <c r="A7" t="s">
        <v>54</v>
      </c>
      <c r="B7" s="1">
        <v>42583</v>
      </c>
      <c r="C7">
        <v>4.0999999999999996</v>
      </c>
      <c r="D7" s="6" t="s">
        <v>13</v>
      </c>
      <c r="E7" t="s">
        <v>120</v>
      </c>
      <c r="F7">
        <v>1</v>
      </c>
      <c r="G7" s="12">
        <v>8.9999999999999998E-4</v>
      </c>
      <c r="H7" s="13">
        <f>0.00008</f>
        <v>8.0000000000000007E-5</v>
      </c>
      <c r="I7" s="13">
        <f t="shared" si="0"/>
        <v>8.8888888888888892E-2</v>
      </c>
    </row>
    <row r="8" spans="1:9" x14ac:dyDescent="0.2">
      <c r="A8" t="s">
        <v>54</v>
      </c>
      <c r="B8" s="1">
        <v>42557</v>
      </c>
      <c r="C8">
        <v>4.0999999999999996</v>
      </c>
      <c r="D8" s="6" t="s">
        <v>13</v>
      </c>
      <c r="E8" t="s">
        <v>78</v>
      </c>
      <c r="F8">
        <v>1</v>
      </c>
      <c r="G8" s="12">
        <v>6.9000000000000008E-3</v>
      </c>
      <c r="H8" s="13">
        <f>-0.00005</f>
        <v>-5.0000000000000002E-5</v>
      </c>
      <c r="I8" s="13">
        <f t="shared" si="0"/>
        <v>-7.2463768115942021E-3</v>
      </c>
    </row>
    <row r="9" spans="1:9" x14ac:dyDescent="0.2">
      <c r="A9" t="s">
        <v>54</v>
      </c>
      <c r="B9" s="1">
        <v>42563</v>
      </c>
      <c r="C9">
        <v>4.0999999999999996</v>
      </c>
      <c r="D9" s="6" t="s">
        <v>13</v>
      </c>
      <c r="E9" t="s">
        <v>98</v>
      </c>
      <c r="F9">
        <v>1</v>
      </c>
      <c r="G9" s="12">
        <v>6.0000000000000001E-3</v>
      </c>
      <c r="H9" s="13">
        <f>-0.0004</f>
        <v>-4.0000000000000002E-4</v>
      </c>
      <c r="I9" s="13">
        <f t="shared" si="0"/>
        <v>-6.6666666666666666E-2</v>
      </c>
    </row>
    <row r="10" spans="1:9" x14ac:dyDescent="0.2">
      <c r="A10" t="s">
        <v>54</v>
      </c>
      <c r="B10" s="1">
        <v>42543</v>
      </c>
      <c r="C10">
        <v>4.0999999999999996</v>
      </c>
      <c r="D10" s="6" t="s">
        <v>13</v>
      </c>
      <c r="E10" t="s">
        <v>32</v>
      </c>
      <c r="F10">
        <v>2</v>
      </c>
      <c r="G10" s="12">
        <v>7.7999999999999996E-3</v>
      </c>
      <c r="H10" s="13">
        <f>0.0004</f>
        <v>4.0000000000000002E-4</v>
      </c>
      <c r="I10" s="13">
        <f t="shared" si="0"/>
        <v>5.1282051282051287E-2</v>
      </c>
    </row>
    <row r="11" spans="1:9" x14ac:dyDescent="0.2">
      <c r="A11" t="s">
        <v>54</v>
      </c>
      <c r="B11" s="1">
        <v>42550</v>
      </c>
      <c r="C11">
        <v>4.0999999999999996</v>
      </c>
      <c r="D11" s="6" t="s">
        <v>13</v>
      </c>
      <c r="E11" t="s">
        <v>56</v>
      </c>
      <c r="F11">
        <v>4</v>
      </c>
      <c r="G11" s="12">
        <v>1.2E-2</v>
      </c>
      <c r="H11" s="13">
        <f>0.0007</f>
        <v>6.9999999999999999E-4</v>
      </c>
      <c r="I11" s="13">
        <f t="shared" si="0"/>
        <v>5.8333333333333334E-2</v>
      </c>
    </row>
    <row r="12" spans="1:9" x14ac:dyDescent="0.2">
      <c r="A12" t="s">
        <v>54</v>
      </c>
      <c r="B12" s="1">
        <v>42583</v>
      </c>
      <c r="C12">
        <v>4.2</v>
      </c>
      <c r="D12" s="6" t="s">
        <v>13</v>
      </c>
      <c r="E12" t="s">
        <v>122</v>
      </c>
      <c r="F12">
        <v>3</v>
      </c>
      <c r="G12" s="12">
        <v>3.0000000000000001E-3</v>
      </c>
      <c r="H12" s="13">
        <f>0.0001</f>
        <v>1E-4</v>
      </c>
      <c r="I12" s="13">
        <f t="shared" si="0"/>
        <v>3.3333333333333333E-2</v>
      </c>
    </row>
    <row r="13" spans="1:9" x14ac:dyDescent="0.2">
      <c r="A13" t="s">
        <v>54</v>
      </c>
      <c r="B13" s="1">
        <v>42557</v>
      </c>
      <c r="C13">
        <v>4.2</v>
      </c>
      <c r="D13" s="6" t="s">
        <v>13</v>
      </c>
      <c r="E13" t="s">
        <v>80</v>
      </c>
      <c r="F13">
        <v>3</v>
      </c>
      <c r="G13" s="12">
        <v>8.0000000000000002E-3</v>
      </c>
      <c r="H13" s="13">
        <f>-0.00007</f>
        <v>-6.9999999999999994E-5</v>
      </c>
      <c r="I13" s="13">
        <f t="shared" si="0"/>
        <v>-8.7499999999999991E-3</v>
      </c>
    </row>
    <row r="14" spans="1:9" x14ac:dyDescent="0.2">
      <c r="A14" t="s">
        <v>54</v>
      </c>
      <c r="B14" s="1">
        <v>42563</v>
      </c>
      <c r="C14">
        <v>4.2</v>
      </c>
      <c r="D14" s="6" t="s">
        <v>13</v>
      </c>
      <c r="E14" t="s">
        <v>101</v>
      </c>
      <c r="F14">
        <v>1</v>
      </c>
      <c r="G14" s="12">
        <v>5.0000000000000001E-3</v>
      </c>
      <c r="H14" s="13">
        <f>-0.00004</f>
        <v>-4.0000000000000003E-5</v>
      </c>
      <c r="I14" s="13">
        <f t="shared" si="0"/>
        <v>-8.0000000000000002E-3</v>
      </c>
    </row>
    <row r="15" spans="1:9" x14ac:dyDescent="0.2">
      <c r="A15" t="s">
        <v>54</v>
      </c>
      <c r="B15" s="1">
        <v>42543</v>
      </c>
      <c r="C15">
        <v>4.2</v>
      </c>
      <c r="D15" s="6" t="s">
        <v>13</v>
      </c>
      <c r="E15" t="s">
        <v>34</v>
      </c>
      <c r="F15">
        <v>1</v>
      </c>
      <c r="G15" s="12">
        <v>8.26E-3</v>
      </c>
      <c r="H15" s="13">
        <f>-0.00005</f>
        <v>-5.0000000000000002E-5</v>
      </c>
      <c r="I15" s="13">
        <f t="shared" si="0"/>
        <v>-6.0532687651331726E-3</v>
      </c>
    </row>
    <row r="16" spans="1:9" x14ac:dyDescent="0.2">
      <c r="A16" t="s">
        <v>54</v>
      </c>
      <c r="B16" s="1">
        <v>42550</v>
      </c>
      <c r="C16">
        <v>4.2</v>
      </c>
      <c r="D16" s="6" t="s">
        <v>13</v>
      </c>
      <c r="E16" t="s">
        <v>59</v>
      </c>
      <c r="F16">
        <v>3</v>
      </c>
      <c r="G16" s="12">
        <v>1.2E-2</v>
      </c>
      <c r="H16" s="13">
        <f>0.00009</f>
        <v>9.0000000000000006E-5</v>
      </c>
      <c r="I16" s="13">
        <f t="shared" si="0"/>
        <v>7.5000000000000006E-3</v>
      </c>
    </row>
    <row r="17" spans="1:9" x14ac:dyDescent="0.2">
      <c r="A17" t="s">
        <v>54</v>
      </c>
      <c r="B17" s="1">
        <v>42583</v>
      </c>
      <c r="C17">
        <v>3.1</v>
      </c>
      <c r="D17" s="6" t="s">
        <v>10</v>
      </c>
      <c r="E17" t="s">
        <v>135</v>
      </c>
      <c r="F17">
        <v>2</v>
      </c>
      <c r="G17" s="12">
        <v>8.9999999999999993E-3</v>
      </c>
      <c r="H17" s="13">
        <f>0.0001</f>
        <v>1E-4</v>
      </c>
      <c r="I17" s="13">
        <f t="shared" si="0"/>
        <v>1.1111111111111113E-2</v>
      </c>
    </row>
    <row r="18" spans="1:9" x14ac:dyDescent="0.2">
      <c r="A18" t="s">
        <v>54</v>
      </c>
      <c r="B18" s="1">
        <v>42557</v>
      </c>
      <c r="C18">
        <v>3.1</v>
      </c>
      <c r="D18" s="6" t="s">
        <v>10</v>
      </c>
      <c r="E18" t="s">
        <v>93</v>
      </c>
      <c r="F18">
        <v>1</v>
      </c>
      <c r="G18" s="12">
        <v>1.7999999999999999E-2</v>
      </c>
      <c r="H18" s="13">
        <f>-0.00009</f>
        <v>-9.0000000000000006E-5</v>
      </c>
      <c r="I18" s="13">
        <f t="shared" si="0"/>
        <v>-5.000000000000001E-3</v>
      </c>
    </row>
    <row r="19" spans="1:9" x14ac:dyDescent="0.2">
      <c r="A19" t="s">
        <v>54</v>
      </c>
      <c r="B19" s="1">
        <v>42563</v>
      </c>
      <c r="C19">
        <v>3.1</v>
      </c>
      <c r="D19" s="6" t="s">
        <v>10</v>
      </c>
      <c r="E19" t="s">
        <v>114</v>
      </c>
      <c r="F19">
        <v>2</v>
      </c>
      <c r="G19" s="12">
        <v>7.4999999999999997E-3</v>
      </c>
      <c r="H19" s="13">
        <f>-0.00006</f>
        <v>-6.0000000000000002E-5</v>
      </c>
      <c r="I19" s="13">
        <f t="shared" si="0"/>
        <v>-8.0000000000000002E-3</v>
      </c>
    </row>
    <row r="20" spans="1:9" x14ac:dyDescent="0.2">
      <c r="A20" t="s">
        <v>54</v>
      </c>
      <c r="B20" s="1">
        <v>42543</v>
      </c>
      <c r="C20">
        <v>3.1</v>
      </c>
      <c r="D20" s="6" t="s">
        <v>10</v>
      </c>
      <c r="E20" t="s">
        <v>47</v>
      </c>
      <c r="F20">
        <v>2</v>
      </c>
      <c r="G20" s="12">
        <v>8.5800000000000008E-3</v>
      </c>
      <c r="H20" s="13">
        <f>0.0001</f>
        <v>1E-4</v>
      </c>
      <c r="I20" s="13">
        <f t="shared" si="0"/>
        <v>1.1655011655011654E-2</v>
      </c>
    </row>
    <row r="21" spans="1:9" x14ac:dyDescent="0.2">
      <c r="A21" t="s">
        <v>54</v>
      </c>
      <c r="B21" s="1">
        <v>42550</v>
      </c>
      <c r="C21">
        <v>3.1</v>
      </c>
      <c r="D21" s="6" t="s">
        <v>10</v>
      </c>
      <c r="E21" t="s">
        <v>72</v>
      </c>
      <c r="F21">
        <v>2</v>
      </c>
      <c r="G21" s="12">
        <v>8.8000000000000005E-3</v>
      </c>
      <c r="H21" s="13">
        <f>0.00002</f>
        <v>2.0000000000000002E-5</v>
      </c>
      <c r="I21" s="13">
        <f t="shared" si="0"/>
        <v>2.2727272727272726E-3</v>
      </c>
    </row>
    <row r="22" spans="1:9" x14ac:dyDescent="0.2">
      <c r="A22" t="s">
        <v>54</v>
      </c>
      <c r="B22" s="1">
        <v>42583</v>
      </c>
      <c r="C22">
        <v>3.2</v>
      </c>
      <c r="D22" s="6" t="s">
        <v>10</v>
      </c>
      <c r="E22" t="s">
        <v>134</v>
      </c>
      <c r="F22">
        <v>1</v>
      </c>
      <c r="G22" s="12">
        <v>7.0000000000000001E-3</v>
      </c>
      <c r="H22" s="13">
        <f>0.00009</f>
        <v>9.0000000000000006E-5</v>
      </c>
      <c r="I22" s="13">
        <f t="shared" si="0"/>
        <v>1.2857142857142857E-2</v>
      </c>
    </row>
    <row r="23" spans="1:9" x14ac:dyDescent="0.2">
      <c r="A23" t="s">
        <v>54</v>
      </c>
      <c r="B23" s="1">
        <v>42557</v>
      </c>
      <c r="C23">
        <v>3.2</v>
      </c>
      <c r="D23" s="6" t="s">
        <v>10</v>
      </c>
      <c r="E23" t="s">
        <v>91</v>
      </c>
      <c r="F23">
        <v>3</v>
      </c>
      <c r="G23" s="12">
        <v>1E-3</v>
      </c>
      <c r="H23" s="13">
        <f>0.0003</f>
        <v>2.9999999999999997E-4</v>
      </c>
      <c r="I23" s="13">
        <f t="shared" si="0"/>
        <v>0.3</v>
      </c>
    </row>
    <row r="24" spans="1:9" x14ac:dyDescent="0.2">
      <c r="A24" t="s">
        <v>54</v>
      </c>
      <c r="B24" s="1">
        <v>42563</v>
      </c>
      <c r="C24">
        <v>3.2</v>
      </c>
      <c r="D24" s="6" t="s">
        <v>10</v>
      </c>
      <c r="E24" t="s">
        <v>113</v>
      </c>
      <c r="F24">
        <v>1</v>
      </c>
      <c r="G24" s="12">
        <v>4.4999999999999997E-3</v>
      </c>
      <c r="H24" s="13">
        <f>0.0002</f>
        <v>2.0000000000000001E-4</v>
      </c>
      <c r="I24" s="13">
        <f t="shared" si="0"/>
        <v>4.4444444444444453E-2</v>
      </c>
    </row>
    <row r="25" spans="1:9" x14ac:dyDescent="0.2">
      <c r="A25" t="s">
        <v>54</v>
      </c>
      <c r="B25" s="1">
        <v>42543</v>
      </c>
      <c r="C25">
        <v>3.2</v>
      </c>
      <c r="D25" s="6" t="s">
        <v>10</v>
      </c>
      <c r="E25" t="s">
        <v>46</v>
      </c>
      <c r="F25">
        <v>2</v>
      </c>
      <c r="G25" s="12">
        <v>7.3000000000000001E-3</v>
      </c>
      <c r="H25" s="13">
        <f>0.0002</f>
        <v>2.0000000000000001E-4</v>
      </c>
      <c r="I25" s="13">
        <f t="shared" si="0"/>
        <v>2.7397260273972605E-2</v>
      </c>
    </row>
    <row r="26" spans="1:9" x14ac:dyDescent="0.2">
      <c r="A26" t="s">
        <v>54</v>
      </c>
      <c r="B26" s="1">
        <v>42550</v>
      </c>
      <c r="C26">
        <v>3.2</v>
      </c>
      <c r="D26" s="6" t="s">
        <v>10</v>
      </c>
      <c r="E26" t="s">
        <v>71</v>
      </c>
      <c r="F26">
        <v>1</v>
      </c>
      <c r="G26" s="12">
        <v>5.9999999999999995E-4</v>
      </c>
      <c r="H26" s="13">
        <f>0.00006</f>
        <v>6.0000000000000002E-5</v>
      </c>
      <c r="I26" s="13">
        <f t="shared" si="0"/>
        <v>0.1</v>
      </c>
    </row>
    <row r="27" spans="1:9" x14ac:dyDescent="0.2">
      <c r="A27" t="s">
        <v>54</v>
      </c>
      <c r="B27" s="1">
        <v>42583</v>
      </c>
      <c r="C27">
        <v>3.3</v>
      </c>
      <c r="D27" s="6" t="s">
        <v>10</v>
      </c>
      <c r="E27" t="s">
        <v>130</v>
      </c>
      <c r="F27">
        <v>2</v>
      </c>
      <c r="G27" s="12">
        <v>4.0000000000000001E-3</v>
      </c>
      <c r="H27" s="13">
        <f>0.0002</f>
        <v>2.0000000000000001E-4</v>
      </c>
      <c r="I27" s="13">
        <f t="shared" si="0"/>
        <v>0.05</v>
      </c>
    </row>
    <row r="28" spans="1:9" x14ac:dyDescent="0.2">
      <c r="A28" t="s">
        <v>54</v>
      </c>
      <c r="B28" s="1">
        <v>42557</v>
      </c>
      <c r="C28">
        <v>3.3</v>
      </c>
      <c r="D28" s="6" t="s">
        <v>10</v>
      </c>
      <c r="E28" t="s">
        <v>87</v>
      </c>
      <c r="F28">
        <v>4</v>
      </c>
      <c r="G28" s="12">
        <v>8.0000000000000002E-3</v>
      </c>
      <c r="H28" s="13">
        <f>0.0002</f>
        <v>2.0000000000000001E-4</v>
      </c>
      <c r="I28" s="13">
        <f t="shared" si="0"/>
        <v>2.5000000000000001E-2</v>
      </c>
    </row>
    <row r="29" spans="1:9" x14ac:dyDescent="0.2">
      <c r="A29" t="s">
        <v>54</v>
      </c>
      <c r="B29" s="1">
        <v>42563</v>
      </c>
      <c r="C29">
        <v>3.3</v>
      </c>
      <c r="D29" s="6" t="s">
        <v>10</v>
      </c>
      <c r="E29" t="s">
        <v>109</v>
      </c>
      <c r="F29">
        <v>2</v>
      </c>
      <c r="G29" s="12">
        <v>3.3999999999999998E-3</v>
      </c>
      <c r="H29" s="13">
        <f>0.0002</f>
        <v>2.0000000000000001E-4</v>
      </c>
      <c r="I29" s="13">
        <f t="shared" si="0"/>
        <v>5.8823529411764712E-2</v>
      </c>
    </row>
    <row r="30" spans="1:9" x14ac:dyDescent="0.2">
      <c r="A30" t="s">
        <v>54</v>
      </c>
      <c r="B30" s="1">
        <v>42543</v>
      </c>
      <c r="C30">
        <v>3.3</v>
      </c>
      <c r="D30" s="6" t="s">
        <v>10</v>
      </c>
      <c r="E30" t="s">
        <v>42</v>
      </c>
      <c r="F30">
        <v>2</v>
      </c>
      <c r="G30" s="12">
        <v>1.6029999999999999E-2</v>
      </c>
      <c r="H30" s="13">
        <f>0.00009</f>
        <v>9.0000000000000006E-5</v>
      </c>
      <c r="I30" s="13">
        <f t="shared" si="0"/>
        <v>5.6144728633811614E-3</v>
      </c>
    </row>
    <row r="31" spans="1:9" x14ac:dyDescent="0.2">
      <c r="A31" t="s">
        <v>54</v>
      </c>
      <c r="B31" s="1">
        <v>42550</v>
      </c>
      <c r="C31">
        <v>3.3</v>
      </c>
      <c r="D31" s="6" t="s">
        <v>10</v>
      </c>
      <c r="E31" t="s">
        <v>67</v>
      </c>
      <c r="F31">
        <v>1</v>
      </c>
      <c r="G31" s="12">
        <v>9.300000000000001E-3</v>
      </c>
      <c r="H31" s="13">
        <f>0.0001</f>
        <v>1E-4</v>
      </c>
      <c r="I31" s="13">
        <f t="shared" si="0"/>
        <v>1.075268817204301E-2</v>
      </c>
    </row>
    <row r="32" spans="1:9" x14ac:dyDescent="0.2">
      <c r="A32" t="s">
        <v>54</v>
      </c>
      <c r="B32" s="1">
        <v>42583</v>
      </c>
      <c r="C32">
        <v>3.4</v>
      </c>
      <c r="D32" s="6" t="s">
        <v>10</v>
      </c>
      <c r="E32" t="s">
        <v>129</v>
      </c>
      <c r="F32">
        <v>1</v>
      </c>
      <c r="G32" s="12">
        <v>8.9999999999999998E-4</v>
      </c>
      <c r="H32" s="13">
        <f>0.000001</f>
        <v>9.9999999999999995E-7</v>
      </c>
      <c r="I32" s="13">
        <f t="shared" si="0"/>
        <v>1.1111111111111111E-3</v>
      </c>
    </row>
    <row r="33" spans="1:9" x14ac:dyDescent="0.2">
      <c r="A33" t="s">
        <v>54</v>
      </c>
      <c r="B33" s="1">
        <v>42557</v>
      </c>
      <c r="C33">
        <v>3.4</v>
      </c>
      <c r="D33" s="6" t="s">
        <v>10</v>
      </c>
      <c r="E33" t="s">
        <v>87</v>
      </c>
      <c r="F33">
        <v>3</v>
      </c>
      <c r="G33" s="12">
        <v>3.0000000000000001E-3</v>
      </c>
      <c r="H33" s="13">
        <f>0.0001</f>
        <v>1E-4</v>
      </c>
      <c r="I33" s="13">
        <f t="shared" si="0"/>
        <v>3.3333333333333333E-2</v>
      </c>
    </row>
    <row r="34" spans="1:9" x14ac:dyDescent="0.2">
      <c r="A34" t="s">
        <v>54</v>
      </c>
      <c r="B34" s="1">
        <v>42563</v>
      </c>
      <c r="C34">
        <v>3.4</v>
      </c>
      <c r="D34" s="6" t="s">
        <v>10</v>
      </c>
      <c r="E34" t="s">
        <v>108</v>
      </c>
      <c r="F34">
        <v>1</v>
      </c>
      <c r="G34" s="12">
        <v>3.0000000000000001E-3</v>
      </c>
      <c r="H34" s="13">
        <f>0.0003</f>
        <v>2.9999999999999997E-4</v>
      </c>
      <c r="I34" s="13">
        <f t="shared" si="0"/>
        <v>9.9999999999999992E-2</v>
      </c>
    </row>
    <row r="35" spans="1:9" x14ac:dyDescent="0.2">
      <c r="A35" t="s">
        <v>54</v>
      </c>
      <c r="B35" s="1">
        <v>42543</v>
      </c>
      <c r="C35">
        <v>3.4</v>
      </c>
      <c r="D35" s="6" t="s">
        <v>10</v>
      </c>
      <c r="E35" t="s">
        <v>40</v>
      </c>
      <c r="F35">
        <v>3</v>
      </c>
      <c r="G35" s="12">
        <v>8.8699999999999994E-3</v>
      </c>
      <c r="H35" s="13">
        <f>0.0003</f>
        <v>2.9999999999999997E-4</v>
      </c>
      <c r="I35" s="13">
        <f t="shared" si="0"/>
        <v>3.3821871476888386E-2</v>
      </c>
    </row>
    <row r="36" spans="1:9" x14ac:dyDescent="0.2">
      <c r="A36" t="s">
        <v>54</v>
      </c>
      <c r="B36" s="1">
        <v>42550</v>
      </c>
      <c r="C36">
        <v>3.4</v>
      </c>
      <c r="D36" s="6" t="s">
        <v>10</v>
      </c>
      <c r="E36" t="s">
        <v>66</v>
      </c>
      <c r="F36">
        <v>3</v>
      </c>
      <c r="G36" s="12">
        <v>1.2800000000000001E-2</v>
      </c>
      <c r="H36" s="13">
        <f>0.0001</f>
        <v>1E-4</v>
      </c>
      <c r="I36" s="13">
        <f t="shared" si="0"/>
        <v>7.8125E-3</v>
      </c>
    </row>
    <row r="37" spans="1:9" x14ac:dyDescent="0.2">
      <c r="A37" t="s">
        <v>54</v>
      </c>
      <c r="B37" s="1">
        <v>42583</v>
      </c>
      <c r="C37">
        <v>4.0999999999999996</v>
      </c>
      <c r="D37" s="6" t="s">
        <v>10</v>
      </c>
      <c r="E37" t="s">
        <v>120</v>
      </c>
      <c r="F37">
        <v>2</v>
      </c>
      <c r="G37" s="12">
        <v>4.5999999999999999E-3</v>
      </c>
      <c r="H37" s="13">
        <f>0.0002</f>
        <v>2.0000000000000001E-4</v>
      </c>
      <c r="I37" s="13">
        <f t="shared" si="0"/>
        <v>4.3478260869565223E-2</v>
      </c>
    </row>
    <row r="38" spans="1:9" x14ac:dyDescent="0.2">
      <c r="A38" t="s">
        <v>54</v>
      </c>
      <c r="B38" s="1">
        <v>42557</v>
      </c>
      <c r="C38">
        <v>4.0999999999999996</v>
      </c>
      <c r="D38" s="6" t="s">
        <v>10</v>
      </c>
      <c r="E38" t="s">
        <v>77</v>
      </c>
      <c r="F38">
        <v>1</v>
      </c>
      <c r="G38" s="12">
        <v>3.5999999999999999E-3</v>
      </c>
      <c r="H38" s="13">
        <f>-0.0002</f>
        <v>-2.0000000000000001E-4</v>
      </c>
      <c r="I38" s="13">
        <f t="shared" si="0"/>
        <v>-5.5555555555555559E-2</v>
      </c>
    </row>
    <row r="39" spans="1:9" x14ac:dyDescent="0.2">
      <c r="A39" t="s">
        <v>54</v>
      </c>
      <c r="B39" s="1">
        <v>42563</v>
      </c>
      <c r="C39">
        <v>4.0999999999999996</v>
      </c>
      <c r="D39" s="6" t="s">
        <v>10</v>
      </c>
      <c r="E39" t="s">
        <v>99</v>
      </c>
      <c r="F39">
        <v>1</v>
      </c>
      <c r="G39" s="12">
        <v>8.0000000000000002E-3</v>
      </c>
      <c r="H39" s="13">
        <f>-0.0002</f>
        <v>-2.0000000000000001E-4</v>
      </c>
      <c r="I39" s="13">
        <f t="shared" si="0"/>
        <v>-2.5000000000000001E-2</v>
      </c>
    </row>
    <row r="40" spans="1:9" x14ac:dyDescent="0.2">
      <c r="A40" t="s">
        <v>54</v>
      </c>
      <c r="B40" s="1">
        <v>42543</v>
      </c>
      <c r="C40">
        <v>4.0999999999999996</v>
      </c>
      <c r="D40" s="6" t="s">
        <v>10</v>
      </c>
      <c r="E40" t="s">
        <v>31</v>
      </c>
      <c r="F40">
        <v>1</v>
      </c>
      <c r="G40" s="12">
        <v>5.5999999999999999E-3</v>
      </c>
      <c r="H40" s="13">
        <f>-0.00007</f>
        <v>-6.9999999999999994E-5</v>
      </c>
      <c r="I40" s="13">
        <f t="shared" si="0"/>
        <v>-1.2499999999999999E-2</v>
      </c>
    </row>
    <row r="41" spans="1:9" x14ac:dyDescent="0.2">
      <c r="A41" t="s">
        <v>54</v>
      </c>
      <c r="B41" s="1">
        <v>42550</v>
      </c>
      <c r="C41">
        <v>4.0999999999999996</v>
      </c>
      <c r="D41" s="6" t="s">
        <v>10</v>
      </c>
      <c r="E41" t="s">
        <v>56</v>
      </c>
      <c r="F41">
        <v>1</v>
      </c>
      <c r="G41" s="12">
        <v>1.2999999999999999E-2</v>
      </c>
      <c r="H41" s="13">
        <f>-0.0002</f>
        <v>-2.0000000000000001E-4</v>
      </c>
      <c r="I41" s="13">
        <f t="shared" si="0"/>
        <v>-1.5384615384615385E-2</v>
      </c>
    </row>
    <row r="42" spans="1:9" x14ac:dyDescent="0.2">
      <c r="A42" t="s">
        <v>54</v>
      </c>
      <c r="B42" s="1">
        <v>42583</v>
      </c>
      <c r="C42">
        <v>4.2</v>
      </c>
      <c r="D42" s="6" t="s">
        <v>10</v>
      </c>
      <c r="E42" t="s">
        <v>120</v>
      </c>
      <c r="F42">
        <v>3</v>
      </c>
      <c r="G42" s="12">
        <v>1.04E-2</v>
      </c>
      <c r="H42" s="13">
        <f>0.00002</f>
        <v>2.0000000000000002E-5</v>
      </c>
      <c r="I42" s="13">
        <f t="shared" si="0"/>
        <v>1.9230769230769234E-3</v>
      </c>
    </row>
    <row r="43" spans="1:9" x14ac:dyDescent="0.2">
      <c r="A43" t="s">
        <v>54</v>
      </c>
      <c r="B43" s="1">
        <v>42557</v>
      </c>
      <c r="C43">
        <v>4.2</v>
      </c>
      <c r="D43" s="6" t="s">
        <v>10</v>
      </c>
      <c r="E43" t="s">
        <v>78</v>
      </c>
      <c r="F43">
        <v>3</v>
      </c>
      <c r="G43" s="12">
        <v>8.0000000000000002E-3</v>
      </c>
      <c r="H43" s="13">
        <f>0.0003</f>
        <v>2.9999999999999997E-4</v>
      </c>
      <c r="I43" s="13">
        <f t="shared" si="0"/>
        <v>3.7499999999999999E-2</v>
      </c>
    </row>
    <row r="44" spans="1:9" x14ac:dyDescent="0.2">
      <c r="A44" t="s">
        <v>54</v>
      </c>
      <c r="B44" s="1">
        <v>42563</v>
      </c>
      <c r="C44">
        <v>4.2</v>
      </c>
      <c r="D44" s="6" t="s">
        <v>10</v>
      </c>
      <c r="E44" t="s">
        <v>100</v>
      </c>
      <c r="F44">
        <v>3</v>
      </c>
      <c r="G44" s="12">
        <v>8.9999999999999993E-3</v>
      </c>
      <c r="H44" s="13">
        <f>0.00002</f>
        <v>2.0000000000000002E-5</v>
      </c>
      <c r="I44" s="13">
        <f t="shared" si="0"/>
        <v>2.2222222222222227E-3</v>
      </c>
    </row>
    <row r="45" spans="1:9" x14ac:dyDescent="0.2">
      <c r="A45" t="s">
        <v>54</v>
      </c>
      <c r="B45" s="1">
        <v>42543</v>
      </c>
      <c r="C45">
        <v>4.2</v>
      </c>
      <c r="D45" s="6" t="s">
        <v>10</v>
      </c>
      <c r="E45" t="s">
        <v>32</v>
      </c>
      <c r="F45">
        <v>3</v>
      </c>
      <c r="G45" s="12">
        <v>8.5199999999999998E-3</v>
      </c>
      <c r="H45" s="13">
        <f>0.0001</f>
        <v>1E-4</v>
      </c>
      <c r="I45" s="13">
        <f t="shared" si="0"/>
        <v>1.1737089201877935E-2</v>
      </c>
    </row>
    <row r="46" spans="1:9" x14ac:dyDescent="0.2">
      <c r="A46" t="s">
        <v>54</v>
      </c>
      <c r="B46" s="1">
        <v>42550</v>
      </c>
      <c r="C46">
        <v>4.2</v>
      </c>
      <c r="D46" s="6" t="s">
        <v>10</v>
      </c>
      <c r="E46" t="s">
        <v>59</v>
      </c>
      <c r="F46">
        <v>1</v>
      </c>
      <c r="G46" s="12">
        <v>5.0000000000000001E-3</v>
      </c>
      <c r="H46" s="13">
        <f>0.00005</f>
        <v>5.0000000000000002E-5</v>
      </c>
      <c r="I46" s="13">
        <f t="shared" si="0"/>
        <v>0.01</v>
      </c>
    </row>
    <row r="47" spans="1:9" x14ac:dyDescent="0.2">
      <c r="A47" t="s">
        <v>54</v>
      </c>
      <c r="B47" s="1">
        <v>42583</v>
      </c>
      <c r="C47">
        <v>4.3</v>
      </c>
      <c r="D47" s="6" t="s">
        <v>10</v>
      </c>
      <c r="E47" t="s">
        <v>123</v>
      </c>
      <c r="F47">
        <v>2</v>
      </c>
      <c r="G47" s="12">
        <v>1.2999999999999999E-3</v>
      </c>
      <c r="H47" s="13">
        <f>0.00004</f>
        <v>4.0000000000000003E-5</v>
      </c>
      <c r="I47" s="13">
        <f t="shared" si="0"/>
        <v>3.0769230769230774E-2</v>
      </c>
    </row>
    <row r="48" spans="1:9" x14ac:dyDescent="0.2">
      <c r="A48" t="s">
        <v>54</v>
      </c>
      <c r="B48" s="1">
        <v>42557</v>
      </c>
      <c r="C48">
        <v>4.3</v>
      </c>
      <c r="D48" s="6" t="s">
        <v>10</v>
      </c>
      <c r="E48" t="s">
        <v>81</v>
      </c>
      <c r="F48">
        <v>1</v>
      </c>
      <c r="G48" s="12">
        <v>1E-3</v>
      </c>
      <c r="H48" s="13">
        <f>-0.00008</f>
        <v>-8.0000000000000007E-5</v>
      </c>
      <c r="I48" s="13">
        <f t="shared" si="0"/>
        <v>-0.08</v>
      </c>
    </row>
    <row r="49" spans="1:9" x14ac:dyDescent="0.2">
      <c r="A49" t="s">
        <v>54</v>
      </c>
      <c r="B49" s="1">
        <v>42563</v>
      </c>
      <c r="C49">
        <v>4.3</v>
      </c>
      <c r="D49" s="6" t="s">
        <v>10</v>
      </c>
      <c r="E49" t="s">
        <v>101</v>
      </c>
      <c r="F49">
        <v>4</v>
      </c>
      <c r="G49" s="12">
        <v>8.9999999999999993E-3</v>
      </c>
      <c r="H49" s="13">
        <f>0.0004</f>
        <v>4.0000000000000002E-4</v>
      </c>
      <c r="I49" s="13">
        <f t="shared" si="0"/>
        <v>4.4444444444444453E-2</v>
      </c>
    </row>
    <row r="50" spans="1:9" x14ac:dyDescent="0.2">
      <c r="A50" t="s">
        <v>54</v>
      </c>
      <c r="B50" s="1">
        <v>42543</v>
      </c>
      <c r="C50">
        <v>4.3</v>
      </c>
      <c r="D50" s="6" t="s">
        <v>10</v>
      </c>
      <c r="E50" t="s">
        <v>35</v>
      </c>
      <c r="F50">
        <v>2</v>
      </c>
      <c r="G50" s="12">
        <v>2.6099999999999999E-3</v>
      </c>
      <c r="H50" s="13">
        <f>0.0001</f>
        <v>1E-4</v>
      </c>
      <c r="I50" s="13">
        <f t="shared" si="0"/>
        <v>3.8314176245210732E-2</v>
      </c>
    </row>
    <row r="51" spans="1:9" x14ac:dyDescent="0.2">
      <c r="A51" t="s">
        <v>54</v>
      </c>
      <c r="B51" s="1">
        <v>42583</v>
      </c>
      <c r="C51">
        <v>4.4000000000000004</v>
      </c>
      <c r="D51" s="6" t="s">
        <v>10</v>
      </c>
      <c r="E51" t="s">
        <v>126</v>
      </c>
      <c r="F51">
        <v>1</v>
      </c>
      <c r="G51" s="12">
        <v>2.2000000000000001E-3</v>
      </c>
      <c r="H51" s="13">
        <f>-0.00007</f>
        <v>-6.9999999999999994E-5</v>
      </c>
      <c r="I51" s="13">
        <f t="shared" si="0"/>
        <v>-3.1818181818181815E-2</v>
      </c>
    </row>
    <row r="52" spans="1:9" x14ac:dyDescent="0.2">
      <c r="A52" t="s">
        <v>54</v>
      </c>
      <c r="B52" s="1">
        <v>42557</v>
      </c>
      <c r="C52">
        <v>4.4000000000000004</v>
      </c>
      <c r="D52" s="6" t="s">
        <v>10</v>
      </c>
      <c r="E52" t="s">
        <v>84</v>
      </c>
      <c r="F52">
        <v>1</v>
      </c>
      <c r="G52" s="12">
        <v>2E-3</v>
      </c>
      <c r="H52" s="13">
        <f>-0.00001</f>
        <v>-1.0000000000000001E-5</v>
      </c>
      <c r="I52" s="13">
        <f t="shared" si="0"/>
        <v>-5.0000000000000001E-3</v>
      </c>
    </row>
    <row r="53" spans="1:9" x14ac:dyDescent="0.2">
      <c r="A53" t="s">
        <v>54</v>
      </c>
      <c r="B53" s="1">
        <v>42563</v>
      </c>
      <c r="C53">
        <v>4.4000000000000004</v>
      </c>
      <c r="D53" s="6" t="s">
        <v>10</v>
      </c>
      <c r="E53" t="s">
        <v>104</v>
      </c>
      <c r="F53">
        <v>3</v>
      </c>
      <c r="G53" s="12">
        <v>6.0000000000000001E-3</v>
      </c>
      <c r="H53" s="13">
        <f>-0.00009</f>
        <v>-9.0000000000000006E-5</v>
      </c>
      <c r="I53" s="13">
        <f t="shared" si="0"/>
        <v>-1.5000000000000001E-2</v>
      </c>
    </row>
    <row r="54" spans="1:9" x14ac:dyDescent="0.2">
      <c r="A54" t="s">
        <v>54</v>
      </c>
      <c r="B54" s="1">
        <v>42543</v>
      </c>
      <c r="C54">
        <v>4.4000000000000004</v>
      </c>
      <c r="D54" s="6" t="s">
        <v>10</v>
      </c>
      <c r="E54" t="s">
        <v>37</v>
      </c>
      <c r="F54">
        <v>2</v>
      </c>
      <c r="G54" s="12">
        <v>7.3899999999999999E-3</v>
      </c>
      <c r="H54" s="13">
        <f>-0.00004</f>
        <v>-4.0000000000000003E-5</v>
      </c>
      <c r="I54" s="13">
        <f t="shared" si="0"/>
        <v>-5.4127198917456026E-3</v>
      </c>
    </row>
    <row r="55" spans="1:9" x14ac:dyDescent="0.2">
      <c r="A55" t="s">
        <v>54</v>
      </c>
      <c r="B55" s="1">
        <v>42550</v>
      </c>
      <c r="C55">
        <v>4.4000000000000004</v>
      </c>
      <c r="D55" s="6" t="s">
        <v>10</v>
      </c>
      <c r="E55" t="s">
        <v>63</v>
      </c>
      <c r="F55">
        <v>2</v>
      </c>
      <c r="G55" s="12">
        <v>4.0000000000000001E-3</v>
      </c>
      <c r="H55" s="13">
        <f>0.0002</f>
        <v>2.0000000000000001E-4</v>
      </c>
      <c r="I55" s="13">
        <f t="shared" si="0"/>
        <v>0.05</v>
      </c>
    </row>
    <row r="56" spans="1:9" x14ac:dyDescent="0.2">
      <c r="A56" t="s">
        <v>54</v>
      </c>
      <c r="B56" s="1">
        <v>42583</v>
      </c>
      <c r="C56">
        <v>2.1</v>
      </c>
      <c r="D56" s="6" t="s">
        <v>16</v>
      </c>
      <c r="E56" t="s">
        <v>137</v>
      </c>
      <c r="F56">
        <v>2</v>
      </c>
      <c r="G56" s="12">
        <v>7.0000000000000001E-3</v>
      </c>
      <c r="H56" s="13">
        <f>0.000003</f>
        <v>3.0000000000000001E-6</v>
      </c>
      <c r="I56" s="13">
        <f t="shared" si="0"/>
        <v>4.2857142857142855E-4</v>
      </c>
    </row>
    <row r="57" spans="1:9" x14ac:dyDescent="0.2">
      <c r="A57" t="s">
        <v>54</v>
      </c>
      <c r="B57" s="1">
        <v>42557</v>
      </c>
      <c r="C57">
        <v>2.1</v>
      </c>
      <c r="D57" s="6" t="s">
        <v>16</v>
      </c>
      <c r="E57" t="s">
        <v>95</v>
      </c>
      <c r="F57">
        <v>2</v>
      </c>
      <c r="G57" s="12">
        <v>1.4999999999999999E-2</v>
      </c>
      <c r="H57" s="13">
        <f>0.0002</f>
        <v>2.0000000000000001E-4</v>
      </c>
      <c r="I57" s="13">
        <f t="shared" si="0"/>
        <v>1.3333333333333334E-2</v>
      </c>
    </row>
    <row r="58" spans="1:9" x14ac:dyDescent="0.2">
      <c r="A58" t="s">
        <v>54</v>
      </c>
      <c r="B58" s="1">
        <v>42563</v>
      </c>
      <c r="C58">
        <v>2.1</v>
      </c>
      <c r="D58" s="6" t="s">
        <v>16</v>
      </c>
      <c r="E58" t="s">
        <v>116</v>
      </c>
      <c r="F58">
        <v>1</v>
      </c>
      <c r="G58" s="12">
        <v>3.8E-3</v>
      </c>
      <c r="H58" s="13">
        <f>-0.0003</f>
        <v>-2.9999999999999997E-4</v>
      </c>
      <c r="I58" s="13">
        <f t="shared" si="0"/>
        <v>-7.8947368421052627E-2</v>
      </c>
    </row>
    <row r="59" spans="1:9" x14ac:dyDescent="0.2">
      <c r="A59" t="s">
        <v>54</v>
      </c>
      <c r="B59" s="1">
        <v>42543</v>
      </c>
      <c r="C59">
        <v>2.1</v>
      </c>
      <c r="D59" s="6" t="s">
        <v>16</v>
      </c>
      <c r="E59" t="s">
        <v>49</v>
      </c>
      <c r="F59">
        <v>3</v>
      </c>
      <c r="G59" s="12">
        <v>1.1769999999999999E-2</v>
      </c>
      <c r="H59" s="13">
        <f>0.0003</f>
        <v>2.9999999999999997E-4</v>
      </c>
      <c r="I59" s="13">
        <f t="shared" si="0"/>
        <v>2.5488530161427356E-2</v>
      </c>
    </row>
    <row r="60" spans="1:9" x14ac:dyDescent="0.2">
      <c r="A60" t="s">
        <v>54</v>
      </c>
      <c r="B60" s="1">
        <v>42550</v>
      </c>
      <c r="C60">
        <v>2.1</v>
      </c>
      <c r="D60" s="6" t="s">
        <v>16</v>
      </c>
      <c r="E60" t="s">
        <v>74</v>
      </c>
      <c r="F60">
        <v>3</v>
      </c>
      <c r="G60" s="12">
        <v>8.3000000000000001E-3</v>
      </c>
      <c r="H60" s="13">
        <f>0.0009</f>
        <v>8.9999999999999998E-4</v>
      </c>
      <c r="I60" s="13">
        <f t="shared" si="0"/>
        <v>0.10843373493975904</v>
      </c>
    </row>
    <row r="61" spans="1:9" x14ac:dyDescent="0.2">
      <c r="A61" t="s">
        <v>54</v>
      </c>
      <c r="B61" s="1">
        <v>42583</v>
      </c>
      <c r="C61">
        <v>3.1</v>
      </c>
      <c r="D61" s="6" t="s">
        <v>16</v>
      </c>
      <c r="E61" t="s">
        <v>135</v>
      </c>
      <c r="F61">
        <v>4</v>
      </c>
      <c r="G61" s="12">
        <v>7.0000000000000001E-3</v>
      </c>
      <c r="H61" s="13">
        <f>0.0004</f>
        <v>4.0000000000000002E-4</v>
      </c>
      <c r="I61" s="13">
        <f t="shared" si="0"/>
        <v>5.7142857142857141E-2</v>
      </c>
    </row>
    <row r="62" spans="1:9" x14ac:dyDescent="0.2">
      <c r="A62" t="s">
        <v>54</v>
      </c>
      <c r="B62" s="1">
        <v>42557</v>
      </c>
      <c r="C62">
        <v>3.1</v>
      </c>
      <c r="D62" s="6" t="s">
        <v>16</v>
      </c>
      <c r="E62" t="s">
        <v>94</v>
      </c>
      <c r="F62">
        <v>2</v>
      </c>
      <c r="G62" s="12">
        <v>3.0000000000000001E-3</v>
      </c>
      <c r="H62" s="13">
        <f>0.0003</f>
        <v>2.9999999999999997E-4</v>
      </c>
      <c r="I62" s="13">
        <f t="shared" si="0"/>
        <v>9.9999999999999992E-2</v>
      </c>
    </row>
    <row r="63" spans="1:9" x14ac:dyDescent="0.2">
      <c r="A63" t="s">
        <v>54</v>
      </c>
      <c r="B63" s="1">
        <v>42563</v>
      </c>
      <c r="C63">
        <v>3.1</v>
      </c>
      <c r="D63" s="6" t="s">
        <v>16</v>
      </c>
      <c r="E63" t="s">
        <v>115</v>
      </c>
      <c r="F63">
        <v>2</v>
      </c>
      <c r="G63" s="12">
        <v>1.4E-3</v>
      </c>
      <c r="H63" s="13">
        <f>0.0002</f>
        <v>2.0000000000000001E-4</v>
      </c>
      <c r="I63" s="13">
        <f t="shared" si="0"/>
        <v>0.14285714285714288</v>
      </c>
    </row>
    <row r="64" spans="1:9" x14ac:dyDescent="0.2">
      <c r="A64" t="s">
        <v>54</v>
      </c>
      <c r="B64" s="1">
        <v>42543</v>
      </c>
      <c r="C64">
        <v>3.1</v>
      </c>
      <c r="D64" s="6" t="s">
        <v>16</v>
      </c>
      <c r="E64" t="s">
        <v>48</v>
      </c>
      <c r="F64">
        <v>1</v>
      </c>
      <c r="G64" s="12">
        <v>1.261E-2</v>
      </c>
      <c r="H64" s="13">
        <f>-0.00004</f>
        <v>-4.0000000000000003E-5</v>
      </c>
      <c r="I64" s="13">
        <f t="shared" si="0"/>
        <v>-3.1720856463124509E-3</v>
      </c>
    </row>
    <row r="65" spans="1:9" x14ac:dyDescent="0.2">
      <c r="A65" t="s">
        <v>54</v>
      </c>
      <c r="B65" s="1">
        <v>42550</v>
      </c>
      <c r="C65">
        <v>3.1</v>
      </c>
      <c r="D65" s="6" t="s">
        <v>16</v>
      </c>
      <c r="E65" t="s">
        <v>73</v>
      </c>
      <c r="F65">
        <v>2</v>
      </c>
      <c r="G65" s="12">
        <v>7.0000000000000001E-3</v>
      </c>
      <c r="H65" s="13">
        <f>0.0002</f>
        <v>2.0000000000000001E-4</v>
      </c>
      <c r="I65" s="13">
        <f t="shared" si="0"/>
        <v>2.8571428571428571E-2</v>
      </c>
    </row>
    <row r="66" spans="1:9" x14ac:dyDescent="0.2">
      <c r="A66" t="s">
        <v>54</v>
      </c>
      <c r="B66" s="1">
        <v>42583</v>
      </c>
      <c r="C66">
        <v>3.2</v>
      </c>
      <c r="D66" s="6" t="s">
        <v>16</v>
      </c>
      <c r="E66" t="s">
        <v>133</v>
      </c>
      <c r="F66">
        <v>4</v>
      </c>
      <c r="G66" s="12">
        <v>2E-3</v>
      </c>
      <c r="H66" s="13">
        <f>0.0003</f>
        <v>2.9999999999999997E-4</v>
      </c>
      <c r="I66" s="13">
        <f t="shared" ref="I66:I129" si="1">H66/G66</f>
        <v>0.15</v>
      </c>
    </row>
    <row r="67" spans="1:9" x14ac:dyDescent="0.2">
      <c r="A67" t="s">
        <v>54</v>
      </c>
      <c r="B67" s="1">
        <v>42557</v>
      </c>
      <c r="C67">
        <v>3.2</v>
      </c>
      <c r="D67" s="6" t="s">
        <v>16</v>
      </c>
      <c r="E67" t="s">
        <v>92</v>
      </c>
      <c r="F67">
        <v>1</v>
      </c>
      <c r="G67" s="12">
        <v>7.0000000000000001E-3</v>
      </c>
      <c r="H67" s="13">
        <f>0.0042</f>
        <v>4.1999999999999997E-3</v>
      </c>
      <c r="I67" s="13">
        <f t="shared" si="1"/>
        <v>0.6</v>
      </c>
    </row>
    <row r="68" spans="1:9" x14ac:dyDescent="0.2">
      <c r="A68" t="s">
        <v>54</v>
      </c>
      <c r="B68" s="1">
        <v>42563</v>
      </c>
      <c r="C68">
        <v>3.2</v>
      </c>
      <c r="D68" s="6" t="s">
        <v>16</v>
      </c>
      <c r="E68" t="s">
        <v>112</v>
      </c>
      <c r="F68">
        <v>3</v>
      </c>
      <c r="G68" s="12">
        <v>5.7999999999999996E-3</v>
      </c>
      <c r="H68" s="13">
        <f>0.00006</f>
        <v>6.0000000000000002E-5</v>
      </c>
      <c r="I68" s="13">
        <f t="shared" si="1"/>
        <v>1.0344827586206898E-2</v>
      </c>
    </row>
    <row r="69" spans="1:9" x14ac:dyDescent="0.2">
      <c r="A69" t="s">
        <v>54</v>
      </c>
      <c r="B69" s="1">
        <v>42543</v>
      </c>
      <c r="C69">
        <v>3.2</v>
      </c>
      <c r="D69" s="6" t="s">
        <v>16</v>
      </c>
      <c r="E69" t="s">
        <v>44</v>
      </c>
      <c r="F69">
        <v>2</v>
      </c>
      <c r="G69" s="12">
        <v>2.16E-3</v>
      </c>
      <c r="H69" s="13">
        <f>0.0002</f>
        <v>2.0000000000000001E-4</v>
      </c>
      <c r="I69" s="13">
        <f t="shared" si="1"/>
        <v>9.2592592592592601E-2</v>
      </c>
    </row>
    <row r="70" spans="1:9" x14ac:dyDescent="0.2">
      <c r="A70" t="s">
        <v>54</v>
      </c>
      <c r="B70" s="1">
        <v>42550</v>
      </c>
      <c r="C70">
        <v>3.2</v>
      </c>
      <c r="D70" s="6" t="s">
        <v>16</v>
      </c>
      <c r="E70" t="s">
        <v>70</v>
      </c>
      <c r="F70">
        <v>3</v>
      </c>
      <c r="G70" s="12">
        <v>2.5999999999999999E-3</v>
      </c>
      <c r="H70" s="13">
        <f>0.0002</f>
        <v>2.0000000000000001E-4</v>
      </c>
      <c r="I70" s="13">
        <f t="shared" si="1"/>
        <v>7.6923076923076927E-2</v>
      </c>
    </row>
    <row r="71" spans="1:9" x14ac:dyDescent="0.2">
      <c r="A71" t="s">
        <v>54</v>
      </c>
      <c r="B71" s="1">
        <v>42583</v>
      </c>
      <c r="C71">
        <v>3.3</v>
      </c>
      <c r="D71" s="6" t="s">
        <v>16</v>
      </c>
      <c r="E71" t="s">
        <v>130</v>
      </c>
      <c r="F71">
        <v>1</v>
      </c>
      <c r="G71" s="12">
        <v>4.3E-3</v>
      </c>
      <c r="H71" s="13">
        <f>0.0002</f>
        <v>2.0000000000000001E-4</v>
      </c>
      <c r="I71" s="13">
        <f t="shared" si="1"/>
        <v>4.6511627906976744E-2</v>
      </c>
    </row>
    <row r="72" spans="1:9" x14ac:dyDescent="0.2">
      <c r="A72" t="s">
        <v>54</v>
      </c>
      <c r="B72" s="1">
        <v>42557</v>
      </c>
      <c r="C72">
        <v>3.3</v>
      </c>
      <c r="D72" s="6" t="s">
        <v>16</v>
      </c>
      <c r="E72" t="s">
        <v>88</v>
      </c>
      <c r="F72">
        <v>4</v>
      </c>
      <c r="G72" s="12">
        <v>1.4E-2</v>
      </c>
      <c r="H72" s="13">
        <f>0.0001</f>
        <v>1E-4</v>
      </c>
      <c r="I72" s="13">
        <f t="shared" si="1"/>
        <v>7.1428571428571426E-3</v>
      </c>
    </row>
    <row r="73" spans="1:9" x14ac:dyDescent="0.2">
      <c r="A73" t="s">
        <v>54</v>
      </c>
      <c r="B73" s="1">
        <v>42563</v>
      </c>
      <c r="C73">
        <v>3.3</v>
      </c>
      <c r="D73" s="6" t="s">
        <v>16</v>
      </c>
      <c r="E73" t="s">
        <v>109</v>
      </c>
      <c r="F73">
        <v>3</v>
      </c>
      <c r="G73" s="12">
        <v>5.0000000000000001E-3</v>
      </c>
      <c r="H73" s="13">
        <f>0.00004</f>
        <v>4.0000000000000003E-5</v>
      </c>
      <c r="I73" s="13">
        <f t="shared" si="1"/>
        <v>8.0000000000000002E-3</v>
      </c>
    </row>
    <row r="74" spans="1:9" x14ac:dyDescent="0.2">
      <c r="A74" t="s">
        <v>54</v>
      </c>
      <c r="B74" s="1">
        <v>42543</v>
      </c>
      <c r="C74">
        <v>3.3</v>
      </c>
      <c r="D74" s="6" t="s">
        <v>16</v>
      </c>
      <c r="E74" t="s">
        <v>42</v>
      </c>
      <c r="F74">
        <v>1</v>
      </c>
      <c r="G74" s="12">
        <v>1.15E-2</v>
      </c>
      <c r="H74" s="13">
        <f>0.00004</f>
        <v>4.0000000000000003E-5</v>
      </c>
      <c r="I74" s="13">
        <f t="shared" si="1"/>
        <v>3.4782608695652175E-3</v>
      </c>
    </row>
    <row r="75" spans="1:9" x14ac:dyDescent="0.2">
      <c r="A75" t="s">
        <v>54</v>
      </c>
      <c r="B75" s="1">
        <v>42550</v>
      </c>
      <c r="C75">
        <v>3.3</v>
      </c>
      <c r="D75" s="6" t="s">
        <v>16</v>
      </c>
      <c r="E75" t="s">
        <v>67</v>
      </c>
      <c r="F75">
        <v>2</v>
      </c>
      <c r="G75" s="12">
        <v>3.0000000000000001E-3</v>
      </c>
      <c r="H75" s="13">
        <f>0.00007</f>
        <v>6.9999999999999994E-5</v>
      </c>
      <c r="I75" s="13">
        <f t="shared" si="1"/>
        <v>2.3333333333333331E-2</v>
      </c>
    </row>
    <row r="76" spans="1:9" x14ac:dyDescent="0.2">
      <c r="A76" t="s">
        <v>54</v>
      </c>
      <c r="B76" s="1">
        <v>42583</v>
      </c>
      <c r="C76">
        <v>3.4</v>
      </c>
      <c r="D76" s="6" t="s">
        <v>16</v>
      </c>
      <c r="E76" t="s">
        <v>128</v>
      </c>
      <c r="F76">
        <v>4</v>
      </c>
      <c r="G76" s="12">
        <v>5.4000000000000003E-3</v>
      </c>
      <c r="H76" s="13">
        <f>0.0006</f>
        <v>5.9999999999999995E-4</v>
      </c>
      <c r="I76" s="13">
        <f t="shared" si="1"/>
        <v>0.11111111111111109</v>
      </c>
    </row>
    <row r="77" spans="1:9" x14ac:dyDescent="0.2">
      <c r="A77" t="s">
        <v>54</v>
      </c>
      <c r="B77" s="1">
        <v>42557</v>
      </c>
      <c r="C77">
        <v>3.4</v>
      </c>
      <c r="D77" s="6" t="s">
        <v>16</v>
      </c>
      <c r="E77" t="s">
        <v>87</v>
      </c>
      <c r="F77">
        <v>1</v>
      </c>
      <c r="G77" s="12">
        <v>2E-3</v>
      </c>
      <c r="H77" s="13">
        <f>0.00008</f>
        <v>8.0000000000000007E-5</v>
      </c>
      <c r="I77" s="13">
        <f t="shared" si="1"/>
        <v>0.04</v>
      </c>
    </row>
    <row r="78" spans="1:9" x14ac:dyDescent="0.2">
      <c r="A78" t="s">
        <v>54</v>
      </c>
      <c r="B78" s="1">
        <v>42563</v>
      </c>
      <c r="C78">
        <v>3.4</v>
      </c>
      <c r="D78" s="6" t="s">
        <v>16</v>
      </c>
      <c r="E78" t="s">
        <v>107</v>
      </c>
      <c r="F78">
        <v>3</v>
      </c>
      <c r="G78" s="12">
        <v>4.0000000000000001E-3</v>
      </c>
      <c r="H78" s="13">
        <f>0.0002</f>
        <v>2.0000000000000001E-4</v>
      </c>
      <c r="I78" s="13">
        <f t="shared" si="1"/>
        <v>0.05</v>
      </c>
    </row>
    <row r="79" spans="1:9" x14ac:dyDescent="0.2">
      <c r="A79" t="s">
        <v>54</v>
      </c>
      <c r="B79" s="1">
        <v>42543</v>
      </c>
      <c r="C79">
        <v>3.4</v>
      </c>
      <c r="D79" s="6" t="s">
        <v>16</v>
      </c>
      <c r="E79" t="s">
        <v>40</v>
      </c>
      <c r="F79">
        <v>2</v>
      </c>
      <c r="G79" s="12">
        <v>1.0699999999999999E-2</v>
      </c>
      <c r="H79" s="13">
        <f>0.0003</f>
        <v>2.9999999999999997E-4</v>
      </c>
      <c r="I79" s="13">
        <f t="shared" si="1"/>
        <v>2.8037383177570093E-2</v>
      </c>
    </row>
    <row r="80" spans="1:9" x14ac:dyDescent="0.2">
      <c r="A80" t="s">
        <v>54</v>
      </c>
      <c r="B80" s="1">
        <v>42550</v>
      </c>
      <c r="C80">
        <v>3.4</v>
      </c>
      <c r="D80" s="6" t="s">
        <v>16</v>
      </c>
      <c r="E80" t="s">
        <v>65</v>
      </c>
      <c r="F80">
        <v>1</v>
      </c>
      <c r="G80" s="12">
        <v>1.2E-2</v>
      </c>
      <c r="H80" s="13">
        <f>-0.00005</f>
        <v>-5.0000000000000002E-5</v>
      </c>
      <c r="I80" s="13">
        <f t="shared" si="1"/>
        <v>-4.1666666666666666E-3</v>
      </c>
    </row>
    <row r="81" spans="1:9" x14ac:dyDescent="0.2">
      <c r="A81" t="s">
        <v>54</v>
      </c>
      <c r="B81" s="1">
        <v>42583</v>
      </c>
      <c r="C81">
        <v>4.0999999999999996</v>
      </c>
      <c r="D81" s="6" t="s">
        <v>16</v>
      </c>
      <c r="E81" t="s">
        <v>119</v>
      </c>
      <c r="F81">
        <v>2</v>
      </c>
      <c r="G81" s="12">
        <v>2.8999999999999998E-3</v>
      </c>
      <c r="H81" s="13">
        <f>0.0003</f>
        <v>2.9999999999999997E-4</v>
      </c>
      <c r="I81" s="13">
        <f t="shared" si="1"/>
        <v>0.10344827586206896</v>
      </c>
    </row>
    <row r="82" spans="1:9" x14ac:dyDescent="0.2">
      <c r="A82" t="s">
        <v>54</v>
      </c>
      <c r="B82" s="1">
        <v>42557</v>
      </c>
      <c r="C82">
        <v>4.0999999999999996</v>
      </c>
      <c r="D82" s="6" t="s">
        <v>16</v>
      </c>
      <c r="E82" t="s">
        <v>77</v>
      </c>
      <c r="F82">
        <v>3</v>
      </c>
      <c r="G82" s="12">
        <v>7.7999999999999996E-3</v>
      </c>
      <c r="H82" s="13">
        <f>0.0003</f>
        <v>2.9999999999999997E-4</v>
      </c>
      <c r="I82" s="13">
        <f t="shared" si="1"/>
        <v>3.8461538461538457E-2</v>
      </c>
    </row>
    <row r="83" spans="1:9" x14ac:dyDescent="0.2">
      <c r="A83" t="s">
        <v>54</v>
      </c>
      <c r="B83" s="1">
        <v>42563</v>
      </c>
      <c r="C83">
        <v>4.0999999999999996</v>
      </c>
      <c r="D83" s="6" t="s">
        <v>16</v>
      </c>
      <c r="E83" t="s">
        <v>98</v>
      </c>
      <c r="F83">
        <v>2</v>
      </c>
      <c r="G83" s="12">
        <v>1.4E-2</v>
      </c>
      <c r="H83" s="13">
        <f>-0.0006</f>
        <v>-5.9999999999999995E-4</v>
      </c>
      <c r="I83" s="13">
        <f t="shared" si="1"/>
        <v>-4.2857142857142851E-2</v>
      </c>
    </row>
    <row r="84" spans="1:9" x14ac:dyDescent="0.2">
      <c r="A84" t="s">
        <v>54</v>
      </c>
      <c r="B84" s="1">
        <v>42543</v>
      </c>
      <c r="C84">
        <v>4.0999999999999996</v>
      </c>
      <c r="D84" s="6" t="s">
        <v>16</v>
      </c>
      <c r="E84" t="s">
        <v>31</v>
      </c>
      <c r="F84">
        <v>3</v>
      </c>
      <c r="G84" s="12">
        <v>6.6E-3</v>
      </c>
      <c r="H84" s="13">
        <f>0.0002</f>
        <v>2.0000000000000001E-4</v>
      </c>
      <c r="I84" s="13">
        <f t="shared" si="1"/>
        <v>3.0303030303030304E-2</v>
      </c>
    </row>
    <row r="85" spans="1:9" x14ac:dyDescent="0.2">
      <c r="A85" t="s">
        <v>54</v>
      </c>
      <c r="B85" s="1">
        <v>42550</v>
      </c>
      <c r="C85">
        <v>4.0999999999999996</v>
      </c>
      <c r="D85" s="6" t="s">
        <v>16</v>
      </c>
      <c r="E85" t="s">
        <v>57</v>
      </c>
      <c r="F85">
        <v>2</v>
      </c>
      <c r="G85" s="12">
        <v>4.0000000000000001E-3</v>
      </c>
      <c r="H85" s="13">
        <f>-0.0002</f>
        <v>-2.0000000000000001E-4</v>
      </c>
      <c r="I85" s="13">
        <f t="shared" si="1"/>
        <v>-0.05</v>
      </c>
    </row>
    <row r="86" spans="1:9" x14ac:dyDescent="0.2">
      <c r="A86" t="s">
        <v>54</v>
      </c>
      <c r="B86" s="1">
        <v>42583</v>
      </c>
      <c r="C86">
        <v>4.2</v>
      </c>
      <c r="D86" s="6" t="s">
        <v>16</v>
      </c>
      <c r="E86" t="s">
        <v>121</v>
      </c>
      <c r="F86">
        <v>4</v>
      </c>
      <c r="G86" s="12">
        <v>2E-3</v>
      </c>
      <c r="H86" s="13">
        <f>0.0002</f>
        <v>2.0000000000000001E-4</v>
      </c>
      <c r="I86" s="13">
        <f t="shared" si="1"/>
        <v>0.1</v>
      </c>
    </row>
    <row r="87" spans="1:9" x14ac:dyDescent="0.2">
      <c r="A87" t="s">
        <v>54</v>
      </c>
      <c r="B87" s="1">
        <v>42557</v>
      </c>
      <c r="C87">
        <v>4.2</v>
      </c>
      <c r="D87" s="6" t="s">
        <v>16</v>
      </c>
      <c r="E87" t="s">
        <v>79</v>
      </c>
      <c r="F87">
        <v>4</v>
      </c>
      <c r="G87" s="12">
        <v>3.0000000000000001E-3</v>
      </c>
      <c r="H87" s="13">
        <f>0.0002</f>
        <v>2.0000000000000001E-4</v>
      </c>
      <c r="I87" s="13">
        <f t="shared" si="1"/>
        <v>6.6666666666666666E-2</v>
      </c>
    </row>
    <row r="88" spans="1:9" x14ac:dyDescent="0.2">
      <c r="A88" t="s">
        <v>54</v>
      </c>
      <c r="B88" s="1">
        <v>42563</v>
      </c>
      <c r="C88">
        <v>4.2</v>
      </c>
      <c r="D88" s="6" t="s">
        <v>16</v>
      </c>
      <c r="E88" t="s">
        <v>99</v>
      </c>
      <c r="F88">
        <v>3</v>
      </c>
      <c r="G88" s="12">
        <v>1.6E-2</v>
      </c>
      <c r="H88" s="13">
        <f>0.0004</f>
        <v>4.0000000000000002E-4</v>
      </c>
      <c r="I88" s="13">
        <f t="shared" si="1"/>
        <v>2.5000000000000001E-2</v>
      </c>
    </row>
    <row r="89" spans="1:9" x14ac:dyDescent="0.2">
      <c r="A89" t="s">
        <v>54</v>
      </c>
      <c r="B89" s="1">
        <v>42543</v>
      </c>
      <c r="C89">
        <v>4.2</v>
      </c>
      <c r="D89" s="6" t="s">
        <v>16</v>
      </c>
      <c r="E89" t="s">
        <v>33</v>
      </c>
      <c r="F89">
        <v>4</v>
      </c>
      <c r="G89" s="12">
        <f>0.00214+0.00318</f>
        <v>5.3200000000000001E-3</v>
      </c>
      <c r="H89" s="13">
        <f>-0.0001</f>
        <v>-1E-4</v>
      </c>
      <c r="I89" s="13">
        <f t="shared" si="1"/>
        <v>-1.8796992481203006E-2</v>
      </c>
    </row>
    <row r="90" spans="1:9" x14ac:dyDescent="0.2">
      <c r="A90" t="s">
        <v>54</v>
      </c>
      <c r="B90" s="1">
        <v>42550</v>
      </c>
      <c r="C90">
        <v>4.2</v>
      </c>
      <c r="D90" s="6" t="s">
        <v>16</v>
      </c>
      <c r="E90" t="s">
        <v>58</v>
      </c>
      <c r="F90">
        <v>1</v>
      </c>
      <c r="G90" s="12">
        <v>2E-3</v>
      </c>
      <c r="H90" s="13">
        <f>0.00004</f>
        <v>4.0000000000000003E-5</v>
      </c>
      <c r="I90" s="13">
        <f t="shared" si="1"/>
        <v>0.02</v>
      </c>
    </row>
    <row r="91" spans="1:9" x14ac:dyDescent="0.2">
      <c r="A91" t="s">
        <v>54</v>
      </c>
      <c r="B91" s="1">
        <v>42583</v>
      </c>
      <c r="C91">
        <v>4.3</v>
      </c>
      <c r="D91" s="6" t="s">
        <v>16</v>
      </c>
      <c r="E91" t="s">
        <v>124</v>
      </c>
      <c r="F91">
        <v>2</v>
      </c>
      <c r="G91" s="12">
        <v>3.3999999999999998E-3</v>
      </c>
      <c r="H91" s="13">
        <f>0.0001</f>
        <v>1E-4</v>
      </c>
      <c r="I91" s="13">
        <f t="shared" si="1"/>
        <v>2.9411764705882356E-2</v>
      </c>
    </row>
    <row r="92" spans="1:9" x14ac:dyDescent="0.2">
      <c r="A92" t="s">
        <v>54</v>
      </c>
      <c r="B92" s="1">
        <v>42557</v>
      </c>
      <c r="C92">
        <v>4.3</v>
      </c>
      <c r="D92" s="6" t="s">
        <v>16</v>
      </c>
      <c r="E92" t="s">
        <v>82</v>
      </c>
      <c r="F92">
        <v>1</v>
      </c>
      <c r="G92" s="12">
        <v>1E-3</v>
      </c>
      <c r="H92" s="13">
        <f>-0.0001</f>
        <v>-1E-4</v>
      </c>
      <c r="I92" s="13">
        <f t="shared" si="1"/>
        <v>-0.1</v>
      </c>
    </row>
    <row r="93" spans="1:9" x14ac:dyDescent="0.2">
      <c r="A93" t="s">
        <v>54</v>
      </c>
      <c r="B93" s="1">
        <v>42563</v>
      </c>
      <c r="C93">
        <v>4.3</v>
      </c>
      <c r="D93" s="6" t="s">
        <v>16</v>
      </c>
      <c r="E93" t="s">
        <v>104</v>
      </c>
      <c r="F93">
        <v>1</v>
      </c>
      <c r="G93" s="12">
        <v>2E-3</v>
      </c>
      <c r="H93" s="13">
        <f>0.0002</f>
        <v>2.0000000000000001E-4</v>
      </c>
      <c r="I93" s="13">
        <f t="shared" si="1"/>
        <v>0.1</v>
      </c>
    </row>
    <row r="94" spans="1:9" x14ac:dyDescent="0.2">
      <c r="A94" t="s">
        <v>54</v>
      </c>
      <c r="B94" s="1">
        <v>42543</v>
      </c>
      <c r="C94">
        <v>4.3</v>
      </c>
      <c r="D94" s="6" t="s">
        <v>16</v>
      </c>
      <c r="E94" t="s">
        <v>36</v>
      </c>
      <c r="F94">
        <v>2</v>
      </c>
      <c r="G94" s="12">
        <v>1.179E-2</v>
      </c>
      <c r="H94" s="13">
        <f>0.00003</f>
        <v>3.0000000000000001E-5</v>
      </c>
      <c r="I94" s="13">
        <f t="shared" si="1"/>
        <v>2.5445292620865142E-3</v>
      </c>
    </row>
    <row r="95" spans="1:9" x14ac:dyDescent="0.2">
      <c r="A95" t="s">
        <v>54</v>
      </c>
      <c r="B95" s="1">
        <v>42550</v>
      </c>
      <c r="C95">
        <v>4.3</v>
      </c>
      <c r="D95" s="6" t="s">
        <v>16</v>
      </c>
      <c r="E95" t="s">
        <v>61</v>
      </c>
      <c r="F95">
        <v>3</v>
      </c>
      <c r="G95" s="12">
        <v>4.0000000000000001E-3</v>
      </c>
      <c r="H95" s="13">
        <f>0.0001</f>
        <v>1E-4</v>
      </c>
      <c r="I95" s="13">
        <f t="shared" si="1"/>
        <v>2.5000000000000001E-2</v>
      </c>
    </row>
    <row r="96" spans="1:9" x14ac:dyDescent="0.2">
      <c r="A96" t="s">
        <v>54</v>
      </c>
      <c r="B96" s="1">
        <v>42583</v>
      </c>
      <c r="C96">
        <v>4.4000000000000004</v>
      </c>
      <c r="D96" s="6" t="s">
        <v>16</v>
      </c>
      <c r="E96" t="s">
        <v>126</v>
      </c>
      <c r="F96">
        <v>2</v>
      </c>
      <c r="G96" s="12">
        <v>1E-3</v>
      </c>
      <c r="H96" s="14">
        <f>-0.00003</f>
        <v>-3.0000000000000001E-5</v>
      </c>
      <c r="I96" s="13">
        <f t="shared" si="1"/>
        <v>-0.03</v>
      </c>
    </row>
    <row r="97" spans="1:9" x14ac:dyDescent="0.2">
      <c r="A97" t="s">
        <v>54</v>
      </c>
      <c r="B97" s="1">
        <v>42557</v>
      </c>
      <c r="C97">
        <v>4.4000000000000004</v>
      </c>
      <c r="D97" s="6" t="s">
        <v>16</v>
      </c>
      <c r="E97" t="s">
        <v>85</v>
      </c>
      <c r="F97">
        <v>2</v>
      </c>
      <c r="G97" s="12">
        <v>8.0000000000000002E-3</v>
      </c>
      <c r="H97" s="13">
        <f>-0.00009</f>
        <v>-9.0000000000000006E-5</v>
      </c>
      <c r="I97" s="13">
        <f t="shared" si="1"/>
        <v>-1.1250000000000001E-2</v>
      </c>
    </row>
    <row r="98" spans="1:9" x14ac:dyDescent="0.2">
      <c r="A98" t="s">
        <v>54</v>
      </c>
      <c r="B98" s="1">
        <v>42563</v>
      </c>
      <c r="C98">
        <v>4.4000000000000004</v>
      </c>
      <c r="D98" s="6" t="s">
        <v>16</v>
      </c>
      <c r="E98" t="s">
        <v>106</v>
      </c>
      <c r="F98">
        <v>1</v>
      </c>
      <c r="G98" s="12">
        <v>2E-3</v>
      </c>
      <c r="H98" s="13">
        <f>-0.0001</f>
        <v>-1E-4</v>
      </c>
      <c r="I98" s="13">
        <f t="shared" si="1"/>
        <v>-0.05</v>
      </c>
    </row>
    <row r="99" spans="1:9" x14ac:dyDescent="0.2">
      <c r="A99" t="s">
        <v>54</v>
      </c>
      <c r="B99" s="1">
        <v>42543</v>
      </c>
      <c r="C99">
        <v>4.4000000000000004</v>
      </c>
      <c r="D99" s="6" t="s">
        <v>16</v>
      </c>
      <c r="E99" t="s">
        <v>38</v>
      </c>
      <c r="F99">
        <v>3</v>
      </c>
      <c r="G99" s="12">
        <v>5.6800000000000002E-3</v>
      </c>
      <c r="H99" s="13">
        <f>-0.0001</f>
        <v>-1E-4</v>
      </c>
      <c r="I99" s="13">
        <f t="shared" si="1"/>
        <v>-1.7605633802816902E-2</v>
      </c>
    </row>
    <row r="100" spans="1:9" x14ac:dyDescent="0.2">
      <c r="A100" t="s">
        <v>54</v>
      </c>
      <c r="B100" s="1">
        <v>42550</v>
      </c>
      <c r="C100">
        <v>4.4000000000000004</v>
      </c>
      <c r="D100" s="6" t="s">
        <v>16</v>
      </c>
      <c r="E100" t="s">
        <v>64</v>
      </c>
      <c r="F100">
        <v>3</v>
      </c>
      <c r="G100" s="12">
        <v>3.0000000000000001E-3</v>
      </c>
      <c r="H100" s="13">
        <f>-0.00003</f>
        <v>-3.0000000000000001E-5</v>
      </c>
      <c r="I100" s="13">
        <f t="shared" si="1"/>
        <v>-0.01</v>
      </c>
    </row>
    <row r="101" spans="1:9" x14ac:dyDescent="0.2">
      <c r="A101" t="s">
        <v>54</v>
      </c>
      <c r="B101" s="1">
        <v>42583</v>
      </c>
      <c r="C101">
        <v>2.1</v>
      </c>
      <c r="D101" s="6" t="s">
        <v>21</v>
      </c>
      <c r="E101" t="s">
        <v>139</v>
      </c>
      <c r="F101">
        <v>1</v>
      </c>
      <c r="G101" s="12">
        <v>5.0000000000000001E-3</v>
      </c>
      <c r="H101" s="13">
        <f>0.00007</f>
        <v>6.9999999999999994E-5</v>
      </c>
      <c r="I101" s="13">
        <f t="shared" si="1"/>
        <v>1.3999999999999999E-2</v>
      </c>
    </row>
    <row r="102" spans="1:9" x14ac:dyDescent="0.2">
      <c r="A102" t="s">
        <v>54</v>
      </c>
      <c r="B102" s="1">
        <v>42557</v>
      </c>
      <c r="C102">
        <v>2.1</v>
      </c>
      <c r="D102" s="6" t="s">
        <v>21</v>
      </c>
      <c r="E102" t="s">
        <v>95</v>
      </c>
      <c r="F102">
        <v>3</v>
      </c>
      <c r="G102" s="12">
        <v>1.4999999999999999E-2</v>
      </c>
      <c r="H102" s="13">
        <f>0.0004</f>
        <v>4.0000000000000002E-4</v>
      </c>
      <c r="I102" s="13">
        <f t="shared" si="1"/>
        <v>2.6666666666666668E-2</v>
      </c>
    </row>
    <row r="103" spans="1:9" x14ac:dyDescent="0.2">
      <c r="A103" t="s">
        <v>54</v>
      </c>
      <c r="B103" s="1">
        <v>42563</v>
      </c>
      <c r="C103">
        <v>2.1</v>
      </c>
      <c r="D103" s="6" t="s">
        <v>21</v>
      </c>
      <c r="E103" t="s">
        <v>116</v>
      </c>
      <c r="F103">
        <v>4</v>
      </c>
      <c r="G103" s="12">
        <v>5.1999999999999998E-3</v>
      </c>
      <c r="H103" s="13">
        <f>-0.0003</f>
        <v>-2.9999999999999997E-4</v>
      </c>
      <c r="I103" s="13">
        <f t="shared" si="1"/>
        <v>-5.7692307692307689E-2</v>
      </c>
    </row>
    <row r="104" spans="1:9" x14ac:dyDescent="0.2">
      <c r="A104" t="s">
        <v>54</v>
      </c>
      <c r="B104" s="1">
        <v>42543</v>
      </c>
      <c r="C104">
        <v>2.1</v>
      </c>
      <c r="D104" s="6" t="s">
        <v>21</v>
      </c>
      <c r="E104" t="s">
        <v>50</v>
      </c>
      <c r="F104">
        <v>1</v>
      </c>
      <c r="G104" s="12">
        <v>1.1560000000000001E-2</v>
      </c>
      <c r="H104" s="13">
        <f>0.0005</f>
        <v>5.0000000000000001E-4</v>
      </c>
      <c r="I104" s="13">
        <f t="shared" si="1"/>
        <v>4.3252595155709339E-2</v>
      </c>
    </row>
    <row r="105" spans="1:9" x14ac:dyDescent="0.2">
      <c r="A105" t="s">
        <v>54</v>
      </c>
      <c r="B105" s="1">
        <v>42550</v>
      </c>
      <c r="C105">
        <v>2.1</v>
      </c>
      <c r="D105" s="6" t="s">
        <v>21</v>
      </c>
      <c r="E105" t="s">
        <v>74</v>
      </c>
      <c r="F105">
        <v>2</v>
      </c>
      <c r="G105" s="12">
        <v>3.8E-3</v>
      </c>
      <c r="H105" s="13">
        <f>0.0004</f>
        <v>4.0000000000000002E-4</v>
      </c>
      <c r="I105" s="13">
        <f t="shared" si="1"/>
        <v>0.10526315789473685</v>
      </c>
    </row>
    <row r="106" spans="1:9" x14ac:dyDescent="0.2">
      <c r="A106" t="s">
        <v>54</v>
      </c>
      <c r="B106" s="1">
        <v>42583</v>
      </c>
      <c r="C106">
        <v>3.1</v>
      </c>
      <c r="D106" s="6" t="s">
        <v>21</v>
      </c>
      <c r="E106" t="s">
        <v>135</v>
      </c>
      <c r="F106">
        <v>1</v>
      </c>
      <c r="G106" s="12">
        <v>8.0000000000000002E-3</v>
      </c>
      <c r="H106" s="13">
        <f>-0.00003</f>
        <v>-3.0000000000000001E-5</v>
      </c>
      <c r="I106" s="13">
        <f t="shared" si="1"/>
        <v>-3.7499999999999999E-3</v>
      </c>
    </row>
    <row r="107" spans="1:9" x14ac:dyDescent="0.2">
      <c r="A107" t="s">
        <v>54</v>
      </c>
      <c r="B107" s="1">
        <v>42557</v>
      </c>
      <c r="C107">
        <v>3.1</v>
      </c>
      <c r="D107" s="6" t="s">
        <v>21</v>
      </c>
      <c r="E107" t="s">
        <v>92</v>
      </c>
      <c r="F107">
        <v>3</v>
      </c>
      <c r="G107" s="12">
        <v>0.01</v>
      </c>
      <c r="H107" s="13">
        <f>0.0003</f>
        <v>2.9999999999999997E-4</v>
      </c>
      <c r="I107" s="13">
        <f t="shared" si="1"/>
        <v>2.9999999999999995E-2</v>
      </c>
    </row>
    <row r="108" spans="1:9" x14ac:dyDescent="0.2">
      <c r="A108" t="s">
        <v>54</v>
      </c>
      <c r="B108" s="1">
        <v>42563</v>
      </c>
      <c r="C108">
        <v>3.1</v>
      </c>
      <c r="D108" s="6" t="s">
        <v>21</v>
      </c>
      <c r="E108" t="s">
        <v>113</v>
      </c>
      <c r="F108">
        <v>4</v>
      </c>
      <c r="G108" s="12">
        <v>3.3999999999999998E-3</v>
      </c>
      <c r="H108" s="13">
        <f>0.0004</f>
        <v>4.0000000000000002E-4</v>
      </c>
      <c r="I108" s="13">
        <f t="shared" si="1"/>
        <v>0.11764705882352942</v>
      </c>
    </row>
    <row r="109" spans="1:9" x14ac:dyDescent="0.2">
      <c r="A109" t="s">
        <v>54</v>
      </c>
      <c r="B109" s="1">
        <v>42543</v>
      </c>
      <c r="C109">
        <v>3.1</v>
      </c>
      <c r="D109" s="6" t="s">
        <v>21</v>
      </c>
      <c r="E109" t="s">
        <v>47</v>
      </c>
      <c r="F109">
        <v>1</v>
      </c>
      <c r="G109" s="12">
        <v>1.1950000000000001E-2</v>
      </c>
      <c r="H109" s="13">
        <f>-0.00001</f>
        <v>-1.0000000000000001E-5</v>
      </c>
      <c r="I109" s="13">
        <f t="shared" si="1"/>
        <v>-8.3682008368200843E-4</v>
      </c>
    </row>
    <row r="110" spans="1:9" x14ac:dyDescent="0.2">
      <c r="A110" t="s">
        <v>54</v>
      </c>
      <c r="B110" s="1">
        <v>42550</v>
      </c>
      <c r="C110">
        <v>3.1</v>
      </c>
      <c r="D110" s="6" t="s">
        <v>21</v>
      </c>
      <c r="E110" t="s">
        <v>71</v>
      </c>
      <c r="F110">
        <v>3</v>
      </c>
      <c r="G110" s="12">
        <v>1.5E-3</v>
      </c>
      <c r="H110" s="13">
        <f>0.0001</f>
        <v>1E-4</v>
      </c>
      <c r="I110" s="13">
        <f t="shared" si="1"/>
        <v>6.6666666666666666E-2</v>
      </c>
    </row>
    <row r="111" spans="1:9" x14ac:dyDescent="0.2">
      <c r="A111" t="s">
        <v>54</v>
      </c>
      <c r="B111" s="1">
        <v>42583</v>
      </c>
      <c r="C111">
        <v>3.2</v>
      </c>
      <c r="D111" s="6" t="s">
        <v>21</v>
      </c>
      <c r="E111" t="s">
        <v>133</v>
      </c>
      <c r="F111">
        <v>1</v>
      </c>
      <c r="G111" s="12">
        <v>5.0000000000000001E-3</v>
      </c>
      <c r="H111" s="13">
        <f>0.0003</f>
        <v>2.9999999999999997E-4</v>
      </c>
      <c r="I111" s="13">
        <f t="shared" si="1"/>
        <v>5.9999999999999991E-2</v>
      </c>
    </row>
    <row r="112" spans="1:9" x14ac:dyDescent="0.2">
      <c r="A112" t="s">
        <v>54</v>
      </c>
      <c r="B112" s="1">
        <v>42557</v>
      </c>
      <c r="C112">
        <v>3.2</v>
      </c>
      <c r="D112" s="6" t="s">
        <v>21</v>
      </c>
      <c r="E112" t="s">
        <v>91</v>
      </c>
      <c r="F112">
        <v>4</v>
      </c>
      <c r="G112" s="12">
        <v>4.0000000000000001E-3</v>
      </c>
      <c r="H112" s="13">
        <f>0.0007</f>
        <v>6.9999999999999999E-4</v>
      </c>
      <c r="I112" s="13">
        <f t="shared" si="1"/>
        <v>0.17499999999999999</v>
      </c>
    </row>
    <row r="113" spans="1:9" x14ac:dyDescent="0.2">
      <c r="A113" t="s">
        <v>54</v>
      </c>
      <c r="B113" s="1">
        <v>42563</v>
      </c>
      <c r="C113">
        <v>3.2</v>
      </c>
      <c r="D113" s="6" t="s">
        <v>21</v>
      </c>
      <c r="E113" t="s">
        <v>112</v>
      </c>
      <c r="F113">
        <v>4</v>
      </c>
      <c r="G113" s="12">
        <v>1E-3</v>
      </c>
      <c r="H113" s="13">
        <f>0.0004</f>
        <v>4.0000000000000002E-4</v>
      </c>
      <c r="I113" s="13">
        <f t="shared" si="1"/>
        <v>0.4</v>
      </c>
    </row>
    <row r="114" spans="1:9" x14ac:dyDescent="0.2">
      <c r="A114" t="s">
        <v>54</v>
      </c>
      <c r="B114" s="1">
        <v>42543</v>
      </c>
      <c r="C114">
        <v>3.2</v>
      </c>
      <c r="D114" s="6" t="s">
        <v>21</v>
      </c>
      <c r="E114" t="s">
        <v>45</v>
      </c>
      <c r="F114">
        <v>2</v>
      </c>
      <c r="G114" s="12">
        <v>5.8300000000000001E-3</v>
      </c>
      <c r="H114" s="13">
        <f>0.0003</f>
        <v>2.9999999999999997E-4</v>
      </c>
      <c r="I114" s="13">
        <f t="shared" si="1"/>
        <v>5.1457975986277868E-2</v>
      </c>
    </row>
    <row r="115" spans="1:9" x14ac:dyDescent="0.2">
      <c r="A115" t="s">
        <v>54</v>
      </c>
      <c r="B115" s="1">
        <v>42550</v>
      </c>
      <c r="C115">
        <v>3.2</v>
      </c>
      <c r="D115" s="6" t="s">
        <v>21</v>
      </c>
      <c r="E115" t="s">
        <v>71</v>
      </c>
      <c r="F115">
        <v>2</v>
      </c>
      <c r="G115" s="12">
        <v>1.6000000000000001E-3</v>
      </c>
      <c r="H115" s="13">
        <f>0.0001</f>
        <v>1E-4</v>
      </c>
      <c r="I115" s="13">
        <f t="shared" si="1"/>
        <v>6.25E-2</v>
      </c>
    </row>
    <row r="116" spans="1:9" x14ac:dyDescent="0.2">
      <c r="A116" t="s">
        <v>54</v>
      </c>
      <c r="B116" s="1">
        <v>42583</v>
      </c>
      <c r="C116">
        <v>3.3</v>
      </c>
      <c r="D116" s="6" t="s">
        <v>21</v>
      </c>
      <c r="E116" t="s">
        <v>130</v>
      </c>
      <c r="F116">
        <v>3</v>
      </c>
      <c r="G116" s="12">
        <v>4.2000000000000006E-3</v>
      </c>
      <c r="H116" s="13">
        <f>0.0006</f>
        <v>5.9999999999999995E-4</v>
      </c>
      <c r="I116" s="13">
        <f t="shared" si="1"/>
        <v>0.14285714285714282</v>
      </c>
    </row>
    <row r="117" spans="1:9" x14ac:dyDescent="0.2">
      <c r="A117" t="s">
        <v>54</v>
      </c>
      <c r="B117" s="1">
        <v>42557</v>
      </c>
      <c r="C117">
        <v>3.3</v>
      </c>
      <c r="D117" s="6" t="s">
        <v>21</v>
      </c>
      <c r="E117" t="s">
        <v>88</v>
      </c>
      <c r="F117">
        <v>1</v>
      </c>
      <c r="G117" s="12">
        <v>8.9999999999999993E-3</v>
      </c>
      <c r="H117" s="13">
        <f>0.00005</f>
        <v>5.0000000000000002E-5</v>
      </c>
      <c r="I117" s="13">
        <f t="shared" si="1"/>
        <v>5.5555555555555566E-3</v>
      </c>
    </row>
    <row r="118" spans="1:9" x14ac:dyDescent="0.2">
      <c r="A118" t="s">
        <v>54</v>
      </c>
      <c r="B118" s="1">
        <v>42563</v>
      </c>
      <c r="C118">
        <v>3.3</v>
      </c>
      <c r="D118" s="6" t="s">
        <v>21</v>
      </c>
      <c r="E118" t="s">
        <v>109</v>
      </c>
      <c r="F118">
        <v>1</v>
      </c>
      <c r="G118" s="12">
        <v>2.8999999999999998E-3</v>
      </c>
      <c r="H118" s="13">
        <f>-0.0001</f>
        <v>-1E-4</v>
      </c>
      <c r="I118" s="13">
        <f t="shared" si="1"/>
        <v>-3.4482758620689662E-2</v>
      </c>
    </row>
    <row r="119" spans="1:9" x14ac:dyDescent="0.2">
      <c r="A119" t="s">
        <v>54</v>
      </c>
      <c r="B119" s="1">
        <v>42543</v>
      </c>
      <c r="C119">
        <v>3.3</v>
      </c>
      <c r="D119" s="6" t="s">
        <v>21</v>
      </c>
      <c r="E119" t="s">
        <v>41</v>
      </c>
      <c r="F119">
        <v>4</v>
      </c>
      <c r="G119" s="12">
        <v>1.6320000000000001E-2</v>
      </c>
      <c r="H119" s="13">
        <f>-0.0001</f>
        <v>-1E-4</v>
      </c>
      <c r="I119" s="13">
        <f t="shared" si="1"/>
        <v>-6.1274509803921568E-3</v>
      </c>
    </row>
    <row r="120" spans="1:9" x14ac:dyDescent="0.2">
      <c r="A120" t="s">
        <v>54</v>
      </c>
      <c r="B120" s="1">
        <v>42550</v>
      </c>
      <c r="C120">
        <v>3.3</v>
      </c>
      <c r="D120" s="6" t="s">
        <v>21</v>
      </c>
      <c r="E120" t="s">
        <v>66</v>
      </c>
      <c r="F120">
        <v>4</v>
      </c>
      <c r="G120" s="12">
        <v>8.0000000000000002E-3</v>
      </c>
      <c r="H120" s="13">
        <f>-0.0003</f>
        <v>-2.9999999999999997E-4</v>
      </c>
      <c r="I120" s="13">
        <f t="shared" si="1"/>
        <v>-3.7499999999999999E-2</v>
      </c>
    </row>
    <row r="121" spans="1:9" x14ac:dyDescent="0.2">
      <c r="A121" t="s">
        <v>54</v>
      </c>
      <c r="B121" s="1">
        <v>42557</v>
      </c>
      <c r="C121">
        <v>4.0999999999999996</v>
      </c>
      <c r="D121" s="6" t="s">
        <v>21</v>
      </c>
      <c r="E121" t="s">
        <v>77</v>
      </c>
      <c r="F121">
        <v>4</v>
      </c>
      <c r="G121" s="12">
        <v>0.01</v>
      </c>
      <c r="H121" s="13">
        <f>0.0002</f>
        <v>2.0000000000000001E-4</v>
      </c>
      <c r="I121" s="13">
        <f t="shared" si="1"/>
        <v>0.02</v>
      </c>
    </row>
    <row r="122" spans="1:9" x14ac:dyDescent="0.2">
      <c r="A122" t="s">
        <v>54</v>
      </c>
      <c r="B122" s="1">
        <v>42543</v>
      </c>
      <c r="C122">
        <v>4.0999999999999996</v>
      </c>
      <c r="D122" s="6" t="s">
        <v>21</v>
      </c>
      <c r="E122" t="s">
        <v>31</v>
      </c>
      <c r="F122">
        <v>4</v>
      </c>
      <c r="G122" s="12">
        <v>7.0400000000000003E-3</v>
      </c>
      <c r="H122" s="13">
        <f>0.0002</f>
        <v>2.0000000000000001E-4</v>
      </c>
      <c r="I122" s="13">
        <f t="shared" si="1"/>
        <v>2.8409090909090908E-2</v>
      </c>
    </row>
    <row r="123" spans="1:9" x14ac:dyDescent="0.2">
      <c r="A123" t="s">
        <v>54</v>
      </c>
      <c r="B123" s="1">
        <v>42550</v>
      </c>
      <c r="C123">
        <v>4.0999999999999996</v>
      </c>
      <c r="D123" s="6" t="s">
        <v>21</v>
      </c>
      <c r="E123" t="s">
        <v>57</v>
      </c>
      <c r="F123">
        <v>1</v>
      </c>
      <c r="G123" s="12">
        <v>3.0000000000000001E-3</v>
      </c>
      <c r="H123" s="13">
        <f>-0.00003</f>
        <v>-3.0000000000000001E-5</v>
      </c>
      <c r="I123" s="13">
        <f t="shared" si="1"/>
        <v>-0.01</v>
      </c>
    </row>
    <row r="124" spans="1:9" x14ac:dyDescent="0.2">
      <c r="A124" t="s">
        <v>54</v>
      </c>
      <c r="B124" s="1">
        <v>42583</v>
      </c>
      <c r="C124">
        <v>4.2</v>
      </c>
      <c r="D124" s="6" t="s">
        <v>21</v>
      </c>
      <c r="E124" t="s">
        <v>121</v>
      </c>
      <c r="F124">
        <v>1</v>
      </c>
      <c r="G124" s="12">
        <v>4.9000000000000007E-3</v>
      </c>
      <c r="H124" s="13">
        <f>0.0004</f>
        <v>4.0000000000000002E-4</v>
      </c>
      <c r="I124" s="13">
        <f t="shared" si="1"/>
        <v>8.1632653061224483E-2</v>
      </c>
    </row>
    <row r="125" spans="1:9" x14ac:dyDescent="0.2">
      <c r="A125" t="s">
        <v>54</v>
      </c>
      <c r="B125" s="1">
        <v>42557</v>
      </c>
      <c r="C125">
        <v>4.2</v>
      </c>
      <c r="D125" s="6" t="s">
        <v>21</v>
      </c>
      <c r="E125" t="s">
        <v>79</v>
      </c>
      <c r="F125">
        <v>1</v>
      </c>
      <c r="G125" s="12">
        <v>5.0000000000000001E-3</v>
      </c>
      <c r="H125" s="13">
        <f>0.00009</f>
        <v>9.0000000000000006E-5</v>
      </c>
      <c r="I125" s="13">
        <f t="shared" si="1"/>
        <v>1.8000000000000002E-2</v>
      </c>
    </row>
    <row r="126" spans="1:9" x14ac:dyDescent="0.2">
      <c r="A126" t="s">
        <v>54</v>
      </c>
      <c r="B126" s="1">
        <v>42543</v>
      </c>
      <c r="C126">
        <v>4.2</v>
      </c>
      <c r="D126" s="6" t="s">
        <v>21</v>
      </c>
      <c r="E126" t="s">
        <v>33</v>
      </c>
      <c r="F126">
        <v>1</v>
      </c>
      <c r="G126" s="12">
        <v>1.0290000000000001E-2</v>
      </c>
      <c r="H126" s="13">
        <f>-0.0002</f>
        <v>-2.0000000000000001E-4</v>
      </c>
      <c r="I126" s="13">
        <f t="shared" si="1"/>
        <v>-1.9436345966958212E-2</v>
      </c>
    </row>
    <row r="127" spans="1:9" x14ac:dyDescent="0.2">
      <c r="A127" t="s">
        <v>54</v>
      </c>
      <c r="B127" s="1">
        <v>42550</v>
      </c>
      <c r="C127">
        <v>4.2</v>
      </c>
      <c r="D127" s="6" t="s">
        <v>21</v>
      </c>
      <c r="E127" t="s">
        <v>58</v>
      </c>
      <c r="F127">
        <v>4</v>
      </c>
      <c r="G127" s="12">
        <v>1.2999999999999999E-2</v>
      </c>
      <c r="H127" s="13">
        <f>0.0003</f>
        <v>2.9999999999999997E-4</v>
      </c>
      <c r="I127" s="13">
        <f t="shared" si="1"/>
        <v>2.3076923076923075E-2</v>
      </c>
    </row>
    <row r="128" spans="1:9" x14ac:dyDescent="0.2">
      <c r="A128" t="s">
        <v>54</v>
      </c>
      <c r="B128" s="1">
        <v>42550</v>
      </c>
      <c r="C128">
        <v>4.2</v>
      </c>
      <c r="D128" s="6" t="s">
        <v>21</v>
      </c>
      <c r="E128" t="s">
        <v>59</v>
      </c>
      <c r="F128">
        <v>4</v>
      </c>
      <c r="G128" s="12">
        <v>5.0000000000000001E-3</v>
      </c>
      <c r="H128" s="13">
        <f>0.0007</f>
        <v>6.9999999999999999E-4</v>
      </c>
      <c r="I128" s="13">
        <f t="shared" si="1"/>
        <v>0.13999999999999999</v>
      </c>
    </row>
    <row r="129" spans="1:9" x14ac:dyDescent="0.2">
      <c r="A129" t="s">
        <v>54</v>
      </c>
      <c r="B129" s="1">
        <v>42583</v>
      </c>
      <c r="C129">
        <v>4.3</v>
      </c>
      <c r="D129" s="6" t="s">
        <v>21</v>
      </c>
      <c r="E129" t="s">
        <v>123</v>
      </c>
      <c r="F129">
        <v>4</v>
      </c>
      <c r="G129" s="12">
        <v>4.5999999999999999E-3</v>
      </c>
      <c r="H129" s="13">
        <f>0.0008</f>
        <v>8.0000000000000004E-4</v>
      </c>
      <c r="I129" s="13">
        <f t="shared" si="1"/>
        <v>0.17391304347826089</v>
      </c>
    </row>
    <row r="130" spans="1:9" x14ac:dyDescent="0.2">
      <c r="A130" t="s">
        <v>54</v>
      </c>
      <c r="B130" s="1">
        <v>42557</v>
      </c>
      <c r="C130">
        <v>4.3</v>
      </c>
      <c r="D130" s="6" t="s">
        <v>21</v>
      </c>
      <c r="E130" t="s">
        <v>81</v>
      </c>
      <c r="F130">
        <v>3</v>
      </c>
      <c r="G130" s="12">
        <v>1E-3</v>
      </c>
      <c r="H130" s="13">
        <f>0.00003</f>
        <v>3.0000000000000001E-5</v>
      </c>
      <c r="I130" s="13">
        <f t="shared" ref="I130:I193" si="2">H130/G130</f>
        <v>0.03</v>
      </c>
    </row>
    <row r="131" spans="1:9" x14ac:dyDescent="0.2">
      <c r="A131" t="s">
        <v>54</v>
      </c>
      <c r="B131" s="1">
        <v>42563</v>
      </c>
      <c r="C131">
        <v>4.3</v>
      </c>
      <c r="D131" s="6" t="s">
        <v>21</v>
      </c>
      <c r="E131" t="s">
        <v>102</v>
      </c>
      <c r="F131">
        <v>4</v>
      </c>
      <c r="G131" s="12">
        <v>4.0000000000000001E-3</v>
      </c>
      <c r="H131" s="13">
        <f>0.0006</f>
        <v>5.9999999999999995E-4</v>
      </c>
      <c r="I131" s="13">
        <f t="shared" si="2"/>
        <v>0.15</v>
      </c>
    </row>
    <row r="132" spans="1:9" x14ac:dyDescent="0.2">
      <c r="A132" t="s">
        <v>54</v>
      </c>
      <c r="B132" s="1">
        <v>42543</v>
      </c>
      <c r="C132">
        <v>4.3</v>
      </c>
      <c r="D132" s="6" t="s">
        <v>21</v>
      </c>
      <c r="E132" t="s">
        <v>34</v>
      </c>
      <c r="F132">
        <v>3</v>
      </c>
      <c r="G132" s="12">
        <v>1.299E-2</v>
      </c>
      <c r="H132" s="13">
        <f>0.0001</f>
        <v>1E-4</v>
      </c>
      <c r="I132" s="13">
        <f t="shared" si="2"/>
        <v>7.6982294072363358E-3</v>
      </c>
    </row>
    <row r="133" spans="1:9" x14ac:dyDescent="0.2">
      <c r="A133" t="s">
        <v>54</v>
      </c>
      <c r="B133" s="1">
        <v>42550</v>
      </c>
      <c r="C133">
        <v>4.3</v>
      </c>
      <c r="D133" s="6" t="s">
        <v>21</v>
      </c>
      <c r="E133" t="s">
        <v>60</v>
      </c>
      <c r="F133">
        <v>1</v>
      </c>
      <c r="G133" s="12">
        <v>3.0000000000000001E-3</v>
      </c>
      <c r="H133" s="13">
        <f>-0.00003</f>
        <v>-3.0000000000000001E-5</v>
      </c>
      <c r="I133" s="13">
        <f t="shared" si="2"/>
        <v>-0.01</v>
      </c>
    </row>
    <row r="134" spans="1:9" x14ac:dyDescent="0.2">
      <c r="A134" t="s">
        <v>54</v>
      </c>
      <c r="B134" s="1">
        <v>42583</v>
      </c>
      <c r="C134">
        <v>4.4000000000000004</v>
      </c>
      <c r="D134" s="6" t="s">
        <v>21</v>
      </c>
      <c r="E134" t="s">
        <v>126</v>
      </c>
      <c r="F134">
        <v>3</v>
      </c>
      <c r="G134" s="12">
        <v>4.7999999999999996E-3</v>
      </c>
      <c r="H134" s="14">
        <f>0.00001</f>
        <v>1.0000000000000001E-5</v>
      </c>
      <c r="I134" s="13">
        <f t="shared" si="2"/>
        <v>2.0833333333333337E-3</v>
      </c>
    </row>
    <row r="135" spans="1:9" x14ac:dyDescent="0.2">
      <c r="A135" t="s">
        <v>54</v>
      </c>
      <c r="B135" s="1">
        <v>42557</v>
      </c>
      <c r="C135">
        <v>4.4000000000000004</v>
      </c>
      <c r="D135" s="6" t="s">
        <v>21</v>
      </c>
      <c r="E135" t="s">
        <v>84</v>
      </c>
      <c r="F135">
        <v>2</v>
      </c>
      <c r="G135" s="12">
        <v>1.7999999999999999E-2</v>
      </c>
      <c r="H135" s="13">
        <f>-0.00001</f>
        <v>-1.0000000000000001E-5</v>
      </c>
      <c r="I135" s="13">
        <f t="shared" si="2"/>
        <v>-5.5555555555555566E-4</v>
      </c>
    </row>
    <row r="136" spans="1:9" x14ac:dyDescent="0.2">
      <c r="A136" t="s">
        <v>54</v>
      </c>
      <c r="B136" s="1">
        <v>42563</v>
      </c>
      <c r="C136">
        <v>4.4000000000000004</v>
      </c>
      <c r="D136" s="6" t="s">
        <v>21</v>
      </c>
      <c r="E136" t="s">
        <v>105</v>
      </c>
      <c r="F136">
        <v>1</v>
      </c>
      <c r="G136" s="12">
        <v>3.0000000000000001E-3</v>
      </c>
      <c r="H136" s="13">
        <f>0.00003</f>
        <v>3.0000000000000001E-5</v>
      </c>
      <c r="I136" s="13">
        <f t="shared" si="2"/>
        <v>0.01</v>
      </c>
    </row>
    <row r="137" spans="1:9" x14ac:dyDescent="0.2">
      <c r="A137" t="s">
        <v>54</v>
      </c>
      <c r="B137" s="1">
        <v>42543</v>
      </c>
      <c r="C137">
        <v>4.4000000000000004</v>
      </c>
      <c r="D137" s="6" t="s">
        <v>21</v>
      </c>
      <c r="E137" t="s">
        <v>37</v>
      </c>
      <c r="F137">
        <v>3</v>
      </c>
      <c r="G137" s="12">
        <v>5.3200000000000001E-3</v>
      </c>
      <c r="H137" s="13">
        <f>-0.0002</f>
        <v>-2.0000000000000001E-4</v>
      </c>
      <c r="I137" s="13">
        <f t="shared" si="2"/>
        <v>-3.7593984962406013E-2</v>
      </c>
    </row>
    <row r="138" spans="1:9" x14ac:dyDescent="0.2">
      <c r="A138" t="s">
        <v>54</v>
      </c>
      <c r="B138" s="1">
        <v>42550</v>
      </c>
      <c r="C138">
        <v>4.4000000000000004</v>
      </c>
      <c r="D138" s="6" t="s">
        <v>21</v>
      </c>
      <c r="E138" t="s">
        <v>63</v>
      </c>
      <c r="F138">
        <v>3</v>
      </c>
      <c r="G138" s="12">
        <v>8.0000000000000002E-3</v>
      </c>
      <c r="H138" s="13">
        <f>0.00008</f>
        <v>8.0000000000000007E-5</v>
      </c>
      <c r="I138" s="13">
        <f t="shared" si="2"/>
        <v>0.01</v>
      </c>
    </row>
    <row r="139" spans="1:9" x14ac:dyDescent="0.2">
      <c r="A139" t="s">
        <v>54</v>
      </c>
      <c r="B139" s="1">
        <v>42583</v>
      </c>
      <c r="C139">
        <v>3.2</v>
      </c>
      <c r="D139" s="6" t="s">
        <v>22</v>
      </c>
      <c r="E139" t="s">
        <v>132</v>
      </c>
      <c r="F139">
        <v>2</v>
      </c>
      <c r="G139" s="12">
        <v>8.9999999999999993E-3</v>
      </c>
      <c r="H139" s="13">
        <f>0.0014</f>
        <v>1.4E-3</v>
      </c>
      <c r="I139" s="13">
        <f t="shared" si="2"/>
        <v>0.15555555555555556</v>
      </c>
    </row>
    <row r="140" spans="1:9" x14ac:dyDescent="0.2">
      <c r="A140" t="s">
        <v>54</v>
      </c>
      <c r="B140" s="1">
        <v>42557</v>
      </c>
      <c r="C140">
        <v>3.2</v>
      </c>
      <c r="D140" s="6" t="s">
        <v>22</v>
      </c>
      <c r="E140" t="s">
        <v>90</v>
      </c>
      <c r="F140">
        <v>3</v>
      </c>
      <c r="G140" s="12">
        <v>1E-3</v>
      </c>
      <c r="H140" s="13">
        <f>0.0001</f>
        <v>1E-4</v>
      </c>
      <c r="I140" s="13">
        <f t="shared" si="2"/>
        <v>0.1</v>
      </c>
    </row>
    <row r="141" spans="1:9" x14ac:dyDescent="0.2">
      <c r="A141" t="s">
        <v>54</v>
      </c>
      <c r="B141" s="1">
        <v>42563</v>
      </c>
      <c r="C141">
        <v>3.2</v>
      </c>
      <c r="D141" s="6" t="s">
        <v>22</v>
      </c>
      <c r="E141" t="s">
        <v>111</v>
      </c>
      <c r="F141">
        <v>3</v>
      </c>
      <c r="G141" s="12">
        <v>2.8999999999999998E-3</v>
      </c>
      <c r="H141" s="13">
        <f>0.000002</f>
        <v>1.9999999999999999E-6</v>
      </c>
      <c r="I141" s="13">
        <f t="shared" si="2"/>
        <v>6.8965517241379316E-4</v>
      </c>
    </row>
    <row r="142" spans="1:9" x14ac:dyDescent="0.2">
      <c r="A142" t="s">
        <v>54</v>
      </c>
      <c r="B142" s="1">
        <v>42543</v>
      </c>
      <c r="C142">
        <v>3.2</v>
      </c>
      <c r="D142" s="6" t="s">
        <v>22</v>
      </c>
      <c r="E142" t="s">
        <v>45</v>
      </c>
      <c r="F142">
        <v>3</v>
      </c>
      <c r="G142" s="12">
        <v>8.1300000000000001E-3</v>
      </c>
      <c r="H142" s="13">
        <f>0.00008</f>
        <v>8.0000000000000007E-5</v>
      </c>
      <c r="I142" s="13">
        <f t="shared" si="2"/>
        <v>9.8400984009840101E-3</v>
      </c>
    </row>
    <row r="143" spans="1:9" x14ac:dyDescent="0.2">
      <c r="A143" t="s">
        <v>54</v>
      </c>
      <c r="B143" s="1">
        <v>42550</v>
      </c>
      <c r="C143">
        <v>3.2</v>
      </c>
      <c r="D143" s="6" t="s">
        <v>22</v>
      </c>
      <c r="E143" t="s">
        <v>69</v>
      </c>
      <c r="F143">
        <v>2</v>
      </c>
      <c r="G143" s="12">
        <v>2.7000000000000001E-3</v>
      </c>
      <c r="H143" s="13">
        <f>-0.0002</f>
        <v>-2.0000000000000001E-4</v>
      </c>
      <c r="I143" s="13">
        <f t="shared" si="2"/>
        <v>-7.407407407407407E-2</v>
      </c>
    </row>
    <row r="144" spans="1:9" x14ac:dyDescent="0.2">
      <c r="A144" t="s">
        <v>54</v>
      </c>
      <c r="B144" s="1">
        <v>42583</v>
      </c>
      <c r="C144">
        <v>4.0999999999999996</v>
      </c>
      <c r="D144" s="6" t="s">
        <v>22</v>
      </c>
      <c r="E144" t="s">
        <v>119</v>
      </c>
      <c r="F144">
        <v>1</v>
      </c>
      <c r="G144" s="12">
        <v>1.4E-3</v>
      </c>
      <c r="H144" s="13">
        <f>0.00006</f>
        <v>6.0000000000000002E-5</v>
      </c>
      <c r="I144" s="13">
        <f t="shared" si="2"/>
        <v>4.2857142857142858E-2</v>
      </c>
    </row>
    <row r="145" spans="1:9" x14ac:dyDescent="0.2">
      <c r="A145" t="s">
        <v>54</v>
      </c>
      <c r="B145" s="1">
        <v>42557</v>
      </c>
      <c r="C145">
        <v>4.0999999999999996</v>
      </c>
      <c r="D145" s="6" t="s">
        <v>22</v>
      </c>
      <c r="E145" t="s">
        <v>78</v>
      </c>
      <c r="F145">
        <v>2</v>
      </c>
      <c r="G145" s="12">
        <v>1.29E-2</v>
      </c>
      <c r="H145" s="13">
        <f>-0.0002</f>
        <v>-2.0000000000000001E-4</v>
      </c>
      <c r="I145" s="13">
        <f t="shared" si="2"/>
        <v>-1.550387596899225E-2</v>
      </c>
    </row>
    <row r="146" spans="1:9" x14ac:dyDescent="0.2">
      <c r="A146" t="s">
        <v>54</v>
      </c>
      <c r="B146" s="1">
        <v>42563</v>
      </c>
      <c r="C146">
        <v>4.0999999999999996</v>
      </c>
      <c r="D146" s="6" t="s">
        <v>22</v>
      </c>
      <c r="E146" t="s">
        <v>99</v>
      </c>
      <c r="F146">
        <v>2</v>
      </c>
      <c r="G146" s="12">
        <v>3.0000000000000001E-3</v>
      </c>
      <c r="H146" s="13">
        <f>0.0002</f>
        <v>2.0000000000000001E-4</v>
      </c>
      <c r="I146" s="13">
        <f t="shared" si="2"/>
        <v>6.6666666666666666E-2</v>
      </c>
    </row>
    <row r="147" spans="1:9" x14ac:dyDescent="0.2">
      <c r="A147" t="s">
        <v>54</v>
      </c>
      <c r="B147" s="1">
        <v>42543</v>
      </c>
      <c r="C147">
        <v>4.0999999999999996</v>
      </c>
      <c r="D147" s="6" t="s">
        <v>22</v>
      </c>
      <c r="E147" t="s">
        <v>32</v>
      </c>
      <c r="F147">
        <v>1</v>
      </c>
      <c r="G147" s="12">
        <v>4.96E-3</v>
      </c>
      <c r="H147" s="13">
        <f>-0.00004</f>
        <v>-4.0000000000000003E-5</v>
      </c>
      <c r="I147" s="13">
        <f t="shared" si="2"/>
        <v>-8.0645161290322596E-3</v>
      </c>
    </row>
    <row r="148" spans="1:9" x14ac:dyDescent="0.2">
      <c r="A148" t="s">
        <v>54</v>
      </c>
      <c r="B148" s="1">
        <v>42550</v>
      </c>
      <c r="C148">
        <v>4.0999999999999996</v>
      </c>
      <c r="D148" s="6" t="s">
        <v>22</v>
      </c>
      <c r="E148" t="s">
        <v>56</v>
      </c>
      <c r="F148">
        <v>3</v>
      </c>
      <c r="G148" s="12">
        <v>4.0000000000000001E-3</v>
      </c>
      <c r="H148" s="13">
        <f>-0.0014</f>
        <v>-1.4E-3</v>
      </c>
      <c r="I148" s="13">
        <f t="shared" si="2"/>
        <v>-0.35</v>
      </c>
    </row>
    <row r="149" spans="1:9" x14ac:dyDescent="0.2">
      <c r="A149" t="s">
        <v>54</v>
      </c>
      <c r="B149" s="1">
        <v>42583</v>
      </c>
      <c r="C149">
        <v>4.2</v>
      </c>
      <c r="D149" s="6" t="s">
        <v>22</v>
      </c>
      <c r="E149" t="s">
        <v>120</v>
      </c>
      <c r="F149">
        <v>4</v>
      </c>
      <c r="G149" s="12">
        <v>5.4999999999999997E-3</v>
      </c>
      <c r="H149" s="13">
        <f>-0.00000003</f>
        <v>-2.9999999999999997E-8</v>
      </c>
      <c r="I149" s="13">
        <f t="shared" si="2"/>
        <v>-5.4545454545454545E-6</v>
      </c>
    </row>
    <row r="150" spans="1:9" x14ac:dyDescent="0.2">
      <c r="A150" t="s">
        <v>54</v>
      </c>
      <c r="B150" s="1">
        <v>42557</v>
      </c>
      <c r="C150">
        <v>4.2</v>
      </c>
      <c r="D150" s="6" t="s">
        <v>22</v>
      </c>
      <c r="E150" t="s">
        <v>78</v>
      </c>
      <c r="F150">
        <v>4</v>
      </c>
      <c r="G150" s="12">
        <v>5.0000000000000001E-3</v>
      </c>
      <c r="H150" s="13">
        <f>0.0004</f>
        <v>4.0000000000000002E-4</v>
      </c>
      <c r="I150" s="13">
        <f t="shared" si="2"/>
        <v>0.08</v>
      </c>
    </row>
    <row r="151" spans="1:9" x14ac:dyDescent="0.2">
      <c r="A151" t="s">
        <v>54</v>
      </c>
      <c r="B151" s="1">
        <v>42563</v>
      </c>
      <c r="C151">
        <v>4.2</v>
      </c>
      <c r="D151" s="6" t="s">
        <v>22</v>
      </c>
      <c r="E151" t="s">
        <v>100</v>
      </c>
      <c r="F151">
        <v>4</v>
      </c>
      <c r="G151" s="12">
        <v>8.9999999999999993E-3</v>
      </c>
      <c r="H151" s="13">
        <f>0.00004</f>
        <v>4.0000000000000003E-5</v>
      </c>
      <c r="I151" s="13">
        <f t="shared" si="2"/>
        <v>4.4444444444444453E-3</v>
      </c>
    </row>
    <row r="152" spans="1:9" x14ac:dyDescent="0.2">
      <c r="A152" t="s">
        <v>54</v>
      </c>
      <c r="B152" s="1">
        <v>42543</v>
      </c>
      <c r="C152">
        <v>4.2</v>
      </c>
      <c r="D152" s="6" t="s">
        <v>22</v>
      </c>
      <c r="E152" t="s">
        <v>32</v>
      </c>
      <c r="F152">
        <v>4</v>
      </c>
      <c r="G152" s="12">
        <v>8.5000000000000006E-3</v>
      </c>
      <c r="H152" s="13">
        <f>0.0002</f>
        <v>2.0000000000000001E-4</v>
      </c>
      <c r="I152" s="13">
        <f t="shared" si="2"/>
        <v>2.3529411764705882E-2</v>
      </c>
    </row>
    <row r="153" spans="1:9" x14ac:dyDescent="0.2">
      <c r="A153" t="s">
        <v>54</v>
      </c>
      <c r="B153" s="1">
        <v>42550</v>
      </c>
      <c r="C153">
        <v>4.2</v>
      </c>
      <c r="D153" s="6" t="s">
        <v>22</v>
      </c>
      <c r="E153" t="s">
        <v>59</v>
      </c>
      <c r="F153">
        <v>2</v>
      </c>
      <c r="G153" s="12">
        <v>8.0000000000000002E-3</v>
      </c>
      <c r="H153" s="13">
        <f>0.00003</f>
        <v>3.0000000000000001E-5</v>
      </c>
      <c r="I153" s="13">
        <f t="shared" si="2"/>
        <v>3.7499999999999999E-3</v>
      </c>
    </row>
    <row r="154" spans="1:9" x14ac:dyDescent="0.2">
      <c r="A154" t="s">
        <v>54</v>
      </c>
      <c r="B154" s="1">
        <v>42583</v>
      </c>
      <c r="C154">
        <v>4.3</v>
      </c>
      <c r="D154" s="6" t="s">
        <v>22</v>
      </c>
      <c r="E154" t="s">
        <v>123</v>
      </c>
      <c r="F154">
        <v>1</v>
      </c>
      <c r="G154" s="12">
        <v>1.6000000000000001E-3</v>
      </c>
      <c r="H154" s="13">
        <f>0.0001</f>
        <v>1E-4</v>
      </c>
      <c r="I154" s="13">
        <f t="shared" si="2"/>
        <v>6.25E-2</v>
      </c>
    </row>
    <row r="155" spans="1:9" x14ac:dyDescent="0.2">
      <c r="A155" t="s">
        <v>54</v>
      </c>
      <c r="B155" s="1">
        <v>42557</v>
      </c>
      <c r="C155">
        <v>4.3</v>
      </c>
      <c r="D155" s="6" t="s">
        <v>22</v>
      </c>
      <c r="E155" t="s">
        <v>81</v>
      </c>
      <c r="F155">
        <v>4</v>
      </c>
      <c r="G155" s="12">
        <v>6.0000000000000001E-3</v>
      </c>
      <c r="H155" s="13">
        <f>0.0004</f>
        <v>4.0000000000000002E-4</v>
      </c>
      <c r="I155" s="13">
        <f t="shared" si="2"/>
        <v>6.6666666666666666E-2</v>
      </c>
    </row>
    <row r="156" spans="1:9" x14ac:dyDescent="0.2">
      <c r="A156" t="s">
        <v>54</v>
      </c>
      <c r="B156" s="1">
        <v>42563</v>
      </c>
      <c r="C156">
        <v>4.3</v>
      </c>
      <c r="D156" s="6" t="s">
        <v>22</v>
      </c>
      <c r="E156" t="s">
        <v>102</v>
      </c>
      <c r="F156">
        <v>2</v>
      </c>
      <c r="G156" s="12">
        <v>2.8000000000000001E-2</v>
      </c>
      <c r="H156" s="13">
        <f>0.00009</f>
        <v>9.0000000000000006E-5</v>
      </c>
      <c r="I156" s="13">
        <f t="shared" si="2"/>
        <v>3.2142857142857142E-3</v>
      </c>
    </row>
    <row r="157" spans="1:9" x14ac:dyDescent="0.2">
      <c r="A157" t="s">
        <v>54</v>
      </c>
      <c r="B157" s="1">
        <v>42543</v>
      </c>
      <c r="C157">
        <v>4.3</v>
      </c>
      <c r="D157" s="6" t="s">
        <v>22</v>
      </c>
      <c r="E157" t="s">
        <v>35</v>
      </c>
      <c r="F157">
        <v>3</v>
      </c>
      <c r="G157" s="12">
        <v>1.1140000000000001E-2</v>
      </c>
      <c r="H157" s="13">
        <f>-0.00006</f>
        <v>-6.0000000000000002E-5</v>
      </c>
      <c r="I157" s="13">
        <f t="shared" si="2"/>
        <v>-5.3859964093357273E-3</v>
      </c>
    </row>
    <row r="158" spans="1:9" x14ac:dyDescent="0.2">
      <c r="A158" t="s">
        <v>54</v>
      </c>
      <c r="B158" s="1">
        <v>42550</v>
      </c>
      <c r="C158">
        <v>4.3</v>
      </c>
      <c r="D158" s="6" t="s">
        <v>22</v>
      </c>
      <c r="E158" t="s">
        <v>61</v>
      </c>
      <c r="F158">
        <v>1</v>
      </c>
      <c r="G158" s="12">
        <v>1.6E-2</v>
      </c>
      <c r="H158" s="13">
        <f>0.00009</f>
        <v>9.0000000000000006E-5</v>
      </c>
      <c r="I158" s="13">
        <f t="shared" si="2"/>
        <v>5.6250000000000007E-3</v>
      </c>
    </row>
    <row r="159" spans="1:9" x14ac:dyDescent="0.2">
      <c r="A159" t="s">
        <v>54</v>
      </c>
      <c r="B159" s="1">
        <v>42583</v>
      </c>
      <c r="C159">
        <v>4.4000000000000004</v>
      </c>
      <c r="D159" s="6" t="s">
        <v>22</v>
      </c>
      <c r="E159" t="s">
        <v>127</v>
      </c>
      <c r="F159">
        <v>3</v>
      </c>
      <c r="G159" s="12">
        <v>6.4000000000000003E-3</v>
      </c>
      <c r="H159" s="14">
        <f>0.000004</f>
        <v>3.9999999999999998E-6</v>
      </c>
      <c r="I159" s="13">
        <f t="shared" si="2"/>
        <v>6.249999999999999E-4</v>
      </c>
    </row>
    <row r="160" spans="1:9" x14ac:dyDescent="0.2">
      <c r="A160" t="s">
        <v>54</v>
      </c>
      <c r="B160" s="1">
        <v>42557</v>
      </c>
      <c r="C160">
        <v>4.4000000000000004</v>
      </c>
      <c r="D160" s="6" t="s">
        <v>22</v>
      </c>
      <c r="E160" t="s">
        <v>84</v>
      </c>
      <c r="F160">
        <v>4</v>
      </c>
      <c r="G160" s="12">
        <v>6.0000000000000001E-3</v>
      </c>
      <c r="H160" s="13">
        <f>0.00006</f>
        <v>6.0000000000000002E-5</v>
      </c>
      <c r="I160" s="13">
        <f t="shared" si="2"/>
        <v>0.01</v>
      </c>
    </row>
    <row r="161" spans="1:9" x14ac:dyDescent="0.2">
      <c r="A161" t="s">
        <v>54</v>
      </c>
      <c r="B161" s="1">
        <v>42563</v>
      </c>
      <c r="C161">
        <v>4.4000000000000004</v>
      </c>
      <c r="D161" s="6" t="s">
        <v>22</v>
      </c>
      <c r="E161" t="s">
        <v>106</v>
      </c>
      <c r="F161">
        <v>2</v>
      </c>
      <c r="G161" s="12">
        <v>5.0000000000000001E-3</v>
      </c>
      <c r="H161" s="13">
        <f>-0.00007</f>
        <v>-6.9999999999999994E-5</v>
      </c>
      <c r="I161" s="13">
        <f t="shared" si="2"/>
        <v>-1.3999999999999999E-2</v>
      </c>
    </row>
    <row r="162" spans="1:9" x14ac:dyDescent="0.2">
      <c r="A162" t="s">
        <v>54</v>
      </c>
      <c r="B162" s="1">
        <v>42543</v>
      </c>
      <c r="C162">
        <v>4.4000000000000004</v>
      </c>
      <c r="D162" s="6" t="s">
        <v>22</v>
      </c>
      <c r="E162" t="s">
        <v>39</v>
      </c>
      <c r="F162">
        <v>2</v>
      </c>
      <c r="G162" s="12">
        <v>2.0199999999999999E-2</v>
      </c>
      <c r="H162" s="13">
        <f>-0.00008</f>
        <v>-8.0000000000000007E-5</v>
      </c>
      <c r="I162" s="13">
        <f t="shared" si="2"/>
        <v>-3.9603960396039604E-3</v>
      </c>
    </row>
    <row r="163" spans="1:9" x14ac:dyDescent="0.2">
      <c r="A163" t="s">
        <v>54</v>
      </c>
      <c r="B163" s="1">
        <v>42550</v>
      </c>
      <c r="C163">
        <v>4.4000000000000004</v>
      </c>
      <c r="D163" s="6" t="s">
        <v>22</v>
      </c>
      <c r="E163" t="s">
        <v>64</v>
      </c>
      <c r="F163">
        <v>1</v>
      </c>
      <c r="G163" s="12">
        <v>0.01</v>
      </c>
      <c r="H163" s="13">
        <f>0.00001</f>
        <v>1.0000000000000001E-5</v>
      </c>
      <c r="I163" s="13">
        <f t="shared" si="2"/>
        <v>1E-3</v>
      </c>
    </row>
    <row r="164" spans="1:9" x14ac:dyDescent="0.2">
      <c r="A164" t="s">
        <v>54</v>
      </c>
      <c r="B164" s="1">
        <v>42543</v>
      </c>
      <c r="C164">
        <v>2.1</v>
      </c>
      <c r="D164" s="6" t="s">
        <v>23</v>
      </c>
      <c r="E164" t="s">
        <v>46</v>
      </c>
      <c r="F164">
        <v>4</v>
      </c>
      <c r="G164" s="12">
        <v>1.022E-2</v>
      </c>
      <c r="H164" s="13">
        <f>0.0007</f>
        <v>6.9999999999999999E-4</v>
      </c>
      <c r="I164" s="13">
        <f t="shared" si="2"/>
        <v>6.8493150684931503E-2</v>
      </c>
    </row>
    <row r="165" spans="1:9" x14ac:dyDescent="0.2">
      <c r="A165" t="s">
        <v>54</v>
      </c>
      <c r="B165" s="1">
        <v>42583</v>
      </c>
      <c r="C165">
        <v>3.1</v>
      </c>
      <c r="D165" s="6" t="s">
        <v>23</v>
      </c>
      <c r="E165" t="s">
        <v>134</v>
      </c>
      <c r="F165">
        <v>4</v>
      </c>
      <c r="G165" s="12">
        <v>1E-3</v>
      </c>
      <c r="H165" s="13">
        <f>0.0002</f>
        <v>2.0000000000000001E-4</v>
      </c>
      <c r="I165" s="13">
        <f t="shared" si="2"/>
        <v>0.2</v>
      </c>
    </row>
    <row r="166" spans="1:9" x14ac:dyDescent="0.2">
      <c r="A166" t="s">
        <v>54</v>
      </c>
      <c r="B166" s="1">
        <v>42557</v>
      </c>
      <c r="C166">
        <v>3.1</v>
      </c>
      <c r="D166" s="6" t="s">
        <v>23</v>
      </c>
      <c r="E166" t="s">
        <v>92</v>
      </c>
      <c r="F166">
        <v>4</v>
      </c>
      <c r="G166" s="12">
        <v>1E-3</v>
      </c>
      <c r="H166" s="13">
        <f>0.0003</f>
        <v>2.9999999999999997E-4</v>
      </c>
      <c r="I166" s="13">
        <f t="shared" si="2"/>
        <v>0.3</v>
      </c>
    </row>
    <row r="167" spans="1:9" x14ac:dyDescent="0.2">
      <c r="A167" t="s">
        <v>54</v>
      </c>
      <c r="B167" s="1">
        <v>42563</v>
      </c>
      <c r="C167">
        <v>3.1</v>
      </c>
      <c r="D167" s="6" t="s">
        <v>23</v>
      </c>
      <c r="E167" t="s">
        <v>113</v>
      </c>
      <c r="F167">
        <v>3</v>
      </c>
      <c r="G167" s="12">
        <v>3.3E-3</v>
      </c>
      <c r="H167" s="13">
        <f>0.0003</f>
        <v>2.9999999999999997E-4</v>
      </c>
      <c r="I167" s="13">
        <f t="shared" si="2"/>
        <v>9.0909090909090898E-2</v>
      </c>
    </row>
    <row r="168" spans="1:9" x14ac:dyDescent="0.2">
      <c r="A168" t="s">
        <v>54</v>
      </c>
      <c r="B168" s="1">
        <v>42550</v>
      </c>
      <c r="C168">
        <v>3.1</v>
      </c>
      <c r="D168" s="6" t="s">
        <v>23</v>
      </c>
      <c r="E168" t="s">
        <v>71</v>
      </c>
      <c r="F168">
        <v>4</v>
      </c>
      <c r="G168" s="12">
        <v>1.3599999999999999E-2</v>
      </c>
      <c r="H168" s="13">
        <f>-0.0008</f>
        <v>-8.0000000000000004E-4</v>
      </c>
      <c r="I168" s="13">
        <f t="shared" si="2"/>
        <v>-5.8823529411764712E-2</v>
      </c>
    </row>
    <row r="169" spans="1:9" x14ac:dyDescent="0.2">
      <c r="A169" t="s">
        <v>54</v>
      </c>
      <c r="B169" s="1">
        <v>42583</v>
      </c>
      <c r="C169">
        <v>3.2</v>
      </c>
      <c r="D169" s="6" t="s">
        <v>23</v>
      </c>
      <c r="E169" t="s">
        <v>132</v>
      </c>
      <c r="F169">
        <v>4</v>
      </c>
      <c r="G169" s="12">
        <v>0.01</v>
      </c>
      <c r="H169" s="13">
        <f>0.0002</f>
        <v>2.0000000000000001E-4</v>
      </c>
      <c r="I169" s="13">
        <f t="shared" si="2"/>
        <v>0.02</v>
      </c>
    </row>
    <row r="170" spans="1:9" x14ac:dyDescent="0.2">
      <c r="A170" t="s">
        <v>54</v>
      </c>
      <c r="B170" s="1">
        <v>42557</v>
      </c>
      <c r="C170">
        <v>3.2</v>
      </c>
      <c r="D170" s="6" t="s">
        <v>23</v>
      </c>
      <c r="E170" t="s">
        <v>89</v>
      </c>
      <c r="F170">
        <v>4</v>
      </c>
      <c r="G170" s="12">
        <v>6.0000000000000001E-3</v>
      </c>
      <c r="H170" s="13">
        <f>0.0007</f>
        <v>6.9999999999999999E-4</v>
      </c>
      <c r="I170" s="13">
        <f t="shared" si="2"/>
        <v>0.11666666666666667</v>
      </c>
    </row>
    <row r="171" spans="1:9" x14ac:dyDescent="0.2">
      <c r="A171" t="s">
        <v>54</v>
      </c>
      <c r="B171" s="1">
        <v>42563</v>
      </c>
      <c r="C171">
        <v>3.2</v>
      </c>
      <c r="D171" s="6" t="s">
        <v>23</v>
      </c>
      <c r="E171" t="s">
        <v>111</v>
      </c>
      <c r="F171">
        <v>1</v>
      </c>
      <c r="G171" s="12">
        <v>8.9999999999999993E-3</v>
      </c>
      <c r="H171" s="13">
        <f>-0.00003</f>
        <v>-3.0000000000000001E-5</v>
      </c>
      <c r="I171" s="13">
        <f t="shared" si="2"/>
        <v>-3.3333333333333335E-3</v>
      </c>
    </row>
    <row r="172" spans="1:9" x14ac:dyDescent="0.2">
      <c r="A172" t="s">
        <v>54</v>
      </c>
      <c r="B172" s="1">
        <v>42543</v>
      </c>
      <c r="C172">
        <v>3.2</v>
      </c>
      <c r="D172" s="6" t="s">
        <v>23</v>
      </c>
      <c r="E172" t="s">
        <v>44</v>
      </c>
      <c r="F172">
        <v>3</v>
      </c>
      <c r="G172" s="12">
        <v>3.5899999999999999E-3</v>
      </c>
      <c r="H172" s="13">
        <f>0.0002</f>
        <v>2.0000000000000001E-4</v>
      </c>
      <c r="I172" s="13">
        <f t="shared" si="2"/>
        <v>5.5710306406685242E-2</v>
      </c>
    </row>
    <row r="173" spans="1:9" x14ac:dyDescent="0.2">
      <c r="A173" t="s">
        <v>54</v>
      </c>
      <c r="B173" s="1">
        <v>42550</v>
      </c>
      <c r="C173">
        <v>3.2</v>
      </c>
      <c r="D173" s="6" t="s">
        <v>23</v>
      </c>
      <c r="E173" t="s">
        <v>69</v>
      </c>
      <c r="F173">
        <v>4</v>
      </c>
      <c r="G173" s="12">
        <v>1.1599999999999999E-2</v>
      </c>
      <c r="H173" s="13">
        <f>0.0008</f>
        <v>8.0000000000000004E-4</v>
      </c>
      <c r="I173" s="13">
        <f t="shared" si="2"/>
        <v>6.8965517241379323E-2</v>
      </c>
    </row>
    <row r="174" spans="1:9" x14ac:dyDescent="0.2">
      <c r="A174" t="s">
        <v>54</v>
      </c>
      <c r="B174" s="1">
        <v>42583</v>
      </c>
      <c r="C174">
        <v>3.3</v>
      </c>
      <c r="D174" s="6" t="s">
        <v>23</v>
      </c>
      <c r="E174" t="s">
        <v>131</v>
      </c>
      <c r="F174">
        <v>3</v>
      </c>
      <c r="G174" s="12">
        <v>3.8E-3</v>
      </c>
      <c r="H174" s="13">
        <f>0.0003</f>
        <v>2.9999999999999997E-4</v>
      </c>
      <c r="I174" s="13">
        <f t="shared" si="2"/>
        <v>7.8947368421052627E-2</v>
      </c>
    </row>
    <row r="175" spans="1:9" x14ac:dyDescent="0.2">
      <c r="A175" t="s">
        <v>54</v>
      </c>
      <c r="B175" s="1">
        <v>42557</v>
      </c>
      <c r="C175">
        <v>3.3</v>
      </c>
      <c r="D175" s="6" t="s">
        <v>23</v>
      </c>
      <c r="E175" t="s">
        <v>89</v>
      </c>
      <c r="F175">
        <v>3</v>
      </c>
      <c r="G175" s="12">
        <v>2E-3</v>
      </c>
      <c r="H175" s="13">
        <f>0.00007</f>
        <v>6.9999999999999994E-5</v>
      </c>
      <c r="I175" s="13">
        <f t="shared" si="2"/>
        <v>3.4999999999999996E-2</v>
      </c>
    </row>
    <row r="176" spans="1:9" x14ac:dyDescent="0.2">
      <c r="A176" t="s">
        <v>54</v>
      </c>
      <c r="B176" s="1">
        <v>42563</v>
      </c>
      <c r="C176">
        <v>3.3</v>
      </c>
      <c r="D176" s="6" t="s">
        <v>23</v>
      </c>
      <c r="E176" t="s">
        <v>110</v>
      </c>
      <c r="F176">
        <v>2</v>
      </c>
      <c r="G176" s="12">
        <v>4.0999999999999995E-3</v>
      </c>
      <c r="H176" s="13">
        <f>0.00003</f>
        <v>3.0000000000000001E-5</v>
      </c>
      <c r="I176" s="13">
        <f t="shared" si="2"/>
        <v>7.3170731707317086E-3</v>
      </c>
    </row>
    <row r="177" spans="1:9" x14ac:dyDescent="0.2">
      <c r="A177" t="s">
        <v>54</v>
      </c>
      <c r="B177" s="1">
        <v>42543</v>
      </c>
      <c r="C177">
        <v>3.3</v>
      </c>
      <c r="D177" s="6" t="s">
        <v>23</v>
      </c>
      <c r="E177" t="s">
        <v>43</v>
      </c>
      <c r="F177">
        <v>2</v>
      </c>
      <c r="G177" s="12">
        <v>1.455E-2</v>
      </c>
      <c r="H177" s="13">
        <f>0.0001</f>
        <v>1E-4</v>
      </c>
      <c r="I177" s="13">
        <f t="shared" si="2"/>
        <v>6.8728522336769758E-3</v>
      </c>
    </row>
    <row r="178" spans="1:9" x14ac:dyDescent="0.2">
      <c r="A178" t="s">
        <v>54</v>
      </c>
      <c r="B178" s="1">
        <v>42550</v>
      </c>
      <c r="C178">
        <v>3.3</v>
      </c>
      <c r="D178" s="6" t="s">
        <v>23</v>
      </c>
      <c r="E178" t="s">
        <v>68</v>
      </c>
      <c r="F178">
        <v>2</v>
      </c>
      <c r="G178" s="12">
        <v>4.7999999999999996E-3</v>
      </c>
      <c r="H178" s="13">
        <f>-0.00007</f>
        <v>-6.9999999999999994E-5</v>
      </c>
      <c r="I178" s="13">
        <f t="shared" si="2"/>
        <v>-1.4583333333333334E-2</v>
      </c>
    </row>
    <row r="179" spans="1:9" x14ac:dyDescent="0.2">
      <c r="A179" t="s">
        <v>54</v>
      </c>
      <c r="B179" s="1">
        <v>42583</v>
      </c>
      <c r="C179">
        <v>3.4</v>
      </c>
      <c r="D179" s="6" t="s">
        <v>23</v>
      </c>
      <c r="E179" t="s">
        <v>128</v>
      </c>
      <c r="F179">
        <v>1</v>
      </c>
      <c r="G179" s="12">
        <v>4.4999999999999997E-3</v>
      </c>
      <c r="H179" s="13">
        <f>-0.00001</f>
        <v>-1.0000000000000001E-5</v>
      </c>
      <c r="I179" s="13">
        <f t="shared" si="2"/>
        <v>-2.2222222222222227E-3</v>
      </c>
    </row>
    <row r="180" spans="1:9" x14ac:dyDescent="0.2">
      <c r="A180" t="s">
        <v>54</v>
      </c>
      <c r="B180" s="1">
        <v>42557</v>
      </c>
      <c r="C180">
        <v>3.4</v>
      </c>
      <c r="D180" s="6" t="s">
        <v>23</v>
      </c>
      <c r="E180" t="s">
        <v>86</v>
      </c>
      <c r="F180">
        <v>1</v>
      </c>
      <c r="G180" s="12">
        <v>1E-3</v>
      </c>
      <c r="H180" s="13">
        <f>0.0001</f>
        <v>1E-4</v>
      </c>
      <c r="I180" s="13">
        <f t="shared" si="2"/>
        <v>0.1</v>
      </c>
    </row>
    <row r="181" spans="1:9" x14ac:dyDescent="0.2">
      <c r="A181" t="s">
        <v>54</v>
      </c>
      <c r="B181" s="1">
        <v>42563</v>
      </c>
      <c r="C181">
        <v>3.4</v>
      </c>
      <c r="D181" s="6" t="s">
        <v>23</v>
      </c>
      <c r="E181" t="s">
        <v>107</v>
      </c>
      <c r="F181">
        <v>1</v>
      </c>
      <c r="G181" s="12">
        <v>1E-3</v>
      </c>
      <c r="H181" s="13">
        <f>-0.0003</f>
        <v>-2.9999999999999997E-4</v>
      </c>
      <c r="I181" s="13">
        <f t="shared" si="2"/>
        <v>-0.3</v>
      </c>
    </row>
    <row r="182" spans="1:9" x14ac:dyDescent="0.2">
      <c r="A182" t="s">
        <v>54</v>
      </c>
      <c r="B182" s="1">
        <v>42543</v>
      </c>
      <c r="C182">
        <v>3.4</v>
      </c>
      <c r="D182" s="6" t="s">
        <v>23</v>
      </c>
      <c r="E182" t="s">
        <v>41</v>
      </c>
      <c r="F182">
        <v>1</v>
      </c>
      <c r="G182" s="12">
        <v>4.6600000000000001E-3</v>
      </c>
      <c r="H182" s="13">
        <f>-0.00007</f>
        <v>-6.9999999999999994E-5</v>
      </c>
      <c r="I182" s="13">
        <f t="shared" si="2"/>
        <v>-1.5021459227467809E-2</v>
      </c>
    </row>
    <row r="183" spans="1:9" x14ac:dyDescent="0.2">
      <c r="A183" t="s">
        <v>54</v>
      </c>
      <c r="B183" s="1">
        <v>42550</v>
      </c>
      <c r="C183">
        <v>3.4</v>
      </c>
      <c r="D183" s="6" t="s">
        <v>23</v>
      </c>
      <c r="E183" t="s">
        <v>65</v>
      </c>
      <c r="F183">
        <v>3</v>
      </c>
      <c r="G183" s="12">
        <v>7.0000000000000001E-3</v>
      </c>
      <c r="H183" s="13">
        <f>0.0004</f>
        <v>4.0000000000000002E-4</v>
      </c>
      <c r="I183" s="13">
        <f t="shared" si="2"/>
        <v>5.7142857142857141E-2</v>
      </c>
    </row>
    <row r="184" spans="1:9" x14ac:dyDescent="0.2">
      <c r="A184" t="s">
        <v>54</v>
      </c>
      <c r="B184" s="1">
        <v>42583</v>
      </c>
      <c r="C184">
        <v>4.0999999999999996</v>
      </c>
      <c r="D184" s="6" t="s">
        <v>23</v>
      </c>
      <c r="E184" t="s">
        <v>119</v>
      </c>
      <c r="F184">
        <v>3</v>
      </c>
      <c r="G184" s="12">
        <v>8.9999999999999998E-4</v>
      </c>
      <c r="H184" s="13">
        <f>0.0004</f>
        <v>4.0000000000000002E-4</v>
      </c>
      <c r="I184" s="13">
        <f t="shared" si="2"/>
        <v>0.44444444444444448</v>
      </c>
    </row>
    <row r="185" spans="1:9" x14ac:dyDescent="0.2">
      <c r="A185" t="s">
        <v>54</v>
      </c>
      <c r="B185" s="1">
        <v>42563</v>
      </c>
      <c r="C185">
        <v>4.0999999999999996</v>
      </c>
      <c r="D185" s="6" t="s">
        <v>23</v>
      </c>
      <c r="E185" t="s">
        <v>98</v>
      </c>
      <c r="F185">
        <v>3</v>
      </c>
      <c r="G185" s="12">
        <v>4.0000000000000001E-3</v>
      </c>
      <c r="H185" s="13">
        <f>-0.0005</f>
        <v>-5.0000000000000001E-4</v>
      </c>
      <c r="I185" s="13">
        <f t="shared" si="2"/>
        <v>-0.125</v>
      </c>
    </row>
    <row r="186" spans="1:9" x14ac:dyDescent="0.2">
      <c r="A186" t="s">
        <v>54</v>
      </c>
      <c r="B186" s="1">
        <v>42563</v>
      </c>
      <c r="C186">
        <v>4.2</v>
      </c>
      <c r="D186" s="6" t="s">
        <v>23</v>
      </c>
      <c r="E186" t="s">
        <v>100</v>
      </c>
      <c r="F186">
        <v>2</v>
      </c>
      <c r="G186" s="12">
        <v>5.0000000000000001E-3</v>
      </c>
      <c r="H186" s="13">
        <f>0.00008</f>
        <v>8.0000000000000007E-5</v>
      </c>
      <c r="I186" s="13">
        <f t="shared" si="2"/>
        <v>1.6E-2</v>
      </c>
    </row>
    <row r="187" spans="1:9" x14ac:dyDescent="0.2">
      <c r="A187" t="s">
        <v>54</v>
      </c>
      <c r="B187" s="1">
        <v>42583</v>
      </c>
      <c r="C187">
        <v>4.3</v>
      </c>
      <c r="D187" s="6" t="s">
        <v>23</v>
      </c>
      <c r="E187" t="s">
        <v>123</v>
      </c>
      <c r="F187">
        <v>3</v>
      </c>
      <c r="G187" s="12">
        <v>3.7000000000000002E-3</v>
      </c>
      <c r="H187" s="13">
        <f>0.0002</f>
        <v>2.0000000000000001E-4</v>
      </c>
      <c r="I187" s="13">
        <f t="shared" si="2"/>
        <v>5.4054054054054057E-2</v>
      </c>
    </row>
    <row r="188" spans="1:9" x14ac:dyDescent="0.2">
      <c r="A188" t="s">
        <v>54</v>
      </c>
      <c r="B188" s="1">
        <v>42557</v>
      </c>
      <c r="C188">
        <v>4.3</v>
      </c>
      <c r="D188" s="6" t="s">
        <v>23</v>
      </c>
      <c r="E188" t="s">
        <v>81</v>
      </c>
      <c r="F188">
        <v>2</v>
      </c>
      <c r="G188" s="12">
        <v>2E-3</v>
      </c>
      <c r="H188" s="13">
        <f>-0.0001</f>
        <v>-1E-4</v>
      </c>
      <c r="I188" s="13">
        <f t="shared" si="2"/>
        <v>-0.05</v>
      </c>
    </row>
    <row r="189" spans="1:9" x14ac:dyDescent="0.2">
      <c r="A189" t="s">
        <v>54</v>
      </c>
      <c r="B189" s="1">
        <v>42563</v>
      </c>
      <c r="C189">
        <v>4.3</v>
      </c>
      <c r="D189" s="6" t="s">
        <v>23</v>
      </c>
      <c r="E189" t="s">
        <v>102</v>
      </c>
      <c r="F189">
        <v>3</v>
      </c>
      <c r="G189" s="12">
        <v>1.2E-2</v>
      </c>
      <c r="H189" s="13">
        <f>0.00008</f>
        <v>8.0000000000000007E-5</v>
      </c>
      <c r="I189" s="13">
        <f t="shared" si="2"/>
        <v>6.6666666666666671E-3</v>
      </c>
    </row>
    <row r="190" spans="1:9" x14ac:dyDescent="0.2">
      <c r="A190" t="s">
        <v>54</v>
      </c>
      <c r="B190" s="1">
        <v>42543</v>
      </c>
      <c r="C190">
        <v>4.3</v>
      </c>
      <c r="D190" s="6" t="s">
        <v>23</v>
      </c>
      <c r="E190" t="s">
        <v>35</v>
      </c>
      <c r="F190">
        <v>4</v>
      </c>
      <c r="G190" s="12">
        <v>7.3899999999999999E-3</v>
      </c>
      <c r="H190" s="13">
        <f>0.0007</f>
        <v>6.9999999999999999E-4</v>
      </c>
      <c r="I190" s="13">
        <f t="shared" si="2"/>
        <v>9.4722598105548034E-2</v>
      </c>
    </row>
    <row r="191" spans="1:9" x14ac:dyDescent="0.2">
      <c r="A191" t="s">
        <v>54</v>
      </c>
      <c r="B191" s="1">
        <v>42550</v>
      </c>
      <c r="C191">
        <v>4.3</v>
      </c>
      <c r="D191" s="6" t="s">
        <v>23</v>
      </c>
      <c r="E191" t="s">
        <v>60</v>
      </c>
      <c r="F191">
        <v>2</v>
      </c>
      <c r="G191" s="12">
        <v>3.0000000000000001E-3</v>
      </c>
      <c r="H191" s="13">
        <f>-0.00001</f>
        <v>-1.0000000000000001E-5</v>
      </c>
      <c r="I191" s="13">
        <f t="shared" si="2"/>
        <v>-3.3333333333333335E-3</v>
      </c>
    </row>
    <row r="192" spans="1:9" x14ac:dyDescent="0.2">
      <c r="A192" t="s">
        <v>54</v>
      </c>
      <c r="B192" s="1">
        <v>42583</v>
      </c>
      <c r="C192">
        <v>4.4000000000000004</v>
      </c>
      <c r="D192" s="6" t="s">
        <v>23</v>
      </c>
      <c r="E192" t="s">
        <v>125</v>
      </c>
      <c r="F192">
        <v>3</v>
      </c>
      <c r="G192" s="12">
        <v>6.9999999999999999E-4</v>
      </c>
      <c r="H192" s="14">
        <f>-0.000006</f>
        <v>-6.0000000000000002E-6</v>
      </c>
      <c r="I192" s="13">
        <f t="shared" si="2"/>
        <v>-8.5714285714285719E-3</v>
      </c>
    </row>
    <row r="193" spans="1:9" x14ac:dyDescent="0.2">
      <c r="A193" t="s">
        <v>54</v>
      </c>
      <c r="B193" s="1">
        <v>42557</v>
      </c>
      <c r="C193">
        <v>4.4000000000000004</v>
      </c>
      <c r="D193" s="6" t="s">
        <v>23</v>
      </c>
      <c r="E193" t="s">
        <v>83</v>
      </c>
      <c r="F193">
        <v>3</v>
      </c>
      <c r="G193" s="12">
        <v>0.01</v>
      </c>
      <c r="H193" s="13">
        <f>0.0001</f>
        <v>1E-4</v>
      </c>
      <c r="I193" s="13">
        <f t="shared" si="2"/>
        <v>0.01</v>
      </c>
    </row>
    <row r="194" spans="1:9" x14ac:dyDescent="0.2">
      <c r="A194" t="s">
        <v>54</v>
      </c>
      <c r="B194" s="1">
        <v>42563</v>
      </c>
      <c r="C194">
        <v>4.4000000000000004</v>
      </c>
      <c r="D194" s="6" t="s">
        <v>23</v>
      </c>
      <c r="E194" t="s">
        <v>104</v>
      </c>
      <c r="F194">
        <v>4</v>
      </c>
      <c r="G194" s="12">
        <v>4.0000000000000001E-3</v>
      </c>
      <c r="H194" s="13">
        <f>-0.0002</f>
        <v>-2.0000000000000001E-4</v>
      </c>
      <c r="I194" s="13">
        <f t="shared" ref="I194:I257" si="3">H194/G194</f>
        <v>-0.05</v>
      </c>
    </row>
    <row r="195" spans="1:9" x14ac:dyDescent="0.2">
      <c r="A195" t="s">
        <v>54</v>
      </c>
      <c r="B195" s="1">
        <v>42543</v>
      </c>
      <c r="C195">
        <v>4.4000000000000004</v>
      </c>
      <c r="D195" s="6" t="s">
        <v>23</v>
      </c>
      <c r="E195" t="s">
        <v>38</v>
      </c>
      <c r="F195">
        <v>1</v>
      </c>
      <c r="G195" s="12">
        <v>2.3900000000000002E-3</v>
      </c>
      <c r="H195" s="13">
        <f>-0.0001</f>
        <v>-1E-4</v>
      </c>
      <c r="I195" s="13">
        <f t="shared" si="3"/>
        <v>-4.1841004184100417E-2</v>
      </c>
    </row>
    <row r="196" spans="1:9" x14ac:dyDescent="0.2">
      <c r="A196" t="s">
        <v>54</v>
      </c>
      <c r="B196" s="1">
        <v>42550</v>
      </c>
      <c r="C196">
        <v>4.4000000000000004</v>
      </c>
      <c r="D196" s="6" t="s">
        <v>23</v>
      </c>
      <c r="E196" t="s">
        <v>62</v>
      </c>
      <c r="F196">
        <v>4</v>
      </c>
      <c r="G196" s="12">
        <v>8.0000000000000002E-3</v>
      </c>
      <c r="H196" s="13">
        <f>-0.0002</f>
        <v>-2.0000000000000001E-4</v>
      </c>
      <c r="I196" s="13">
        <f t="shared" si="3"/>
        <v>-2.5000000000000001E-2</v>
      </c>
    </row>
    <row r="197" spans="1:9" x14ac:dyDescent="0.2">
      <c r="A197" t="s">
        <v>54</v>
      </c>
      <c r="B197" s="1">
        <v>42583</v>
      </c>
      <c r="C197">
        <v>2.1</v>
      </c>
      <c r="D197" s="6" t="s">
        <v>18</v>
      </c>
      <c r="E197" t="s">
        <v>139</v>
      </c>
      <c r="F197">
        <v>3</v>
      </c>
      <c r="G197" s="12">
        <v>5.0000000000000001E-3</v>
      </c>
      <c r="H197" s="13">
        <f>0.0003</f>
        <v>2.9999999999999997E-4</v>
      </c>
      <c r="I197" s="13">
        <f t="shared" si="3"/>
        <v>5.9999999999999991E-2</v>
      </c>
    </row>
    <row r="198" spans="1:9" x14ac:dyDescent="0.2">
      <c r="A198" t="s">
        <v>54</v>
      </c>
      <c r="B198" s="1">
        <v>42557</v>
      </c>
      <c r="C198">
        <v>2.1</v>
      </c>
      <c r="D198" s="6" t="s">
        <v>18</v>
      </c>
      <c r="E198" t="s">
        <v>96</v>
      </c>
      <c r="F198">
        <v>2</v>
      </c>
      <c r="G198" s="12">
        <v>1.2E-2</v>
      </c>
      <c r="H198" s="13">
        <f>0.0004</f>
        <v>4.0000000000000002E-4</v>
      </c>
      <c r="I198" s="13">
        <f t="shared" si="3"/>
        <v>3.3333333333333333E-2</v>
      </c>
    </row>
    <row r="199" spans="1:9" x14ac:dyDescent="0.2">
      <c r="A199" t="s">
        <v>54</v>
      </c>
      <c r="B199" s="1">
        <v>42563</v>
      </c>
      <c r="C199">
        <v>2.1</v>
      </c>
      <c r="D199" s="6" t="s">
        <v>18</v>
      </c>
      <c r="E199" t="s">
        <v>117</v>
      </c>
      <c r="F199">
        <v>2</v>
      </c>
      <c r="G199" s="12">
        <v>8.4000000000000012E-3</v>
      </c>
      <c r="H199" s="13">
        <f>-0.0001</f>
        <v>-1E-4</v>
      </c>
      <c r="I199" s="13">
        <f t="shared" si="3"/>
        <v>-1.1904761904761904E-2</v>
      </c>
    </row>
    <row r="200" spans="1:9" x14ac:dyDescent="0.2">
      <c r="A200" t="s">
        <v>54</v>
      </c>
      <c r="B200" s="1">
        <v>42550</v>
      </c>
      <c r="C200">
        <v>2.1</v>
      </c>
      <c r="D200" s="6" t="s">
        <v>18</v>
      </c>
      <c r="E200" t="s">
        <v>75</v>
      </c>
      <c r="F200">
        <v>1</v>
      </c>
      <c r="G200" s="12">
        <v>2.5999999999999999E-3</v>
      </c>
      <c r="H200" s="13">
        <f>-0.0002</f>
        <v>-2.0000000000000001E-4</v>
      </c>
      <c r="I200" s="13">
        <f t="shared" si="3"/>
        <v>-7.6923076923076927E-2</v>
      </c>
    </row>
    <row r="201" spans="1:9" x14ac:dyDescent="0.2">
      <c r="A201" t="s">
        <v>54</v>
      </c>
      <c r="B201" s="1">
        <v>42583</v>
      </c>
      <c r="C201">
        <v>3.1</v>
      </c>
      <c r="D201" s="6" t="s">
        <v>18</v>
      </c>
      <c r="E201" t="s">
        <v>136</v>
      </c>
      <c r="F201">
        <v>1</v>
      </c>
      <c r="G201" s="12">
        <v>5.0000000000000001E-3</v>
      </c>
      <c r="H201" s="13">
        <f>0.00004</f>
        <v>4.0000000000000003E-5</v>
      </c>
      <c r="I201" s="13">
        <f t="shared" si="3"/>
        <v>8.0000000000000002E-3</v>
      </c>
    </row>
    <row r="202" spans="1:9" x14ac:dyDescent="0.2">
      <c r="A202" t="s">
        <v>54</v>
      </c>
      <c r="B202" s="1">
        <v>42557</v>
      </c>
      <c r="C202">
        <v>3.1</v>
      </c>
      <c r="D202" s="6" t="s">
        <v>18</v>
      </c>
      <c r="E202" t="s">
        <v>93</v>
      </c>
      <c r="F202">
        <v>2</v>
      </c>
      <c r="G202" s="12">
        <v>8.0000000000000002E-3</v>
      </c>
      <c r="H202" s="13">
        <f>-0.00003</f>
        <v>-3.0000000000000001E-5</v>
      </c>
      <c r="I202" s="13">
        <f t="shared" si="3"/>
        <v>-3.7499999999999999E-3</v>
      </c>
    </row>
    <row r="203" spans="1:9" x14ac:dyDescent="0.2">
      <c r="A203" t="s">
        <v>54</v>
      </c>
      <c r="B203" s="1">
        <v>42563</v>
      </c>
      <c r="C203">
        <v>3.1</v>
      </c>
      <c r="D203" s="6" t="s">
        <v>18</v>
      </c>
      <c r="E203" t="s">
        <v>114</v>
      </c>
      <c r="F203">
        <v>3</v>
      </c>
      <c r="G203" s="12">
        <v>4.7000000000000002E-3</v>
      </c>
      <c r="H203" s="13">
        <f>0.0001</f>
        <v>1E-4</v>
      </c>
      <c r="I203" s="13">
        <f t="shared" si="3"/>
        <v>2.1276595744680851E-2</v>
      </c>
    </row>
    <row r="204" spans="1:9" x14ac:dyDescent="0.2">
      <c r="A204" t="s">
        <v>54</v>
      </c>
      <c r="B204" s="1">
        <v>42543</v>
      </c>
      <c r="C204">
        <v>3.1</v>
      </c>
      <c r="D204" s="6" t="s">
        <v>18</v>
      </c>
      <c r="E204" t="s">
        <v>47</v>
      </c>
      <c r="F204">
        <v>3</v>
      </c>
      <c r="G204" s="12">
        <v>1.21E-2</v>
      </c>
      <c r="H204" s="13">
        <f>0.0002</f>
        <v>2.0000000000000001E-4</v>
      </c>
      <c r="I204" s="13">
        <f t="shared" si="3"/>
        <v>1.6528925619834711E-2</v>
      </c>
    </row>
    <row r="205" spans="1:9" x14ac:dyDescent="0.2">
      <c r="A205" t="s">
        <v>54</v>
      </c>
      <c r="B205" s="1">
        <v>42550</v>
      </c>
      <c r="C205">
        <v>3.1</v>
      </c>
      <c r="D205" s="6" t="s">
        <v>18</v>
      </c>
      <c r="E205" t="s">
        <v>72</v>
      </c>
      <c r="F205">
        <v>1</v>
      </c>
      <c r="G205" s="12">
        <v>8.8999999999999999E-3</v>
      </c>
      <c r="H205" s="13">
        <f>0.0004</f>
        <v>4.0000000000000002E-4</v>
      </c>
      <c r="I205" s="13">
        <f t="shared" si="3"/>
        <v>4.4943820224719107E-2</v>
      </c>
    </row>
    <row r="206" spans="1:9" x14ac:dyDescent="0.2">
      <c r="A206" t="s">
        <v>54</v>
      </c>
      <c r="B206" s="1">
        <v>42583</v>
      </c>
      <c r="C206">
        <v>3.2</v>
      </c>
      <c r="D206" s="6" t="s">
        <v>18</v>
      </c>
      <c r="E206" t="s">
        <v>133</v>
      </c>
      <c r="F206">
        <v>3</v>
      </c>
      <c r="G206" s="12">
        <v>1.4999999999999999E-2</v>
      </c>
      <c r="H206" s="13">
        <f>0.0002</f>
        <v>2.0000000000000001E-4</v>
      </c>
      <c r="I206" s="13">
        <f t="shared" si="3"/>
        <v>1.3333333333333334E-2</v>
      </c>
    </row>
    <row r="207" spans="1:9" x14ac:dyDescent="0.2">
      <c r="A207" t="s">
        <v>54</v>
      </c>
      <c r="B207" s="1">
        <v>42557</v>
      </c>
      <c r="C207">
        <v>3.2</v>
      </c>
      <c r="D207" s="6" t="s">
        <v>18</v>
      </c>
      <c r="E207" t="s">
        <v>92</v>
      </c>
      <c r="F207">
        <v>2</v>
      </c>
      <c r="G207" s="12">
        <v>1.4E-2</v>
      </c>
      <c r="H207" s="13">
        <f>0.0003</f>
        <v>2.9999999999999997E-4</v>
      </c>
      <c r="I207" s="13">
        <f t="shared" si="3"/>
        <v>2.1428571428571425E-2</v>
      </c>
    </row>
    <row r="208" spans="1:9" x14ac:dyDescent="0.2">
      <c r="A208" t="s">
        <v>54</v>
      </c>
      <c r="B208" s="1">
        <v>42563</v>
      </c>
      <c r="C208">
        <v>3.2</v>
      </c>
      <c r="D208" s="6" t="s">
        <v>18</v>
      </c>
      <c r="E208" t="s">
        <v>112</v>
      </c>
      <c r="F208">
        <v>1</v>
      </c>
      <c r="G208" s="12">
        <v>8.0999999999999996E-3</v>
      </c>
      <c r="H208" s="13">
        <f>-0.00002</f>
        <v>-2.0000000000000002E-5</v>
      </c>
      <c r="I208" s="13">
        <f t="shared" si="3"/>
        <v>-2.4691358024691362E-3</v>
      </c>
    </row>
    <row r="209" spans="1:9" x14ac:dyDescent="0.2">
      <c r="A209" t="s">
        <v>54</v>
      </c>
      <c r="B209" s="1">
        <v>42543</v>
      </c>
      <c r="C209">
        <v>3.2</v>
      </c>
      <c r="D209" s="6" t="s">
        <v>18</v>
      </c>
      <c r="E209" t="s">
        <v>44</v>
      </c>
      <c r="F209">
        <v>1</v>
      </c>
      <c r="G209" s="12">
        <v>8.3400000000000002E-3</v>
      </c>
      <c r="H209" s="13">
        <f>-0.000002</f>
        <v>-1.9999999999999999E-6</v>
      </c>
      <c r="I209" s="13">
        <f t="shared" si="3"/>
        <v>-2.398081534772182E-4</v>
      </c>
    </row>
    <row r="210" spans="1:9" x14ac:dyDescent="0.2">
      <c r="A210" t="s">
        <v>54</v>
      </c>
      <c r="B210" s="1">
        <v>42550</v>
      </c>
      <c r="C210">
        <v>3.2</v>
      </c>
      <c r="D210" s="6" t="s">
        <v>18</v>
      </c>
      <c r="E210" t="s">
        <v>70</v>
      </c>
      <c r="F210">
        <v>2</v>
      </c>
      <c r="G210" s="12">
        <v>1.4E-3</v>
      </c>
      <c r="H210" s="13">
        <f>0.0012</f>
        <v>1.1999999999999999E-3</v>
      </c>
      <c r="I210" s="13">
        <f t="shared" si="3"/>
        <v>0.8571428571428571</v>
      </c>
    </row>
    <row r="211" spans="1:9" x14ac:dyDescent="0.2">
      <c r="A211" t="s">
        <v>54</v>
      </c>
      <c r="B211" s="1">
        <v>42583</v>
      </c>
      <c r="C211">
        <v>3.3</v>
      </c>
      <c r="D211" s="6" t="s">
        <v>18</v>
      </c>
      <c r="E211" t="s">
        <v>131</v>
      </c>
      <c r="F211">
        <v>2</v>
      </c>
      <c r="G211" s="12">
        <v>2.3999999999999998E-3</v>
      </c>
      <c r="H211" s="14">
        <f>0.0001</f>
        <v>1E-4</v>
      </c>
      <c r="I211" s="13">
        <f t="shared" si="3"/>
        <v>4.1666666666666671E-2</v>
      </c>
    </row>
    <row r="212" spans="1:9" x14ac:dyDescent="0.2">
      <c r="A212" t="s">
        <v>54</v>
      </c>
      <c r="B212" s="1">
        <v>42557</v>
      </c>
      <c r="C212">
        <v>3.3</v>
      </c>
      <c r="D212" s="6" t="s">
        <v>18</v>
      </c>
      <c r="E212" t="s">
        <v>89</v>
      </c>
      <c r="F212">
        <v>2</v>
      </c>
      <c r="G212" s="12">
        <v>2E-3</v>
      </c>
      <c r="H212" s="13">
        <f>-0.000003</f>
        <v>-3.0000000000000001E-6</v>
      </c>
      <c r="I212" s="13">
        <f t="shared" si="3"/>
        <v>-1.5E-3</v>
      </c>
    </row>
    <row r="213" spans="1:9" x14ac:dyDescent="0.2">
      <c r="A213" t="s">
        <v>54</v>
      </c>
      <c r="B213" s="1">
        <v>42563</v>
      </c>
      <c r="C213">
        <v>3.3</v>
      </c>
      <c r="D213" s="6" t="s">
        <v>18</v>
      </c>
      <c r="E213" t="s">
        <v>110</v>
      </c>
      <c r="F213">
        <v>3</v>
      </c>
      <c r="G213" s="12">
        <v>4.0000000000000002E-4</v>
      </c>
      <c r="H213" s="13">
        <f>0.00006</f>
        <v>6.0000000000000002E-5</v>
      </c>
      <c r="I213" s="13">
        <f t="shared" si="3"/>
        <v>0.15</v>
      </c>
    </row>
    <row r="214" spans="1:9" x14ac:dyDescent="0.2">
      <c r="A214" t="s">
        <v>54</v>
      </c>
      <c r="B214" s="1">
        <v>42543</v>
      </c>
      <c r="C214">
        <v>3.3</v>
      </c>
      <c r="D214" s="6" t="s">
        <v>18</v>
      </c>
      <c r="E214" t="s">
        <v>43</v>
      </c>
      <c r="F214">
        <v>3</v>
      </c>
      <c r="G214" s="12">
        <v>1.8079999999999999E-2</v>
      </c>
      <c r="H214" s="13">
        <f>0.0003</f>
        <v>2.9999999999999997E-4</v>
      </c>
      <c r="I214" s="13">
        <f t="shared" si="3"/>
        <v>1.6592920353982299E-2</v>
      </c>
    </row>
    <row r="215" spans="1:9" x14ac:dyDescent="0.2">
      <c r="A215" t="s">
        <v>54</v>
      </c>
      <c r="B215" s="1">
        <v>42550</v>
      </c>
      <c r="C215">
        <v>3.3</v>
      </c>
      <c r="D215" s="6" t="s">
        <v>18</v>
      </c>
      <c r="E215" t="s">
        <v>68</v>
      </c>
      <c r="F215">
        <v>1</v>
      </c>
      <c r="G215" s="12">
        <v>4.3E-3</v>
      </c>
      <c r="H215" s="13">
        <f>-0.000004</f>
        <v>-3.9999999999999998E-6</v>
      </c>
      <c r="I215" s="13">
        <f t="shared" si="3"/>
        <v>-9.3023255813953483E-4</v>
      </c>
    </row>
    <row r="216" spans="1:9" x14ac:dyDescent="0.2">
      <c r="A216" t="s">
        <v>54</v>
      </c>
      <c r="B216" s="1">
        <v>42583</v>
      </c>
      <c r="C216">
        <v>3.4</v>
      </c>
      <c r="D216" s="6" t="s">
        <v>18</v>
      </c>
      <c r="E216" t="s">
        <v>129</v>
      </c>
      <c r="F216">
        <v>2</v>
      </c>
      <c r="G216" s="12">
        <v>2.3999999999999998E-3</v>
      </c>
      <c r="H216" s="13">
        <f>0.00003</f>
        <v>3.0000000000000001E-5</v>
      </c>
      <c r="I216" s="13">
        <f t="shared" si="3"/>
        <v>1.2500000000000001E-2</v>
      </c>
    </row>
    <row r="217" spans="1:9" x14ac:dyDescent="0.2">
      <c r="A217" t="s">
        <v>54</v>
      </c>
      <c r="B217" s="1">
        <v>42557</v>
      </c>
      <c r="C217">
        <v>3.4</v>
      </c>
      <c r="D217" s="6" t="s">
        <v>18</v>
      </c>
      <c r="E217" t="s">
        <v>86</v>
      </c>
      <c r="F217">
        <v>4</v>
      </c>
      <c r="G217" s="12">
        <v>5.0000000000000001E-3</v>
      </c>
      <c r="H217" s="13">
        <f>0.0004</f>
        <v>4.0000000000000002E-4</v>
      </c>
      <c r="I217" s="13">
        <f t="shared" si="3"/>
        <v>0.08</v>
      </c>
    </row>
    <row r="218" spans="1:9" x14ac:dyDescent="0.2">
      <c r="A218" t="s">
        <v>54</v>
      </c>
      <c r="B218" s="1">
        <v>42563</v>
      </c>
      <c r="C218">
        <v>3.4</v>
      </c>
      <c r="D218" s="6" t="s">
        <v>18</v>
      </c>
      <c r="E218" t="s">
        <v>108</v>
      </c>
      <c r="F218">
        <v>3</v>
      </c>
      <c r="G218" s="12">
        <v>3.0000000000000001E-3</v>
      </c>
      <c r="H218" s="13">
        <f>-0.00003</f>
        <v>-3.0000000000000001E-5</v>
      </c>
      <c r="I218" s="13">
        <f t="shared" si="3"/>
        <v>-0.01</v>
      </c>
    </row>
    <row r="219" spans="1:9" x14ac:dyDescent="0.2">
      <c r="A219" t="s">
        <v>54</v>
      </c>
      <c r="B219" s="1">
        <v>42543</v>
      </c>
      <c r="C219">
        <v>3.4</v>
      </c>
      <c r="D219" s="6" t="s">
        <v>18</v>
      </c>
      <c r="E219" t="s">
        <v>41</v>
      </c>
      <c r="F219">
        <v>2</v>
      </c>
      <c r="G219" s="12">
        <v>1.0290000000000001E-2</v>
      </c>
      <c r="H219" s="13">
        <f>0.00002</f>
        <v>2.0000000000000002E-5</v>
      </c>
      <c r="I219" s="13">
        <f t="shared" si="3"/>
        <v>1.9436345966958213E-3</v>
      </c>
    </row>
    <row r="220" spans="1:9" x14ac:dyDescent="0.2">
      <c r="A220" t="s">
        <v>54</v>
      </c>
      <c r="B220" s="1">
        <v>42550</v>
      </c>
      <c r="C220">
        <v>3.4</v>
      </c>
      <c r="D220" s="6" t="s">
        <v>18</v>
      </c>
      <c r="E220" t="s">
        <v>66</v>
      </c>
      <c r="F220">
        <v>1</v>
      </c>
      <c r="G220" s="12">
        <v>2.3E-3</v>
      </c>
      <c r="H220" s="13">
        <f>0.0001</f>
        <v>1E-4</v>
      </c>
      <c r="I220" s="13">
        <f t="shared" si="3"/>
        <v>4.3478260869565223E-2</v>
      </c>
    </row>
    <row r="221" spans="1:9" x14ac:dyDescent="0.2">
      <c r="A221" t="s">
        <v>54</v>
      </c>
      <c r="B221" s="1">
        <v>42583</v>
      </c>
      <c r="C221">
        <v>4.0999999999999996</v>
      </c>
      <c r="D221" s="6" t="s">
        <v>18</v>
      </c>
      <c r="E221" t="s">
        <v>118</v>
      </c>
      <c r="F221">
        <v>1</v>
      </c>
      <c r="G221" s="12">
        <v>3.0999999999999999E-3</v>
      </c>
      <c r="H221" s="13">
        <f>-0.000004</f>
        <v>-3.9999999999999998E-6</v>
      </c>
      <c r="I221" s="13">
        <f t="shared" si="3"/>
        <v>-1.2903225806451613E-3</v>
      </c>
    </row>
    <row r="222" spans="1:9" x14ac:dyDescent="0.2">
      <c r="A222" t="s">
        <v>54</v>
      </c>
      <c r="B222" s="1">
        <v>42557</v>
      </c>
      <c r="C222">
        <v>4.0999999999999996</v>
      </c>
      <c r="D222" s="6" t="s">
        <v>18</v>
      </c>
      <c r="E222" t="s">
        <v>76</v>
      </c>
      <c r="F222">
        <v>1</v>
      </c>
      <c r="G222" s="12">
        <v>1.8E-3</v>
      </c>
      <c r="H222" s="13">
        <f>0.00001</f>
        <v>1.0000000000000001E-5</v>
      </c>
      <c r="I222" s="13">
        <f t="shared" si="3"/>
        <v>5.5555555555555558E-3</v>
      </c>
    </row>
    <row r="223" spans="1:9" x14ac:dyDescent="0.2">
      <c r="A223" t="s">
        <v>54</v>
      </c>
      <c r="B223" s="1">
        <v>42563</v>
      </c>
      <c r="C223">
        <v>4.0999999999999996</v>
      </c>
      <c r="D223" s="6" t="s">
        <v>18</v>
      </c>
      <c r="E223" t="s">
        <v>97</v>
      </c>
      <c r="F223">
        <v>1</v>
      </c>
      <c r="G223" s="12">
        <v>1.2E-2</v>
      </c>
      <c r="H223" s="13">
        <f>-0.0001</f>
        <v>-1E-4</v>
      </c>
      <c r="I223" s="13">
        <f t="shared" si="3"/>
        <v>-8.3333333333333332E-3</v>
      </c>
    </row>
    <row r="224" spans="1:9" x14ac:dyDescent="0.2">
      <c r="A224" t="s">
        <v>54</v>
      </c>
      <c r="B224" s="1">
        <v>42550</v>
      </c>
      <c r="C224">
        <v>4.0999999999999996</v>
      </c>
      <c r="D224" s="6" t="s">
        <v>18</v>
      </c>
      <c r="E224" t="s">
        <v>55</v>
      </c>
      <c r="F224">
        <v>4</v>
      </c>
      <c r="G224" s="12">
        <v>1E-3</v>
      </c>
      <c r="H224" s="13">
        <f>0.0005</f>
        <v>5.0000000000000001E-4</v>
      </c>
      <c r="I224" s="13">
        <f t="shared" si="3"/>
        <v>0.5</v>
      </c>
    </row>
    <row r="225" spans="1:9" x14ac:dyDescent="0.2">
      <c r="A225" t="s">
        <v>54</v>
      </c>
      <c r="B225" s="1">
        <v>42583</v>
      </c>
      <c r="C225">
        <v>4.2</v>
      </c>
      <c r="D225" s="6" t="s">
        <v>18</v>
      </c>
      <c r="E225" t="s">
        <v>121</v>
      </c>
      <c r="F225">
        <v>2</v>
      </c>
      <c r="G225" s="12">
        <v>6.4999999999999997E-3</v>
      </c>
      <c r="H225" s="13">
        <f>0.0004</f>
        <v>4.0000000000000002E-4</v>
      </c>
      <c r="I225" s="13">
        <f t="shared" si="3"/>
        <v>6.1538461538461542E-2</v>
      </c>
    </row>
    <row r="226" spans="1:9" x14ac:dyDescent="0.2">
      <c r="A226" t="s">
        <v>54</v>
      </c>
      <c r="B226" s="1">
        <v>42557</v>
      </c>
      <c r="C226">
        <v>4.2</v>
      </c>
      <c r="D226" s="6" t="s">
        <v>18</v>
      </c>
      <c r="E226" t="s">
        <v>79</v>
      </c>
      <c r="F226">
        <v>2</v>
      </c>
      <c r="G226" s="12">
        <v>3.0000000000000001E-3</v>
      </c>
      <c r="H226" s="13">
        <v>-5.0000000000000001E-4</v>
      </c>
      <c r="I226" s="13">
        <f t="shared" si="3"/>
        <v>-0.16666666666666666</v>
      </c>
    </row>
    <row r="227" spans="1:9" x14ac:dyDescent="0.2">
      <c r="A227" t="s">
        <v>54</v>
      </c>
      <c r="B227" s="1">
        <v>42563</v>
      </c>
      <c r="C227">
        <v>4.2</v>
      </c>
      <c r="D227" s="6" t="s">
        <v>18</v>
      </c>
      <c r="E227" t="s">
        <v>100</v>
      </c>
      <c r="F227">
        <v>1</v>
      </c>
      <c r="G227" s="12">
        <v>1.0999999999999999E-2</v>
      </c>
      <c r="H227" s="13">
        <f>0.0002</f>
        <v>2.0000000000000001E-4</v>
      </c>
      <c r="I227" s="13">
        <f t="shared" si="3"/>
        <v>1.8181818181818184E-2</v>
      </c>
    </row>
    <row r="228" spans="1:9" x14ac:dyDescent="0.2">
      <c r="A228" t="s">
        <v>54</v>
      </c>
      <c r="B228" s="1">
        <v>42550</v>
      </c>
      <c r="C228">
        <v>4.2</v>
      </c>
      <c r="D228" s="6" t="s">
        <v>18</v>
      </c>
      <c r="E228" t="s">
        <v>58</v>
      </c>
      <c r="F228">
        <v>3</v>
      </c>
      <c r="G228" s="12">
        <v>2E-3</v>
      </c>
      <c r="H228" s="13">
        <f>-0.00008</f>
        <v>-8.0000000000000007E-5</v>
      </c>
      <c r="I228" s="13">
        <f t="shared" si="3"/>
        <v>-0.04</v>
      </c>
    </row>
    <row r="229" spans="1:9" x14ac:dyDescent="0.2">
      <c r="A229" t="s">
        <v>54</v>
      </c>
      <c r="B229" s="1">
        <v>42583</v>
      </c>
      <c r="C229">
        <v>4.3</v>
      </c>
      <c r="D229" s="6" t="s">
        <v>18</v>
      </c>
      <c r="E229" t="s">
        <v>125</v>
      </c>
      <c r="F229">
        <v>1</v>
      </c>
      <c r="G229" s="12">
        <v>4.0999999999999995E-3</v>
      </c>
      <c r="H229" s="13">
        <f>-0.00001</f>
        <v>-1.0000000000000001E-5</v>
      </c>
      <c r="I229" s="13">
        <f t="shared" si="3"/>
        <v>-2.4390243902439029E-3</v>
      </c>
    </row>
    <row r="230" spans="1:9" x14ac:dyDescent="0.2">
      <c r="A230" t="s">
        <v>54</v>
      </c>
      <c r="B230" s="1">
        <v>42557</v>
      </c>
      <c r="C230">
        <v>4.3</v>
      </c>
      <c r="D230" s="6" t="s">
        <v>18</v>
      </c>
      <c r="E230" t="s">
        <v>82</v>
      </c>
      <c r="F230">
        <v>2</v>
      </c>
      <c r="G230" s="12">
        <v>2E-3</v>
      </c>
      <c r="H230" s="13">
        <f>0.00006</f>
        <v>6.0000000000000002E-5</v>
      </c>
      <c r="I230" s="13">
        <f t="shared" si="3"/>
        <v>0.03</v>
      </c>
    </row>
    <row r="231" spans="1:9" x14ac:dyDescent="0.2">
      <c r="A231" t="s">
        <v>54</v>
      </c>
      <c r="B231" s="1">
        <v>42563</v>
      </c>
      <c r="C231">
        <v>4.3</v>
      </c>
      <c r="D231" s="6" t="s">
        <v>18</v>
      </c>
      <c r="E231" t="s">
        <v>103</v>
      </c>
      <c r="F231">
        <v>4</v>
      </c>
      <c r="G231" s="12">
        <v>8.9999999999999993E-3</v>
      </c>
      <c r="H231" s="13">
        <f>0.0004</f>
        <v>4.0000000000000002E-4</v>
      </c>
      <c r="I231" s="13">
        <f t="shared" si="3"/>
        <v>4.4444444444444453E-2</v>
      </c>
    </row>
    <row r="232" spans="1:9" x14ac:dyDescent="0.2">
      <c r="A232" t="s">
        <v>54</v>
      </c>
      <c r="B232" s="1">
        <v>42543</v>
      </c>
      <c r="C232">
        <v>4.3</v>
      </c>
      <c r="D232" s="6" t="s">
        <v>18</v>
      </c>
      <c r="E232" t="s">
        <v>36</v>
      </c>
      <c r="F232">
        <v>3</v>
      </c>
      <c r="G232" s="12">
        <v>8.4799999999999997E-3</v>
      </c>
      <c r="H232" s="13">
        <f>-0.0001</f>
        <v>-1E-4</v>
      </c>
      <c r="I232" s="13">
        <f t="shared" si="3"/>
        <v>-1.179245283018868E-2</v>
      </c>
    </row>
    <row r="233" spans="1:9" x14ac:dyDescent="0.2">
      <c r="A233" t="s">
        <v>54</v>
      </c>
      <c r="B233" s="1">
        <v>42550</v>
      </c>
      <c r="C233">
        <v>4.3</v>
      </c>
      <c r="D233" s="6" t="s">
        <v>18</v>
      </c>
      <c r="E233" t="s">
        <v>61</v>
      </c>
      <c r="F233">
        <v>4</v>
      </c>
      <c r="G233" s="12">
        <v>5.0000000000000001E-3</v>
      </c>
      <c r="H233" s="13">
        <f>0.0002</f>
        <v>2.0000000000000001E-4</v>
      </c>
      <c r="I233" s="13">
        <f t="shared" si="3"/>
        <v>0.04</v>
      </c>
    </row>
    <row r="234" spans="1:9" x14ac:dyDescent="0.2">
      <c r="A234" t="s">
        <v>54</v>
      </c>
      <c r="B234" s="1">
        <v>42583</v>
      </c>
      <c r="C234">
        <v>4.4000000000000004</v>
      </c>
      <c r="D234" s="6" t="s">
        <v>18</v>
      </c>
      <c r="E234" t="s">
        <v>126</v>
      </c>
      <c r="F234">
        <v>4</v>
      </c>
      <c r="G234" s="12">
        <v>7.1999999999999998E-3</v>
      </c>
      <c r="H234" s="13">
        <f>0.0002</f>
        <v>2.0000000000000001E-4</v>
      </c>
      <c r="I234" s="13">
        <f t="shared" si="3"/>
        <v>2.777777777777778E-2</v>
      </c>
    </row>
    <row r="235" spans="1:9" x14ac:dyDescent="0.2">
      <c r="A235" t="s">
        <v>54</v>
      </c>
      <c r="B235" s="1">
        <v>42557</v>
      </c>
      <c r="C235">
        <v>4.4000000000000004</v>
      </c>
      <c r="D235" s="6" t="s">
        <v>18</v>
      </c>
      <c r="E235" t="s">
        <v>83</v>
      </c>
      <c r="F235">
        <v>4</v>
      </c>
      <c r="G235" s="12">
        <v>8.9999999999999993E-3</v>
      </c>
      <c r="H235" s="13">
        <f>-0.0002</f>
        <v>-2.0000000000000001E-4</v>
      </c>
      <c r="I235" s="13">
        <f t="shared" si="3"/>
        <v>-2.2222222222222227E-2</v>
      </c>
    </row>
    <row r="236" spans="1:9" x14ac:dyDescent="0.2">
      <c r="A236" t="s">
        <v>54</v>
      </c>
      <c r="B236" s="1">
        <v>42563</v>
      </c>
      <c r="C236">
        <v>4.4000000000000004</v>
      </c>
      <c r="D236" s="6" t="s">
        <v>18</v>
      </c>
      <c r="E236" t="s">
        <v>105</v>
      </c>
      <c r="F236">
        <v>2</v>
      </c>
      <c r="G236" s="12">
        <v>7.0000000000000001E-3</v>
      </c>
      <c r="H236" s="13">
        <f>-0.000007</f>
        <v>-6.9999999999999999E-6</v>
      </c>
      <c r="I236" s="13">
        <f t="shared" si="3"/>
        <v>-1E-3</v>
      </c>
    </row>
    <row r="237" spans="1:9" x14ac:dyDescent="0.2">
      <c r="A237" t="s">
        <v>54</v>
      </c>
      <c r="B237" s="1">
        <v>42543</v>
      </c>
      <c r="C237">
        <v>4.4000000000000004</v>
      </c>
      <c r="D237" s="6" t="s">
        <v>18</v>
      </c>
      <c r="E237" t="s">
        <v>38</v>
      </c>
      <c r="F237">
        <v>2</v>
      </c>
      <c r="G237" s="12">
        <v>1.214E-2</v>
      </c>
      <c r="H237" s="13">
        <f>-0.00004</f>
        <v>-4.0000000000000003E-5</v>
      </c>
      <c r="I237" s="13">
        <f t="shared" si="3"/>
        <v>-3.2948929159802311E-3</v>
      </c>
    </row>
    <row r="238" spans="1:9" x14ac:dyDescent="0.2">
      <c r="A238" t="s">
        <v>54</v>
      </c>
      <c r="B238" s="1">
        <v>42550</v>
      </c>
      <c r="C238">
        <v>4.4000000000000004</v>
      </c>
      <c r="D238" s="6" t="s">
        <v>18</v>
      </c>
      <c r="E238" t="s">
        <v>62</v>
      </c>
      <c r="F238">
        <v>3</v>
      </c>
      <c r="G238" s="12">
        <v>5.0000000000000001E-3</v>
      </c>
      <c r="H238" s="13">
        <f>0.00008</f>
        <v>8.0000000000000007E-5</v>
      </c>
      <c r="I238" s="13">
        <f t="shared" si="3"/>
        <v>1.6E-2</v>
      </c>
    </row>
    <row r="239" spans="1:9" x14ac:dyDescent="0.2">
      <c r="A239" t="s">
        <v>54</v>
      </c>
      <c r="B239" s="1">
        <v>42543</v>
      </c>
      <c r="C239">
        <v>2.1</v>
      </c>
      <c r="D239" s="6" t="s">
        <v>18</v>
      </c>
      <c r="E239" t="s">
        <v>48</v>
      </c>
      <c r="F239">
        <v>4</v>
      </c>
      <c r="G239" s="12">
        <v>3.98E-3</v>
      </c>
      <c r="H239" s="13">
        <f>-0.00004</f>
        <v>-4.0000000000000003E-5</v>
      </c>
      <c r="I239" s="13">
        <f t="shared" si="3"/>
        <v>-1.0050251256281407E-2</v>
      </c>
    </row>
    <row r="240" spans="1:9" x14ac:dyDescent="0.2">
      <c r="A240" t="s">
        <v>54</v>
      </c>
      <c r="B240" s="1">
        <v>42543</v>
      </c>
      <c r="C240">
        <v>4.0999999999999996</v>
      </c>
      <c r="D240" s="6" t="s">
        <v>18</v>
      </c>
      <c r="E240" t="s">
        <v>30</v>
      </c>
      <c r="F240">
        <v>4</v>
      </c>
      <c r="G240" s="12">
        <v>1.112E-2</v>
      </c>
      <c r="H240" s="13">
        <f>0.0015</f>
        <v>1.5E-3</v>
      </c>
      <c r="I240" s="13">
        <f t="shared" si="3"/>
        <v>0.13489208633093525</v>
      </c>
    </row>
    <row r="241" spans="1:9" x14ac:dyDescent="0.2">
      <c r="A241" t="s">
        <v>54</v>
      </c>
      <c r="B241" s="1">
        <v>42543</v>
      </c>
      <c r="C241">
        <v>4.2</v>
      </c>
      <c r="D241" s="6" t="s">
        <v>18</v>
      </c>
      <c r="E241" t="s">
        <v>33</v>
      </c>
      <c r="F241">
        <v>2</v>
      </c>
      <c r="G241" s="12">
        <v>7.3699999999999998E-3</v>
      </c>
      <c r="H241" s="13">
        <f>-0.0003</f>
        <v>-2.9999999999999997E-4</v>
      </c>
      <c r="I241" s="13">
        <f t="shared" si="3"/>
        <v>-4.070556309362279E-2</v>
      </c>
    </row>
    <row r="242" spans="1:9" x14ac:dyDescent="0.2">
      <c r="A242" t="s">
        <v>54</v>
      </c>
      <c r="B242" s="1">
        <v>42583</v>
      </c>
      <c r="C242">
        <v>3.2</v>
      </c>
      <c r="D242" s="6" t="s">
        <v>25</v>
      </c>
      <c r="E242" t="s">
        <v>131</v>
      </c>
      <c r="F242">
        <v>4</v>
      </c>
      <c r="G242" s="12">
        <v>2E-3</v>
      </c>
      <c r="H242" s="13">
        <f>0.0002</f>
        <v>2.0000000000000001E-4</v>
      </c>
      <c r="I242" s="13">
        <f t="shared" si="3"/>
        <v>0.1</v>
      </c>
    </row>
    <row r="243" spans="1:9" x14ac:dyDescent="0.2">
      <c r="A243" t="s">
        <v>54</v>
      </c>
      <c r="B243" s="1">
        <v>42557</v>
      </c>
      <c r="C243">
        <v>3.2</v>
      </c>
      <c r="D243" s="6" t="s">
        <v>25</v>
      </c>
      <c r="E243" t="s">
        <v>90</v>
      </c>
      <c r="F243">
        <v>1</v>
      </c>
      <c r="G243" s="12">
        <v>4.0000000000000001E-3</v>
      </c>
      <c r="H243" s="13">
        <f>-0.00004</f>
        <v>-4.0000000000000003E-5</v>
      </c>
      <c r="I243" s="13">
        <f t="shared" si="3"/>
        <v>-0.01</v>
      </c>
    </row>
    <row r="244" spans="1:9" x14ac:dyDescent="0.2">
      <c r="A244" t="s">
        <v>54</v>
      </c>
      <c r="B244" s="1">
        <v>42543</v>
      </c>
      <c r="C244">
        <v>3.2</v>
      </c>
      <c r="D244" s="6" t="s">
        <v>25</v>
      </c>
      <c r="E244" t="s">
        <v>44</v>
      </c>
      <c r="F244">
        <v>4</v>
      </c>
      <c r="G244" s="12">
        <v>6.0800000000000003E-3</v>
      </c>
      <c r="H244" s="13">
        <f>0.0021</f>
        <v>2.0999999999999999E-3</v>
      </c>
      <c r="I244" s="13">
        <f t="shared" si="3"/>
        <v>0.3453947368421052</v>
      </c>
    </row>
    <row r="245" spans="1:9" x14ac:dyDescent="0.2">
      <c r="A245" t="s">
        <v>54</v>
      </c>
      <c r="B245" s="1">
        <v>42550</v>
      </c>
      <c r="C245">
        <v>3.2</v>
      </c>
      <c r="D245" s="6" t="s">
        <v>25</v>
      </c>
      <c r="E245" t="s">
        <v>68</v>
      </c>
      <c r="F245">
        <v>4</v>
      </c>
      <c r="G245" s="12">
        <v>6.1999999999999998E-3</v>
      </c>
      <c r="H245" s="13">
        <f>0.00003</f>
        <v>3.0000000000000001E-5</v>
      </c>
      <c r="I245" s="13">
        <f t="shared" si="3"/>
        <v>4.8387096774193551E-3</v>
      </c>
    </row>
    <row r="246" spans="1:9" x14ac:dyDescent="0.2">
      <c r="A246" t="s">
        <v>54</v>
      </c>
      <c r="B246" s="1">
        <v>42563</v>
      </c>
      <c r="C246">
        <v>3.3</v>
      </c>
      <c r="D246" s="6" t="s">
        <v>25</v>
      </c>
      <c r="E246" t="s">
        <v>110</v>
      </c>
      <c r="F246">
        <v>4</v>
      </c>
      <c r="G246" s="12">
        <v>5.9000000000000007E-3</v>
      </c>
      <c r="H246" s="13">
        <f>-0.0004</f>
        <v>-4.0000000000000002E-4</v>
      </c>
      <c r="I246" s="13">
        <f t="shared" si="3"/>
        <v>-6.7796610169491525E-2</v>
      </c>
    </row>
    <row r="247" spans="1:9" x14ac:dyDescent="0.2">
      <c r="A247" t="s">
        <v>54</v>
      </c>
      <c r="B247" s="1">
        <v>42583</v>
      </c>
      <c r="C247">
        <v>4.3</v>
      </c>
      <c r="D247" s="6" t="s">
        <v>25</v>
      </c>
      <c r="E247" t="s">
        <v>124</v>
      </c>
      <c r="F247">
        <v>3</v>
      </c>
      <c r="G247" s="12">
        <v>4.7000000000000002E-3</v>
      </c>
      <c r="H247" s="13">
        <f>0.0003</f>
        <v>2.9999999999999997E-4</v>
      </c>
      <c r="I247" s="13">
        <f t="shared" si="3"/>
        <v>6.3829787234042548E-2</v>
      </c>
    </row>
    <row r="248" spans="1:9" x14ac:dyDescent="0.2">
      <c r="A248" t="s">
        <v>54</v>
      </c>
      <c r="B248" s="1">
        <v>42557</v>
      </c>
      <c r="C248">
        <v>4.3</v>
      </c>
      <c r="D248" s="6" t="s">
        <v>25</v>
      </c>
      <c r="E248" t="s">
        <v>82</v>
      </c>
      <c r="F248">
        <v>3</v>
      </c>
      <c r="G248" s="12">
        <v>1E-3</v>
      </c>
      <c r="H248" s="13">
        <f>0.00001</f>
        <v>1.0000000000000001E-5</v>
      </c>
      <c r="I248" s="13">
        <f t="shared" si="3"/>
        <v>0.01</v>
      </c>
    </row>
    <row r="249" spans="1:9" x14ac:dyDescent="0.2">
      <c r="A249" t="s">
        <v>54</v>
      </c>
      <c r="B249" s="1">
        <v>42563</v>
      </c>
      <c r="C249">
        <v>4.3</v>
      </c>
      <c r="D249" s="6" t="s">
        <v>25</v>
      </c>
      <c r="E249" t="s">
        <v>103</v>
      </c>
      <c r="F249">
        <v>3</v>
      </c>
      <c r="G249" s="12">
        <v>1.2999999999999999E-2</v>
      </c>
      <c r="H249" s="13">
        <f>0.0001</f>
        <v>1E-4</v>
      </c>
      <c r="I249" s="13">
        <f t="shared" si="3"/>
        <v>7.6923076923076927E-3</v>
      </c>
    </row>
    <row r="250" spans="1:9" x14ac:dyDescent="0.2">
      <c r="A250" t="s">
        <v>54</v>
      </c>
      <c r="B250" s="1">
        <v>42543</v>
      </c>
      <c r="C250">
        <v>4.3</v>
      </c>
      <c r="D250" s="6" t="s">
        <v>25</v>
      </c>
      <c r="E250" t="s">
        <v>36</v>
      </c>
      <c r="F250">
        <v>1</v>
      </c>
      <c r="G250" s="12">
        <v>2.7799999999999999E-3</v>
      </c>
      <c r="H250" s="13">
        <f>-0.00007</f>
        <v>-6.9999999999999994E-5</v>
      </c>
      <c r="I250" s="13">
        <f t="shared" si="3"/>
        <v>-2.5179856115107913E-2</v>
      </c>
    </row>
    <row r="251" spans="1:9" x14ac:dyDescent="0.2">
      <c r="A251" t="s">
        <v>54</v>
      </c>
      <c r="B251" s="1">
        <v>42550</v>
      </c>
      <c r="C251">
        <v>4.3</v>
      </c>
      <c r="D251" s="6" t="s">
        <v>25</v>
      </c>
      <c r="E251" t="s">
        <v>62</v>
      </c>
      <c r="F251">
        <v>1</v>
      </c>
      <c r="G251" s="12">
        <v>1.0999999999999999E-2</v>
      </c>
      <c r="H251" s="13">
        <f>0.0001</f>
        <v>1E-4</v>
      </c>
      <c r="I251" s="13">
        <f t="shared" si="3"/>
        <v>9.0909090909090922E-3</v>
      </c>
    </row>
    <row r="252" spans="1:9" x14ac:dyDescent="0.2">
      <c r="A252" t="s">
        <v>54</v>
      </c>
      <c r="B252" s="1">
        <v>42583</v>
      </c>
      <c r="C252">
        <v>4.4000000000000004</v>
      </c>
      <c r="D252" s="6" t="s">
        <v>25</v>
      </c>
      <c r="E252" t="s">
        <v>125</v>
      </c>
      <c r="F252">
        <v>2</v>
      </c>
      <c r="G252" s="12">
        <v>4.7000000000000002E-3</v>
      </c>
      <c r="H252" s="14">
        <f>0.0001</f>
        <v>1E-4</v>
      </c>
      <c r="I252" s="13">
        <f t="shared" si="3"/>
        <v>2.1276595744680851E-2</v>
      </c>
    </row>
    <row r="253" spans="1:9" x14ac:dyDescent="0.2">
      <c r="A253" t="s">
        <v>54</v>
      </c>
      <c r="B253" s="1">
        <v>42557</v>
      </c>
      <c r="C253">
        <v>4.4000000000000004</v>
      </c>
      <c r="D253" s="6" t="s">
        <v>25</v>
      </c>
      <c r="E253" t="s">
        <v>83</v>
      </c>
      <c r="F253">
        <v>2</v>
      </c>
      <c r="G253" s="12">
        <v>8.0000000000000002E-3</v>
      </c>
      <c r="H253" s="13">
        <f>-0.0001</f>
        <v>-1E-4</v>
      </c>
      <c r="I253" s="13">
        <f t="shared" si="3"/>
        <v>-1.2500000000000001E-2</v>
      </c>
    </row>
    <row r="254" spans="1:9" x14ac:dyDescent="0.2">
      <c r="A254" t="s">
        <v>54</v>
      </c>
      <c r="B254" s="1">
        <v>42563</v>
      </c>
      <c r="C254">
        <v>4.4000000000000004</v>
      </c>
      <c r="D254" s="6" t="s">
        <v>25</v>
      </c>
      <c r="E254" t="s">
        <v>104</v>
      </c>
      <c r="F254">
        <v>2</v>
      </c>
      <c r="G254" s="12">
        <v>0.01</v>
      </c>
      <c r="H254" s="13">
        <f>0.0002</f>
        <v>2.0000000000000001E-4</v>
      </c>
      <c r="I254" s="13">
        <f t="shared" si="3"/>
        <v>0.02</v>
      </c>
    </row>
    <row r="255" spans="1:9" x14ac:dyDescent="0.2">
      <c r="A255" t="s">
        <v>54</v>
      </c>
      <c r="B255" s="1">
        <v>42543</v>
      </c>
      <c r="C255">
        <v>4.4000000000000004</v>
      </c>
      <c r="D255" s="6" t="s">
        <v>25</v>
      </c>
      <c r="E255" t="s">
        <v>37</v>
      </c>
      <c r="F255">
        <v>4</v>
      </c>
      <c r="G255" s="12">
        <f>0.00896+0.00098</f>
        <v>9.9399999999999992E-3</v>
      </c>
      <c r="H255" s="13">
        <f>-0.0003</f>
        <v>-2.9999999999999997E-4</v>
      </c>
      <c r="I255" s="13">
        <f t="shared" si="3"/>
        <v>-3.0181086519114688E-2</v>
      </c>
    </row>
    <row r="256" spans="1:9" x14ac:dyDescent="0.2">
      <c r="A256" t="s">
        <v>54</v>
      </c>
      <c r="B256" s="1">
        <v>42550</v>
      </c>
      <c r="C256">
        <v>4.4000000000000004</v>
      </c>
      <c r="D256" s="6" t="s">
        <v>25</v>
      </c>
      <c r="E256" t="s">
        <v>63</v>
      </c>
      <c r="F256">
        <v>1</v>
      </c>
      <c r="G256" s="12">
        <v>4.0000000000000001E-3</v>
      </c>
      <c r="H256" s="13">
        <f>0.0001</f>
        <v>1E-4</v>
      </c>
      <c r="I256" s="13">
        <f t="shared" si="3"/>
        <v>2.5000000000000001E-2</v>
      </c>
    </row>
    <row r="257" spans="1:9" x14ac:dyDescent="0.2">
      <c r="A257" t="s">
        <v>54</v>
      </c>
      <c r="B257" s="1">
        <v>42583</v>
      </c>
      <c r="C257">
        <v>2.1</v>
      </c>
      <c r="D257" s="6" t="s">
        <v>19</v>
      </c>
      <c r="E257" t="s">
        <v>137</v>
      </c>
      <c r="F257">
        <v>4</v>
      </c>
      <c r="G257" s="12">
        <v>7.0000000000000001E-3</v>
      </c>
      <c r="H257" s="13">
        <f>0.0004</f>
        <v>4.0000000000000002E-4</v>
      </c>
      <c r="I257" s="13">
        <f t="shared" si="3"/>
        <v>5.7142857142857141E-2</v>
      </c>
    </row>
    <row r="258" spans="1:9" x14ac:dyDescent="0.2">
      <c r="A258" t="s">
        <v>54</v>
      </c>
      <c r="B258" s="1">
        <v>42557</v>
      </c>
      <c r="C258">
        <v>2.1</v>
      </c>
      <c r="D258" s="6" t="s">
        <v>19</v>
      </c>
      <c r="E258" t="s">
        <v>95</v>
      </c>
      <c r="F258">
        <v>1</v>
      </c>
      <c r="G258" s="12">
        <v>1.7999999999999999E-2</v>
      </c>
      <c r="H258" s="13">
        <f>0.00005</f>
        <v>5.0000000000000002E-5</v>
      </c>
      <c r="I258" s="13">
        <f t="shared" ref="I258:I321" si="4">H258/G258</f>
        <v>2.7777777777777783E-3</v>
      </c>
    </row>
    <row r="259" spans="1:9" x14ac:dyDescent="0.2">
      <c r="A259" t="s">
        <v>54</v>
      </c>
      <c r="B259" s="1">
        <v>42563</v>
      </c>
      <c r="C259">
        <v>2.1</v>
      </c>
      <c r="D259" s="6" t="s">
        <v>19</v>
      </c>
      <c r="E259" t="s">
        <v>116</v>
      </c>
      <c r="F259">
        <v>3</v>
      </c>
      <c r="G259" s="12">
        <v>5.7999999999999996E-3</v>
      </c>
      <c r="H259" s="13">
        <f>0.0001</f>
        <v>1E-4</v>
      </c>
      <c r="I259" s="13">
        <f t="shared" si="4"/>
        <v>1.7241379310344831E-2</v>
      </c>
    </row>
    <row r="260" spans="1:9" x14ac:dyDescent="0.2">
      <c r="A260" t="s">
        <v>54</v>
      </c>
      <c r="B260" s="1">
        <v>42543</v>
      </c>
      <c r="C260">
        <v>2.1</v>
      </c>
      <c r="D260" s="6" t="s">
        <v>19</v>
      </c>
      <c r="E260" t="s">
        <v>46</v>
      </c>
      <c r="F260">
        <v>3</v>
      </c>
      <c r="G260" s="12">
        <v>1.9599999999999999E-3</v>
      </c>
      <c r="H260" s="13">
        <f>0.0003</f>
        <v>2.9999999999999997E-4</v>
      </c>
      <c r="I260" s="13">
        <f t="shared" si="4"/>
        <v>0.15306122448979592</v>
      </c>
    </row>
    <row r="261" spans="1:9" x14ac:dyDescent="0.2">
      <c r="A261" t="s">
        <v>54</v>
      </c>
      <c r="B261" s="1">
        <v>42543</v>
      </c>
      <c r="C261">
        <v>2.1</v>
      </c>
      <c r="D261" s="6" t="s">
        <v>19</v>
      </c>
      <c r="E261" t="s">
        <v>49</v>
      </c>
      <c r="F261">
        <v>4</v>
      </c>
      <c r="G261" s="12">
        <v>1.1390000000000001E-2</v>
      </c>
      <c r="H261" s="13">
        <f>0.0005</f>
        <v>5.0000000000000001E-4</v>
      </c>
      <c r="I261" s="13">
        <f t="shared" si="4"/>
        <v>4.3898156277436345E-2</v>
      </c>
    </row>
    <row r="262" spans="1:9" x14ac:dyDescent="0.2">
      <c r="A262" t="s">
        <v>54</v>
      </c>
      <c r="B262" s="1">
        <v>42550</v>
      </c>
      <c r="C262">
        <v>2.1</v>
      </c>
      <c r="D262" s="6" t="s">
        <v>19</v>
      </c>
      <c r="E262" t="s">
        <v>74</v>
      </c>
      <c r="F262">
        <v>1</v>
      </c>
      <c r="G262" s="12">
        <v>2.5999999999999999E-3</v>
      </c>
      <c r="H262" s="13">
        <f>0.0002</f>
        <v>2.0000000000000001E-4</v>
      </c>
      <c r="I262" s="13">
        <f t="shared" si="4"/>
        <v>7.6923076923076927E-2</v>
      </c>
    </row>
    <row r="263" spans="1:9" x14ac:dyDescent="0.2">
      <c r="A263" t="s">
        <v>54</v>
      </c>
      <c r="B263" s="1">
        <v>42557</v>
      </c>
      <c r="C263">
        <v>3.1</v>
      </c>
      <c r="D263" s="6" t="s">
        <v>19</v>
      </c>
      <c r="E263" t="s">
        <v>93</v>
      </c>
      <c r="F263">
        <v>3</v>
      </c>
      <c r="G263" s="12">
        <v>6.0000000000000001E-3</v>
      </c>
      <c r="H263" s="13">
        <f>0.0001</f>
        <v>1E-4</v>
      </c>
      <c r="I263" s="13">
        <f t="shared" si="4"/>
        <v>1.6666666666666666E-2</v>
      </c>
    </row>
    <row r="264" spans="1:9" x14ac:dyDescent="0.2">
      <c r="A264" t="s">
        <v>54</v>
      </c>
      <c r="B264" s="1">
        <v>42563</v>
      </c>
      <c r="C264">
        <v>3.1</v>
      </c>
      <c r="D264" s="6" t="s">
        <v>19</v>
      </c>
      <c r="E264" t="s">
        <v>114</v>
      </c>
      <c r="F264">
        <v>1</v>
      </c>
      <c r="G264" s="12">
        <v>1.35E-2</v>
      </c>
      <c r="H264" s="13">
        <f>0.00006</f>
        <v>6.0000000000000002E-5</v>
      </c>
      <c r="I264" s="13">
        <f t="shared" si="4"/>
        <v>4.4444444444444444E-3</v>
      </c>
    </row>
    <row r="265" spans="1:9" x14ac:dyDescent="0.2">
      <c r="A265" t="s">
        <v>54</v>
      </c>
      <c r="B265" s="1">
        <v>42550</v>
      </c>
      <c r="C265">
        <v>3.1</v>
      </c>
      <c r="D265" s="6" t="s">
        <v>19</v>
      </c>
      <c r="E265" t="s">
        <v>72</v>
      </c>
      <c r="F265">
        <v>3</v>
      </c>
      <c r="G265" s="12">
        <v>6.7999999999999996E-3</v>
      </c>
      <c r="H265" s="13">
        <f>0.00008</f>
        <v>8.0000000000000007E-5</v>
      </c>
      <c r="I265" s="13">
        <f t="shared" si="4"/>
        <v>1.1764705882352943E-2</v>
      </c>
    </row>
    <row r="266" spans="1:9" x14ac:dyDescent="0.2">
      <c r="A266" t="s">
        <v>54</v>
      </c>
      <c r="B266" s="1">
        <v>42583</v>
      </c>
      <c r="C266">
        <v>3.2</v>
      </c>
      <c r="D266" s="6" t="s">
        <v>19</v>
      </c>
      <c r="E266" t="s">
        <v>133</v>
      </c>
      <c r="F266">
        <v>2</v>
      </c>
      <c r="G266" s="12">
        <v>3.0000000000000001E-3</v>
      </c>
      <c r="H266" s="13">
        <f>0.0002</f>
        <v>2.0000000000000001E-4</v>
      </c>
      <c r="I266" s="13">
        <f t="shared" si="4"/>
        <v>6.6666666666666666E-2</v>
      </c>
    </row>
    <row r="267" spans="1:9" x14ac:dyDescent="0.2">
      <c r="A267" t="s">
        <v>54</v>
      </c>
      <c r="B267" s="1">
        <v>42557</v>
      </c>
      <c r="C267">
        <v>3.2</v>
      </c>
      <c r="D267" s="6" t="s">
        <v>19</v>
      </c>
      <c r="E267" t="s">
        <v>91</v>
      </c>
      <c r="F267">
        <v>2</v>
      </c>
      <c r="G267" s="12">
        <v>1.2999999999999999E-2</v>
      </c>
      <c r="H267" s="13">
        <f>-0.000004</f>
        <v>-3.9999999999999998E-6</v>
      </c>
      <c r="I267" s="13">
        <f t="shared" si="4"/>
        <v>-3.076923076923077E-4</v>
      </c>
    </row>
    <row r="268" spans="1:9" x14ac:dyDescent="0.2">
      <c r="A268" t="s">
        <v>54</v>
      </c>
      <c r="B268" s="1">
        <v>42563</v>
      </c>
      <c r="C268">
        <v>3.2</v>
      </c>
      <c r="D268" s="6" t="s">
        <v>19</v>
      </c>
      <c r="E268" t="s">
        <v>112</v>
      </c>
      <c r="F268">
        <v>2</v>
      </c>
      <c r="G268" s="12">
        <v>6.0999999999999995E-3</v>
      </c>
      <c r="H268" s="13">
        <f>0.0002</f>
        <v>2.0000000000000001E-4</v>
      </c>
      <c r="I268" s="13">
        <f t="shared" si="4"/>
        <v>3.2786885245901641E-2</v>
      </c>
    </row>
    <row r="269" spans="1:9" x14ac:dyDescent="0.2">
      <c r="A269" t="s">
        <v>54</v>
      </c>
      <c r="B269" s="1">
        <v>42543</v>
      </c>
      <c r="C269">
        <v>3.2</v>
      </c>
      <c r="D269" s="6" t="s">
        <v>19</v>
      </c>
      <c r="E269" t="s">
        <v>45</v>
      </c>
      <c r="F269">
        <v>4</v>
      </c>
      <c r="G269" s="12">
        <v>8.8299999999999993E-3</v>
      </c>
      <c r="H269" s="13">
        <f>0.0005</f>
        <v>5.0000000000000001E-4</v>
      </c>
      <c r="I269" s="13">
        <f t="shared" si="4"/>
        <v>5.6625141562853913E-2</v>
      </c>
    </row>
    <row r="270" spans="1:9" x14ac:dyDescent="0.2">
      <c r="A270" t="s">
        <v>54</v>
      </c>
      <c r="B270" s="1">
        <v>42550</v>
      </c>
      <c r="C270">
        <v>3.2</v>
      </c>
      <c r="D270" s="6" t="s">
        <v>19</v>
      </c>
      <c r="E270" t="s">
        <v>70</v>
      </c>
      <c r="F270">
        <v>4</v>
      </c>
      <c r="G270" s="12">
        <v>8.6E-3</v>
      </c>
      <c r="H270" s="13">
        <f>0.0007</f>
        <v>6.9999999999999999E-4</v>
      </c>
      <c r="I270" s="13">
        <f t="shared" si="4"/>
        <v>8.1395348837209308E-2</v>
      </c>
    </row>
    <row r="271" spans="1:9" x14ac:dyDescent="0.2">
      <c r="A271" t="s">
        <v>54</v>
      </c>
      <c r="B271" s="1">
        <v>42583</v>
      </c>
      <c r="C271">
        <v>3.3</v>
      </c>
      <c r="D271" s="6" t="s">
        <v>19</v>
      </c>
      <c r="E271" t="s">
        <v>129</v>
      </c>
      <c r="F271">
        <v>4</v>
      </c>
      <c r="G271" s="12">
        <v>6.4999999999999997E-3</v>
      </c>
      <c r="H271" s="13">
        <f>0.0004</f>
        <v>4.0000000000000002E-4</v>
      </c>
      <c r="I271" s="13">
        <f t="shared" si="4"/>
        <v>6.1538461538461542E-2</v>
      </c>
    </row>
    <row r="272" spans="1:9" x14ac:dyDescent="0.2">
      <c r="A272" t="s">
        <v>54</v>
      </c>
      <c r="B272" s="1">
        <v>42557</v>
      </c>
      <c r="C272">
        <v>3.3</v>
      </c>
      <c r="D272" s="6" t="s">
        <v>19</v>
      </c>
      <c r="E272" t="s">
        <v>88</v>
      </c>
      <c r="F272">
        <v>2</v>
      </c>
      <c r="G272" s="12">
        <v>6.0000000000000001E-3</v>
      </c>
      <c r="H272" s="13">
        <f>0.0001</f>
        <v>1E-4</v>
      </c>
      <c r="I272" s="13">
        <f t="shared" si="4"/>
        <v>1.6666666666666666E-2</v>
      </c>
    </row>
    <row r="273" spans="1:9" x14ac:dyDescent="0.2">
      <c r="A273" t="s">
        <v>54</v>
      </c>
      <c r="B273" s="1">
        <v>42563</v>
      </c>
      <c r="C273">
        <v>3.3</v>
      </c>
      <c r="D273" s="6" t="s">
        <v>19</v>
      </c>
      <c r="E273" t="s">
        <v>108</v>
      </c>
      <c r="F273">
        <v>4</v>
      </c>
      <c r="G273" s="12">
        <v>8.5000000000000006E-3</v>
      </c>
      <c r="H273" s="13">
        <f>0.00007</f>
        <v>6.9999999999999994E-5</v>
      </c>
      <c r="I273" s="13">
        <f t="shared" si="4"/>
        <v>8.2352941176470577E-3</v>
      </c>
    </row>
    <row r="274" spans="1:9" x14ac:dyDescent="0.2">
      <c r="A274" t="s">
        <v>54</v>
      </c>
      <c r="B274" s="1">
        <v>42543</v>
      </c>
      <c r="C274">
        <v>3.3</v>
      </c>
      <c r="D274" s="6" t="s">
        <v>19</v>
      </c>
      <c r="E274" t="s">
        <v>42</v>
      </c>
      <c r="F274">
        <v>3</v>
      </c>
      <c r="G274" s="12">
        <v>9.3600000000000003E-3</v>
      </c>
      <c r="H274" s="13">
        <f>0.00006</f>
        <v>6.0000000000000002E-5</v>
      </c>
      <c r="I274" s="13">
        <f t="shared" si="4"/>
        <v>6.41025641025641E-3</v>
      </c>
    </row>
    <row r="275" spans="1:9" x14ac:dyDescent="0.2">
      <c r="A275" t="s">
        <v>54</v>
      </c>
      <c r="B275" s="1">
        <v>42550</v>
      </c>
      <c r="C275">
        <v>3.3</v>
      </c>
      <c r="D275" s="6" t="s">
        <v>19</v>
      </c>
      <c r="E275" t="s">
        <v>67</v>
      </c>
      <c r="F275">
        <v>3</v>
      </c>
      <c r="G275" s="12">
        <v>6.0000000000000001E-3</v>
      </c>
      <c r="H275" s="13">
        <f>0.0001</f>
        <v>1E-4</v>
      </c>
      <c r="I275" s="13">
        <f t="shared" si="4"/>
        <v>1.6666666666666666E-2</v>
      </c>
    </row>
    <row r="276" spans="1:9" x14ac:dyDescent="0.2">
      <c r="A276" t="s">
        <v>54</v>
      </c>
      <c r="B276" s="1">
        <v>42583</v>
      </c>
      <c r="C276">
        <v>3.4</v>
      </c>
      <c r="D276" s="6" t="s">
        <v>19</v>
      </c>
      <c r="E276" t="s">
        <v>128</v>
      </c>
      <c r="F276">
        <v>2</v>
      </c>
      <c r="G276" s="12">
        <v>2.2000000000000001E-3</v>
      </c>
      <c r="H276" s="13">
        <f>0.00008</f>
        <v>8.0000000000000007E-5</v>
      </c>
      <c r="I276" s="13">
        <f t="shared" si="4"/>
        <v>3.6363636363636362E-2</v>
      </c>
    </row>
    <row r="277" spans="1:9" x14ac:dyDescent="0.2">
      <c r="A277" t="s">
        <v>54</v>
      </c>
      <c r="B277" s="1">
        <v>42563</v>
      </c>
      <c r="C277">
        <v>3.4</v>
      </c>
      <c r="D277" s="6" t="s">
        <v>19</v>
      </c>
      <c r="E277" t="s">
        <v>107</v>
      </c>
      <c r="F277">
        <v>4</v>
      </c>
      <c r="G277" s="12">
        <v>8.0000000000000002E-3</v>
      </c>
      <c r="H277" s="13">
        <f>-0.0006</f>
        <v>-5.9999999999999995E-4</v>
      </c>
      <c r="I277" s="13">
        <f t="shared" si="4"/>
        <v>-7.4999999999999997E-2</v>
      </c>
    </row>
    <row r="278" spans="1:9" x14ac:dyDescent="0.2">
      <c r="A278" t="s">
        <v>54</v>
      </c>
      <c r="B278" s="1">
        <v>42543</v>
      </c>
      <c r="C278">
        <v>3.4</v>
      </c>
      <c r="D278" s="6" t="s">
        <v>19</v>
      </c>
      <c r="E278" t="s">
        <v>41</v>
      </c>
      <c r="F278">
        <v>3</v>
      </c>
      <c r="G278" s="12">
        <v>5.3800000000000002E-3</v>
      </c>
      <c r="H278" s="13">
        <f>-0.0001</f>
        <v>-1E-4</v>
      </c>
      <c r="I278" s="13">
        <f t="shared" si="4"/>
        <v>-1.858736059479554E-2</v>
      </c>
    </row>
    <row r="279" spans="1:9" x14ac:dyDescent="0.2">
      <c r="A279" t="s">
        <v>54</v>
      </c>
      <c r="B279" s="1">
        <v>42550</v>
      </c>
      <c r="C279">
        <v>3.4</v>
      </c>
      <c r="D279" s="6" t="s">
        <v>19</v>
      </c>
      <c r="E279" t="s">
        <v>65</v>
      </c>
      <c r="F279">
        <v>4</v>
      </c>
      <c r="G279" s="12">
        <v>1E-3</v>
      </c>
      <c r="H279" s="13">
        <f>0.0004</f>
        <v>4.0000000000000002E-4</v>
      </c>
      <c r="I279" s="13">
        <f t="shared" si="4"/>
        <v>0.4</v>
      </c>
    </row>
    <row r="280" spans="1:9" x14ac:dyDescent="0.2">
      <c r="A280" t="s">
        <v>54</v>
      </c>
      <c r="B280" s="1">
        <v>42583</v>
      </c>
      <c r="C280">
        <v>4.0999999999999996</v>
      </c>
      <c r="D280" s="6" t="s">
        <v>19</v>
      </c>
      <c r="E280" t="s">
        <v>119</v>
      </c>
      <c r="F280">
        <v>4</v>
      </c>
      <c r="G280" s="12">
        <v>1.0800000000000001E-2</v>
      </c>
      <c r="H280" s="13">
        <f>0.0006</f>
        <v>5.9999999999999995E-4</v>
      </c>
      <c r="I280" s="13">
        <f t="shared" si="4"/>
        <v>5.5555555555555546E-2</v>
      </c>
    </row>
    <row r="281" spans="1:9" x14ac:dyDescent="0.2">
      <c r="A281" t="s">
        <v>54</v>
      </c>
      <c r="B281" s="1">
        <v>42557</v>
      </c>
      <c r="C281">
        <v>4.0999999999999996</v>
      </c>
      <c r="D281" s="6" t="s">
        <v>19</v>
      </c>
      <c r="E281" t="s">
        <v>77</v>
      </c>
      <c r="F281">
        <v>2</v>
      </c>
      <c r="G281" s="12">
        <f>0.0089+0.0108</f>
        <v>1.9700000000000002E-2</v>
      </c>
      <c r="H281" s="13">
        <f>0.0001</f>
        <v>1E-4</v>
      </c>
      <c r="I281" s="13">
        <f t="shared" si="4"/>
        <v>5.076142131979695E-3</v>
      </c>
    </row>
    <row r="282" spans="1:9" x14ac:dyDescent="0.2">
      <c r="A282" t="s">
        <v>54</v>
      </c>
      <c r="B282" s="1">
        <v>42563</v>
      </c>
      <c r="C282">
        <v>4.0999999999999996</v>
      </c>
      <c r="D282" s="6" t="s">
        <v>19</v>
      </c>
      <c r="E282" t="s">
        <v>98</v>
      </c>
      <c r="F282">
        <v>4</v>
      </c>
      <c r="G282" s="12">
        <v>8.0000000000000002E-3</v>
      </c>
      <c r="H282" s="13">
        <f>0.0002</f>
        <v>2.0000000000000001E-4</v>
      </c>
      <c r="I282" s="13">
        <f t="shared" si="4"/>
        <v>2.5000000000000001E-2</v>
      </c>
    </row>
    <row r="283" spans="1:9" x14ac:dyDescent="0.2">
      <c r="A283" t="s">
        <v>54</v>
      </c>
      <c r="B283" s="1">
        <v>42543</v>
      </c>
      <c r="C283">
        <v>4.0999999999999996</v>
      </c>
      <c r="D283" s="6" t="s">
        <v>19</v>
      </c>
      <c r="E283" t="s">
        <v>31</v>
      </c>
      <c r="F283">
        <v>2</v>
      </c>
      <c r="G283" s="12">
        <v>5.79E-3</v>
      </c>
      <c r="H283" s="13">
        <f>0.0006</f>
        <v>5.9999999999999995E-4</v>
      </c>
      <c r="I283" s="13">
        <f t="shared" si="4"/>
        <v>0.10362694300518134</v>
      </c>
    </row>
    <row r="284" spans="1:9" x14ac:dyDescent="0.2">
      <c r="A284" t="s">
        <v>54</v>
      </c>
      <c r="B284" s="1">
        <v>42550</v>
      </c>
      <c r="C284">
        <v>4.0999999999999996</v>
      </c>
      <c r="D284" s="6" t="s">
        <v>19</v>
      </c>
      <c r="E284" t="s">
        <v>56</v>
      </c>
      <c r="F284">
        <v>2</v>
      </c>
      <c r="G284" s="12">
        <v>2E-3</v>
      </c>
      <c r="H284" s="13">
        <f>0.0003</f>
        <v>2.9999999999999997E-4</v>
      </c>
      <c r="I284" s="13">
        <f t="shared" si="4"/>
        <v>0.15</v>
      </c>
    </row>
    <row r="285" spans="1:9" x14ac:dyDescent="0.2">
      <c r="A285" t="s">
        <v>54</v>
      </c>
      <c r="B285" s="1">
        <v>42583</v>
      </c>
      <c r="C285">
        <v>4.2</v>
      </c>
      <c r="D285" s="6" t="s">
        <v>19</v>
      </c>
      <c r="E285" t="s">
        <v>122</v>
      </c>
      <c r="F285">
        <v>2</v>
      </c>
      <c r="G285" s="12">
        <v>6.3E-3</v>
      </c>
      <c r="H285" s="13">
        <f>0.00006</f>
        <v>6.0000000000000002E-5</v>
      </c>
      <c r="I285" s="13">
        <f t="shared" si="4"/>
        <v>9.5238095238095247E-3</v>
      </c>
    </row>
    <row r="286" spans="1:9" x14ac:dyDescent="0.2">
      <c r="A286" t="s">
        <v>54</v>
      </c>
      <c r="B286" s="1">
        <v>42557</v>
      </c>
      <c r="C286">
        <v>4.2</v>
      </c>
      <c r="D286" s="6" t="s">
        <v>19</v>
      </c>
      <c r="E286" t="s">
        <v>80</v>
      </c>
      <c r="F286">
        <v>2</v>
      </c>
      <c r="G286" s="12">
        <v>1.4999999999999999E-2</v>
      </c>
      <c r="H286" s="13">
        <f>-0.00002</f>
        <v>-2.0000000000000002E-5</v>
      </c>
      <c r="I286" s="13">
        <f t="shared" si="4"/>
        <v>-1.3333333333333335E-3</v>
      </c>
    </row>
    <row r="287" spans="1:9" x14ac:dyDescent="0.2">
      <c r="A287" t="s">
        <v>54</v>
      </c>
      <c r="B287" s="1">
        <v>42543</v>
      </c>
      <c r="C287">
        <v>4.2</v>
      </c>
      <c r="D287" s="6" t="s">
        <v>19</v>
      </c>
      <c r="E287" t="s">
        <v>34</v>
      </c>
      <c r="F287">
        <v>2</v>
      </c>
      <c r="G287" s="12">
        <v>8.6800000000000002E-3</v>
      </c>
      <c r="H287" s="13">
        <f>-0.0001</f>
        <v>-1E-4</v>
      </c>
      <c r="I287" s="13">
        <f t="shared" si="4"/>
        <v>-1.1520737327188941E-2</v>
      </c>
    </row>
    <row r="288" spans="1:9" x14ac:dyDescent="0.2">
      <c r="A288" t="s">
        <v>54</v>
      </c>
      <c r="B288" s="1">
        <v>42550</v>
      </c>
      <c r="C288">
        <v>4.2</v>
      </c>
      <c r="D288" s="6" t="s">
        <v>19</v>
      </c>
      <c r="E288" t="s">
        <v>57</v>
      </c>
      <c r="F288">
        <v>4</v>
      </c>
      <c r="G288" s="12">
        <v>5.0000000000000001E-3</v>
      </c>
      <c r="H288" s="13">
        <f>-0.0005</f>
        <v>-5.0000000000000001E-4</v>
      </c>
      <c r="I288" s="13">
        <f t="shared" si="4"/>
        <v>-0.1</v>
      </c>
    </row>
    <row r="289" spans="1:9" x14ac:dyDescent="0.2">
      <c r="A289" t="s">
        <v>54</v>
      </c>
      <c r="B289" s="1">
        <v>42583</v>
      </c>
      <c r="C289">
        <v>4.3</v>
      </c>
      <c r="D289" s="6" t="s">
        <v>19</v>
      </c>
      <c r="E289" t="s">
        <v>122</v>
      </c>
      <c r="F289">
        <v>4</v>
      </c>
      <c r="G289" s="12">
        <v>5.9000000000000007E-3</v>
      </c>
      <c r="H289" s="13">
        <f>0.0004</f>
        <v>4.0000000000000002E-4</v>
      </c>
      <c r="I289" s="13">
        <f t="shared" si="4"/>
        <v>6.7796610169491525E-2</v>
      </c>
    </row>
    <row r="290" spans="1:9" x14ac:dyDescent="0.2">
      <c r="A290" t="s">
        <v>54</v>
      </c>
      <c r="B290" s="1">
        <v>42557</v>
      </c>
      <c r="C290">
        <v>4.3</v>
      </c>
      <c r="D290" s="6" t="s">
        <v>19</v>
      </c>
      <c r="E290" t="s">
        <v>80</v>
      </c>
      <c r="F290">
        <v>4</v>
      </c>
      <c r="G290" s="12">
        <v>1E-3</v>
      </c>
      <c r="H290" s="13">
        <f>0.0005</f>
        <v>5.0000000000000001E-4</v>
      </c>
      <c r="I290" s="13">
        <f t="shared" si="4"/>
        <v>0.5</v>
      </c>
    </row>
    <row r="291" spans="1:9" x14ac:dyDescent="0.2">
      <c r="A291" t="s">
        <v>54</v>
      </c>
      <c r="B291" s="1">
        <v>42563</v>
      </c>
      <c r="C291">
        <v>4.3</v>
      </c>
      <c r="D291" s="6" t="s">
        <v>19</v>
      </c>
      <c r="E291" t="s">
        <v>102</v>
      </c>
      <c r="F291">
        <v>1</v>
      </c>
      <c r="G291" s="12">
        <v>3.0000000000000001E-3</v>
      </c>
      <c r="H291" s="13">
        <f>0.00003</f>
        <v>3.0000000000000001E-5</v>
      </c>
      <c r="I291" s="13">
        <f t="shared" si="4"/>
        <v>0.01</v>
      </c>
    </row>
    <row r="292" spans="1:9" x14ac:dyDescent="0.2">
      <c r="A292" t="s">
        <v>54</v>
      </c>
      <c r="B292" s="1">
        <v>42543</v>
      </c>
      <c r="C292">
        <v>4.3</v>
      </c>
      <c r="D292" s="6" t="s">
        <v>19</v>
      </c>
      <c r="E292" t="s">
        <v>35</v>
      </c>
      <c r="F292">
        <v>1</v>
      </c>
      <c r="G292" s="12">
        <v>5.3600000000000002E-3</v>
      </c>
      <c r="H292" s="13">
        <f>-0.0001</f>
        <v>-1E-4</v>
      </c>
      <c r="I292" s="13">
        <f t="shared" si="4"/>
        <v>-1.865671641791045E-2</v>
      </c>
    </row>
    <row r="293" spans="1:9" x14ac:dyDescent="0.2">
      <c r="A293" t="s">
        <v>54</v>
      </c>
      <c r="B293" s="1">
        <v>42550</v>
      </c>
      <c r="C293">
        <v>4.3</v>
      </c>
      <c r="D293" s="6" t="s">
        <v>19</v>
      </c>
      <c r="E293" t="s">
        <v>60</v>
      </c>
      <c r="F293">
        <v>4</v>
      </c>
      <c r="G293" s="12">
        <v>3.0000000000000001E-3</v>
      </c>
      <c r="H293" s="13">
        <f>0.00002</f>
        <v>2.0000000000000002E-5</v>
      </c>
      <c r="I293" s="13">
        <f t="shared" si="4"/>
        <v>6.6666666666666671E-3</v>
      </c>
    </row>
    <row r="294" spans="1:9" x14ac:dyDescent="0.2">
      <c r="A294" t="s">
        <v>54</v>
      </c>
      <c r="B294" s="1">
        <v>42583</v>
      </c>
      <c r="C294">
        <v>4.4000000000000004</v>
      </c>
      <c r="D294" s="6" t="s">
        <v>19</v>
      </c>
      <c r="E294" t="s">
        <v>127</v>
      </c>
      <c r="F294">
        <v>2</v>
      </c>
      <c r="G294" s="12">
        <v>2.9999999999999997E-4</v>
      </c>
      <c r="H294" s="14">
        <f>0.00004</f>
        <v>4.0000000000000003E-5</v>
      </c>
      <c r="I294" s="13">
        <f t="shared" si="4"/>
        <v>0.13333333333333336</v>
      </c>
    </row>
    <row r="295" spans="1:9" x14ac:dyDescent="0.2">
      <c r="A295" t="s">
        <v>54</v>
      </c>
      <c r="B295" s="1">
        <v>42557</v>
      </c>
      <c r="C295">
        <v>4.4000000000000004</v>
      </c>
      <c r="D295" s="6" t="s">
        <v>19</v>
      </c>
      <c r="E295" t="s">
        <v>84</v>
      </c>
      <c r="F295">
        <v>3</v>
      </c>
      <c r="G295" s="12">
        <v>1E-3</v>
      </c>
      <c r="H295" s="13">
        <f>0.00003</f>
        <v>3.0000000000000001E-5</v>
      </c>
      <c r="I295" s="13">
        <f t="shared" si="4"/>
        <v>0.03</v>
      </c>
    </row>
    <row r="296" spans="1:9" x14ac:dyDescent="0.2">
      <c r="A296" t="s">
        <v>54</v>
      </c>
      <c r="B296" s="1">
        <v>42563</v>
      </c>
      <c r="C296">
        <v>4.4000000000000004</v>
      </c>
      <c r="D296" s="6" t="s">
        <v>19</v>
      </c>
      <c r="E296" t="s">
        <v>106</v>
      </c>
      <c r="F296">
        <v>3</v>
      </c>
      <c r="G296" s="12">
        <v>3.0000000000000001E-3</v>
      </c>
      <c r="H296" s="13">
        <f>-0.0002</f>
        <v>-2.0000000000000001E-4</v>
      </c>
      <c r="I296" s="13">
        <f t="shared" si="4"/>
        <v>-6.6666666666666666E-2</v>
      </c>
    </row>
    <row r="297" spans="1:9" x14ac:dyDescent="0.2">
      <c r="A297" t="s">
        <v>54</v>
      </c>
      <c r="B297" s="1">
        <v>42543</v>
      </c>
      <c r="C297">
        <v>4.4000000000000004</v>
      </c>
      <c r="D297" s="6" t="s">
        <v>19</v>
      </c>
      <c r="E297" t="s">
        <v>39</v>
      </c>
      <c r="F297">
        <v>1</v>
      </c>
      <c r="G297" s="12">
        <v>1.159E-2</v>
      </c>
      <c r="H297" s="13">
        <f>-0.0002</f>
        <v>-2.0000000000000001E-4</v>
      </c>
      <c r="I297" s="13">
        <f t="shared" si="4"/>
        <v>-1.7256255392579811E-2</v>
      </c>
    </row>
    <row r="298" spans="1:9" x14ac:dyDescent="0.2">
      <c r="A298" t="s">
        <v>54</v>
      </c>
      <c r="B298" s="1">
        <v>42550</v>
      </c>
      <c r="C298">
        <v>4.4000000000000004</v>
      </c>
      <c r="D298" s="6" t="s">
        <v>19</v>
      </c>
      <c r="E298" t="s">
        <v>63</v>
      </c>
      <c r="F298">
        <v>4</v>
      </c>
      <c r="G298" s="12">
        <v>1E-3</v>
      </c>
      <c r="H298" s="13">
        <f>0.0004</f>
        <v>4.0000000000000002E-4</v>
      </c>
      <c r="I298" s="13">
        <f t="shared" si="4"/>
        <v>0.4</v>
      </c>
    </row>
    <row r="299" spans="1:9" x14ac:dyDescent="0.2">
      <c r="A299" t="s">
        <v>54</v>
      </c>
      <c r="B299" s="1">
        <v>42583</v>
      </c>
      <c r="C299">
        <v>3.1</v>
      </c>
      <c r="D299" s="6" t="s">
        <v>24</v>
      </c>
      <c r="E299" t="s">
        <v>134</v>
      </c>
      <c r="F299">
        <v>3</v>
      </c>
      <c r="G299" s="12">
        <v>5.0000000000000001E-3</v>
      </c>
      <c r="H299" s="13">
        <f>-0.00009</f>
        <v>-9.0000000000000006E-5</v>
      </c>
      <c r="I299" s="13">
        <f t="shared" si="4"/>
        <v>-1.8000000000000002E-2</v>
      </c>
    </row>
    <row r="300" spans="1:9" x14ac:dyDescent="0.2">
      <c r="A300" t="s">
        <v>54</v>
      </c>
      <c r="B300" s="1">
        <v>42583</v>
      </c>
      <c r="C300">
        <v>3.2</v>
      </c>
      <c r="D300" s="6" t="s">
        <v>24</v>
      </c>
      <c r="E300" t="s">
        <v>132</v>
      </c>
      <c r="F300">
        <v>1</v>
      </c>
      <c r="G300" s="12">
        <v>1E-3</v>
      </c>
      <c r="H300" s="13">
        <f>0.0003</f>
        <v>2.9999999999999997E-4</v>
      </c>
      <c r="I300" s="13">
        <f t="shared" si="4"/>
        <v>0.3</v>
      </c>
    </row>
    <row r="301" spans="1:9" x14ac:dyDescent="0.2">
      <c r="A301" t="s">
        <v>54</v>
      </c>
      <c r="B301" s="1">
        <v>42557</v>
      </c>
      <c r="C301">
        <v>3.2</v>
      </c>
      <c r="D301" s="6" t="s">
        <v>24</v>
      </c>
      <c r="E301" t="s">
        <v>90</v>
      </c>
      <c r="F301">
        <v>2</v>
      </c>
      <c r="G301" s="12">
        <v>4.0000000000000001E-3</v>
      </c>
      <c r="H301" s="13">
        <f>0.00002</f>
        <v>2.0000000000000002E-5</v>
      </c>
      <c r="I301" s="13">
        <f t="shared" si="4"/>
        <v>5.0000000000000001E-3</v>
      </c>
    </row>
    <row r="302" spans="1:9" x14ac:dyDescent="0.2">
      <c r="A302" t="s">
        <v>54</v>
      </c>
      <c r="B302" s="1">
        <v>42563</v>
      </c>
      <c r="C302">
        <v>3.2</v>
      </c>
      <c r="D302" s="6" t="s">
        <v>24</v>
      </c>
      <c r="E302" t="s">
        <v>111</v>
      </c>
      <c r="F302">
        <v>2</v>
      </c>
      <c r="G302" s="12">
        <v>4.4000000000000003E-3</v>
      </c>
      <c r="H302" s="13">
        <f>0.00003</f>
        <v>3.0000000000000001E-5</v>
      </c>
      <c r="I302" s="13">
        <f t="shared" si="4"/>
        <v>6.8181818181818179E-3</v>
      </c>
    </row>
    <row r="303" spans="1:9" x14ac:dyDescent="0.2">
      <c r="A303" t="s">
        <v>54</v>
      </c>
      <c r="B303" s="1">
        <v>42543</v>
      </c>
      <c r="C303">
        <v>3.2</v>
      </c>
      <c r="D303" s="6" t="s">
        <v>24</v>
      </c>
      <c r="E303" t="s">
        <v>46</v>
      </c>
      <c r="F303">
        <v>1</v>
      </c>
      <c r="G303" s="12">
        <v>4.4600000000000004E-3</v>
      </c>
      <c r="H303" s="13">
        <f>-0.00005</f>
        <v>-5.0000000000000002E-5</v>
      </c>
      <c r="I303" s="13">
        <f t="shared" si="4"/>
        <v>-1.1210762331838564E-2</v>
      </c>
    </row>
    <row r="304" spans="1:9" x14ac:dyDescent="0.2">
      <c r="A304" t="s">
        <v>54</v>
      </c>
      <c r="B304" s="1">
        <v>42550</v>
      </c>
      <c r="C304">
        <v>3.2</v>
      </c>
      <c r="D304" s="6" t="s">
        <v>24</v>
      </c>
      <c r="E304" t="s">
        <v>69</v>
      </c>
      <c r="F304">
        <v>1</v>
      </c>
      <c r="G304" s="12">
        <v>2.5999999999999999E-3</v>
      </c>
      <c r="H304" s="13">
        <f>-0.00006</f>
        <v>-6.0000000000000002E-5</v>
      </c>
      <c r="I304" s="13">
        <f t="shared" si="4"/>
        <v>-2.3076923076923078E-2</v>
      </c>
    </row>
    <row r="305" spans="1:9" x14ac:dyDescent="0.2">
      <c r="A305" t="s">
        <v>54</v>
      </c>
      <c r="B305" s="1">
        <v>42557</v>
      </c>
      <c r="C305">
        <v>3.4</v>
      </c>
      <c r="D305" s="6" t="s">
        <v>24</v>
      </c>
      <c r="E305" t="s">
        <v>86</v>
      </c>
      <c r="F305">
        <v>3</v>
      </c>
      <c r="G305" s="12">
        <v>7.0000000000000001E-3</v>
      </c>
      <c r="H305" s="13">
        <f>0.00002</f>
        <v>2.0000000000000002E-5</v>
      </c>
      <c r="I305" s="13">
        <f t="shared" si="4"/>
        <v>2.8571428571428571E-3</v>
      </c>
    </row>
    <row r="306" spans="1:9" x14ac:dyDescent="0.2">
      <c r="A306" t="s">
        <v>54</v>
      </c>
      <c r="B306" s="1">
        <v>42583</v>
      </c>
      <c r="C306">
        <v>4.0999999999999996</v>
      </c>
      <c r="D306" s="6" t="s">
        <v>24</v>
      </c>
      <c r="E306" t="s">
        <v>118</v>
      </c>
      <c r="F306">
        <v>4</v>
      </c>
      <c r="G306" s="12">
        <v>6.7999999999999996E-3</v>
      </c>
      <c r="H306" s="13">
        <f>0.0001</f>
        <v>1E-4</v>
      </c>
      <c r="I306" s="13">
        <f t="shared" si="4"/>
        <v>1.4705882352941178E-2</v>
      </c>
    </row>
    <row r="307" spans="1:9" x14ac:dyDescent="0.2">
      <c r="A307" t="s">
        <v>54</v>
      </c>
      <c r="B307" s="1">
        <v>42557</v>
      </c>
      <c r="C307">
        <v>4.0999999999999996</v>
      </c>
      <c r="D307" s="6" t="s">
        <v>24</v>
      </c>
      <c r="E307" t="s">
        <v>76</v>
      </c>
      <c r="F307">
        <v>4</v>
      </c>
      <c r="G307" s="12">
        <v>3.3999999999999998E-3</v>
      </c>
      <c r="H307" s="13">
        <f>-0.0001</f>
        <v>-1E-4</v>
      </c>
      <c r="I307" s="13">
        <f t="shared" si="4"/>
        <v>-2.9411764705882356E-2</v>
      </c>
    </row>
    <row r="308" spans="1:9" x14ac:dyDescent="0.2">
      <c r="A308" t="s">
        <v>54</v>
      </c>
      <c r="B308" s="1">
        <v>42563</v>
      </c>
      <c r="C308">
        <v>4.0999999999999996</v>
      </c>
      <c r="D308" s="6" t="s">
        <v>24</v>
      </c>
      <c r="E308" t="s">
        <v>97</v>
      </c>
      <c r="F308">
        <v>4</v>
      </c>
      <c r="G308" s="12">
        <v>7.0000000000000001E-3</v>
      </c>
      <c r="H308" s="13">
        <f>0.00009</f>
        <v>9.0000000000000006E-5</v>
      </c>
      <c r="I308" s="13">
        <f t="shared" si="4"/>
        <v>1.2857142857142857E-2</v>
      </c>
    </row>
    <row r="309" spans="1:9" x14ac:dyDescent="0.2">
      <c r="A309" t="s">
        <v>54</v>
      </c>
      <c r="B309" s="1">
        <v>42543</v>
      </c>
      <c r="C309">
        <v>4.0999999999999996</v>
      </c>
      <c r="D309" s="6" t="s">
        <v>24</v>
      </c>
      <c r="E309" t="s">
        <v>30</v>
      </c>
      <c r="F309">
        <v>1</v>
      </c>
      <c r="G309" s="12">
        <v>6.9699999999999996E-3</v>
      </c>
      <c r="H309" s="13">
        <f>0.0008</f>
        <v>8.0000000000000004E-4</v>
      </c>
      <c r="I309" s="13">
        <f t="shared" si="4"/>
        <v>0.11477761836441895</v>
      </c>
    </row>
    <row r="310" spans="1:9" x14ac:dyDescent="0.2">
      <c r="A310" t="s">
        <v>54</v>
      </c>
      <c r="B310" s="1">
        <v>42550</v>
      </c>
      <c r="C310">
        <v>4.0999999999999996</v>
      </c>
      <c r="D310" s="6" t="s">
        <v>24</v>
      </c>
      <c r="E310" t="s">
        <v>55</v>
      </c>
      <c r="F310">
        <v>1</v>
      </c>
      <c r="G310" s="12">
        <v>8.9999999999999993E-3</v>
      </c>
      <c r="H310" s="13">
        <f>-0.00004</f>
        <v>-4.0000000000000003E-5</v>
      </c>
      <c r="I310" s="13">
        <f t="shared" si="4"/>
        <v>-4.4444444444444453E-3</v>
      </c>
    </row>
    <row r="311" spans="1:9" x14ac:dyDescent="0.2">
      <c r="A311" t="s">
        <v>54</v>
      </c>
      <c r="B311" s="1">
        <v>42563</v>
      </c>
      <c r="C311">
        <v>4.2</v>
      </c>
      <c r="D311" s="6" t="s">
        <v>24</v>
      </c>
      <c r="E311" t="s">
        <v>101</v>
      </c>
      <c r="F311">
        <v>2</v>
      </c>
      <c r="G311" s="12">
        <v>1.7999999999999999E-2</v>
      </c>
      <c r="H311" s="13">
        <f>0.00003</f>
        <v>3.0000000000000001E-5</v>
      </c>
      <c r="I311" s="13">
        <f t="shared" si="4"/>
        <v>1.6666666666666668E-3</v>
      </c>
    </row>
    <row r="312" spans="1:9" x14ac:dyDescent="0.2">
      <c r="A312" t="s">
        <v>54</v>
      </c>
      <c r="B312" s="1">
        <v>42583</v>
      </c>
      <c r="C312">
        <v>4.3</v>
      </c>
      <c r="D312" s="6" t="s">
        <v>24</v>
      </c>
      <c r="E312" t="s">
        <v>124</v>
      </c>
      <c r="F312">
        <v>4</v>
      </c>
      <c r="G312" s="12">
        <v>1.8E-3</v>
      </c>
      <c r="H312" s="13">
        <f>0.0005</f>
        <v>5.0000000000000001E-4</v>
      </c>
      <c r="I312" s="13">
        <f t="shared" si="4"/>
        <v>0.27777777777777779</v>
      </c>
    </row>
    <row r="313" spans="1:9" x14ac:dyDescent="0.2">
      <c r="A313" t="s">
        <v>54</v>
      </c>
      <c r="B313" s="1">
        <v>42557</v>
      </c>
      <c r="C313">
        <v>4.3</v>
      </c>
      <c r="D313" s="6" t="s">
        <v>24</v>
      </c>
      <c r="E313" t="s">
        <v>82</v>
      </c>
      <c r="F313">
        <v>4</v>
      </c>
      <c r="G313" s="12">
        <v>8.0000000000000002E-3</v>
      </c>
      <c r="H313" s="13">
        <f>0.0006</f>
        <v>5.9999999999999995E-4</v>
      </c>
      <c r="I313" s="13">
        <f t="shared" si="4"/>
        <v>7.4999999999999997E-2</v>
      </c>
    </row>
    <row r="314" spans="1:9" x14ac:dyDescent="0.2">
      <c r="A314" t="s">
        <v>54</v>
      </c>
      <c r="B314" s="1">
        <v>42563</v>
      </c>
      <c r="C314">
        <v>4.3</v>
      </c>
      <c r="D314" s="6" t="s">
        <v>24</v>
      </c>
      <c r="E314" t="s">
        <v>103</v>
      </c>
      <c r="F314">
        <v>2</v>
      </c>
      <c r="G314" s="12">
        <v>4.0000000000000001E-3</v>
      </c>
      <c r="H314" s="13">
        <f>0.00001</f>
        <v>1.0000000000000001E-5</v>
      </c>
      <c r="I314" s="13">
        <f t="shared" si="4"/>
        <v>2.5000000000000001E-3</v>
      </c>
    </row>
    <row r="315" spans="1:9" x14ac:dyDescent="0.2">
      <c r="A315" t="s">
        <v>54</v>
      </c>
      <c r="B315" s="1">
        <v>42543</v>
      </c>
      <c r="C315">
        <v>4.3</v>
      </c>
      <c r="D315" s="6" t="s">
        <v>24</v>
      </c>
      <c r="E315" t="s">
        <v>37</v>
      </c>
      <c r="F315">
        <v>1</v>
      </c>
      <c r="G315" s="12">
        <v>1.073E-2</v>
      </c>
      <c r="H315" s="13">
        <f>-0.000002</f>
        <v>-1.9999999999999999E-6</v>
      </c>
      <c r="I315" s="13">
        <f t="shared" si="4"/>
        <v>-1.8639328984156571E-4</v>
      </c>
    </row>
    <row r="316" spans="1:9" x14ac:dyDescent="0.2">
      <c r="A316" t="s">
        <v>54</v>
      </c>
      <c r="B316" s="1">
        <v>42550</v>
      </c>
      <c r="C316">
        <v>4.3</v>
      </c>
      <c r="D316" s="6" t="s">
        <v>24</v>
      </c>
      <c r="E316" t="s">
        <v>62</v>
      </c>
      <c r="F316">
        <v>2</v>
      </c>
      <c r="G316" s="12">
        <v>2E-3</v>
      </c>
      <c r="H316" s="13">
        <f>0.0002</f>
        <v>2.0000000000000001E-4</v>
      </c>
      <c r="I316" s="13">
        <f t="shared" si="4"/>
        <v>0.1</v>
      </c>
    </row>
    <row r="317" spans="1:9" x14ac:dyDescent="0.2">
      <c r="A317" t="s">
        <v>54</v>
      </c>
      <c r="B317" s="1">
        <v>42583</v>
      </c>
      <c r="C317">
        <v>4.4000000000000004</v>
      </c>
      <c r="D317" s="6" t="s">
        <v>24</v>
      </c>
      <c r="E317" t="s">
        <v>125</v>
      </c>
      <c r="F317">
        <v>4</v>
      </c>
      <c r="G317" s="12">
        <v>2.8E-3</v>
      </c>
      <c r="H317" s="14">
        <f>0.00009</f>
        <v>9.0000000000000006E-5</v>
      </c>
      <c r="I317" s="13">
        <f t="shared" si="4"/>
        <v>3.2142857142857147E-2</v>
      </c>
    </row>
    <row r="318" spans="1:9" x14ac:dyDescent="0.2">
      <c r="A318" t="s">
        <v>54</v>
      </c>
      <c r="B318" s="1">
        <v>42557</v>
      </c>
      <c r="C318">
        <v>4.4000000000000004</v>
      </c>
      <c r="D318" s="6" t="s">
        <v>24</v>
      </c>
      <c r="E318" t="s">
        <v>85</v>
      </c>
      <c r="F318">
        <v>1</v>
      </c>
      <c r="G318" s="12">
        <v>6.0000000000000001E-3</v>
      </c>
      <c r="H318" s="13">
        <f>0.00002</f>
        <v>2.0000000000000002E-5</v>
      </c>
      <c r="I318" s="13">
        <f t="shared" si="4"/>
        <v>3.3333333333333335E-3</v>
      </c>
    </row>
    <row r="319" spans="1:9" x14ac:dyDescent="0.2">
      <c r="A319" t="s">
        <v>54</v>
      </c>
      <c r="B319" s="1">
        <v>42563</v>
      </c>
      <c r="C319">
        <v>4.4000000000000004</v>
      </c>
      <c r="D319" s="6" t="s">
        <v>24</v>
      </c>
      <c r="E319" t="s">
        <v>105</v>
      </c>
      <c r="F319">
        <v>3</v>
      </c>
      <c r="G319" s="12">
        <v>2E-3</v>
      </c>
      <c r="H319" s="13">
        <f>-0.00001</f>
        <v>-1.0000000000000001E-5</v>
      </c>
      <c r="I319" s="13">
        <f t="shared" si="4"/>
        <v>-5.0000000000000001E-3</v>
      </c>
    </row>
    <row r="320" spans="1:9" x14ac:dyDescent="0.2">
      <c r="A320" t="s">
        <v>54</v>
      </c>
      <c r="B320" s="1">
        <v>42543</v>
      </c>
      <c r="C320">
        <v>4.4000000000000004</v>
      </c>
      <c r="D320" s="6" t="s">
        <v>24</v>
      </c>
      <c r="E320" t="s">
        <v>39</v>
      </c>
      <c r="F320">
        <v>3</v>
      </c>
      <c r="G320" s="12">
        <v>1.6250000000000001E-2</v>
      </c>
      <c r="H320" s="13">
        <f>0.0004</f>
        <v>4.0000000000000002E-4</v>
      </c>
      <c r="I320" s="13">
        <f t="shared" si="4"/>
        <v>2.4615384615384615E-2</v>
      </c>
    </row>
    <row r="321" spans="1:9" x14ac:dyDescent="0.2">
      <c r="A321" t="s">
        <v>54</v>
      </c>
      <c r="B321" s="1">
        <v>42550</v>
      </c>
      <c r="C321">
        <v>4.4000000000000004</v>
      </c>
      <c r="D321" s="6" t="s">
        <v>24</v>
      </c>
      <c r="E321" t="s">
        <v>64</v>
      </c>
      <c r="F321">
        <v>4</v>
      </c>
      <c r="G321" s="12">
        <v>1E-3</v>
      </c>
      <c r="H321" s="13">
        <f>0.0001</f>
        <v>1E-4</v>
      </c>
      <c r="I321" s="13">
        <f t="shared" si="4"/>
        <v>0.1</v>
      </c>
    </row>
    <row r="322" spans="1:9" x14ac:dyDescent="0.2">
      <c r="A322" t="s">
        <v>54</v>
      </c>
      <c r="B322" s="1">
        <v>42583</v>
      </c>
      <c r="C322">
        <v>2.1</v>
      </c>
      <c r="D322" s="6" t="s">
        <v>138</v>
      </c>
      <c r="E322" t="s">
        <v>139</v>
      </c>
      <c r="F322">
        <v>4</v>
      </c>
      <c r="G322" s="12">
        <v>6.0000000000000001E-3</v>
      </c>
      <c r="H322" s="13">
        <f>0.0003</f>
        <v>2.9999999999999997E-4</v>
      </c>
      <c r="I322" s="13">
        <f t="shared" ref="I322:I385" si="5">H322/G322</f>
        <v>4.9999999999999996E-2</v>
      </c>
    </row>
    <row r="323" spans="1:9" x14ac:dyDescent="0.2">
      <c r="A323" t="s">
        <v>54</v>
      </c>
      <c r="B323" s="1">
        <v>42583</v>
      </c>
      <c r="C323">
        <v>3.1</v>
      </c>
      <c r="D323" s="6" t="s">
        <v>138</v>
      </c>
      <c r="E323" t="s">
        <v>136</v>
      </c>
      <c r="F323">
        <v>3</v>
      </c>
      <c r="G323" s="12">
        <v>8.9999999999999993E-3</v>
      </c>
      <c r="H323" s="13">
        <f>-0.00003</f>
        <v>-3.0000000000000001E-5</v>
      </c>
      <c r="I323" s="13">
        <f t="shared" si="5"/>
        <v>-3.3333333333333335E-3</v>
      </c>
    </row>
    <row r="324" spans="1:9" x14ac:dyDescent="0.2">
      <c r="A324" t="s">
        <v>54</v>
      </c>
      <c r="B324" s="1">
        <v>42583</v>
      </c>
      <c r="C324">
        <v>3.1</v>
      </c>
      <c r="D324" s="6" t="s">
        <v>138</v>
      </c>
      <c r="E324" t="s">
        <v>136</v>
      </c>
      <c r="F324">
        <v>4</v>
      </c>
      <c r="G324" s="12">
        <v>1E-3</v>
      </c>
      <c r="H324" s="13">
        <f>0.00009</f>
        <v>9.0000000000000006E-5</v>
      </c>
      <c r="I324" s="13">
        <f t="shared" si="5"/>
        <v>9.0000000000000011E-2</v>
      </c>
    </row>
    <row r="325" spans="1:9" x14ac:dyDescent="0.2">
      <c r="A325" t="s">
        <v>54</v>
      </c>
      <c r="B325" s="1">
        <v>42583</v>
      </c>
      <c r="C325">
        <v>4.4000000000000004</v>
      </c>
      <c r="D325" s="11" t="s">
        <v>138</v>
      </c>
      <c r="E325" t="s">
        <v>127</v>
      </c>
      <c r="F325">
        <v>4</v>
      </c>
      <c r="G325" s="12">
        <v>2.3E-3</v>
      </c>
      <c r="H325" s="13">
        <f>0.00008</f>
        <v>8.0000000000000007E-5</v>
      </c>
      <c r="I325" s="13">
        <f t="shared" si="5"/>
        <v>3.4782608695652174E-2</v>
      </c>
    </row>
    <row r="326" spans="1:9" x14ac:dyDescent="0.2">
      <c r="A326" t="s">
        <v>54</v>
      </c>
      <c r="B326" s="1">
        <v>42583</v>
      </c>
      <c r="C326">
        <v>2.1</v>
      </c>
      <c r="D326" s="6" t="s">
        <v>7</v>
      </c>
      <c r="E326" t="s">
        <v>137</v>
      </c>
      <c r="F326">
        <v>3</v>
      </c>
      <c r="G326" s="12">
        <v>7.0000000000000001E-3</v>
      </c>
      <c r="H326" s="13">
        <f>-0.00003</f>
        <v>-3.0000000000000001E-5</v>
      </c>
      <c r="I326" s="13">
        <f t="shared" si="5"/>
        <v>-4.2857142857142859E-3</v>
      </c>
    </row>
    <row r="327" spans="1:9" x14ac:dyDescent="0.2">
      <c r="A327" t="s">
        <v>54</v>
      </c>
      <c r="B327" s="1">
        <v>42557</v>
      </c>
      <c r="C327">
        <v>2.1</v>
      </c>
      <c r="D327" s="6" t="s">
        <v>7</v>
      </c>
      <c r="E327" t="s">
        <v>95</v>
      </c>
      <c r="F327">
        <v>4</v>
      </c>
      <c r="G327" s="12">
        <v>3.0000000000000001E-3</v>
      </c>
      <c r="H327" s="13">
        <f>0.0002</f>
        <v>2.0000000000000001E-4</v>
      </c>
      <c r="I327" s="13">
        <f t="shared" si="5"/>
        <v>6.6666666666666666E-2</v>
      </c>
    </row>
    <row r="328" spans="1:9" x14ac:dyDescent="0.2">
      <c r="A328" t="s">
        <v>54</v>
      </c>
      <c r="B328" s="1">
        <v>42563</v>
      </c>
      <c r="C328">
        <v>2.1</v>
      </c>
      <c r="D328" s="6" t="s">
        <v>7</v>
      </c>
      <c r="E328" t="s">
        <v>116</v>
      </c>
      <c r="F328">
        <v>2</v>
      </c>
      <c r="G328" s="12">
        <v>2.7000000000000001E-3</v>
      </c>
      <c r="H328" s="13">
        <f>0.0001</f>
        <v>1E-4</v>
      </c>
      <c r="I328" s="13">
        <f t="shared" si="5"/>
        <v>3.7037037037037035E-2</v>
      </c>
    </row>
    <row r="329" spans="1:9" x14ac:dyDescent="0.2">
      <c r="A329" t="s">
        <v>54</v>
      </c>
      <c r="B329" s="1">
        <v>42543</v>
      </c>
      <c r="C329">
        <v>2.1</v>
      </c>
      <c r="D329" s="6" t="s">
        <v>7</v>
      </c>
      <c r="E329" t="s">
        <v>49</v>
      </c>
      <c r="F329">
        <v>2</v>
      </c>
      <c r="G329" s="12">
        <v>8.4999999999999995E-4</v>
      </c>
      <c r="H329" s="13">
        <f>-0.00005</f>
        <v>-5.0000000000000002E-5</v>
      </c>
      <c r="I329" s="13">
        <f t="shared" si="5"/>
        <v>-5.8823529411764712E-2</v>
      </c>
    </row>
    <row r="330" spans="1:9" x14ac:dyDescent="0.2">
      <c r="A330" t="s">
        <v>54</v>
      </c>
      <c r="B330" s="1">
        <v>42550</v>
      </c>
      <c r="C330">
        <v>2.1</v>
      </c>
      <c r="D330" s="6" t="s">
        <v>7</v>
      </c>
      <c r="E330" t="s">
        <v>75</v>
      </c>
      <c r="F330">
        <v>2</v>
      </c>
      <c r="G330" s="12">
        <v>1.44E-2</v>
      </c>
      <c r="H330" s="13">
        <f>-0.00006</f>
        <v>-6.0000000000000002E-5</v>
      </c>
      <c r="I330" s="13">
        <f t="shared" si="5"/>
        <v>-4.1666666666666666E-3</v>
      </c>
    </row>
    <row r="331" spans="1:9" x14ac:dyDescent="0.2">
      <c r="A331" t="s">
        <v>54</v>
      </c>
      <c r="B331" s="1">
        <v>42583</v>
      </c>
      <c r="C331">
        <v>3.1</v>
      </c>
      <c r="D331" s="6" t="s">
        <v>7</v>
      </c>
      <c r="E331" t="s">
        <v>135</v>
      </c>
      <c r="F331">
        <v>3</v>
      </c>
      <c r="G331" s="12">
        <v>1.4999999999999999E-2</v>
      </c>
      <c r="H331" s="13">
        <f>0.00001</f>
        <v>1.0000000000000001E-5</v>
      </c>
      <c r="I331" s="13">
        <f t="shared" si="5"/>
        <v>6.6666666666666675E-4</v>
      </c>
    </row>
    <row r="332" spans="1:9" x14ac:dyDescent="0.2">
      <c r="A332" t="s">
        <v>54</v>
      </c>
      <c r="B332" s="1">
        <v>42557</v>
      </c>
      <c r="C332">
        <v>3.1</v>
      </c>
      <c r="D332" s="6" t="s">
        <v>7</v>
      </c>
      <c r="E332" t="s">
        <v>93</v>
      </c>
      <c r="F332">
        <v>4</v>
      </c>
      <c r="G332" s="12">
        <v>3.0000000000000001E-3</v>
      </c>
      <c r="H332" s="13">
        <f>0.0001</f>
        <v>1E-4</v>
      </c>
      <c r="I332" s="13">
        <f t="shared" si="5"/>
        <v>3.3333333333333333E-2</v>
      </c>
    </row>
    <row r="333" spans="1:9" x14ac:dyDescent="0.2">
      <c r="A333" t="s">
        <v>54</v>
      </c>
      <c r="B333" s="1">
        <v>42563</v>
      </c>
      <c r="C333">
        <v>3.1</v>
      </c>
      <c r="D333" s="6" t="s">
        <v>7</v>
      </c>
      <c r="E333" t="s">
        <v>114</v>
      </c>
      <c r="F333">
        <v>4</v>
      </c>
      <c r="G333" s="12">
        <v>1.5E-3</v>
      </c>
      <c r="H333" s="13">
        <f>-0.0001</f>
        <v>-1E-4</v>
      </c>
      <c r="I333" s="13">
        <f t="shared" si="5"/>
        <v>-6.6666666666666666E-2</v>
      </c>
    </row>
    <row r="334" spans="1:9" x14ac:dyDescent="0.2">
      <c r="A334" t="s">
        <v>54</v>
      </c>
      <c r="B334" s="1">
        <v>42543</v>
      </c>
      <c r="C334">
        <v>3.1</v>
      </c>
      <c r="D334" s="6" t="s">
        <v>7</v>
      </c>
      <c r="E334" t="s">
        <v>47</v>
      </c>
      <c r="F334">
        <v>4</v>
      </c>
      <c r="G334" s="12">
        <v>4.2900000000000004E-3</v>
      </c>
      <c r="H334" s="13">
        <f>0.0002</f>
        <v>2.0000000000000001E-4</v>
      </c>
      <c r="I334" s="13">
        <f t="shared" si="5"/>
        <v>4.6620046620046617E-2</v>
      </c>
    </row>
    <row r="335" spans="1:9" x14ac:dyDescent="0.2">
      <c r="A335" t="s">
        <v>54</v>
      </c>
      <c r="B335" s="1">
        <v>42550</v>
      </c>
      <c r="C335">
        <v>3.1</v>
      </c>
      <c r="D335" s="6" t="s">
        <v>7</v>
      </c>
      <c r="E335" t="s">
        <v>72</v>
      </c>
      <c r="F335">
        <v>4</v>
      </c>
      <c r="G335" s="12">
        <v>5.5999999999999999E-3</v>
      </c>
      <c r="H335" s="13">
        <f>0.0003</f>
        <v>2.9999999999999997E-4</v>
      </c>
      <c r="I335" s="13">
        <f t="shared" si="5"/>
        <v>5.3571428571428568E-2</v>
      </c>
    </row>
    <row r="336" spans="1:9" x14ac:dyDescent="0.2">
      <c r="A336" t="s">
        <v>54</v>
      </c>
      <c r="B336" s="1">
        <v>42583</v>
      </c>
      <c r="C336">
        <v>3.2</v>
      </c>
      <c r="D336" s="6" t="s">
        <v>7</v>
      </c>
      <c r="E336" t="s">
        <v>132</v>
      </c>
      <c r="F336">
        <v>3</v>
      </c>
      <c r="G336" s="12">
        <v>8.0000000000000002E-3</v>
      </c>
      <c r="H336" s="13">
        <f>0.001</f>
        <v>1E-3</v>
      </c>
      <c r="I336" s="13">
        <f t="shared" si="5"/>
        <v>0.125</v>
      </c>
    </row>
    <row r="337" spans="1:9" x14ac:dyDescent="0.2">
      <c r="A337" t="s">
        <v>54</v>
      </c>
      <c r="B337" s="1">
        <v>42557</v>
      </c>
      <c r="C337">
        <v>3.2</v>
      </c>
      <c r="D337" s="6" t="s">
        <v>7</v>
      </c>
      <c r="E337" t="s">
        <v>90</v>
      </c>
      <c r="F337">
        <v>4</v>
      </c>
      <c r="G337" s="12">
        <v>3.0000000000000001E-3</v>
      </c>
      <c r="H337" s="13">
        <f>0.0003</f>
        <v>2.9999999999999997E-4</v>
      </c>
      <c r="I337" s="13">
        <f t="shared" si="5"/>
        <v>9.9999999999999992E-2</v>
      </c>
    </row>
    <row r="338" spans="1:9" x14ac:dyDescent="0.2">
      <c r="A338" t="s">
        <v>54</v>
      </c>
      <c r="B338" s="1">
        <v>42563</v>
      </c>
      <c r="C338">
        <v>3.2</v>
      </c>
      <c r="D338" s="6" t="s">
        <v>7</v>
      </c>
      <c r="E338" t="s">
        <v>111</v>
      </c>
      <c r="F338">
        <v>4</v>
      </c>
      <c r="G338" s="12">
        <v>8.9999999999999993E-3</v>
      </c>
      <c r="H338" s="13">
        <f>0.00005</f>
        <v>5.0000000000000002E-5</v>
      </c>
      <c r="I338" s="13">
        <f t="shared" si="5"/>
        <v>5.5555555555555566E-3</v>
      </c>
    </row>
    <row r="339" spans="1:9" x14ac:dyDescent="0.2">
      <c r="A339" t="s">
        <v>54</v>
      </c>
      <c r="B339" s="1">
        <v>42543</v>
      </c>
      <c r="C339">
        <v>3.2</v>
      </c>
      <c r="D339" s="6" t="s">
        <v>7</v>
      </c>
      <c r="E339" t="s">
        <v>45</v>
      </c>
      <c r="F339">
        <v>1</v>
      </c>
      <c r="G339" s="12">
        <v>3.49E-3</v>
      </c>
      <c r="H339" s="13">
        <f>-0.0002</f>
        <v>-2.0000000000000001E-4</v>
      </c>
      <c r="I339" s="13">
        <f t="shared" si="5"/>
        <v>-5.730659025787966E-2</v>
      </c>
    </row>
    <row r="340" spans="1:9" x14ac:dyDescent="0.2">
      <c r="A340" t="s">
        <v>54</v>
      </c>
      <c r="B340" s="1">
        <v>42550</v>
      </c>
      <c r="C340">
        <v>3.2</v>
      </c>
      <c r="D340" s="6" t="s">
        <v>7</v>
      </c>
      <c r="E340" t="s">
        <v>69</v>
      </c>
      <c r="F340">
        <v>3</v>
      </c>
      <c r="G340" s="12">
        <v>9.8000000000000014E-3</v>
      </c>
      <c r="H340" s="13">
        <f>0.0004</f>
        <v>4.0000000000000002E-4</v>
      </c>
      <c r="I340" s="13">
        <f t="shared" si="5"/>
        <v>4.0816326530612242E-2</v>
      </c>
    </row>
    <row r="341" spans="1:9" x14ac:dyDescent="0.2">
      <c r="A341" t="s">
        <v>54</v>
      </c>
      <c r="B341" s="1">
        <v>42583</v>
      </c>
      <c r="C341">
        <v>3.3</v>
      </c>
      <c r="D341" s="6" t="s">
        <v>7</v>
      </c>
      <c r="E341" t="s">
        <v>130</v>
      </c>
      <c r="F341">
        <v>4</v>
      </c>
      <c r="G341" s="12">
        <v>3.5000000000000001E-3</v>
      </c>
      <c r="H341" s="13">
        <f>0.0007</f>
        <v>6.9999999999999999E-4</v>
      </c>
      <c r="I341" s="13">
        <f t="shared" si="5"/>
        <v>0.19999999999999998</v>
      </c>
    </row>
    <row r="342" spans="1:9" x14ac:dyDescent="0.2">
      <c r="A342" t="s">
        <v>54</v>
      </c>
      <c r="B342" s="1">
        <v>42557</v>
      </c>
      <c r="C342">
        <v>3.3</v>
      </c>
      <c r="D342" s="6" t="s">
        <v>7</v>
      </c>
      <c r="E342" t="s">
        <v>88</v>
      </c>
      <c r="F342">
        <v>3</v>
      </c>
      <c r="G342" s="12">
        <v>4.0000000000000001E-3</v>
      </c>
      <c r="H342" s="13">
        <f>0.00005</f>
        <v>5.0000000000000002E-5</v>
      </c>
      <c r="I342" s="13">
        <f t="shared" si="5"/>
        <v>1.2500000000000001E-2</v>
      </c>
    </row>
    <row r="343" spans="1:9" x14ac:dyDescent="0.2">
      <c r="A343" t="s">
        <v>54</v>
      </c>
      <c r="B343" s="1">
        <v>42563</v>
      </c>
      <c r="C343">
        <v>3.3</v>
      </c>
      <c r="D343" s="6" t="s">
        <v>7</v>
      </c>
      <c r="E343" t="s">
        <v>109</v>
      </c>
      <c r="F343">
        <v>4</v>
      </c>
      <c r="G343" s="12">
        <v>4.0000000000000002E-4</v>
      </c>
      <c r="H343" s="13">
        <f>0.00009</f>
        <v>9.0000000000000006E-5</v>
      </c>
      <c r="I343" s="13">
        <f t="shared" si="5"/>
        <v>0.22500000000000001</v>
      </c>
    </row>
    <row r="344" spans="1:9" x14ac:dyDescent="0.2">
      <c r="A344" t="s">
        <v>54</v>
      </c>
      <c r="B344" s="1">
        <v>42543</v>
      </c>
      <c r="C344">
        <v>3.3</v>
      </c>
      <c r="D344" s="6" t="s">
        <v>7</v>
      </c>
      <c r="E344" t="s">
        <v>42</v>
      </c>
      <c r="F344">
        <v>4</v>
      </c>
      <c r="G344" s="12">
        <v>6.8900000000000003E-3</v>
      </c>
      <c r="H344" s="13">
        <f>-0.0001</f>
        <v>-1E-4</v>
      </c>
      <c r="I344" s="13">
        <f t="shared" si="5"/>
        <v>-1.4513788098693759E-2</v>
      </c>
    </row>
    <row r="345" spans="1:9" x14ac:dyDescent="0.2">
      <c r="A345" t="s">
        <v>54</v>
      </c>
      <c r="B345" s="1">
        <v>42550</v>
      </c>
      <c r="C345">
        <v>3.3</v>
      </c>
      <c r="D345" s="6" t="s">
        <v>7</v>
      </c>
      <c r="E345" t="s">
        <v>67</v>
      </c>
      <c r="F345">
        <v>4</v>
      </c>
      <c r="G345" s="12">
        <v>6.4000000000000003E-3</v>
      </c>
      <c r="H345" s="13">
        <f>0.00003</f>
        <v>3.0000000000000001E-5</v>
      </c>
      <c r="I345" s="13">
        <f t="shared" si="5"/>
        <v>4.6874999999999998E-3</v>
      </c>
    </row>
    <row r="346" spans="1:9" x14ac:dyDescent="0.2">
      <c r="A346" t="s">
        <v>54</v>
      </c>
      <c r="B346" s="1">
        <v>42583</v>
      </c>
      <c r="C346">
        <v>3.4</v>
      </c>
      <c r="D346" s="6" t="s">
        <v>7</v>
      </c>
      <c r="E346" t="s">
        <v>128</v>
      </c>
      <c r="F346">
        <v>3</v>
      </c>
      <c r="G346" s="12">
        <v>2.8999999999999998E-3</v>
      </c>
      <c r="H346" s="13">
        <f>0.0005</f>
        <v>5.0000000000000001E-4</v>
      </c>
      <c r="I346" s="13">
        <f t="shared" si="5"/>
        <v>0.17241379310344829</v>
      </c>
    </row>
    <row r="347" spans="1:9" x14ac:dyDescent="0.2">
      <c r="A347" t="s">
        <v>54</v>
      </c>
      <c r="B347" s="1">
        <v>42557</v>
      </c>
      <c r="C347">
        <v>3.4</v>
      </c>
      <c r="D347" s="6" t="s">
        <v>7</v>
      </c>
      <c r="E347" t="s">
        <v>86</v>
      </c>
      <c r="F347">
        <v>2</v>
      </c>
      <c r="G347" s="12">
        <v>6.0000000000000001E-3</v>
      </c>
      <c r="H347" s="13">
        <f>-0.0002</f>
        <v>-2.0000000000000001E-4</v>
      </c>
      <c r="I347" s="13">
        <f t="shared" si="5"/>
        <v>-3.3333333333333333E-2</v>
      </c>
    </row>
    <row r="348" spans="1:9" x14ac:dyDescent="0.2">
      <c r="A348" t="s">
        <v>54</v>
      </c>
      <c r="B348" s="1">
        <v>42563</v>
      </c>
      <c r="C348">
        <v>3.4</v>
      </c>
      <c r="D348" s="6" t="s">
        <v>7</v>
      </c>
      <c r="E348" t="s">
        <v>107</v>
      </c>
      <c r="F348">
        <v>2</v>
      </c>
      <c r="G348" s="12">
        <v>8.9999999999999993E-3</v>
      </c>
      <c r="H348" s="13">
        <f>0.00000003</f>
        <v>2.9999999999999997E-8</v>
      </c>
      <c r="I348" s="13">
        <f t="shared" si="5"/>
        <v>3.3333333333333333E-6</v>
      </c>
    </row>
    <row r="349" spans="1:9" x14ac:dyDescent="0.2">
      <c r="A349" t="s">
        <v>54</v>
      </c>
      <c r="B349" s="1">
        <v>42543</v>
      </c>
      <c r="C349">
        <v>3.4</v>
      </c>
      <c r="D349" s="6" t="s">
        <v>7</v>
      </c>
      <c r="E349" t="s">
        <v>40</v>
      </c>
      <c r="F349">
        <v>1</v>
      </c>
      <c r="G349" s="12">
        <v>1.413E-2</v>
      </c>
      <c r="H349" s="13">
        <f>-0.0001</f>
        <v>-1E-4</v>
      </c>
      <c r="I349" s="13">
        <f t="shared" si="5"/>
        <v>-7.077140835102619E-3</v>
      </c>
    </row>
    <row r="350" spans="1:9" x14ac:dyDescent="0.2">
      <c r="A350" t="s">
        <v>54</v>
      </c>
      <c r="B350" s="1">
        <v>42550</v>
      </c>
      <c r="C350">
        <v>3.4</v>
      </c>
      <c r="D350" s="6" t="s">
        <v>7</v>
      </c>
      <c r="E350" t="s">
        <v>65</v>
      </c>
      <c r="F350">
        <v>2</v>
      </c>
      <c r="G350" s="12">
        <v>2E-3</v>
      </c>
      <c r="H350" s="13">
        <f>0.0002</f>
        <v>2.0000000000000001E-4</v>
      </c>
      <c r="I350" s="13">
        <f t="shared" si="5"/>
        <v>0.1</v>
      </c>
    </row>
    <row r="351" spans="1:9" x14ac:dyDescent="0.2">
      <c r="A351" t="s">
        <v>54</v>
      </c>
      <c r="B351" s="1">
        <v>42583</v>
      </c>
      <c r="C351">
        <v>4.0999999999999996</v>
      </c>
      <c r="D351" s="6" t="s">
        <v>7</v>
      </c>
      <c r="E351" t="s">
        <v>118</v>
      </c>
      <c r="F351">
        <v>3</v>
      </c>
      <c r="G351" s="12">
        <v>6.9000000000000008E-3</v>
      </c>
      <c r="H351" s="13">
        <f>0.0001</f>
        <v>1E-4</v>
      </c>
      <c r="I351" s="13">
        <f t="shared" si="5"/>
        <v>1.4492753623188404E-2</v>
      </c>
    </row>
    <row r="352" spans="1:9" x14ac:dyDescent="0.2">
      <c r="A352" t="s">
        <v>54</v>
      </c>
      <c r="B352" s="1">
        <v>42557</v>
      </c>
      <c r="C352">
        <v>4.0999999999999996</v>
      </c>
      <c r="D352" s="6" t="s">
        <v>7</v>
      </c>
      <c r="E352" t="s">
        <v>76</v>
      </c>
      <c r="F352">
        <v>3</v>
      </c>
      <c r="G352" s="12">
        <v>1.43E-2</v>
      </c>
      <c r="H352" s="13">
        <f>-0.000007</f>
        <v>-6.9999999999999999E-6</v>
      </c>
      <c r="I352" s="13">
        <f t="shared" si="5"/>
        <v>-4.8951048951048951E-4</v>
      </c>
    </row>
    <row r="353" spans="1:9" x14ac:dyDescent="0.2">
      <c r="A353" t="s">
        <v>54</v>
      </c>
      <c r="B353" s="1">
        <v>42563</v>
      </c>
      <c r="C353">
        <v>4.0999999999999996</v>
      </c>
      <c r="D353" s="6" t="s">
        <v>7</v>
      </c>
      <c r="E353" t="s">
        <v>97</v>
      </c>
      <c r="F353">
        <v>3</v>
      </c>
      <c r="G353" s="12">
        <v>1E-3</v>
      </c>
      <c r="H353" s="13">
        <f>0.00008</f>
        <v>8.0000000000000007E-5</v>
      </c>
      <c r="I353" s="13">
        <f t="shared" si="5"/>
        <v>0.08</v>
      </c>
    </row>
    <row r="354" spans="1:9" x14ac:dyDescent="0.2">
      <c r="A354" t="s">
        <v>54</v>
      </c>
      <c r="B354" s="1">
        <v>42543</v>
      </c>
      <c r="C354">
        <v>4.0999999999999996</v>
      </c>
      <c r="D354" s="6" t="s">
        <v>7</v>
      </c>
      <c r="E354" t="s">
        <v>30</v>
      </c>
      <c r="F354">
        <v>2</v>
      </c>
      <c r="G354" s="12">
        <v>4.8700000000000002E-3</v>
      </c>
      <c r="H354" s="13">
        <f>0.002</f>
        <v>2E-3</v>
      </c>
      <c r="I354" s="13">
        <f t="shared" si="5"/>
        <v>0.41067761806981518</v>
      </c>
    </row>
    <row r="355" spans="1:9" x14ac:dyDescent="0.2">
      <c r="A355" t="s">
        <v>54</v>
      </c>
      <c r="B355" s="1">
        <v>42550</v>
      </c>
      <c r="C355">
        <v>4.0999999999999996</v>
      </c>
      <c r="D355" s="6" t="s">
        <v>7</v>
      </c>
      <c r="E355" t="s">
        <v>55</v>
      </c>
      <c r="F355">
        <v>2</v>
      </c>
      <c r="G355" s="12">
        <v>0.01</v>
      </c>
      <c r="H355" s="13">
        <f>-0.00003</f>
        <v>-3.0000000000000001E-5</v>
      </c>
      <c r="I355" s="13">
        <f t="shared" si="5"/>
        <v>-3.0000000000000001E-3</v>
      </c>
    </row>
    <row r="356" spans="1:9" x14ac:dyDescent="0.2">
      <c r="A356" t="s">
        <v>54</v>
      </c>
      <c r="B356" s="1">
        <v>42583</v>
      </c>
      <c r="C356">
        <v>4.2</v>
      </c>
      <c r="D356" s="6" t="s">
        <v>7</v>
      </c>
      <c r="E356" t="s">
        <v>122</v>
      </c>
      <c r="F356">
        <v>1</v>
      </c>
      <c r="G356" s="12">
        <v>3.3999999999999998E-3</v>
      </c>
      <c r="H356" s="13">
        <f>0.0003</f>
        <v>2.9999999999999997E-4</v>
      </c>
      <c r="I356" s="13">
        <f t="shared" si="5"/>
        <v>8.8235294117647051E-2</v>
      </c>
    </row>
    <row r="357" spans="1:9" x14ac:dyDescent="0.2">
      <c r="A357" t="s">
        <v>54</v>
      </c>
      <c r="B357" s="1">
        <v>42557</v>
      </c>
      <c r="C357">
        <v>4.2</v>
      </c>
      <c r="D357" s="6" t="s">
        <v>7</v>
      </c>
      <c r="E357" t="s">
        <v>80</v>
      </c>
      <c r="F357">
        <v>1</v>
      </c>
      <c r="G357" s="12">
        <v>1.4E-2</v>
      </c>
      <c r="H357" s="13">
        <f>-0.00004</f>
        <v>-4.0000000000000003E-5</v>
      </c>
      <c r="I357" s="13">
        <f t="shared" si="5"/>
        <v>-2.8571428571428571E-3</v>
      </c>
    </row>
    <row r="358" spans="1:9" x14ac:dyDescent="0.2">
      <c r="A358" t="s">
        <v>54</v>
      </c>
      <c r="B358" s="1">
        <v>42563</v>
      </c>
      <c r="C358">
        <v>4.2</v>
      </c>
      <c r="D358" s="6" t="s">
        <v>7</v>
      </c>
      <c r="E358" t="s">
        <v>101</v>
      </c>
      <c r="F358">
        <v>3</v>
      </c>
      <c r="G358" s="12">
        <v>1E-3</v>
      </c>
      <c r="H358" s="13">
        <f>-0.0000008</f>
        <v>-7.9999999999999996E-7</v>
      </c>
      <c r="I358" s="13">
        <f t="shared" si="5"/>
        <v>-7.9999999999999993E-4</v>
      </c>
    </row>
    <row r="359" spans="1:9" x14ac:dyDescent="0.2">
      <c r="A359" t="s">
        <v>54</v>
      </c>
      <c r="B359" s="1">
        <v>42550</v>
      </c>
      <c r="C359">
        <v>4.2</v>
      </c>
      <c r="D359" s="6" t="s">
        <v>7</v>
      </c>
      <c r="E359" t="s">
        <v>57</v>
      </c>
      <c r="F359">
        <v>3</v>
      </c>
      <c r="G359" s="12">
        <v>1.4999999999999999E-2</v>
      </c>
      <c r="H359" s="13">
        <f>-0.0003</f>
        <v>-2.9999999999999997E-4</v>
      </c>
      <c r="I359" s="13">
        <f t="shared" si="5"/>
        <v>-0.02</v>
      </c>
    </row>
    <row r="360" spans="1:9" x14ac:dyDescent="0.2">
      <c r="A360" t="s">
        <v>54</v>
      </c>
      <c r="B360" s="1">
        <v>42583</v>
      </c>
      <c r="C360">
        <v>4.3</v>
      </c>
      <c r="D360" s="6" t="s">
        <v>7</v>
      </c>
      <c r="E360" t="s">
        <v>124</v>
      </c>
      <c r="F360">
        <v>1</v>
      </c>
      <c r="G360" s="12">
        <v>2E-3</v>
      </c>
      <c r="H360" s="13">
        <f>0.000008</f>
        <v>7.9999999999999996E-6</v>
      </c>
      <c r="I360" s="13">
        <f t="shared" si="5"/>
        <v>4.0000000000000001E-3</v>
      </c>
    </row>
    <row r="361" spans="1:9" x14ac:dyDescent="0.2">
      <c r="A361" t="s">
        <v>54</v>
      </c>
      <c r="B361" s="1">
        <v>42557</v>
      </c>
      <c r="C361">
        <v>4.3</v>
      </c>
      <c r="D361" s="6" t="s">
        <v>7</v>
      </c>
      <c r="E361" t="s">
        <v>83</v>
      </c>
      <c r="F361">
        <v>1</v>
      </c>
      <c r="G361" s="12">
        <v>5.0000000000000001E-3</v>
      </c>
      <c r="H361" s="13">
        <f>-0.00006</f>
        <v>-6.0000000000000002E-5</v>
      </c>
      <c r="I361" s="13">
        <f t="shared" si="5"/>
        <v>-1.2E-2</v>
      </c>
    </row>
    <row r="362" spans="1:9" x14ac:dyDescent="0.2">
      <c r="A362" t="s">
        <v>54</v>
      </c>
      <c r="B362" s="1">
        <v>42563</v>
      </c>
      <c r="C362">
        <v>4.3</v>
      </c>
      <c r="D362" s="6" t="s">
        <v>7</v>
      </c>
      <c r="E362" t="s">
        <v>103</v>
      </c>
      <c r="F362">
        <v>1</v>
      </c>
      <c r="G362" s="12">
        <v>0.02</v>
      </c>
      <c r="H362" s="13">
        <f>0.00003</f>
        <v>3.0000000000000001E-5</v>
      </c>
      <c r="I362" s="13">
        <f t="shared" si="5"/>
        <v>1.5E-3</v>
      </c>
    </row>
    <row r="363" spans="1:9" x14ac:dyDescent="0.2">
      <c r="A363" t="s">
        <v>54</v>
      </c>
      <c r="B363" s="1">
        <v>42543</v>
      </c>
      <c r="C363">
        <v>4.3</v>
      </c>
      <c r="D363" s="6" t="s">
        <v>7</v>
      </c>
      <c r="E363" t="s">
        <v>36</v>
      </c>
      <c r="F363">
        <v>4</v>
      </c>
      <c r="G363" s="12">
        <v>1.042E-2</v>
      </c>
      <c r="H363" s="13">
        <f>0.00001</f>
        <v>1.0000000000000001E-5</v>
      </c>
      <c r="I363" s="13">
        <f t="shared" si="5"/>
        <v>9.5969289827255286E-4</v>
      </c>
    </row>
    <row r="364" spans="1:9" x14ac:dyDescent="0.2">
      <c r="A364" t="s">
        <v>54</v>
      </c>
      <c r="B364" s="1">
        <v>42550</v>
      </c>
      <c r="C364">
        <v>4.3</v>
      </c>
      <c r="D364" s="6" t="s">
        <v>7</v>
      </c>
      <c r="E364" t="s">
        <v>61</v>
      </c>
      <c r="F364">
        <v>2</v>
      </c>
      <c r="G364" s="12">
        <v>6.0000000000000001E-3</v>
      </c>
      <c r="H364" s="13">
        <f>0.00005</f>
        <v>5.0000000000000002E-5</v>
      </c>
      <c r="I364" s="13">
        <f t="shared" si="5"/>
        <v>8.3333333333333332E-3</v>
      </c>
    </row>
    <row r="365" spans="1:9" x14ac:dyDescent="0.2">
      <c r="A365" t="s">
        <v>54</v>
      </c>
      <c r="B365" s="1">
        <v>42583</v>
      </c>
      <c r="C365">
        <v>4.4000000000000004</v>
      </c>
      <c r="D365" s="6" t="s">
        <v>7</v>
      </c>
      <c r="E365" t="s">
        <v>127</v>
      </c>
      <c r="F365">
        <v>1</v>
      </c>
      <c r="G365" s="12">
        <v>7.1999999999999998E-3</v>
      </c>
      <c r="H365" s="14">
        <f>0.00001</f>
        <v>1.0000000000000001E-5</v>
      </c>
      <c r="I365" s="13">
        <f t="shared" si="5"/>
        <v>1.3888888888888889E-3</v>
      </c>
    </row>
    <row r="366" spans="1:9" x14ac:dyDescent="0.2">
      <c r="A366" t="s">
        <v>54</v>
      </c>
      <c r="B366" s="1">
        <v>42557</v>
      </c>
      <c r="C366">
        <v>4.4000000000000004</v>
      </c>
      <c r="D366" s="6" t="s">
        <v>7</v>
      </c>
      <c r="E366" t="s">
        <v>85</v>
      </c>
      <c r="F366">
        <v>3</v>
      </c>
      <c r="G366" s="12">
        <v>2E-3</v>
      </c>
      <c r="H366" s="13">
        <f>-0.0001</f>
        <v>-1E-4</v>
      </c>
      <c r="I366" s="13">
        <f t="shared" si="5"/>
        <v>-0.05</v>
      </c>
    </row>
    <row r="367" spans="1:9" x14ac:dyDescent="0.2">
      <c r="A367" t="s">
        <v>54</v>
      </c>
      <c r="B367" s="1">
        <v>42563</v>
      </c>
      <c r="C367">
        <v>4.4000000000000004</v>
      </c>
      <c r="D367" s="6" t="s">
        <v>7</v>
      </c>
      <c r="E367" t="s">
        <v>105</v>
      </c>
      <c r="F367">
        <v>4</v>
      </c>
      <c r="G367" s="12">
        <v>1E-3</v>
      </c>
      <c r="H367" s="13">
        <f>0.00003</f>
        <v>3.0000000000000001E-5</v>
      </c>
      <c r="I367" s="13">
        <f t="shared" si="5"/>
        <v>0.03</v>
      </c>
    </row>
    <row r="368" spans="1:9" x14ac:dyDescent="0.2">
      <c r="A368" t="s">
        <v>54</v>
      </c>
      <c r="B368" s="1">
        <v>42543</v>
      </c>
      <c r="C368">
        <v>4.4000000000000004</v>
      </c>
      <c r="D368" s="6" t="s">
        <v>7</v>
      </c>
      <c r="E368" t="s">
        <v>38</v>
      </c>
      <c r="F368">
        <v>4</v>
      </c>
      <c r="G368" s="12">
        <v>1.324E-2</v>
      </c>
      <c r="H368" s="13">
        <f>-0.00009</f>
        <v>-9.0000000000000006E-5</v>
      </c>
      <c r="I368" s="13">
        <f t="shared" si="5"/>
        <v>-6.7975830815709976E-3</v>
      </c>
    </row>
    <row r="369" spans="1:9" x14ac:dyDescent="0.2">
      <c r="A369" t="s">
        <v>54</v>
      </c>
      <c r="B369" s="1">
        <v>42550</v>
      </c>
      <c r="C369">
        <v>4.4000000000000004</v>
      </c>
      <c r="D369" s="6" t="s">
        <v>7</v>
      </c>
      <c r="E369" t="s">
        <v>64</v>
      </c>
      <c r="F369">
        <v>2</v>
      </c>
      <c r="G369" s="12">
        <v>3.0000000000000001E-3</v>
      </c>
      <c r="H369" s="13">
        <f>0.00003</f>
        <v>3.0000000000000001E-5</v>
      </c>
      <c r="I369" s="13">
        <f t="shared" si="5"/>
        <v>0.01</v>
      </c>
    </row>
    <row r="370" spans="1:9" x14ac:dyDescent="0.2">
      <c r="A370" t="s">
        <v>54</v>
      </c>
      <c r="B370" s="1">
        <v>42543</v>
      </c>
      <c r="C370">
        <v>4.2</v>
      </c>
      <c r="D370" s="6" t="s">
        <v>7</v>
      </c>
      <c r="E370" t="s">
        <v>34</v>
      </c>
      <c r="F370">
        <v>4</v>
      </c>
      <c r="G370" s="12">
        <v>9.7800000000000005E-3</v>
      </c>
      <c r="H370" s="13">
        <f>-0.00006</f>
        <v>-6.0000000000000002E-5</v>
      </c>
      <c r="I370" s="13">
        <f t="shared" si="5"/>
        <v>-6.1349693251533744E-3</v>
      </c>
    </row>
    <row r="371" spans="1:9" x14ac:dyDescent="0.2">
      <c r="A371" t="s">
        <v>54</v>
      </c>
      <c r="B371" s="1">
        <v>42583</v>
      </c>
      <c r="C371">
        <v>2.1</v>
      </c>
      <c r="D371" s="6" t="s">
        <v>20</v>
      </c>
      <c r="E371" t="s">
        <v>137</v>
      </c>
      <c r="F371">
        <v>1</v>
      </c>
      <c r="G371" s="12">
        <v>1.4E-2</v>
      </c>
      <c r="H371" s="13">
        <f>0.00003</f>
        <v>3.0000000000000001E-5</v>
      </c>
      <c r="I371" s="13">
        <f t="shared" si="5"/>
        <v>2.142857142857143E-3</v>
      </c>
    </row>
    <row r="372" spans="1:9" x14ac:dyDescent="0.2">
      <c r="A372" t="s">
        <v>54</v>
      </c>
      <c r="B372" s="1">
        <v>42557</v>
      </c>
      <c r="C372">
        <v>2.1</v>
      </c>
      <c r="D372" s="6" t="s">
        <v>20</v>
      </c>
      <c r="E372" t="s">
        <v>96</v>
      </c>
      <c r="F372">
        <v>3</v>
      </c>
      <c r="G372" s="12">
        <v>2.4E-2</v>
      </c>
      <c r="H372" s="13">
        <f>0.0008</f>
        <v>8.0000000000000004E-4</v>
      </c>
      <c r="I372" s="13">
        <f t="shared" si="5"/>
        <v>3.3333333333333333E-2</v>
      </c>
    </row>
    <row r="373" spans="1:9" x14ac:dyDescent="0.2">
      <c r="A373" t="s">
        <v>54</v>
      </c>
      <c r="B373" s="1">
        <v>42563</v>
      </c>
      <c r="C373">
        <v>2.1</v>
      </c>
      <c r="D373" s="6" t="s">
        <v>20</v>
      </c>
      <c r="E373" t="s">
        <v>117</v>
      </c>
      <c r="F373">
        <v>3</v>
      </c>
      <c r="G373" s="12">
        <v>1.8E-3</v>
      </c>
      <c r="H373" s="13">
        <f>0.0005</f>
        <v>5.0000000000000001E-4</v>
      </c>
      <c r="I373" s="13">
        <f t="shared" si="5"/>
        <v>0.27777777777777779</v>
      </c>
    </row>
    <row r="374" spans="1:9" x14ac:dyDescent="0.2">
      <c r="A374" t="s">
        <v>54</v>
      </c>
      <c r="B374" s="1">
        <v>42543</v>
      </c>
      <c r="C374">
        <v>2.1</v>
      </c>
      <c r="D374" s="6" t="s">
        <v>20</v>
      </c>
      <c r="E374" t="s">
        <v>49</v>
      </c>
      <c r="F374">
        <v>1</v>
      </c>
      <c r="G374" s="12">
        <v>1.23E-3</v>
      </c>
      <c r="H374" s="13">
        <f>0.000006</f>
        <v>6.0000000000000002E-6</v>
      </c>
      <c r="I374" s="13">
        <f t="shared" si="5"/>
        <v>4.8780487804878049E-3</v>
      </c>
    </row>
    <row r="375" spans="1:9" x14ac:dyDescent="0.2">
      <c r="A375" t="s">
        <v>54</v>
      </c>
      <c r="B375" s="1">
        <v>42550</v>
      </c>
      <c r="C375">
        <v>2.1</v>
      </c>
      <c r="D375" s="6" t="s">
        <v>20</v>
      </c>
      <c r="E375" t="s">
        <v>75</v>
      </c>
      <c r="F375">
        <v>3</v>
      </c>
      <c r="G375" s="12">
        <v>5.9000000000000007E-3</v>
      </c>
      <c r="H375" s="13">
        <f>-0.00004</f>
        <v>-4.0000000000000003E-5</v>
      </c>
      <c r="I375" s="13">
        <f t="shared" si="5"/>
        <v>-6.7796610169491523E-3</v>
      </c>
    </row>
    <row r="376" spans="1:9" x14ac:dyDescent="0.2">
      <c r="A376" t="s">
        <v>54</v>
      </c>
      <c r="B376" s="1">
        <v>42583</v>
      </c>
      <c r="C376">
        <v>3.1</v>
      </c>
      <c r="D376" s="6" t="s">
        <v>20</v>
      </c>
      <c r="E376" t="s">
        <v>136</v>
      </c>
      <c r="F376">
        <v>2</v>
      </c>
      <c r="G376" s="12">
        <v>6.0000000000000001E-3</v>
      </c>
      <c r="H376" s="13">
        <f>0.0005</f>
        <v>5.0000000000000001E-4</v>
      </c>
      <c r="I376" s="13">
        <f t="shared" si="5"/>
        <v>8.3333333333333329E-2</v>
      </c>
    </row>
    <row r="377" spans="1:9" x14ac:dyDescent="0.2">
      <c r="A377" t="s">
        <v>54</v>
      </c>
      <c r="B377" s="1">
        <v>42557</v>
      </c>
      <c r="C377">
        <v>3.1</v>
      </c>
      <c r="D377" s="6" t="s">
        <v>20</v>
      </c>
      <c r="E377" t="s">
        <v>94</v>
      </c>
      <c r="F377">
        <v>1</v>
      </c>
      <c r="G377" s="12">
        <v>4.0000000000000001E-3</v>
      </c>
      <c r="H377" s="13">
        <f>0.0006</f>
        <v>5.9999999999999995E-4</v>
      </c>
      <c r="I377" s="13">
        <f t="shared" si="5"/>
        <v>0.15</v>
      </c>
    </row>
    <row r="378" spans="1:9" x14ac:dyDescent="0.2">
      <c r="A378" t="s">
        <v>54</v>
      </c>
      <c r="B378" s="1">
        <v>42563</v>
      </c>
      <c r="C378">
        <v>3.1</v>
      </c>
      <c r="D378" s="6" t="s">
        <v>20</v>
      </c>
      <c r="E378" t="s">
        <v>115</v>
      </c>
      <c r="F378">
        <v>1</v>
      </c>
      <c r="G378" s="12">
        <v>5.7000000000000002E-3</v>
      </c>
      <c r="H378" s="13">
        <f>-0.00007</f>
        <v>-6.9999999999999994E-5</v>
      </c>
      <c r="I378" s="13">
        <f t="shared" si="5"/>
        <v>-1.2280701754385963E-2</v>
      </c>
    </row>
    <row r="379" spans="1:9" x14ac:dyDescent="0.2">
      <c r="A379" t="s">
        <v>54</v>
      </c>
      <c r="B379" s="1">
        <v>42543</v>
      </c>
      <c r="C379">
        <v>3.1</v>
      </c>
      <c r="D379" s="6" t="s">
        <v>20</v>
      </c>
      <c r="E379" t="s">
        <v>48</v>
      </c>
      <c r="F379">
        <v>2</v>
      </c>
      <c r="G379" s="12">
        <v>1.129E-2</v>
      </c>
      <c r="H379" s="13">
        <f>0.0002</f>
        <v>2.0000000000000001E-4</v>
      </c>
      <c r="I379" s="13">
        <f t="shared" si="5"/>
        <v>1.771479185119575E-2</v>
      </c>
    </row>
    <row r="380" spans="1:9" x14ac:dyDescent="0.2">
      <c r="A380" t="s">
        <v>54</v>
      </c>
      <c r="B380" s="1">
        <v>42550</v>
      </c>
      <c r="C380">
        <v>3.1</v>
      </c>
      <c r="D380" s="6" t="s">
        <v>20</v>
      </c>
      <c r="E380" t="s">
        <v>73</v>
      </c>
      <c r="F380">
        <v>1</v>
      </c>
      <c r="G380" s="12">
        <v>7.0999999999999995E-3</v>
      </c>
      <c r="H380" s="13">
        <f>0.0001</f>
        <v>1E-4</v>
      </c>
      <c r="I380" s="13">
        <f t="shared" si="5"/>
        <v>1.4084507042253523E-2</v>
      </c>
    </row>
    <row r="381" spans="1:9" x14ac:dyDescent="0.2">
      <c r="A381" t="s">
        <v>54</v>
      </c>
      <c r="B381" s="1">
        <v>42583</v>
      </c>
      <c r="C381">
        <v>3.2</v>
      </c>
      <c r="D381" s="6" t="s">
        <v>20</v>
      </c>
      <c r="E381" t="s">
        <v>134</v>
      </c>
      <c r="F381">
        <v>2</v>
      </c>
      <c r="G381" s="12">
        <v>5.0000000000000001E-3</v>
      </c>
      <c r="H381" s="13">
        <f>0.00006</f>
        <v>6.0000000000000002E-5</v>
      </c>
      <c r="I381" s="13">
        <f t="shared" si="5"/>
        <v>1.2E-2</v>
      </c>
    </row>
    <row r="382" spans="1:9" x14ac:dyDescent="0.2">
      <c r="A382" t="s">
        <v>54</v>
      </c>
      <c r="B382" s="1">
        <v>42557</v>
      </c>
      <c r="C382">
        <v>3.2</v>
      </c>
      <c r="D382" s="6" t="s">
        <v>20</v>
      </c>
      <c r="E382" t="s">
        <v>91</v>
      </c>
      <c r="F382">
        <v>1</v>
      </c>
      <c r="G382" s="12">
        <v>4.0000000000000001E-3</v>
      </c>
      <c r="H382" s="13">
        <f>0.0002</f>
        <v>2.0000000000000001E-4</v>
      </c>
      <c r="I382" s="13">
        <f t="shared" si="5"/>
        <v>0.05</v>
      </c>
    </row>
    <row r="383" spans="1:9" x14ac:dyDescent="0.2">
      <c r="A383" t="s">
        <v>54</v>
      </c>
      <c r="B383" s="1">
        <v>42563</v>
      </c>
      <c r="C383">
        <v>3.2</v>
      </c>
      <c r="D383" s="6" t="s">
        <v>20</v>
      </c>
      <c r="E383" t="s">
        <v>113</v>
      </c>
      <c r="F383">
        <v>2</v>
      </c>
      <c r="G383" s="12">
        <v>1E-3</v>
      </c>
      <c r="H383" s="13">
        <f>0.0002</f>
        <v>2.0000000000000001E-4</v>
      </c>
      <c r="I383" s="13">
        <f t="shared" si="5"/>
        <v>0.2</v>
      </c>
    </row>
    <row r="384" spans="1:9" x14ac:dyDescent="0.2">
      <c r="A384" t="s">
        <v>54</v>
      </c>
      <c r="B384" s="1">
        <v>42543</v>
      </c>
      <c r="C384">
        <v>3.2</v>
      </c>
      <c r="D384" s="6" t="s">
        <v>20</v>
      </c>
      <c r="E384" t="s">
        <v>43</v>
      </c>
      <c r="F384">
        <v>4</v>
      </c>
      <c r="G384" s="12">
        <v>1.0880000000000001E-2</v>
      </c>
      <c r="H384" s="13">
        <f>0.0007</f>
        <v>6.9999999999999999E-4</v>
      </c>
      <c r="I384" s="13">
        <f t="shared" si="5"/>
        <v>6.4338235294117641E-2</v>
      </c>
    </row>
    <row r="385" spans="1:9" x14ac:dyDescent="0.2">
      <c r="A385" t="s">
        <v>54</v>
      </c>
      <c r="B385" s="1">
        <v>42550</v>
      </c>
      <c r="C385">
        <v>3.2</v>
      </c>
      <c r="D385" s="6" t="s">
        <v>20</v>
      </c>
      <c r="E385" t="s">
        <v>70</v>
      </c>
      <c r="F385">
        <v>1</v>
      </c>
      <c r="G385" s="12">
        <v>6.4000000000000003E-3</v>
      </c>
      <c r="H385" s="13">
        <f>0.0014</f>
        <v>1.4E-3</v>
      </c>
      <c r="I385" s="13">
        <f t="shared" si="5"/>
        <v>0.21875</v>
      </c>
    </row>
    <row r="386" spans="1:9" x14ac:dyDescent="0.2">
      <c r="A386" t="s">
        <v>54</v>
      </c>
      <c r="B386" s="1">
        <v>42583</v>
      </c>
      <c r="C386">
        <v>3.3</v>
      </c>
      <c r="D386" s="6" t="s">
        <v>20</v>
      </c>
      <c r="E386" t="s">
        <v>131</v>
      </c>
      <c r="F386">
        <v>1</v>
      </c>
      <c r="G386" s="12">
        <v>6.4000000000000003E-3</v>
      </c>
      <c r="H386" s="13">
        <f>0.0001</f>
        <v>1E-4</v>
      </c>
      <c r="I386" s="13">
        <f t="shared" ref="I386:I449" si="6">H386/G386</f>
        <v>1.5625E-2</v>
      </c>
    </row>
    <row r="387" spans="1:9" x14ac:dyDescent="0.2">
      <c r="A387" t="s">
        <v>54</v>
      </c>
      <c r="B387" s="1">
        <v>42557</v>
      </c>
      <c r="C387">
        <v>3.3</v>
      </c>
      <c r="D387" s="6" t="s">
        <v>20</v>
      </c>
      <c r="E387" t="s">
        <v>89</v>
      </c>
      <c r="F387">
        <v>1</v>
      </c>
      <c r="G387" s="12">
        <v>5.0000000000000001E-3</v>
      </c>
      <c r="H387" s="13">
        <f>-0.00003</f>
        <v>-3.0000000000000001E-5</v>
      </c>
      <c r="I387" s="13">
        <f t="shared" si="6"/>
        <v>-6.0000000000000001E-3</v>
      </c>
    </row>
    <row r="388" spans="1:9" x14ac:dyDescent="0.2">
      <c r="A388" t="s">
        <v>54</v>
      </c>
      <c r="B388" s="1">
        <v>42563</v>
      </c>
      <c r="C388">
        <v>3.3</v>
      </c>
      <c r="D388" s="6" t="s">
        <v>20</v>
      </c>
      <c r="E388" t="s">
        <v>110</v>
      </c>
      <c r="F388">
        <v>1</v>
      </c>
      <c r="G388" s="12">
        <v>1.6999999999999999E-3</v>
      </c>
      <c r="H388" s="13">
        <f>-0.00003</f>
        <v>-3.0000000000000001E-5</v>
      </c>
      <c r="I388" s="13">
        <f t="shared" si="6"/>
        <v>-1.7647058823529412E-2</v>
      </c>
    </row>
    <row r="389" spans="1:9" x14ac:dyDescent="0.2">
      <c r="A389" t="s">
        <v>54</v>
      </c>
      <c r="B389" s="1">
        <v>42543</v>
      </c>
      <c r="C389">
        <v>3.3</v>
      </c>
      <c r="D389" s="6" t="s">
        <v>20</v>
      </c>
      <c r="E389" t="s">
        <v>43</v>
      </c>
      <c r="F389">
        <v>1</v>
      </c>
      <c r="G389" s="12">
        <v>4.8199999999999996E-3</v>
      </c>
      <c r="H389" s="13">
        <f>0.00005</f>
        <v>5.0000000000000002E-5</v>
      </c>
      <c r="I389" s="13">
        <f t="shared" si="6"/>
        <v>1.0373443983402491E-2</v>
      </c>
    </row>
    <row r="390" spans="1:9" x14ac:dyDescent="0.2">
      <c r="A390" t="s">
        <v>54</v>
      </c>
      <c r="B390" s="1">
        <v>42550</v>
      </c>
      <c r="C390">
        <v>3.3</v>
      </c>
      <c r="D390" s="6" t="s">
        <v>20</v>
      </c>
      <c r="E390" t="s">
        <v>68</v>
      </c>
      <c r="F390">
        <v>3</v>
      </c>
      <c r="G390" s="12">
        <v>3.3E-3</v>
      </c>
      <c r="H390" s="13">
        <f>0.00009</f>
        <v>9.0000000000000006E-5</v>
      </c>
      <c r="I390" s="13">
        <f t="shared" si="6"/>
        <v>2.7272727272727275E-2</v>
      </c>
    </row>
    <row r="391" spans="1:9" x14ac:dyDescent="0.2">
      <c r="A391" t="s">
        <v>54</v>
      </c>
      <c r="B391" s="1">
        <v>42583</v>
      </c>
      <c r="C391">
        <v>3.4</v>
      </c>
      <c r="D391" s="6" t="s">
        <v>20</v>
      </c>
      <c r="E391" t="s">
        <v>129</v>
      </c>
      <c r="F391">
        <v>3</v>
      </c>
      <c r="G391" s="12">
        <v>8.199999999999999E-3</v>
      </c>
      <c r="H391" s="13">
        <f>0.00007</f>
        <v>6.9999999999999994E-5</v>
      </c>
      <c r="I391" s="13">
        <f t="shared" si="6"/>
        <v>8.5365853658536592E-3</v>
      </c>
    </row>
    <row r="392" spans="1:9" x14ac:dyDescent="0.2">
      <c r="A392" t="s">
        <v>54</v>
      </c>
      <c r="B392" s="1">
        <v>42557</v>
      </c>
      <c r="C392">
        <v>3.4</v>
      </c>
      <c r="D392" s="6" t="s">
        <v>20</v>
      </c>
      <c r="E392" t="s">
        <v>87</v>
      </c>
      <c r="F392">
        <v>2</v>
      </c>
      <c r="G392" s="12">
        <v>2E-3</v>
      </c>
      <c r="H392" s="13">
        <f>0.0001</f>
        <v>1E-4</v>
      </c>
      <c r="I392" s="13">
        <f t="shared" si="6"/>
        <v>0.05</v>
      </c>
    </row>
    <row r="393" spans="1:9" x14ac:dyDescent="0.2">
      <c r="A393" t="s">
        <v>54</v>
      </c>
      <c r="B393" s="1">
        <v>42563</v>
      </c>
      <c r="C393">
        <v>3.4</v>
      </c>
      <c r="D393" s="6" t="s">
        <v>20</v>
      </c>
      <c r="E393" t="s">
        <v>108</v>
      </c>
      <c r="F393">
        <v>2</v>
      </c>
      <c r="G393" s="12">
        <v>5.0000000000000001E-3</v>
      </c>
      <c r="H393" s="13">
        <f>0.0003</f>
        <v>2.9999999999999997E-4</v>
      </c>
      <c r="I393" s="13">
        <f t="shared" si="6"/>
        <v>5.9999999999999991E-2</v>
      </c>
    </row>
    <row r="394" spans="1:9" x14ac:dyDescent="0.2">
      <c r="A394" t="s">
        <v>54</v>
      </c>
      <c r="B394" s="1">
        <v>42543</v>
      </c>
      <c r="C394">
        <v>3.4</v>
      </c>
      <c r="D394" s="6" t="s">
        <v>20</v>
      </c>
      <c r="E394" t="s">
        <v>40</v>
      </c>
      <c r="F394">
        <v>4</v>
      </c>
      <c r="G394" s="12">
        <v>2.2399999999999998E-3</v>
      </c>
      <c r="H394" s="13">
        <f>-0.00006</f>
        <v>-6.0000000000000002E-5</v>
      </c>
      <c r="I394" s="13">
        <f t="shared" si="6"/>
        <v>-2.6785714285714288E-2</v>
      </c>
    </row>
    <row r="395" spans="1:9" x14ac:dyDescent="0.2">
      <c r="A395" t="s">
        <v>54</v>
      </c>
      <c r="B395" s="1">
        <v>42550</v>
      </c>
      <c r="C395">
        <v>3.4</v>
      </c>
      <c r="D395" s="6" t="s">
        <v>20</v>
      </c>
      <c r="E395" t="s">
        <v>66</v>
      </c>
      <c r="F395">
        <v>2</v>
      </c>
      <c r="G395" s="12">
        <v>7.7999999999999996E-3</v>
      </c>
      <c r="H395" s="13">
        <f>0.0002</f>
        <v>2.0000000000000001E-4</v>
      </c>
      <c r="I395" s="13">
        <f t="shared" si="6"/>
        <v>2.5641025641025644E-2</v>
      </c>
    </row>
    <row r="396" spans="1:9" x14ac:dyDescent="0.2">
      <c r="A396" t="s">
        <v>54</v>
      </c>
      <c r="B396" s="1">
        <v>42583</v>
      </c>
      <c r="C396">
        <v>4.0999999999999996</v>
      </c>
      <c r="D396" s="6" t="s">
        <v>20</v>
      </c>
      <c r="E396" t="s">
        <v>118</v>
      </c>
      <c r="F396">
        <v>2</v>
      </c>
      <c r="G396" s="12">
        <v>6.4000000000000003E-3</v>
      </c>
      <c r="H396" s="13">
        <f>0.00009</f>
        <v>9.0000000000000006E-5</v>
      </c>
      <c r="I396" s="13">
        <f t="shared" si="6"/>
        <v>1.40625E-2</v>
      </c>
    </row>
    <row r="397" spans="1:9" x14ac:dyDescent="0.2">
      <c r="A397" t="s">
        <v>54</v>
      </c>
      <c r="B397" s="1">
        <v>42557</v>
      </c>
      <c r="C397">
        <v>4.0999999999999996</v>
      </c>
      <c r="D397" s="6" t="s">
        <v>20</v>
      </c>
      <c r="E397" t="s">
        <v>76</v>
      </c>
      <c r="F397">
        <v>2</v>
      </c>
      <c r="G397" s="12">
        <v>7.0000000000000001E-3</v>
      </c>
      <c r="H397" s="13">
        <f>-0.000003</f>
        <v>-3.0000000000000001E-6</v>
      </c>
      <c r="I397" s="13">
        <f t="shared" si="6"/>
        <v>-4.2857142857142855E-4</v>
      </c>
    </row>
    <row r="398" spans="1:9" x14ac:dyDescent="0.2">
      <c r="A398" t="s">
        <v>54</v>
      </c>
      <c r="B398" s="1">
        <v>42563</v>
      </c>
      <c r="C398">
        <v>4.0999999999999996</v>
      </c>
      <c r="D398" s="6" t="s">
        <v>20</v>
      </c>
      <c r="E398" t="s">
        <v>97</v>
      </c>
      <c r="F398">
        <v>2</v>
      </c>
      <c r="G398" s="12">
        <v>8.9999999999999993E-3</v>
      </c>
      <c r="H398" s="13">
        <f>-0.00007</f>
        <v>-6.9999999999999994E-5</v>
      </c>
      <c r="I398" s="13">
        <f t="shared" si="6"/>
        <v>-7.7777777777777776E-3</v>
      </c>
    </row>
    <row r="399" spans="1:9" x14ac:dyDescent="0.2">
      <c r="A399" t="s">
        <v>54</v>
      </c>
      <c r="B399" s="1">
        <v>42543</v>
      </c>
      <c r="C399">
        <v>4.0999999999999996</v>
      </c>
      <c r="D399" s="6" t="s">
        <v>20</v>
      </c>
      <c r="E399" t="s">
        <v>30</v>
      </c>
      <c r="F399">
        <v>3</v>
      </c>
      <c r="G399" s="12">
        <v>5.2399999999999999E-3</v>
      </c>
      <c r="H399" s="13">
        <f>0.0025</f>
        <v>2.5000000000000001E-3</v>
      </c>
      <c r="I399" s="13">
        <f t="shared" si="6"/>
        <v>0.47709923664122139</v>
      </c>
    </row>
    <row r="400" spans="1:9" x14ac:dyDescent="0.2">
      <c r="A400" t="s">
        <v>54</v>
      </c>
      <c r="B400" s="1">
        <v>42550</v>
      </c>
      <c r="C400">
        <v>4.0999999999999996</v>
      </c>
      <c r="D400" s="6" t="s">
        <v>20</v>
      </c>
      <c r="E400" t="s">
        <v>55</v>
      </c>
      <c r="F400">
        <v>3</v>
      </c>
      <c r="G400" s="12">
        <v>1.2E-2</v>
      </c>
      <c r="H400" s="13">
        <f>0.00003</f>
        <v>3.0000000000000001E-5</v>
      </c>
      <c r="I400" s="13">
        <f t="shared" si="6"/>
        <v>2.5000000000000001E-3</v>
      </c>
    </row>
    <row r="401" spans="1:9" x14ac:dyDescent="0.2">
      <c r="A401" t="s">
        <v>54</v>
      </c>
      <c r="B401" s="1">
        <v>42583</v>
      </c>
      <c r="C401">
        <v>4.2</v>
      </c>
      <c r="D401" s="6" t="s">
        <v>20</v>
      </c>
      <c r="E401" t="s">
        <v>121</v>
      </c>
      <c r="F401">
        <v>3</v>
      </c>
      <c r="G401" s="12">
        <v>1.29E-2</v>
      </c>
      <c r="H401" s="13">
        <f>0.0003</f>
        <v>2.9999999999999997E-4</v>
      </c>
      <c r="I401" s="13">
        <f t="shared" si="6"/>
        <v>2.3255813953488372E-2</v>
      </c>
    </row>
    <row r="402" spans="1:9" x14ac:dyDescent="0.2">
      <c r="A402" t="s">
        <v>54</v>
      </c>
      <c r="B402" s="1">
        <v>42557</v>
      </c>
      <c r="C402">
        <v>4.2</v>
      </c>
      <c r="D402" s="6" t="s">
        <v>20</v>
      </c>
      <c r="E402" t="s">
        <v>79</v>
      </c>
      <c r="F402">
        <v>3</v>
      </c>
      <c r="G402" s="12">
        <v>1.2E-2</v>
      </c>
      <c r="H402" s="13">
        <f>0.0001</f>
        <v>1E-4</v>
      </c>
      <c r="I402" s="13">
        <f t="shared" si="6"/>
        <v>8.3333333333333332E-3</v>
      </c>
    </row>
    <row r="403" spans="1:9" x14ac:dyDescent="0.2">
      <c r="A403" t="s">
        <v>54</v>
      </c>
      <c r="B403" s="1">
        <v>42563</v>
      </c>
      <c r="C403">
        <v>4.2</v>
      </c>
      <c r="D403" s="6" t="s">
        <v>20</v>
      </c>
      <c r="E403" t="s">
        <v>99</v>
      </c>
      <c r="F403">
        <v>4</v>
      </c>
      <c r="G403" s="12">
        <v>1E-3</v>
      </c>
      <c r="H403" s="13">
        <f>-0.0003</f>
        <v>-2.9999999999999997E-4</v>
      </c>
      <c r="I403" s="13">
        <f t="shared" si="6"/>
        <v>-0.3</v>
      </c>
    </row>
    <row r="404" spans="1:9" x14ac:dyDescent="0.2">
      <c r="A404" t="s">
        <v>54</v>
      </c>
      <c r="B404" s="1">
        <v>42543</v>
      </c>
      <c r="C404">
        <v>4.2</v>
      </c>
      <c r="D404" s="6" t="s">
        <v>20</v>
      </c>
      <c r="E404" t="s">
        <v>33</v>
      </c>
      <c r="F404">
        <v>3</v>
      </c>
      <c r="G404" s="12">
        <v>5.9100000000000003E-3</v>
      </c>
      <c r="H404" s="13">
        <f>0.0002</f>
        <v>2.0000000000000001E-4</v>
      </c>
      <c r="I404" s="13">
        <f t="shared" si="6"/>
        <v>3.3840947546531303E-2</v>
      </c>
    </row>
    <row r="405" spans="1:9" x14ac:dyDescent="0.2">
      <c r="A405" t="s">
        <v>54</v>
      </c>
      <c r="B405" s="1">
        <v>42550</v>
      </c>
      <c r="C405">
        <v>4.2</v>
      </c>
      <c r="D405" s="6" t="s">
        <v>20</v>
      </c>
      <c r="E405" t="s">
        <v>58</v>
      </c>
      <c r="F405">
        <v>2</v>
      </c>
      <c r="G405" s="12">
        <v>8.9999999999999993E-3</v>
      </c>
      <c r="H405" s="13">
        <f>0.0002</f>
        <v>2.0000000000000001E-4</v>
      </c>
      <c r="I405" s="13">
        <f t="shared" si="6"/>
        <v>2.2222222222222227E-2</v>
      </c>
    </row>
    <row r="406" spans="1:9" x14ac:dyDescent="0.2">
      <c r="A406" t="s">
        <v>54</v>
      </c>
      <c r="B406" s="1">
        <v>42550</v>
      </c>
      <c r="C406">
        <v>4.3</v>
      </c>
      <c r="D406" s="6" t="s">
        <v>20</v>
      </c>
      <c r="E406" t="s">
        <v>60</v>
      </c>
      <c r="F406">
        <v>3</v>
      </c>
      <c r="G406" s="12">
        <v>1.2999999999999999E-2</v>
      </c>
      <c r="H406" s="13">
        <f>0.00004</f>
        <v>4.0000000000000003E-5</v>
      </c>
      <c r="I406" s="13">
        <f t="shared" si="6"/>
        <v>3.0769230769230774E-3</v>
      </c>
    </row>
  </sheetData>
  <sortState ref="A2:I406">
    <sortCondition ref="D2:D406"/>
    <sortCondition ref="C2:C406"/>
    <sortCondition ref="E2:E406"/>
    <sortCondition ref="F2:F40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I42" sqref="I42"/>
    </sheetView>
  </sheetViews>
  <sheetFormatPr baseColWidth="10" defaultRowHeight="16" x14ac:dyDescent="0.2"/>
  <sheetData>
    <row r="1" spans="1:9" x14ac:dyDescent="0.2">
      <c r="A1" s="7" t="s">
        <v>156</v>
      </c>
      <c r="I1" s="7" t="s">
        <v>158</v>
      </c>
    </row>
    <row r="3" spans="1:9" x14ac:dyDescent="0.2">
      <c r="A3" t="s">
        <v>151</v>
      </c>
    </row>
    <row r="4" spans="1:9" x14ac:dyDescent="0.2">
      <c r="I4" t="s">
        <v>145</v>
      </c>
    </row>
    <row r="5" spans="1:9" x14ac:dyDescent="0.2">
      <c r="I5" t="s">
        <v>176</v>
      </c>
    </row>
    <row r="6" spans="1:9" x14ac:dyDescent="0.2">
      <c r="A6" s="7" t="s">
        <v>157</v>
      </c>
    </row>
    <row r="7" spans="1:9" x14ac:dyDescent="0.2">
      <c r="I7" t="s">
        <v>29</v>
      </c>
    </row>
    <row r="8" spans="1:9" x14ac:dyDescent="0.2">
      <c r="A8" t="s">
        <v>152</v>
      </c>
      <c r="I8" t="s">
        <v>146</v>
      </c>
    </row>
    <row r="10" spans="1:9" x14ac:dyDescent="0.2">
      <c r="A10" t="s">
        <v>153</v>
      </c>
      <c r="I10" t="s">
        <v>3</v>
      </c>
    </row>
    <row r="11" spans="1:9" x14ac:dyDescent="0.2">
      <c r="A11" t="s">
        <v>154</v>
      </c>
      <c r="I11" t="s">
        <v>161</v>
      </c>
    </row>
    <row r="12" spans="1:9" x14ac:dyDescent="0.2">
      <c r="I12" t="s">
        <v>162</v>
      </c>
    </row>
    <row r="13" spans="1:9" x14ac:dyDescent="0.2">
      <c r="A13" t="s">
        <v>1</v>
      </c>
    </row>
    <row r="14" spans="1:9" x14ac:dyDescent="0.2">
      <c r="A14" t="s">
        <v>155</v>
      </c>
      <c r="I14" t="s">
        <v>2</v>
      </c>
    </row>
    <row r="15" spans="1:9" x14ac:dyDescent="0.2">
      <c r="I15" t="s">
        <v>159</v>
      </c>
    </row>
    <row r="16" spans="1:9" x14ac:dyDescent="0.2">
      <c r="A16" t="s">
        <v>2</v>
      </c>
      <c r="I16" t="s">
        <v>160</v>
      </c>
    </row>
    <row r="17" spans="1:9" x14ac:dyDescent="0.2">
      <c r="A17" t="s">
        <v>159</v>
      </c>
      <c r="I17" t="s">
        <v>165</v>
      </c>
    </row>
    <row r="18" spans="1:9" x14ac:dyDescent="0.2">
      <c r="A18" t="s">
        <v>160</v>
      </c>
      <c r="I18" t="s">
        <v>166</v>
      </c>
    </row>
    <row r="19" spans="1:9" x14ac:dyDescent="0.2">
      <c r="A19" t="s">
        <v>165</v>
      </c>
    </row>
    <row r="20" spans="1:9" x14ac:dyDescent="0.2">
      <c r="A20" t="s">
        <v>166</v>
      </c>
      <c r="I20" t="s">
        <v>27</v>
      </c>
    </row>
    <row r="21" spans="1:9" x14ac:dyDescent="0.2">
      <c r="I21" t="s">
        <v>177</v>
      </c>
    </row>
    <row r="22" spans="1:9" x14ac:dyDescent="0.2">
      <c r="A22" t="s">
        <v>3</v>
      </c>
    </row>
    <row r="23" spans="1:9" x14ac:dyDescent="0.2">
      <c r="A23" t="s">
        <v>161</v>
      </c>
      <c r="I23" t="s">
        <v>28</v>
      </c>
    </row>
    <row r="24" spans="1:9" x14ac:dyDescent="0.2">
      <c r="A24" t="s">
        <v>162</v>
      </c>
      <c r="I24" t="s">
        <v>147</v>
      </c>
    </row>
    <row r="26" spans="1:9" x14ac:dyDescent="0.2">
      <c r="A26" t="s">
        <v>144</v>
      </c>
      <c r="I26" t="s">
        <v>53</v>
      </c>
    </row>
    <row r="27" spans="1:9" x14ac:dyDescent="0.2">
      <c r="A27" t="s">
        <v>163</v>
      </c>
      <c r="I27" t="s">
        <v>148</v>
      </c>
    </row>
    <row r="28" spans="1:9" x14ac:dyDescent="0.2">
      <c r="A28" t="s">
        <v>164</v>
      </c>
    </row>
    <row r="29" spans="1:9" x14ac:dyDescent="0.2">
      <c r="I29" t="s">
        <v>140</v>
      </c>
    </row>
    <row r="30" spans="1:9" x14ac:dyDescent="0.2">
      <c r="I30" t="s">
        <v>149</v>
      </c>
    </row>
    <row r="31" spans="1:9" x14ac:dyDescent="0.2">
      <c r="A31" s="7" t="s">
        <v>167</v>
      </c>
    </row>
    <row r="32" spans="1:9" x14ac:dyDescent="0.2">
      <c r="I32" t="s">
        <v>141</v>
      </c>
    </row>
    <row r="33" spans="1:9" x14ac:dyDescent="0.2">
      <c r="A33" t="s">
        <v>168</v>
      </c>
      <c r="I33" t="s">
        <v>150</v>
      </c>
    </row>
    <row r="34" spans="1:9" x14ac:dyDescent="0.2">
      <c r="A34" t="s">
        <v>169</v>
      </c>
    </row>
    <row r="36" spans="1:9" x14ac:dyDescent="0.2">
      <c r="A36" t="s">
        <v>170</v>
      </c>
    </row>
    <row r="37" spans="1:9" x14ac:dyDescent="0.2">
      <c r="A37" t="s">
        <v>171</v>
      </c>
    </row>
    <row r="39" spans="1:9" x14ac:dyDescent="0.2">
      <c r="A39" t="s">
        <v>173</v>
      </c>
    </row>
    <row r="40" spans="1:9" x14ac:dyDescent="0.2">
      <c r="A40" t="s">
        <v>174</v>
      </c>
    </row>
    <row r="41" spans="1:9" x14ac:dyDescent="0.2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HoboAssignments</vt:lpstr>
      <vt:lpstr>TankAssigments</vt:lpstr>
      <vt:lpstr>TankTemp</vt:lpstr>
      <vt:lpstr>O2Files</vt:lpstr>
      <vt:lpstr>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McCoy</dc:creator>
  <cp:lastModifiedBy>Sophie McCoy</cp:lastModifiedBy>
  <dcterms:created xsi:type="dcterms:W3CDTF">2018-05-04T15:36:00Z</dcterms:created>
  <dcterms:modified xsi:type="dcterms:W3CDTF">2019-10-12T17:53:50Z</dcterms:modified>
</cp:coreProperties>
</file>