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e-Il\X1 - Laptop\Project 13 - Progeria LaminA\Manuscript\190909 Aging Cell\Data Repository\"/>
    </mc:Choice>
  </mc:AlternateContent>
  <xr:revisionPtr revIDLastSave="0" documentId="13_ncr:1_{9B6007CD-EA07-4B41-9D5B-BE1E1B8AC4FE}" xr6:coauthVersionLast="41" xr6:coauthVersionMax="41" xr10:uidLastSave="{00000000-0000-0000-0000-000000000000}"/>
  <bookViews>
    <workbookView xWindow="-108" yWindow="-108" windowWidth="30936" windowHeight="16896" xr2:uid="{42C59DF4-813D-45C6-A383-FB7E5E45FC36}"/>
  </bookViews>
  <sheets>
    <sheet name="I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" i="1" l="1"/>
  <c r="AF13" i="1" s="1"/>
  <c r="AG5" i="1"/>
  <c r="AH5" i="1"/>
  <c r="AI5" i="1"/>
  <c r="AL5" i="1" s="1"/>
  <c r="AM5" i="1"/>
  <c r="AF6" i="1"/>
  <c r="AG6" i="1"/>
  <c r="AK6" i="1" s="1"/>
  <c r="AH6" i="1"/>
  <c r="AH11" i="1" s="1"/>
  <c r="AI6" i="1"/>
  <c r="AI12" i="1" s="1"/>
  <c r="AM6" i="1"/>
  <c r="AF7" i="1"/>
  <c r="AG7" i="1"/>
  <c r="AH7" i="1"/>
  <c r="AI7" i="1"/>
  <c r="AL7" i="1" s="1"/>
  <c r="AJ7" i="1"/>
  <c r="AK7" i="1"/>
  <c r="AM7" i="1"/>
  <c r="AF8" i="1"/>
  <c r="AG8" i="1"/>
  <c r="AH8" i="1"/>
  <c r="AI8" i="1"/>
  <c r="AL8" i="1" s="1"/>
  <c r="AM8" i="1"/>
  <c r="AF9" i="1"/>
  <c r="AG9" i="1"/>
  <c r="AK9" i="1" s="1"/>
  <c r="AH9" i="1"/>
  <c r="AI9" i="1"/>
  <c r="AL9" i="1" s="1"/>
  <c r="AM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4" i="1"/>
  <c r="AG14" i="1"/>
  <c r="AK14" i="1" s="1"/>
  <c r="AH14" i="1"/>
  <c r="AI14" i="1"/>
  <c r="AJ14" i="1" s="1"/>
  <c r="AM14" i="1"/>
  <c r="AF15" i="1"/>
  <c r="AG15" i="1"/>
  <c r="AK15" i="1" s="1"/>
  <c r="AH15" i="1"/>
  <c r="AI15" i="1"/>
  <c r="AL15" i="1"/>
  <c r="AM15" i="1"/>
  <c r="AF16" i="1"/>
  <c r="AG16" i="1"/>
  <c r="AK16" i="1" s="1"/>
  <c r="AH16" i="1"/>
  <c r="AI16" i="1"/>
  <c r="AL16" i="1" s="1"/>
  <c r="AM16" i="1"/>
  <c r="AF17" i="1"/>
  <c r="AG17" i="1"/>
  <c r="AK17" i="1" s="1"/>
  <c r="AH17" i="1"/>
  <c r="AI17" i="1"/>
  <c r="AM17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3" i="1"/>
  <c r="AG23" i="1"/>
  <c r="AH23" i="1"/>
  <c r="AI23" i="1"/>
  <c r="AL23" i="1" s="1"/>
  <c r="AM23" i="1"/>
  <c r="AF24" i="1"/>
  <c r="AG24" i="1"/>
  <c r="AK24" i="1" s="1"/>
  <c r="AH24" i="1"/>
  <c r="AI24" i="1"/>
  <c r="AL24" i="1"/>
  <c r="AM24" i="1"/>
  <c r="AF25" i="1"/>
  <c r="AG25" i="1"/>
  <c r="AK25" i="1" s="1"/>
  <c r="AH25" i="1"/>
  <c r="AI25" i="1"/>
  <c r="AI29" i="1" s="1"/>
  <c r="AM25" i="1"/>
  <c r="AF26" i="1"/>
  <c r="AG26" i="1"/>
  <c r="AH26" i="1"/>
  <c r="AI26" i="1"/>
  <c r="AL26" i="1" s="1"/>
  <c r="AM26" i="1"/>
  <c r="AF27" i="1"/>
  <c r="AG27" i="1"/>
  <c r="AK27" i="1" s="1"/>
  <c r="AH27" i="1"/>
  <c r="AI27" i="1"/>
  <c r="AL27" i="1" s="1"/>
  <c r="AM27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2" i="1"/>
  <c r="AG32" i="1"/>
  <c r="AK32" i="1" s="1"/>
  <c r="AH32" i="1"/>
  <c r="AI32" i="1"/>
  <c r="AL32" i="1"/>
  <c r="AM32" i="1"/>
  <c r="AF33" i="1"/>
  <c r="AG33" i="1"/>
  <c r="AK33" i="1" s="1"/>
  <c r="AH33" i="1"/>
  <c r="AI33" i="1"/>
  <c r="AL33" i="1" s="1"/>
  <c r="AM33" i="1"/>
  <c r="AF34" i="1"/>
  <c r="AG34" i="1"/>
  <c r="AK34" i="1" s="1"/>
  <c r="AH34" i="1"/>
  <c r="AI34" i="1"/>
  <c r="AL34" i="1" s="1"/>
  <c r="AM34" i="1"/>
  <c r="AF35" i="1"/>
  <c r="AG35" i="1"/>
  <c r="AK35" i="1" s="1"/>
  <c r="AH35" i="1"/>
  <c r="AI35" i="1"/>
  <c r="AL35" i="1" s="1"/>
  <c r="AM35" i="1"/>
  <c r="AF36" i="1"/>
  <c r="AG36" i="1"/>
  <c r="AJ36" i="1" s="1"/>
  <c r="AH36" i="1"/>
  <c r="AI36" i="1"/>
  <c r="AL36" i="1" s="1"/>
  <c r="AM36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M39" i="1" l="1"/>
  <c r="D20" i="1"/>
  <c r="AI11" i="1"/>
  <c r="AF12" i="1"/>
  <c r="AJ34" i="1"/>
  <c r="D39" i="1"/>
  <c r="AF11" i="1"/>
  <c r="AL6" i="1"/>
  <c r="AM21" i="1"/>
  <c r="AJ27" i="1"/>
  <c r="AM40" i="1"/>
  <c r="AF21" i="1"/>
  <c r="AH12" i="1"/>
  <c r="AM22" i="1"/>
  <c r="AJ5" i="1"/>
  <c r="AF38" i="1"/>
  <c r="AL25" i="1"/>
  <c r="D21" i="1"/>
  <c r="AJ35" i="1"/>
  <c r="AK21" i="1"/>
  <c r="AI31" i="1"/>
  <c r="AM20" i="1"/>
  <c r="AJ25" i="1"/>
  <c r="AM38" i="1"/>
  <c r="AJ6" i="1"/>
  <c r="AF39" i="1"/>
  <c r="AH39" i="1"/>
  <c r="AF30" i="1"/>
  <c r="AG38" i="1"/>
  <c r="AH30" i="1"/>
  <c r="AI13" i="1"/>
  <c r="AM11" i="1"/>
  <c r="AJ33" i="1"/>
  <c r="AJ17" i="1"/>
  <c r="AH13" i="1"/>
  <c r="AJ9" i="1"/>
  <c r="AJ26" i="1"/>
  <c r="AK36" i="1"/>
  <c r="AM29" i="1"/>
  <c r="D38" i="1"/>
  <c r="AH38" i="1"/>
  <c r="AJ23" i="1"/>
  <c r="AF29" i="1"/>
  <c r="AJ8" i="1"/>
  <c r="AJ32" i="1"/>
  <c r="AJ38" i="1" s="1"/>
  <c r="AH21" i="1"/>
  <c r="AF22" i="1"/>
  <c r="AJ16" i="1"/>
  <c r="AI38" i="1"/>
  <c r="AG40" i="1"/>
  <c r="AK38" i="1"/>
  <c r="AK40" i="1"/>
  <c r="AK39" i="1"/>
  <c r="AL38" i="1"/>
  <c r="AL11" i="1"/>
  <c r="AL13" i="1"/>
  <c r="AL12" i="1"/>
  <c r="AL29" i="1"/>
  <c r="AL31" i="1"/>
  <c r="AL30" i="1"/>
  <c r="AH31" i="1"/>
  <c r="AH29" i="1"/>
  <c r="AG31" i="1"/>
  <c r="AG29" i="1"/>
  <c r="AG13" i="1"/>
  <c r="AG11" i="1"/>
  <c r="D40" i="1"/>
  <c r="AF31" i="1"/>
  <c r="AK22" i="1"/>
  <c r="AK20" i="1"/>
  <c r="AI22" i="1"/>
  <c r="AI20" i="1"/>
  <c r="AL39" i="1"/>
  <c r="AH22" i="1"/>
  <c r="AH20" i="1"/>
  <c r="AG22" i="1"/>
  <c r="AG20" i="1"/>
  <c r="AF20" i="1"/>
  <c r="AJ15" i="1"/>
  <c r="AI39" i="1"/>
  <c r="AM30" i="1"/>
  <c r="AM12" i="1"/>
  <c r="AG39" i="1"/>
  <c r="AJ24" i="1"/>
  <c r="AI30" i="1"/>
  <c r="AL17" i="1"/>
  <c r="AL14" i="1"/>
  <c r="AG30" i="1"/>
  <c r="AG12" i="1"/>
  <c r="AI21" i="1"/>
  <c r="AL40" i="1"/>
  <c r="AK26" i="1"/>
  <c r="AK23" i="1"/>
  <c r="AG21" i="1"/>
  <c r="AK8" i="1"/>
  <c r="AK5" i="1"/>
  <c r="AM31" i="1"/>
  <c r="AM13" i="1"/>
  <c r="AI40" i="1"/>
  <c r="AH40" i="1"/>
  <c r="AJ11" i="1" l="1"/>
  <c r="AJ12" i="1"/>
  <c r="AJ29" i="1"/>
  <c r="AJ13" i="1"/>
  <c r="AJ21" i="1"/>
  <c r="AJ40" i="1"/>
  <c r="AJ39" i="1"/>
  <c r="AJ30" i="1"/>
  <c r="AJ31" i="1"/>
  <c r="AJ20" i="1"/>
  <c r="AJ22" i="1"/>
  <c r="AK29" i="1"/>
  <c r="AK30" i="1"/>
  <c r="AK31" i="1"/>
  <c r="AL21" i="1"/>
  <c r="AL22" i="1"/>
  <c r="AL20" i="1"/>
  <c r="AK11" i="1"/>
  <c r="AK12" i="1"/>
  <c r="AK13" i="1"/>
</calcChain>
</file>

<file path=xl/sharedStrings.xml><?xml version="1.0" encoding="utf-8"?>
<sst xmlns="http://schemas.openxmlformats.org/spreadsheetml/2006/main" count="82" uniqueCount="57">
  <si>
    <t>SEM</t>
  </si>
  <si>
    <t>SD</t>
  </si>
  <si>
    <t>mean</t>
  </si>
  <si>
    <t>GG99</t>
  </si>
  <si>
    <t>GG89</t>
  </si>
  <si>
    <t>GG66</t>
  </si>
  <si>
    <t>GG63</t>
  </si>
  <si>
    <t>GG34</t>
  </si>
  <si>
    <r>
      <rPr>
        <b/>
        <i/>
        <sz val="16"/>
        <color theme="1"/>
        <rFont val="Calibri"/>
        <family val="2"/>
        <scheme val="minor"/>
      </rPr>
      <t>Lmna</t>
    </r>
    <r>
      <rPr>
        <b/>
        <vertAlign val="superscript"/>
        <sz val="16"/>
        <color theme="1"/>
        <rFont val="Calibri"/>
        <family val="2"/>
        <scheme val="minor"/>
      </rPr>
      <t>G609G/G609G</t>
    </r>
    <r>
      <rPr>
        <b/>
        <sz val="16"/>
        <color theme="1"/>
        <rFont val="Calibri"/>
        <family val="2"/>
        <scheme val="minor"/>
      </rPr>
      <t xml:space="preserve"> M</t>
    </r>
  </si>
  <si>
    <r>
      <rPr>
        <b/>
        <i/>
        <sz val="16"/>
        <color theme="1"/>
        <rFont val="Calibri"/>
        <family val="2"/>
        <scheme val="minor"/>
      </rPr>
      <t>Lmna</t>
    </r>
    <r>
      <rPr>
        <b/>
        <vertAlign val="superscript"/>
        <sz val="16"/>
        <color theme="1"/>
        <rFont val="Calibri"/>
        <family val="2"/>
        <scheme val="minor"/>
      </rPr>
      <t>G609G/G609G</t>
    </r>
    <r>
      <rPr>
        <b/>
        <sz val="16"/>
        <color theme="1"/>
        <rFont val="Calibri"/>
        <family val="2"/>
        <scheme val="minor"/>
      </rPr>
      <t xml:space="preserve"> F</t>
    </r>
  </si>
  <si>
    <r>
      <rPr>
        <b/>
        <i/>
        <sz val="16"/>
        <color theme="1"/>
        <rFont val="Calibri"/>
        <family val="2"/>
        <scheme val="minor"/>
      </rPr>
      <t>Lmna</t>
    </r>
    <r>
      <rPr>
        <b/>
        <vertAlign val="superscript"/>
        <sz val="16"/>
        <color theme="1"/>
        <rFont val="Calibri"/>
        <family val="2"/>
        <scheme val="minor"/>
      </rPr>
      <t>+/+</t>
    </r>
    <r>
      <rPr>
        <b/>
        <sz val="16"/>
        <color theme="1"/>
        <rFont val="Calibri"/>
        <family val="2"/>
        <scheme val="minor"/>
      </rPr>
      <t xml:space="preserve"> M</t>
    </r>
  </si>
  <si>
    <t>WT87</t>
  </si>
  <si>
    <t>WT65</t>
  </si>
  <si>
    <t>WT25</t>
  </si>
  <si>
    <t>WT30</t>
  </si>
  <si>
    <t>WT22</t>
  </si>
  <si>
    <r>
      <rPr>
        <b/>
        <i/>
        <sz val="16"/>
        <color theme="1"/>
        <rFont val="Calibri"/>
        <family val="2"/>
        <scheme val="minor"/>
      </rPr>
      <t>Lmna</t>
    </r>
    <r>
      <rPr>
        <b/>
        <vertAlign val="superscript"/>
        <sz val="16"/>
        <color theme="1"/>
        <rFont val="Calibri"/>
        <family val="2"/>
        <scheme val="minor"/>
      </rPr>
      <t>+/+</t>
    </r>
    <r>
      <rPr>
        <b/>
        <sz val="16"/>
        <color theme="1"/>
        <rFont val="Calibri"/>
        <family val="2"/>
        <scheme val="minor"/>
      </rPr>
      <t xml:space="preserve"> F</t>
    </r>
  </si>
  <si>
    <t>Mouse #</t>
  </si>
  <si>
    <r>
      <rPr>
        <b/>
        <sz val="12"/>
        <color theme="1"/>
        <rFont val="Times New Roman"/>
        <family val="1"/>
      </rPr>
      <t>D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(mmHg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</si>
  <si>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id</t>
    </r>
    <r>
      <rPr>
        <vertAlign val="superscript"/>
        <sz val="11"/>
        <color theme="1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 xml:space="preserve"> (μm)</t>
    </r>
  </si>
  <si>
    <r>
      <t>P</t>
    </r>
    <r>
      <rPr>
        <vertAlign val="superscript"/>
        <sz val="11"/>
        <color theme="1"/>
        <rFont val="Calibri"/>
        <family val="2"/>
        <scheme val="minor"/>
      </rPr>
      <t>dia</t>
    </r>
    <r>
      <rPr>
        <sz val="11"/>
        <color theme="1"/>
        <rFont val="Calibri"/>
        <family val="2"/>
        <scheme val="minor"/>
      </rPr>
      <t xml:space="preserve"> (mmHg)</t>
    </r>
  </si>
  <si>
    <r>
      <t>id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 xml:space="preserve"> (μm)</t>
    </r>
  </si>
  <si>
    <r>
      <t>P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 xml:space="preserve"> (mmHg)</t>
    </r>
  </si>
  <si>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Times New Roman"/>
        <family val="1"/>
      </rPr>
      <t>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(kPa)</t>
    </r>
  </si>
  <si>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Calibri"/>
        <family val="2"/>
      </rPr>
      <t>z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(kPa)</t>
    </r>
  </si>
  <si>
    <t>W (kPa)</t>
  </si>
  <si>
    <r>
      <t>λ</t>
    </r>
    <r>
      <rPr>
        <vertAlign val="subscript"/>
        <sz val="11"/>
        <color theme="1"/>
        <rFont val="Times New Roman"/>
        <family val="1"/>
      </rPr>
      <t>ϑ</t>
    </r>
  </si>
  <si>
    <r>
      <t>λ</t>
    </r>
    <r>
      <rPr>
        <vertAlign val="subscript"/>
        <sz val="11"/>
        <color theme="1"/>
        <rFont val="Times New Roman"/>
        <family val="1"/>
      </rPr>
      <t>z</t>
    </r>
    <r>
      <rPr>
        <vertAlign val="superscript"/>
        <sz val="11"/>
        <color theme="1"/>
        <rFont val="Times New Roman"/>
        <family val="1"/>
      </rPr>
      <t>iv</t>
    </r>
  </si>
  <si>
    <t>h (μm)</t>
  </si>
  <si>
    <t>od (μm)</t>
  </si>
  <si>
    <r>
      <t>P</t>
    </r>
    <r>
      <rPr>
        <vertAlign val="superscript"/>
        <sz val="11"/>
        <color theme="1"/>
        <rFont val="Calibri"/>
        <family val="2"/>
        <scheme val="minor"/>
      </rPr>
      <t>iv</t>
    </r>
    <r>
      <rPr>
        <sz val="11"/>
        <color theme="1"/>
        <rFont val="Calibri"/>
        <family val="2"/>
        <scheme val="minor"/>
      </rPr>
      <t xml:space="preserve"> (mmHg)</t>
    </r>
  </si>
  <si>
    <t>H (μm)</t>
  </si>
  <si>
    <r>
      <t>OD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m)</t>
    </r>
  </si>
  <si>
    <t>L (mm)</t>
  </si>
  <si>
    <t>m (g)</t>
  </si>
  <si>
    <t>Comments</t>
  </si>
  <si>
    <r>
      <t>ir</t>
    </r>
    <r>
      <rPr>
        <vertAlign val="super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(μm)</t>
    </r>
  </si>
  <si>
    <r>
      <t>ir</t>
    </r>
    <r>
      <rPr>
        <vertAlign val="superscript"/>
        <sz val="11"/>
        <color theme="1"/>
        <rFont val="Calibri"/>
        <family val="2"/>
        <scheme val="minor"/>
      </rPr>
      <t>dias</t>
    </r>
    <r>
      <rPr>
        <sz val="11"/>
        <color theme="1"/>
        <rFont val="Calibri"/>
        <family val="2"/>
        <scheme val="minor"/>
      </rPr>
      <t xml:space="preserve"> (μm)</t>
    </r>
  </si>
  <si>
    <r>
      <t>ir</t>
    </r>
    <r>
      <rPr>
        <vertAlign val="superscript"/>
        <sz val="11"/>
        <color theme="1"/>
        <rFont val="Calibri"/>
        <family val="2"/>
        <scheme val="minor"/>
      </rPr>
      <t>sys</t>
    </r>
    <r>
      <rPr>
        <sz val="11"/>
        <color theme="1"/>
        <rFont val="Calibri"/>
        <family val="2"/>
        <scheme val="minor"/>
      </rPr>
      <t xml:space="preserve"> (μm)</t>
    </r>
  </si>
  <si>
    <t>Distensibility</t>
  </si>
  <si>
    <r>
      <t>In-vivo Loaded Configuration @</t>
    </r>
    <r>
      <rPr>
        <b/>
        <sz val="11"/>
        <color theme="1"/>
        <rFont val="Calibri"/>
        <family val="2"/>
        <scheme val="minor"/>
      </rPr>
      <t xml:space="preserve"> Dias</t>
    </r>
  </si>
  <si>
    <r>
      <t>In-vivo Loaded Configuration @</t>
    </r>
    <r>
      <rPr>
        <b/>
        <sz val="11"/>
        <color theme="1"/>
        <rFont val="Calibri"/>
        <family val="2"/>
        <scheme val="minor"/>
      </rPr>
      <t xml:space="preserve"> 100 mmHg</t>
    </r>
  </si>
  <si>
    <r>
      <t>In-vivo Loaded Configuration @</t>
    </r>
    <r>
      <rPr>
        <b/>
        <sz val="11"/>
        <color theme="1"/>
        <rFont val="Calibri"/>
        <family val="2"/>
        <scheme val="minor"/>
      </rPr>
      <t xml:space="preserve"> Sys</t>
    </r>
  </si>
  <si>
    <t>Unloaded Configuration</t>
  </si>
  <si>
    <t>Body mass</t>
  </si>
  <si>
    <t>Structural Properties</t>
  </si>
  <si>
    <t>IAA</t>
  </si>
  <si>
    <t>WT32</t>
  </si>
  <si>
    <t>WT45</t>
  </si>
  <si>
    <t>WT40</t>
  </si>
  <si>
    <t>WT112</t>
  </si>
  <si>
    <t>GG23</t>
  </si>
  <si>
    <t>GG31</t>
  </si>
  <si>
    <t>GG61</t>
  </si>
  <si>
    <t>GG67</t>
  </si>
  <si>
    <t>GG72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</si>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</sst>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3" borderId="8" xfId="0" applyNumberFormat="1" applyFont="1" applyFill="1" applyBorder="1" applyAlignment="1">
      <alignment horizontal="center" vertical="center"/>
    </xf>
    <xf numFmtId="166" fontId="0" fillId="3" borderId="6" xfId="0" applyNumberFormat="1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166" fontId="0" fillId="3" borderId="7" xfId="0" applyNumberFormat="1" applyFont="1" applyFill="1" applyBorder="1" applyAlignment="1">
      <alignment horizontal="center" vertical="center"/>
    </xf>
    <xf numFmtId="166" fontId="0" fillId="3" borderId="8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166" fontId="0" fillId="3" borderId="12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166" fontId="0" fillId="3" borderId="17" xfId="0" applyNumberFormat="1" applyFont="1" applyFill="1" applyBorder="1" applyAlignment="1">
      <alignment horizontal="center" vertical="center"/>
    </xf>
    <xf numFmtId="1" fontId="0" fillId="3" borderId="12" xfId="0" applyNumberFormat="1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166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66" fontId="0" fillId="3" borderId="14" xfId="0" applyNumberFormat="1" applyFont="1" applyFill="1" applyBorder="1" applyAlignment="1">
      <alignment horizontal="center" vertical="center"/>
    </xf>
    <xf numFmtId="166" fontId="0" fillId="3" borderId="15" xfId="0" applyNumberFormat="1" applyFont="1" applyFill="1" applyBorder="1" applyAlignment="1">
      <alignment horizontal="center" vertical="center"/>
    </xf>
    <xf numFmtId="1" fontId="0" fillId="3" borderId="13" xfId="0" applyNumberFormat="1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66" fontId="0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66" fontId="0" fillId="0" borderId="21" xfId="0" applyNumberFormat="1" applyFont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AF988-AE5E-4E8B-B6FF-F5E3606A97A4}">
  <dimension ref="A1:AZ65"/>
  <sheetViews>
    <sheetView tabSelected="1" zoomScale="60" zoomScaleNormal="60" workbookViewId="0">
      <selection activeCell="B3" sqref="B3:B4"/>
    </sheetView>
  </sheetViews>
  <sheetFormatPr defaultRowHeight="14.4" x14ac:dyDescent="0.3"/>
  <cols>
    <col min="1" max="1" width="8.88671875" style="1"/>
    <col min="2" max="2" width="14.33203125" style="1" customWidth="1"/>
    <col min="3" max="3" width="17.5546875" style="1" customWidth="1"/>
    <col min="4" max="33" width="14.33203125" style="1" customWidth="1"/>
    <col min="34" max="34" width="17.5546875" style="1" customWidth="1"/>
    <col min="35" max="52" width="14.33203125" style="1" customWidth="1"/>
  </cols>
  <sheetData>
    <row r="1" spans="1:52" ht="15" thickBot="1" x14ac:dyDescent="0.35"/>
    <row r="2" spans="1:52" ht="19.5" customHeight="1" thickBot="1" x14ac:dyDescent="0.35">
      <c r="A2" s="101" t="s">
        <v>46</v>
      </c>
      <c r="B2" s="107" t="s">
        <v>45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  <c r="AO2"/>
      <c r="AP2"/>
      <c r="AQ2"/>
      <c r="AR2"/>
      <c r="AS2"/>
      <c r="AT2"/>
      <c r="AU2"/>
      <c r="AV2"/>
      <c r="AW2"/>
      <c r="AX2"/>
      <c r="AY2"/>
      <c r="AZ2"/>
    </row>
    <row r="3" spans="1:52" x14ac:dyDescent="0.3">
      <c r="A3" s="102"/>
      <c r="B3" s="112" t="s">
        <v>56</v>
      </c>
      <c r="C3" s="114" t="s">
        <v>17</v>
      </c>
      <c r="D3" s="92" t="s">
        <v>44</v>
      </c>
      <c r="E3" s="98" t="s">
        <v>43</v>
      </c>
      <c r="F3" s="99"/>
      <c r="G3" s="100"/>
      <c r="H3" s="98" t="s">
        <v>42</v>
      </c>
      <c r="I3" s="99"/>
      <c r="J3" s="99"/>
      <c r="K3" s="99"/>
      <c r="L3" s="99"/>
      <c r="M3" s="99"/>
      <c r="N3" s="99"/>
      <c r="O3" s="100"/>
      <c r="P3" s="99" t="s">
        <v>41</v>
      </c>
      <c r="Q3" s="99"/>
      <c r="R3" s="99"/>
      <c r="S3" s="99"/>
      <c r="T3" s="99"/>
      <c r="U3" s="99"/>
      <c r="V3" s="99"/>
      <c r="W3" s="100"/>
      <c r="X3" s="98" t="s">
        <v>40</v>
      </c>
      <c r="Y3" s="99"/>
      <c r="Z3" s="99"/>
      <c r="AA3" s="99"/>
      <c r="AB3" s="99"/>
      <c r="AC3" s="99"/>
      <c r="AD3" s="99"/>
      <c r="AE3" s="100"/>
      <c r="AF3" s="98" t="s">
        <v>39</v>
      </c>
      <c r="AG3" s="99"/>
      <c r="AH3" s="99"/>
      <c r="AI3" s="99"/>
      <c r="AJ3" s="100"/>
      <c r="AK3" s="110" t="s">
        <v>38</v>
      </c>
      <c r="AL3" s="96" t="s">
        <v>37</v>
      </c>
      <c r="AM3" s="96" t="s">
        <v>36</v>
      </c>
      <c r="AN3" s="96" t="s">
        <v>35</v>
      </c>
      <c r="AO3"/>
      <c r="AP3"/>
      <c r="AQ3"/>
      <c r="AR3"/>
      <c r="AS3"/>
      <c r="AT3"/>
      <c r="AU3"/>
      <c r="AV3"/>
      <c r="AW3"/>
      <c r="AX3"/>
      <c r="AY3"/>
      <c r="AZ3"/>
    </row>
    <row r="4" spans="1:52" ht="17.399999999999999" thickBot="1" x14ac:dyDescent="0.35">
      <c r="A4" s="102"/>
      <c r="B4" s="113"/>
      <c r="C4" s="115"/>
      <c r="D4" s="91" t="s">
        <v>34</v>
      </c>
      <c r="E4" s="90" t="s">
        <v>33</v>
      </c>
      <c r="F4" s="89" t="s">
        <v>32</v>
      </c>
      <c r="G4" s="88" t="s">
        <v>31</v>
      </c>
      <c r="H4" s="87" t="s">
        <v>30</v>
      </c>
      <c r="I4" s="85" t="s">
        <v>29</v>
      </c>
      <c r="J4" s="85" t="s">
        <v>28</v>
      </c>
      <c r="K4" s="86" t="s">
        <v>27</v>
      </c>
      <c r="L4" s="86" t="s">
        <v>26</v>
      </c>
      <c r="M4" s="85" t="s">
        <v>25</v>
      </c>
      <c r="N4" s="85" t="s">
        <v>24</v>
      </c>
      <c r="O4" s="84" t="s">
        <v>23</v>
      </c>
      <c r="P4" s="81" t="s">
        <v>30</v>
      </c>
      <c r="Q4" s="81" t="s">
        <v>29</v>
      </c>
      <c r="R4" s="81" t="s">
        <v>28</v>
      </c>
      <c r="S4" s="83" t="s">
        <v>27</v>
      </c>
      <c r="T4" s="83" t="s">
        <v>26</v>
      </c>
      <c r="U4" s="81" t="s">
        <v>25</v>
      </c>
      <c r="V4" s="81" t="s">
        <v>24</v>
      </c>
      <c r="W4" s="82" t="s">
        <v>23</v>
      </c>
      <c r="X4" s="81" t="s">
        <v>30</v>
      </c>
      <c r="Y4" s="81" t="s">
        <v>29</v>
      </c>
      <c r="Z4" s="81" t="s">
        <v>28</v>
      </c>
      <c r="AA4" s="83" t="s">
        <v>27</v>
      </c>
      <c r="AB4" s="83" t="s">
        <v>26</v>
      </c>
      <c r="AC4" s="81" t="s">
        <v>25</v>
      </c>
      <c r="AD4" s="81" t="s">
        <v>24</v>
      </c>
      <c r="AE4" s="82" t="s">
        <v>23</v>
      </c>
      <c r="AF4" s="81" t="s">
        <v>22</v>
      </c>
      <c r="AG4" s="81" t="s">
        <v>21</v>
      </c>
      <c r="AH4" s="81" t="s">
        <v>20</v>
      </c>
      <c r="AI4" s="81" t="s">
        <v>19</v>
      </c>
      <c r="AJ4" s="80" t="s">
        <v>18</v>
      </c>
      <c r="AK4" s="111"/>
      <c r="AL4" s="97"/>
      <c r="AM4" s="97"/>
      <c r="AN4" s="97"/>
      <c r="AO4"/>
      <c r="AP4"/>
      <c r="AQ4"/>
      <c r="AR4"/>
      <c r="AS4"/>
      <c r="AT4"/>
      <c r="AU4"/>
      <c r="AV4"/>
      <c r="AW4"/>
      <c r="AX4"/>
      <c r="AY4"/>
      <c r="AZ4"/>
    </row>
    <row r="5" spans="1:52" ht="15" customHeight="1" x14ac:dyDescent="0.3">
      <c r="A5" s="102"/>
      <c r="B5" s="93" t="s">
        <v>16</v>
      </c>
      <c r="C5" s="20" t="s">
        <v>15</v>
      </c>
      <c r="D5" s="79">
        <v>28.2</v>
      </c>
      <c r="E5" s="77">
        <v>5.75</v>
      </c>
      <c r="F5" s="74">
        <v>615</v>
      </c>
      <c r="G5" s="73">
        <v>99.006065368652401</v>
      </c>
      <c r="H5" s="76">
        <v>126.002717677493</v>
      </c>
      <c r="I5" s="74">
        <v>883.14797502534395</v>
      </c>
      <c r="J5" s="75">
        <v>33.3076412966359</v>
      </c>
      <c r="K5" s="75">
        <v>1.8047837837837799</v>
      </c>
      <c r="L5" s="75">
        <v>1.6469967507193199</v>
      </c>
      <c r="M5" s="74">
        <v>48.309167945131001</v>
      </c>
      <c r="N5" s="74">
        <v>219.22587202135199</v>
      </c>
      <c r="O5" s="73">
        <v>205.90880606831399</v>
      </c>
      <c r="P5" s="72">
        <v>100.001900649551</v>
      </c>
      <c r="Q5" s="70">
        <v>860.31455567737805</v>
      </c>
      <c r="R5" s="70">
        <v>34.267006826200102</v>
      </c>
      <c r="S5" s="71">
        <v>1.8047837837837799</v>
      </c>
      <c r="T5" s="71">
        <v>1.6008861604959499</v>
      </c>
      <c r="U5" s="70">
        <v>43.249487331090101</v>
      </c>
      <c r="V5" s="70">
        <v>187.161303201366</v>
      </c>
      <c r="W5" s="69">
        <v>154.02890122165701</v>
      </c>
      <c r="X5" s="72">
        <v>98.001840094652493</v>
      </c>
      <c r="Y5" s="70">
        <v>858.17370128194898</v>
      </c>
      <c r="Z5" s="70">
        <v>34.359921742348803</v>
      </c>
      <c r="AA5" s="71">
        <v>1.8047837837837799</v>
      </c>
      <c r="AB5" s="71">
        <v>1.59655709931586</v>
      </c>
      <c r="AC5" s="70">
        <v>42.837759319328498</v>
      </c>
      <c r="AD5" s="70">
        <v>184.74514979119101</v>
      </c>
      <c r="AE5" s="69">
        <v>150.09773018105699</v>
      </c>
      <c r="AF5" s="57">
        <f>H5</f>
        <v>126.002717677493</v>
      </c>
      <c r="AG5" s="55">
        <f>(I5-2*J5)</f>
        <v>816.53269243207217</v>
      </c>
      <c r="AH5" s="56">
        <f>X5</f>
        <v>98.001840094652493</v>
      </c>
      <c r="AI5" s="55">
        <f>Y5-2*Z5</f>
        <v>789.45385779725143</v>
      </c>
      <c r="AJ5" s="54">
        <f>(AG5-AI5)/(AI5*(AF5-AH5))*7500.6</f>
        <v>9.188139524303562</v>
      </c>
      <c r="AK5" s="63">
        <f>AG5/2</f>
        <v>408.26634621603608</v>
      </c>
      <c r="AL5" s="51">
        <f>AI5/2</f>
        <v>394.72692889862572</v>
      </c>
      <c r="AM5" s="51">
        <f>(Q5-2*R5)/2</f>
        <v>395.89027101248894</v>
      </c>
      <c r="AN5" s="32"/>
      <c r="AO5"/>
      <c r="AP5"/>
      <c r="AQ5"/>
      <c r="AR5"/>
      <c r="AS5"/>
      <c r="AT5"/>
      <c r="AU5"/>
      <c r="AV5"/>
      <c r="AW5"/>
      <c r="AX5"/>
      <c r="AY5"/>
      <c r="AZ5"/>
    </row>
    <row r="6" spans="1:52" ht="15" customHeight="1" x14ac:dyDescent="0.3">
      <c r="A6" s="102"/>
      <c r="B6" s="94"/>
      <c r="C6" s="19" t="s">
        <v>14</v>
      </c>
      <c r="D6" s="68">
        <v>23.2</v>
      </c>
      <c r="E6" s="67">
        <v>5.3</v>
      </c>
      <c r="F6" s="65">
        <v>556</v>
      </c>
      <c r="G6" s="64">
        <v>99.486419677734403</v>
      </c>
      <c r="H6" s="66">
        <v>126.002396645132</v>
      </c>
      <c r="I6" s="65">
        <v>794.08409891363101</v>
      </c>
      <c r="J6" s="21">
        <v>32.7182939592605</v>
      </c>
      <c r="K6" s="21">
        <v>1.8231965298632</v>
      </c>
      <c r="L6" s="21">
        <v>1.6677834740795701</v>
      </c>
      <c r="M6" s="65">
        <v>47.051971710841201</v>
      </c>
      <c r="N6" s="65">
        <v>239.29527062352699</v>
      </c>
      <c r="O6" s="64">
        <v>187.05570177535</v>
      </c>
      <c r="P6" s="60">
        <v>100.00166960407699</v>
      </c>
      <c r="Q6" s="55">
        <v>768.13475891871099</v>
      </c>
      <c r="R6" s="55">
        <v>33.928604474706702</v>
      </c>
      <c r="S6" s="56">
        <v>1.8231965298632</v>
      </c>
      <c r="T6" s="56">
        <v>1.6082898430441199</v>
      </c>
      <c r="U6" s="55">
        <v>41.220479758612903</v>
      </c>
      <c r="V6" s="55">
        <v>202.737269491814</v>
      </c>
      <c r="W6" s="58">
        <v>137.58679905419999</v>
      </c>
      <c r="X6" s="60">
        <v>98.001616270826105</v>
      </c>
      <c r="Y6" s="55">
        <v>765.69860934783696</v>
      </c>
      <c r="Z6" s="55">
        <v>34.047068625643099</v>
      </c>
      <c r="AA6" s="56">
        <v>1.8231965298632</v>
      </c>
      <c r="AB6" s="56">
        <v>1.6026939225021499</v>
      </c>
      <c r="AC6" s="55">
        <v>40.747471941774897</v>
      </c>
      <c r="AD6" s="55">
        <v>199.990554143835</v>
      </c>
      <c r="AE6" s="58">
        <v>133.85299020065801</v>
      </c>
      <c r="AF6" s="57">
        <f>H6</f>
        <v>126.002396645132</v>
      </c>
      <c r="AG6" s="55">
        <f>(I6-2*J6)</f>
        <v>728.64751099511</v>
      </c>
      <c r="AH6" s="56">
        <f>X6</f>
        <v>98.001616270826105</v>
      </c>
      <c r="AI6" s="55">
        <f>Y6-2*Z6</f>
        <v>697.60447209655081</v>
      </c>
      <c r="AJ6" s="54">
        <f>(AG6-AI6)/(AI6*(AF6-AH6))*7500.6</f>
        <v>11.920125927230407</v>
      </c>
      <c r="AK6" s="63">
        <f>AG6/2</f>
        <v>364.323755497555</v>
      </c>
      <c r="AL6" s="51">
        <f>AI6/2</f>
        <v>348.8022360482754</v>
      </c>
      <c r="AM6" s="51">
        <f>(Q6-2*R6)/2</f>
        <v>350.13877498464876</v>
      </c>
      <c r="AN6" s="32"/>
      <c r="AO6"/>
      <c r="AP6"/>
      <c r="AQ6"/>
      <c r="AR6"/>
      <c r="AS6"/>
      <c r="AT6"/>
      <c r="AU6"/>
      <c r="AV6"/>
      <c r="AW6"/>
      <c r="AX6"/>
      <c r="AY6"/>
      <c r="AZ6"/>
    </row>
    <row r="7" spans="1:52" ht="15" customHeight="1" x14ac:dyDescent="0.3">
      <c r="A7" s="102"/>
      <c r="B7" s="94"/>
      <c r="C7" s="19" t="s">
        <v>13</v>
      </c>
      <c r="D7" s="68">
        <v>22.8</v>
      </c>
      <c r="E7" s="67">
        <v>5.84</v>
      </c>
      <c r="F7" s="65">
        <v>656</v>
      </c>
      <c r="G7" s="64">
        <v>91.963287353515597</v>
      </c>
      <c r="H7" s="66">
        <v>126.002692149155</v>
      </c>
      <c r="I7" s="65">
        <v>860.97826991240197</v>
      </c>
      <c r="J7" s="21">
        <v>31.947582417498701</v>
      </c>
      <c r="K7" s="21">
        <v>1.9584534534534499</v>
      </c>
      <c r="L7" s="21">
        <v>1.46981689118259</v>
      </c>
      <c r="M7" s="65">
        <v>53.733653903598302</v>
      </c>
      <c r="N7" s="65">
        <v>231.71484747244199</v>
      </c>
      <c r="O7" s="64">
        <v>209.561133259428</v>
      </c>
      <c r="P7" s="60">
        <v>100.001856864814</v>
      </c>
      <c r="Q7" s="55">
        <v>837.78297007004699</v>
      </c>
      <c r="R7" s="55">
        <v>32.906316900976798</v>
      </c>
      <c r="S7" s="56">
        <v>1.9584534534534499</v>
      </c>
      <c r="T7" s="56">
        <v>1.42699337671223</v>
      </c>
      <c r="U7" s="55">
        <v>48.379343187136101</v>
      </c>
      <c r="V7" s="55">
        <v>196.10121056487301</v>
      </c>
      <c r="W7" s="58">
        <v>156.38486161981899</v>
      </c>
      <c r="X7" s="60">
        <v>98.001801721217007</v>
      </c>
      <c r="Y7" s="55">
        <v>835.59147560838403</v>
      </c>
      <c r="Z7" s="55">
        <v>33.000009771811001</v>
      </c>
      <c r="AA7" s="56">
        <v>1.9584534534534499</v>
      </c>
      <c r="AB7" s="56">
        <v>1.4229418898475199</v>
      </c>
      <c r="AC7" s="55">
        <v>47.940479033406703</v>
      </c>
      <c r="AD7" s="55">
        <v>193.40028327717999</v>
      </c>
      <c r="AE7" s="58">
        <v>152.351080439361</v>
      </c>
      <c r="AF7" s="57">
        <f>H7</f>
        <v>126.002692149155</v>
      </c>
      <c r="AG7" s="55">
        <f>(I7-2*J7)</f>
        <v>797.08310507740453</v>
      </c>
      <c r="AH7" s="56">
        <f>X7</f>
        <v>98.001801721217007</v>
      </c>
      <c r="AI7" s="55">
        <f>Y7-2*Z7</f>
        <v>769.59145606476204</v>
      </c>
      <c r="AJ7" s="54">
        <f>(AG7-AI7)/(AI7*(AF7-AH7))*7500.6</f>
        <v>9.5689595006749535</v>
      </c>
      <c r="AK7" s="63">
        <f>AG7/2</f>
        <v>398.54155253870226</v>
      </c>
      <c r="AL7" s="51">
        <f>AI7/2</f>
        <v>384.79572803238102</v>
      </c>
      <c r="AM7" s="51">
        <f>(Q7-2*R7)/2</f>
        <v>385.98516813404672</v>
      </c>
      <c r="AN7" s="32"/>
      <c r="AO7"/>
      <c r="AP7"/>
      <c r="AQ7"/>
      <c r="AR7"/>
      <c r="AS7"/>
      <c r="AT7"/>
      <c r="AU7"/>
      <c r="AV7"/>
      <c r="AW7"/>
      <c r="AX7"/>
      <c r="AY7"/>
      <c r="AZ7"/>
    </row>
    <row r="8" spans="1:52" ht="15" customHeight="1" x14ac:dyDescent="0.3">
      <c r="A8" s="102"/>
      <c r="B8" s="94"/>
      <c r="C8" s="19" t="s">
        <v>12</v>
      </c>
      <c r="D8" s="68">
        <v>28.4</v>
      </c>
      <c r="E8" s="67">
        <v>6.3</v>
      </c>
      <c r="F8" s="65">
        <v>618</v>
      </c>
      <c r="G8" s="64">
        <v>101.442710876465</v>
      </c>
      <c r="H8" s="66">
        <v>126.002762549881</v>
      </c>
      <c r="I8" s="65">
        <v>852.60284903085198</v>
      </c>
      <c r="J8" s="21">
        <v>35.241736571098997</v>
      </c>
      <c r="K8" s="21">
        <v>1.81914814814815</v>
      </c>
      <c r="L8" s="21">
        <v>1.58232422554061</v>
      </c>
      <c r="M8" s="65">
        <v>48.148045846709202</v>
      </c>
      <c r="N8" s="65">
        <v>211.45229620279801</v>
      </c>
      <c r="O8" s="64">
        <v>186.40652944132299</v>
      </c>
      <c r="P8" s="60">
        <v>100.002121614736</v>
      </c>
      <c r="Q8" s="55">
        <v>826.52678861134098</v>
      </c>
      <c r="R8" s="55">
        <v>36.459190422172</v>
      </c>
      <c r="S8" s="56">
        <v>1.81914814814815</v>
      </c>
      <c r="T8" s="56">
        <v>1.5294868833033199</v>
      </c>
      <c r="U8" s="55">
        <v>42.706436544676897</v>
      </c>
      <c r="V8" s="55">
        <v>186.028632968827</v>
      </c>
      <c r="W8" s="58">
        <v>137.788584125395</v>
      </c>
      <c r="X8" s="60">
        <v>98.0019459780505</v>
      </c>
      <c r="Y8" s="55">
        <v>824.013398963893</v>
      </c>
      <c r="Z8" s="55">
        <v>36.581213653879701</v>
      </c>
      <c r="AA8" s="56">
        <v>1.81914814814815</v>
      </c>
      <c r="AB8" s="56">
        <v>1.5243850041223601</v>
      </c>
      <c r="AC8" s="55">
        <v>42.252272777254703</v>
      </c>
      <c r="AD8" s="55">
        <v>183.97741839569599</v>
      </c>
      <c r="AE8" s="58">
        <v>134.08976999750499</v>
      </c>
      <c r="AF8" s="57">
        <f>H8</f>
        <v>126.002762549881</v>
      </c>
      <c r="AG8" s="55">
        <f>(I8-2*J8)</f>
        <v>782.11937588865396</v>
      </c>
      <c r="AH8" s="56">
        <f>X8</f>
        <v>98.0019459780505</v>
      </c>
      <c r="AI8" s="55">
        <f>Y8-2*Z8</f>
        <v>750.85097165613365</v>
      </c>
      <c r="AJ8" s="54">
        <f>(AG8-AI8)/(AI8*(AF8-AH8))*7500.6</f>
        <v>11.155197907951042</v>
      </c>
      <c r="AK8" s="63">
        <f>AG8/2</f>
        <v>391.05968794432698</v>
      </c>
      <c r="AL8" s="51">
        <f>AI8/2</f>
        <v>375.42548582806683</v>
      </c>
      <c r="AM8" s="51">
        <f>(Q8-2*R8)/2</f>
        <v>376.80420388349847</v>
      </c>
      <c r="AN8" s="32"/>
      <c r="AO8"/>
      <c r="AP8"/>
      <c r="AQ8"/>
      <c r="AR8"/>
      <c r="AS8"/>
      <c r="AT8"/>
      <c r="AU8"/>
      <c r="AV8"/>
      <c r="AW8"/>
      <c r="AX8"/>
      <c r="AY8"/>
      <c r="AZ8"/>
    </row>
    <row r="9" spans="1:52" ht="15" customHeight="1" x14ac:dyDescent="0.3">
      <c r="A9" s="102"/>
      <c r="B9" s="94"/>
      <c r="C9" s="19" t="s">
        <v>11</v>
      </c>
      <c r="D9" s="68">
        <v>25.1</v>
      </c>
      <c r="E9" s="67">
        <v>6.2</v>
      </c>
      <c r="F9" s="65">
        <v>562</v>
      </c>
      <c r="G9" s="64">
        <v>105.97312164306599</v>
      </c>
      <c r="H9" s="66">
        <v>126.005956515143</v>
      </c>
      <c r="I9" s="65">
        <v>804.58028794720303</v>
      </c>
      <c r="J9" s="21">
        <v>33.205304667444501</v>
      </c>
      <c r="K9" s="21">
        <v>1.8867447447447501</v>
      </c>
      <c r="L9" s="21">
        <v>1.69151210134592</v>
      </c>
      <c r="M9" s="65">
        <v>45.8719547641644</v>
      </c>
      <c r="N9" s="65">
        <v>224.260940002784</v>
      </c>
      <c r="O9" s="64">
        <v>186.726139046817</v>
      </c>
      <c r="P9" s="60">
        <v>100.00172378157799</v>
      </c>
      <c r="Q9" s="59">
        <v>779.174364054845</v>
      </c>
      <c r="R9" s="59">
        <v>34.390854530334202</v>
      </c>
      <c r="S9" s="56">
        <v>1.8867447447447501</v>
      </c>
      <c r="T9" s="56">
        <v>1.63320090299933</v>
      </c>
      <c r="U9" s="55">
        <v>40.241529123481698</v>
      </c>
      <c r="V9" s="55">
        <v>191.22458117242101</v>
      </c>
      <c r="W9" s="58">
        <v>137.69820878693</v>
      </c>
      <c r="X9" s="60">
        <v>98.0016939554109</v>
      </c>
      <c r="Y9" s="59">
        <v>776.806955706297</v>
      </c>
      <c r="Z9" s="59">
        <v>34.5058651517176</v>
      </c>
      <c r="AA9" s="56">
        <v>1.8867447447447501</v>
      </c>
      <c r="AB9" s="56">
        <v>1.62775732261461</v>
      </c>
      <c r="AC9" s="55">
        <v>39.788012150440998</v>
      </c>
      <c r="AD9" s="55">
        <v>188.72124928680901</v>
      </c>
      <c r="AE9" s="58">
        <v>134.00271566387801</v>
      </c>
      <c r="AF9" s="57">
        <f>H9</f>
        <v>126.005956515143</v>
      </c>
      <c r="AG9" s="55">
        <f>(I9-2*J9)</f>
        <v>738.16967861231399</v>
      </c>
      <c r="AH9" s="56">
        <f>X9</f>
        <v>98.0016939554109</v>
      </c>
      <c r="AI9" s="55">
        <f>Y9-2*Z9</f>
        <v>707.79522540286177</v>
      </c>
      <c r="AJ9" s="54">
        <f>(AG9-AI9)/(AI9*(AF9-AH9))*7500.6</f>
        <v>11.494040014547165</v>
      </c>
      <c r="AK9" s="63">
        <f>AG9/2</f>
        <v>369.08483930615699</v>
      </c>
      <c r="AL9" s="51">
        <f>AI9/2</f>
        <v>353.89761270143089</v>
      </c>
      <c r="AM9" s="51">
        <f>(Q9-2*R9)/2</f>
        <v>355.1963274970883</v>
      </c>
      <c r="AN9" s="32"/>
      <c r="AO9"/>
      <c r="AP9"/>
      <c r="AQ9"/>
      <c r="AR9"/>
      <c r="AS9"/>
      <c r="AT9"/>
      <c r="AU9"/>
      <c r="AV9"/>
      <c r="AW9"/>
      <c r="AX9"/>
      <c r="AY9"/>
      <c r="AZ9"/>
    </row>
    <row r="10" spans="1:52" ht="15" customHeight="1" thickBot="1" x14ac:dyDescent="0.35">
      <c r="A10" s="102"/>
      <c r="B10" s="94"/>
      <c r="C10" s="18"/>
      <c r="D10" s="2"/>
      <c r="E10" s="61"/>
      <c r="F10" s="55"/>
      <c r="G10" s="58"/>
      <c r="H10" s="57"/>
      <c r="I10" s="55"/>
      <c r="J10" s="56"/>
      <c r="K10" s="56"/>
      <c r="L10" s="56"/>
      <c r="M10" s="55"/>
      <c r="N10" s="55"/>
      <c r="O10" s="58"/>
      <c r="P10" s="60"/>
      <c r="Q10" s="59"/>
      <c r="R10" s="59"/>
      <c r="S10" s="56"/>
      <c r="T10" s="56"/>
      <c r="U10" s="55"/>
      <c r="V10" s="55"/>
      <c r="W10" s="58"/>
      <c r="X10" s="60"/>
      <c r="Y10" s="59"/>
      <c r="Z10" s="59"/>
      <c r="AA10" s="56"/>
      <c r="AB10" s="56"/>
      <c r="AC10" s="55"/>
      <c r="AD10" s="55"/>
      <c r="AE10" s="58"/>
      <c r="AF10" s="57"/>
      <c r="AG10" s="55"/>
      <c r="AH10" s="56"/>
      <c r="AI10" s="55"/>
      <c r="AJ10" s="54"/>
      <c r="AK10" s="53"/>
      <c r="AL10" s="52"/>
      <c r="AM10" s="51"/>
      <c r="AN10" s="32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5" customHeight="1" x14ac:dyDescent="0.3">
      <c r="A11" s="102"/>
      <c r="B11" s="94"/>
      <c r="C11" s="17" t="s">
        <v>2</v>
      </c>
      <c r="D11" s="49">
        <f t="shared" ref="D11:AM11" si="0">AVERAGE(D5:D10)</f>
        <v>25.54</v>
      </c>
      <c r="E11" s="50">
        <f t="shared" si="0"/>
        <v>5.8780000000000001</v>
      </c>
      <c r="F11" s="45">
        <f t="shared" si="0"/>
        <v>601.4</v>
      </c>
      <c r="G11" s="48">
        <f t="shared" si="0"/>
        <v>99.574320983886679</v>
      </c>
      <c r="H11" s="47">
        <f t="shared" si="0"/>
        <v>126.0033051073608</v>
      </c>
      <c r="I11" s="45">
        <f t="shared" si="0"/>
        <v>839.0786961658863</v>
      </c>
      <c r="J11" s="49">
        <f t="shared" si="0"/>
        <v>33.284111782387711</v>
      </c>
      <c r="K11" s="49">
        <f t="shared" si="0"/>
        <v>1.8584653319986661</v>
      </c>
      <c r="L11" s="49">
        <f t="shared" si="0"/>
        <v>1.6116866885736019</v>
      </c>
      <c r="M11" s="45">
        <f t="shared" si="0"/>
        <v>48.622958834088827</v>
      </c>
      <c r="N11" s="45">
        <f t="shared" si="0"/>
        <v>225.18984526458061</v>
      </c>
      <c r="O11" s="48">
        <f t="shared" si="0"/>
        <v>195.13166191824641</v>
      </c>
      <c r="P11" s="46">
        <f t="shared" si="0"/>
        <v>100.0018545029512</v>
      </c>
      <c r="Q11" s="45">
        <f t="shared" si="0"/>
        <v>814.38668746646454</v>
      </c>
      <c r="R11" s="45">
        <f t="shared" si="0"/>
        <v>34.390394630877964</v>
      </c>
      <c r="S11" s="49">
        <f t="shared" si="0"/>
        <v>1.8584653319986661</v>
      </c>
      <c r="T11" s="49">
        <f t="shared" si="0"/>
        <v>1.5597714333109898</v>
      </c>
      <c r="U11" s="45">
        <f t="shared" si="0"/>
        <v>43.159455188999537</v>
      </c>
      <c r="V11" s="45">
        <f t="shared" si="0"/>
        <v>192.6505994798602</v>
      </c>
      <c r="W11" s="48">
        <f t="shared" si="0"/>
        <v>144.6974709616002</v>
      </c>
      <c r="X11" s="47">
        <f t="shared" si="0"/>
        <v>98.001779604031412</v>
      </c>
      <c r="Y11" s="45">
        <f t="shared" si="0"/>
        <v>812.05682818167202</v>
      </c>
      <c r="Z11" s="45">
        <f t="shared" si="0"/>
        <v>34.498815789080041</v>
      </c>
      <c r="AA11" s="49">
        <f t="shared" si="0"/>
        <v>1.8584653319986661</v>
      </c>
      <c r="AB11" s="49">
        <f t="shared" si="0"/>
        <v>1.5548670476805</v>
      </c>
      <c r="AC11" s="45">
        <f t="shared" si="0"/>
        <v>42.713199044441154</v>
      </c>
      <c r="AD11" s="45">
        <f t="shared" si="0"/>
        <v>190.16693097894216</v>
      </c>
      <c r="AE11" s="48">
        <f t="shared" si="0"/>
        <v>140.87885729649179</v>
      </c>
      <c r="AF11" s="47">
        <f t="shared" si="0"/>
        <v>126.0033051073608</v>
      </c>
      <c r="AG11" s="45">
        <f t="shared" si="0"/>
        <v>772.51047260111091</v>
      </c>
      <c r="AH11" s="46">
        <f t="shared" si="0"/>
        <v>98.001779604031412</v>
      </c>
      <c r="AI11" s="45">
        <f t="shared" si="0"/>
        <v>743.05919660351196</v>
      </c>
      <c r="AJ11" s="44">
        <f t="shared" si="0"/>
        <v>10.665292574941427</v>
      </c>
      <c r="AK11" s="43">
        <f t="shared" si="0"/>
        <v>386.25523630055545</v>
      </c>
      <c r="AL11" s="42">
        <f t="shared" si="0"/>
        <v>371.52959830175598</v>
      </c>
      <c r="AM11" s="42">
        <f t="shared" si="0"/>
        <v>372.80294910235426</v>
      </c>
      <c r="AN11" s="32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5" customHeight="1" x14ac:dyDescent="0.3">
      <c r="A12" s="102"/>
      <c r="B12" s="94"/>
      <c r="C12" s="16" t="s">
        <v>1</v>
      </c>
      <c r="D12" s="40">
        <f t="shared" ref="D12:AM12" si="1">_xlfn.STDEV.S(D5:D10)</f>
        <v>2.6660832695172889</v>
      </c>
      <c r="E12" s="41">
        <f t="shared" si="1"/>
        <v>0.39802009999496263</v>
      </c>
      <c r="F12" s="36">
        <f t="shared" si="1"/>
        <v>41.997618980127903</v>
      </c>
      <c r="G12" s="39">
        <f t="shared" si="1"/>
        <v>5.0669025220816772</v>
      </c>
      <c r="H12" s="38">
        <f t="shared" si="1"/>
        <v>1.4891631105427474E-3</v>
      </c>
      <c r="I12" s="36">
        <f t="shared" si="1"/>
        <v>38.142002214429738</v>
      </c>
      <c r="J12" s="40">
        <f t="shared" si="1"/>
        <v>1.2191718054649201</v>
      </c>
      <c r="K12" s="40">
        <f t="shared" si="1"/>
        <v>6.4165387059677809E-2</v>
      </c>
      <c r="L12" s="40">
        <f t="shared" si="1"/>
        <v>8.9099579129531578E-2</v>
      </c>
      <c r="M12" s="36">
        <f t="shared" si="1"/>
        <v>3.019902113282559</v>
      </c>
      <c r="N12" s="36">
        <f t="shared" si="1"/>
        <v>10.80151348684095</v>
      </c>
      <c r="O12" s="39">
        <f t="shared" si="1"/>
        <v>11.579705986433282</v>
      </c>
      <c r="P12" s="37">
        <f t="shared" si="1"/>
        <v>1.766065285760963E-4</v>
      </c>
      <c r="Q12" s="36">
        <f t="shared" si="1"/>
        <v>39.316935881069604</v>
      </c>
      <c r="R12" s="36">
        <f t="shared" si="1"/>
        <v>1.2952680846693405</v>
      </c>
      <c r="S12" s="40">
        <f t="shared" si="1"/>
        <v>6.4165387059677809E-2</v>
      </c>
      <c r="T12" s="40">
        <f t="shared" si="1"/>
        <v>8.3641362639167605E-2</v>
      </c>
      <c r="U12" s="36">
        <f t="shared" si="1"/>
        <v>3.151764610312568</v>
      </c>
      <c r="V12" s="36">
        <f t="shared" si="1"/>
        <v>6.885927154522272</v>
      </c>
      <c r="W12" s="39">
        <f t="shared" si="1"/>
        <v>9.6300926056823677</v>
      </c>
      <c r="X12" s="38">
        <f t="shared" si="1"/>
        <v>1.2829850107900825E-4</v>
      </c>
      <c r="Y12" s="36">
        <f t="shared" si="1"/>
        <v>39.418406747016334</v>
      </c>
      <c r="Z12" s="36">
        <f t="shared" si="1"/>
        <v>1.3044363815579854</v>
      </c>
      <c r="AA12" s="40">
        <f t="shared" si="1"/>
        <v>6.4165387059677809E-2</v>
      </c>
      <c r="AB12" s="40">
        <f t="shared" si="1"/>
        <v>8.3174312124104685E-2</v>
      </c>
      <c r="AC12" s="36">
        <f t="shared" si="1"/>
        <v>3.161219138872259</v>
      </c>
      <c r="AD12" s="36">
        <f t="shared" si="1"/>
        <v>6.6474414625350962</v>
      </c>
      <c r="AE12" s="39">
        <f t="shared" si="1"/>
        <v>9.4780715292577256</v>
      </c>
      <c r="AF12" s="38">
        <f t="shared" si="1"/>
        <v>1.4891631105427474E-3</v>
      </c>
      <c r="AG12" s="36">
        <f t="shared" si="1"/>
        <v>37.872650622448958</v>
      </c>
      <c r="AH12" s="37">
        <f t="shared" si="1"/>
        <v>1.2829850107900825E-4</v>
      </c>
      <c r="AI12" s="36">
        <f t="shared" si="1"/>
        <v>39.455090871507466</v>
      </c>
      <c r="AJ12" s="35">
        <f t="shared" si="1"/>
        <v>1.2129884212885618</v>
      </c>
      <c r="AK12" s="34">
        <f t="shared" si="1"/>
        <v>18.936325311224479</v>
      </c>
      <c r="AL12" s="33">
        <f t="shared" si="1"/>
        <v>19.727545435753733</v>
      </c>
      <c r="AM12" s="33">
        <f t="shared" si="1"/>
        <v>19.662548691573651</v>
      </c>
      <c r="AN12" s="3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5" customHeight="1" thickBot="1" x14ac:dyDescent="0.35">
      <c r="A13" s="102"/>
      <c r="B13" s="95"/>
      <c r="C13" s="15" t="s">
        <v>0</v>
      </c>
      <c r="D13" s="30">
        <f t="shared" ref="D13:AM13" si="2">_xlfn.STDEV.S(D5:D10)/SQRT(COUNT(D5:D10))</f>
        <v>1.1923086848631101</v>
      </c>
      <c r="E13" s="31">
        <f t="shared" si="2"/>
        <v>0.17800000000000002</v>
      </c>
      <c r="F13" s="26">
        <f t="shared" si="2"/>
        <v>18.781906186540276</v>
      </c>
      <c r="G13" s="29">
        <f t="shared" si="2"/>
        <v>2.2659876949479516</v>
      </c>
      <c r="H13" s="28">
        <f t="shared" si="2"/>
        <v>6.659739889517234E-4</v>
      </c>
      <c r="I13" s="26">
        <f t="shared" si="2"/>
        <v>17.057621949882481</v>
      </c>
      <c r="J13" s="30">
        <f t="shared" si="2"/>
        <v>0.54523020665414212</v>
      </c>
      <c r="K13" s="30">
        <f t="shared" si="2"/>
        <v>2.8695633453604985E-2</v>
      </c>
      <c r="L13" s="30">
        <f t="shared" si="2"/>
        <v>3.984654314005083E-2</v>
      </c>
      <c r="M13" s="26">
        <f t="shared" si="2"/>
        <v>1.3505412821390144</v>
      </c>
      <c r="N13" s="26">
        <f t="shared" si="2"/>
        <v>4.8305836832914286</v>
      </c>
      <c r="O13" s="29">
        <f t="shared" si="2"/>
        <v>5.1786019490252153</v>
      </c>
      <c r="P13" s="27">
        <f t="shared" si="2"/>
        <v>7.8980840633282093E-5</v>
      </c>
      <c r="Q13" s="26">
        <f t="shared" si="2"/>
        <v>17.583068259414443</v>
      </c>
      <c r="R13" s="26">
        <f t="shared" si="2"/>
        <v>0.5792614972813197</v>
      </c>
      <c r="S13" s="30">
        <f t="shared" si="2"/>
        <v>2.8695633453604985E-2</v>
      </c>
      <c r="T13" s="30">
        <f t="shared" si="2"/>
        <v>3.7405554518377994E-2</v>
      </c>
      <c r="U13" s="26">
        <f t="shared" si="2"/>
        <v>1.4095119835474073</v>
      </c>
      <c r="V13" s="26">
        <f t="shared" si="2"/>
        <v>3.0794802411246995</v>
      </c>
      <c r="W13" s="29">
        <f t="shared" si="2"/>
        <v>4.3067083391847705</v>
      </c>
      <c r="X13" s="28">
        <f t="shared" si="2"/>
        <v>5.7376833964798512E-5</v>
      </c>
      <c r="Y13" s="26">
        <f t="shared" si="2"/>
        <v>17.628447410212974</v>
      </c>
      <c r="Z13" s="26">
        <f t="shared" si="2"/>
        <v>0.58336168429750168</v>
      </c>
      <c r="AA13" s="30">
        <f t="shared" si="2"/>
        <v>2.8695633453604985E-2</v>
      </c>
      <c r="AB13" s="30">
        <f t="shared" si="2"/>
        <v>3.7196683178256598E-2</v>
      </c>
      <c r="AC13" s="26">
        <f t="shared" si="2"/>
        <v>1.4137401772583438</v>
      </c>
      <c r="AD13" s="26">
        <f t="shared" si="2"/>
        <v>2.9728261973358192</v>
      </c>
      <c r="AE13" s="29">
        <f t="shared" si="2"/>
        <v>4.2387224470051317</v>
      </c>
      <c r="AF13" s="28">
        <f t="shared" si="2"/>
        <v>6.659739889517234E-4</v>
      </c>
      <c r="AG13" s="26">
        <f t="shared" si="2"/>
        <v>16.937164255979116</v>
      </c>
      <c r="AH13" s="27">
        <f t="shared" si="2"/>
        <v>5.7376833964798512E-5</v>
      </c>
      <c r="AI13" s="26">
        <f t="shared" si="2"/>
        <v>17.644853049424423</v>
      </c>
      <c r="AJ13" s="25">
        <f t="shared" si="2"/>
        <v>0.54246491318427537</v>
      </c>
      <c r="AK13" s="24">
        <f t="shared" si="2"/>
        <v>8.4685821279895581</v>
      </c>
      <c r="AL13" s="23">
        <f t="shared" si="2"/>
        <v>8.8224265247122116</v>
      </c>
      <c r="AM13" s="23">
        <f t="shared" si="2"/>
        <v>8.7933590970516455</v>
      </c>
      <c r="AN13" s="22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5" customHeight="1" x14ac:dyDescent="0.3">
      <c r="A14" s="102"/>
      <c r="B14" s="93" t="s">
        <v>10</v>
      </c>
      <c r="C14" s="20" t="s">
        <v>47</v>
      </c>
      <c r="D14" s="79">
        <v>36.5</v>
      </c>
      <c r="E14" s="77">
        <v>6.4</v>
      </c>
      <c r="F14" s="74">
        <v>626</v>
      </c>
      <c r="G14" s="73">
        <v>104.20017242431599</v>
      </c>
      <c r="H14" s="76">
        <v>126.002567455537</v>
      </c>
      <c r="I14" s="74">
        <v>884.61383090369895</v>
      </c>
      <c r="J14" s="75">
        <v>35.7436716187839</v>
      </c>
      <c r="K14" s="75">
        <v>1.79197497497498</v>
      </c>
      <c r="L14" s="75">
        <v>1.6268118815385999</v>
      </c>
      <c r="M14" s="74">
        <v>45.554629244434601</v>
      </c>
      <c r="N14" s="74">
        <v>211.40166137835499</v>
      </c>
      <c r="O14" s="73">
        <v>191.07490430219701</v>
      </c>
      <c r="P14" s="72">
        <v>100.001633927947</v>
      </c>
      <c r="Q14" s="70">
        <v>858.14933018967997</v>
      </c>
      <c r="R14" s="70">
        <v>36.947986576552701</v>
      </c>
      <c r="S14" s="71">
        <v>1.79197497497498</v>
      </c>
      <c r="T14" s="71">
        <v>1.5737861536453199</v>
      </c>
      <c r="U14" s="70">
        <v>40.102989993587798</v>
      </c>
      <c r="V14" s="70">
        <v>183.82908019797799</v>
      </c>
      <c r="W14" s="69">
        <v>141.49399687034199</v>
      </c>
      <c r="X14" s="72">
        <v>98.001580703581396</v>
      </c>
      <c r="Y14" s="70">
        <v>855.65849931760704</v>
      </c>
      <c r="Z14" s="70">
        <v>37.0657269968872</v>
      </c>
      <c r="AA14" s="71">
        <v>1.79197497497498</v>
      </c>
      <c r="AB14" s="71">
        <v>1.5687869735870901</v>
      </c>
      <c r="AC14" s="70">
        <v>39.658820291174997</v>
      </c>
      <c r="AD14" s="70">
        <v>181.70544204151699</v>
      </c>
      <c r="AE14" s="69">
        <v>137.743108293701</v>
      </c>
      <c r="AF14" s="57">
        <f>H14</f>
        <v>126.002567455537</v>
      </c>
      <c r="AG14" s="55">
        <f>(I14-2*J14)</f>
        <v>813.1264876661312</v>
      </c>
      <c r="AH14" s="56">
        <f>X14</f>
        <v>98.001580703581396</v>
      </c>
      <c r="AI14" s="55">
        <f>Y14-2*Z14</f>
        <v>781.52704532383268</v>
      </c>
      <c r="AJ14" s="54">
        <f>(AG14-AI14)/(AI14*(AF14-AH14))*7500.6</f>
        <v>10.83073864694224</v>
      </c>
      <c r="AK14" s="63">
        <f>AG14/2</f>
        <v>406.5632438330656</v>
      </c>
      <c r="AL14" s="51">
        <f>AI14/2</f>
        <v>390.76352266191634</v>
      </c>
      <c r="AM14" s="51">
        <f>(Q14-2*R14)/2</f>
        <v>392.12667851828729</v>
      </c>
      <c r="AN14" s="32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ht="15" customHeight="1" x14ac:dyDescent="0.3">
      <c r="A15" s="102"/>
      <c r="B15" s="94"/>
      <c r="C15" s="19" t="s">
        <v>48</v>
      </c>
      <c r="D15" s="68">
        <v>29.4</v>
      </c>
      <c r="E15" s="67">
        <v>5.42</v>
      </c>
      <c r="F15" s="65">
        <v>600</v>
      </c>
      <c r="G15" s="64">
        <v>99.6573486328125</v>
      </c>
      <c r="H15" s="66">
        <v>126.002666190965</v>
      </c>
      <c r="I15" s="65">
        <v>850.32047195596601</v>
      </c>
      <c r="J15" s="21">
        <v>34.403496716816001</v>
      </c>
      <c r="K15" s="21">
        <v>1.77634901568235</v>
      </c>
      <c r="L15" s="21">
        <v>1.6307164160593799</v>
      </c>
      <c r="M15" s="65">
        <v>46.578319426966999</v>
      </c>
      <c r="N15" s="65">
        <v>213.89500028648001</v>
      </c>
      <c r="O15" s="64">
        <v>190.800246246803</v>
      </c>
      <c r="P15" s="60">
        <v>100.00180836127301</v>
      </c>
      <c r="Q15" s="55">
        <v>826.72129160595</v>
      </c>
      <c r="R15" s="55">
        <v>35.476236863127298</v>
      </c>
      <c r="S15" s="56">
        <v>1.77634901568235</v>
      </c>
      <c r="T15" s="56">
        <v>1.58140636737792</v>
      </c>
      <c r="U15" s="55">
        <v>41.524058818712099</v>
      </c>
      <c r="V15" s="55">
        <v>183.52196672682999</v>
      </c>
      <c r="W15" s="58">
        <v>142.01185046344301</v>
      </c>
      <c r="X15" s="60">
        <v>98.001744927561106</v>
      </c>
      <c r="Y15" s="55">
        <v>824.46877643748201</v>
      </c>
      <c r="Z15" s="55">
        <v>35.582302267733603</v>
      </c>
      <c r="AA15" s="56">
        <v>1.77634901568235</v>
      </c>
      <c r="AB15" s="56">
        <v>1.5766924367013599</v>
      </c>
      <c r="AC15" s="55">
        <v>41.105682780494298</v>
      </c>
      <c r="AD15" s="55">
        <v>181.18943986135699</v>
      </c>
      <c r="AE15" s="58">
        <v>138.30422446126499</v>
      </c>
      <c r="AF15" s="57">
        <f>H15</f>
        <v>126.002666190965</v>
      </c>
      <c r="AG15" s="55">
        <f>(I15-2*J15)</f>
        <v>781.51347852233403</v>
      </c>
      <c r="AH15" s="56">
        <f>X15</f>
        <v>98.001744927561106</v>
      </c>
      <c r="AI15" s="55">
        <f>Y15-2*Z15</f>
        <v>753.30417190201479</v>
      </c>
      <c r="AJ15" s="54">
        <f>(AG15-AI15)/(AI15*(AF15-AH15))*7500.6</f>
        <v>10.031034497033374</v>
      </c>
      <c r="AK15" s="63">
        <f>AG15/2</f>
        <v>390.75673926116701</v>
      </c>
      <c r="AL15" s="51">
        <f>AI15/2</f>
        <v>376.65208595100739</v>
      </c>
      <c r="AM15" s="51">
        <f>(Q15-2*R15)/2</f>
        <v>377.88440893984773</v>
      </c>
      <c r="AN15" s="32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5" customHeight="1" x14ac:dyDescent="0.3">
      <c r="A16" s="102"/>
      <c r="B16" s="94"/>
      <c r="C16" s="19" t="s">
        <v>49</v>
      </c>
      <c r="D16" s="68">
        <v>29.6</v>
      </c>
      <c r="E16" s="67">
        <v>6.48</v>
      </c>
      <c r="F16" s="65">
        <v>554</v>
      </c>
      <c r="G16" s="64">
        <v>103.94866180419901</v>
      </c>
      <c r="H16" s="66">
        <v>126.002331329513</v>
      </c>
      <c r="I16" s="65">
        <v>804.16063963614499</v>
      </c>
      <c r="J16" s="21">
        <v>33.057747425911799</v>
      </c>
      <c r="K16" s="21">
        <v>1.8352505839172499</v>
      </c>
      <c r="L16" s="21">
        <v>1.7133665134770799</v>
      </c>
      <c r="M16" s="65">
        <v>50.739460450570398</v>
      </c>
      <c r="N16" s="65">
        <v>248.06700100242099</v>
      </c>
      <c r="O16" s="64">
        <v>187.52257603509099</v>
      </c>
      <c r="P16" s="60">
        <v>100.001605725389</v>
      </c>
      <c r="Q16" s="55">
        <v>777.17447922380597</v>
      </c>
      <c r="R16" s="55">
        <v>34.314578884148602</v>
      </c>
      <c r="S16" s="56">
        <v>1.8352505839172499</v>
      </c>
      <c r="T16" s="56">
        <v>1.65061146872197</v>
      </c>
      <c r="U16" s="55">
        <v>44.739945781724202</v>
      </c>
      <c r="V16" s="55">
        <v>216.494836710237</v>
      </c>
      <c r="W16" s="58">
        <v>137.64525479965999</v>
      </c>
      <c r="X16" s="60">
        <v>98.001554512994602</v>
      </c>
      <c r="Y16" s="55">
        <v>774.64207637305105</v>
      </c>
      <c r="Z16" s="55">
        <v>34.437683560932598</v>
      </c>
      <c r="AA16" s="56">
        <v>1.8352505839172499</v>
      </c>
      <c r="AB16" s="56">
        <v>1.64471101403565</v>
      </c>
      <c r="AC16" s="55">
        <v>44.253803272204003</v>
      </c>
      <c r="AD16" s="55">
        <v>214.06275946688299</v>
      </c>
      <c r="AE16" s="58">
        <v>133.883023586272</v>
      </c>
      <c r="AF16" s="57">
        <f>H16</f>
        <v>126.002331329513</v>
      </c>
      <c r="AG16" s="55">
        <f>(I16-2*J16)</f>
        <v>738.04514478432134</v>
      </c>
      <c r="AH16" s="56">
        <f>X16</f>
        <v>98.001554512994602</v>
      </c>
      <c r="AI16" s="55">
        <f>Y16-2*Z16</f>
        <v>705.76670925118583</v>
      </c>
      <c r="AJ16" s="54">
        <f>(AG16-AI16)/(AI16*(AF16-AH16))*7500.6</f>
        <v>12.25116062090464</v>
      </c>
      <c r="AK16" s="63">
        <f>AG16/2</f>
        <v>369.02257239216067</v>
      </c>
      <c r="AL16" s="51">
        <f>AI16/2</f>
        <v>352.88335462559291</v>
      </c>
      <c r="AM16" s="51">
        <f>(Q16-2*R16)/2</f>
        <v>354.27266072775438</v>
      </c>
      <c r="AN16" s="32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5" customHeight="1" x14ac:dyDescent="0.3">
      <c r="A17" s="102"/>
      <c r="B17" s="94"/>
      <c r="C17" s="19" t="s">
        <v>50</v>
      </c>
      <c r="D17" s="68">
        <v>26</v>
      </c>
      <c r="E17" s="67">
        <v>5.79</v>
      </c>
      <c r="F17" s="65">
        <v>600</v>
      </c>
      <c r="G17" s="64">
        <v>88.3603515625</v>
      </c>
      <c r="H17" s="66">
        <v>126.002941470896</v>
      </c>
      <c r="I17" s="65">
        <v>832.76782429825005</v>
      </c>
      <c r="J17" s="21">
        <v>29.6185323030695</v>
      </c>
      <c r="K17" s="21">
        <v>1.9004734734734701</v>
      </c>
      <c r="L17" s="21">
        <v>1.56975577332195</v>
      </c>
      <c r="M17" s="65">
        <v>50.564823441546601</v>
      </c>
      <c r="N17" s="65">
        <v>250.428583510089</v>
      </c>
      <c r="O17" s="64">
        <v>219.361318170874</v>
      </c>
      <c r="P17" s="60">
        <v>100.002550708085</v>
      </c>
      <c r="Q17" s="55">
        <v>810.80418768983998</v>
      </c>
      <c r="R17" s="55">
        <v>30.48509710471</v>
      </c>
      <c r="S17" s="56">
        <v>1.9004734734734701</v>
      </c>
      <c r="T17" s="56">
        <v>1.5251341309614199</v>
      </c>
      <c r="U17" s="55">
        <v>45.093764793401903</v>
      </c>
      <c r="V17" s="55">
        <v>218.39648705919899</v>
      </c>
      <c r="W17" s="58">
        <v>163.96604799375299</v>
      </c>
      <c r="X17" s="60">
        <v>98.002722866496001</v>
      </c>
      <c r="Y17" s="55">
        <v>808.735026702357</v>
      </c>
      <c r="Z17" s="55">
        <v>30.569462788218999</v>
      </c>
      <c r="AA17" s="56">
        <v>1.9004734734734701</v>
      </c>
      <c r="AB17" s="56">
        <v>1.5209250617902299</v>
      </c>
      <c r="AC17" s="55">
        <v>44.6464668795888</v>
      </c>
      <c r="AD17" s="55">
        <v>215.85251014682001</v>
      </c>
      <c r="AE17" s="58">
        <v>159.765378447317</v>
      </c>
      <c r="AF17" s="57">
        <f>H17</f>
        <v>126.002941470896</v>
      </c>
      <c r="AG17" s="55">
        <f>(I17-2*J17)</f>
        <v>773.53075969211102</v>
      </c>
      <c r="AH17" s="56">
        <f>X17</f>
        <v>98.002722866496001</v>
      </c>
      <c r="AI17" s="55">
        <f>Y17-2*Z17</f>
        <v>747.59610112591895</v>
      </c>
      <c r="AJ17" s="54">
        <f>(AG17-AI17)/(AI17*(AF17-AH17))*7500.6</f>
        <v>9.2928321017161082</v>
      </c>
      <c r="AK17" s="63">
        <f>AG17/2</f>
        <v>386.76537984605551</v>
      </c>
      <c r="AL17" s="51">
        <f>AI17/2</f>
        <v>373.79805056295947</v>
      </c>
      <c r="AM17" s="51">
        <f>(Q17-2*R17)/2</f>
        <v>374.91699674020998</v>
      </c>
      <c r="AN17" s="32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5" customHeight="1" x14ac:dyDescent="0.3">
      <c r="A18" s="102"/>
      <c r="B18" s="94"/>
      <c r="C18" s="19"/>
      <c r="D18" s="2"/>
      <c r="E18" s="67"/>
      <c r="F18" s="65"/>
      <c r="G18" s="64"/>
      <c r="H18" s="66"/>
      <c r="I18" s="65"/>
      <c r="J18" s="21"/>
      <c r="K18" s="21"/>
      <c r="L18" s="21"/>
      <c r="M18" s="65"/>
      <c r="N18" s="65"/>
      <c r="O18" s="64"/>
      <c r="P18" s="60"/>
      <c r="Q18" s="59"/>
      <c r="R18" s="59"/>
      <c r="S18" s="56"/>
      <c r="T18" s="56"/>
      <c r="U18" s="55"/>
      <c r="V18" s="55"/>
      <c r="W18" s="58"/>
      <c r="X18" s="60"/>
      <c r="Y18" s="59"/>
      <c r="Z18" s="59"/>
      <c r="AA18" s="56"/>
      <c r="AB18" s="56"/>
      <c r="AC18" s="55"/>
      <c r="AD18" s="55"/>
      <c r="AE18" s="58"/>
      <c r="AF18" s="57"/>
      <c r="AG18" s="55"/>
      <c r="AH18" s="56"/>
      <c r="AI18" s="55"/>
      <c r="AJ18" s="54"/>
      <c r="AK18" s="63"/>
      <c r="AL18" s="51"/>
      <c r="AM18" s="51"/>
      <c r="AN18" s="32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5" customHeight="1" thickBot="1" x14ac:dyDescent="0.35">
      <c r="A19" s="102"/>
      <c r="B19" s="94"/>
      <c r="C19" s="19"/>
      <c r="D19" s="62"/>
      <c r="E19" s="61"/>
      <c r="F19" s="55"/>
      <c r="G19" s="58"/>
      <c r="H19" s="57"/>
      <c r="I19" s="55"/>
      <c r="J19" s="56"/>
      <c r="K19" s="56"/>
      <c r="L19" s="56"/>
      <c r="M19" s="55"/>
      <c r="N19" s="55"/>
      <c r="O19" s="58"/>
      <c r="P19" s="60"/>
      <c r="Q19" s="59"/>
      <c r="R19" s="59"/>
      <c r="S19" s="56"/>
      <c r="T19" s="56"/>
      <c r="U19" s="55"/>
      <c r="V19" s="55"/>
      <c r="W19" s="58"/>
      <c r="X19" s="60"/>
      <c r="Y19" s="59"/>
      <c r="Z19" s="59"/>
      <c r="AA19" s="56"/>
      <c r="AB19" s="56"/>
      <c r="AC19" s="55"/>
      <c r="AD19" s="55"/>
      <c r="AE19" s="58"/>
      <c r="AF19" s="57"/>
      <c r="AG19" s="55"/>
      <c r="AH19" s="56"/>
      <c r="AI19" s="55"/>
      <c r="AJ19" s="54"/>
      <c r="AK19" s="53"/>
      <c r="AL19" s="52"/>
      <c r="AM19" s="51"/>
      <c r="AN19" s="32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ht="15" customHeight="1" x14ac:dyDescent="0.3">
      <c r="A20" s="102"/>
      <c r="B20" s="94"/>
      <c r="C20" s="17" t="s">
        <v>2</v>
      </c>
      <c r="D20" s="49">
        <f>AVERAGE(D5:D19)</f>
        <v>23.216532662865035</v>
      </c>
      <c r="E20" s="50">
        <f t="shared" ref="E20:AM20" si="3">AVERAGE(E14:E19)</f>
        <v>6.0225</v>
      </c>
      <c r="F20" s="45">
        <f t="shared" si="3"/>
        <v>595</v>
      </c>
      <c r="G20" s="48">
        <f t="shared" si="3"/>
        <v>99.041633605956875</v>
      </c>
      <c r="H20" s="47">
        <f t="shared" si="3"/>
        <v>126.00262661172776</v>
      </c>
      <c r="I20" s="45">
        <f t="shared" si="3"/>
        <v>842.965691698515</v>
      </c>
      <c r="J20" s="49">
        <f t="shared" si="3"/>
        <v>33.205862016145304</v>
      </c>
      <c r="K20" s="49">
        <f t="shared" si="3"/>
        <v>1.8260120120120125</v>
      </c>
      <c r="L20" s="49">
        <f t="shared" si="3"/>
        <v>1.6351626460992525</v>
      </c>
      <c r="M20" s="45">
        <f t="shared" si="3"/>
        <v>48.359308140879648</v>
      </c>
      <c r="N20" s="45">
        <f t="shared" si="3"/>
        <v>230.94806154433624</v>
      </c>
      <c r="O20" s="48">
        <f t="shared" si="3"/>
        <v>197.18976118874127</v>
      </c>
      <c r="P20" s="46">
        <f t="shared" si="3"/>
        <v>100.00189968067349</v>
      </c>
      <c r="Q20" s="45">
        <f t="shared" si="3"/>
        <v>818.21232217731904</v>
      </c>
      <c r="R20" s="45">
        <f t="shared" si="3"/>
        <v>34.30597485713465</v>
      </c>
      <c r="S20" s="49">
        <f t="shared" si="3"/>
        <v>1.8260120120120125</v>
      </c>
      <c r="T20" s="49">
        <f t="shared" si="3"/>
        <v>1.5827345301766576</v>
      </c>
      <c r="U20" s="45">
        <f t="shared" si="3"/>
        <v>42.865189846856502</v>
      </c>
      <c r="V20" s="45">
        <f t="shared" si="3"/>
        <v>200.56059267356099</v>
      </c>
      <c r="W20" s="48">
        <f t="shared" si="3"/>
        <v>146.2792875317995</v>
      </c>
      <c r="X20" s="47">
        <f t="shared" si="3"/>
        <v>98.001900752658287</v>
      </c>
      <c r="Y20" s="45">
        <f t="shared" si="3"/>
        <v>815.87609470762436</v>
      </c>
      <c r="Z20" s="45">
        <f t="shared" si="3"/>
        <v>34.4137939034431</v>
      </c>
      <c r="AA20" s="49">
        <f t="shared" si="3"/>
        <v>1.8260120120120125</v>
      </c>
      <c r="AB20" s="49">
        <f t="shared" si="3"/>
        <v>1.5777788715285825</v>
      </c>
      <c r="AC20" s="45">
        <f t="shared" si="3"/>
        <v>42.416193305865519</v>
      </c>
      <c r="AD20" s="45">
        <f t="shared" si="3"/>
        <v>198.20253787914424</v>
      </c>
      <c r="AE20" s="48">
        <f t="shared" si="3"/>
        <v>142.42393369713875</v>
      </c>
      <c r="AF20" s="47">
        <f t="shared" si="3"/>
        <v>126.00262661172776</v>
      </c>
      <c r="AG20" s="45">
        <f t="shared" si="3"/>
        <v>776.55396766622448</v>
      </c>
      <c r="AH20" s="46">
        <f t="shared" si="3"/>
        <v>98.001900752658287</v>
      </c>
      <c r="AI20" s="45">
        <f t="shared" si="3"/>
        <v>747.04850690073795</v>
      </c>
      <c r="AJ20" s="44">
        <f t="shared" si="3"/>
        <v>10.60144146664909</v>
      </c>
      <c r="AK20" s="43">
        <f t="shared" si="3"/>
        <v>388.27698383311224</v>
      </c>
      <c r="AL20" s="42">
        <f t="shared" si="3"/>
        <v>373.52425345036897</v>
      </c>
      <c r="AM20" s="42">
        <f t="shared" si="3"/>
        <v>374.80018623152483</v>
      </c>
      <c r="AN20" s="32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5" customHeight="1" x14ac:dyDescent="0.3">
      <c r="A21" s="102"/>
      <c r="B21" s="94"/>
      <c r="C21" s="16" t="s">
        <v>1</v>
      </c>
      <c r="D21" s="40">
        <f>_xlfn.STDEV.S(D5:D19)</f>
        <v>10.580395822503959</v>
      </c>
      <c r="E21" s="41">
        <f t="shared" ref="E21:AM21" si="4">_xlfn.STDEV.S(E14:E19)</f>
        <v>0.50625257200992757</v>
      </c>
      <c r="F21" s="36">
        <f t="shared" si="4"/>
        <v>29.955522584881294</v>
      </c>
      <c r="G21" s="39">
        <f t="shared" si="4"/>
        <v>7.4197560509096574</v>
      </c>
      <c r="H21" s="38">
        <f t="shared" si="4"/>
        <v>2.525825628105157E-4</v>
      </c>
      <c r="I21" s="36">
        <f t="shared" si="4"/>
        <v>33.657534356943046</v>
      </c>
      <c r="J21" s="40">
        <f t="shared" si="4"/>
        <v>2.6309490592846165</v>
      </c>
      <c r="K21" s="40">
        <f t="shared" si="4"/>
        <v>5.5542156807614033E-2</v>
      </c>
      <c r="L21" s="40">
        <f t="shared" si="4"/>
        <v>5.9114036995370128E-2</v>
      </c>
      <c r="M21" s="36">
        <f t="shared" si="4"/>
        <v>2.6812663220979926</v>
      </c>
      <c r="N21" s="36">
        <f t="shared" si="4"/>
        <v>21.17716916823883</v>
      </c>
      <c r="O21" s="39">
        <f t="shared" si="4"/>
        <v>14.868868862415024</v>
      </c>
      <c r="P21" s="37">
        <f t="shared" si="4"/>
        <v>4.4317421117659288E-4</v>
      </c>
      <c r="Q21" s="36">
        <f t="shared" si="4"/>
        <v>33.696449766399901</v>
      </c>
      <c r="R21" s="36">
        <f t="shared" si="4"/>
        <v>2.7657982522511628</v>
      </c>
      <c r="S21" s="40">
        <f t="shared" si="4"/>
        <v>5.5542156807614033E-2</v>
      </c>
      <c r="T21" s="40">
        <f t="shared" si="4"/>
        <v>5.1662114536042136E-2</v>
      </c>
      <c r="U21" s="36">
        <f t="shared" si="4"/>
        <v>2.4433335542342429</v>
      </c>
      <c r="V21" s="36">
        <f t="shared" si="4"/>
        <v>19.513051576053591</v>
      </c>
      <c r="W21" s="39">
        <f t="shared" si="4"/>
        <v>11.950983818709839</v>
      </c>
      <c r="X21" s="38">
        <f t="shared" si="4"/>
        <v>5.5451658808943502E-4</v>
      </c>
      <c r="Y21" s="36">
        <f t="shared" si="4"/>
        <v>33.703179949547696</v>
      </c>
      <c r="Z21" s="36">
        <f t="shared" si="4"/>
        <v>2.7795451287777286</v>
      </c>
      <c r="AA21" s="40">
        <f t="shared" si="4"/>
        <v>5.5542156807614033E-2</v>
      </c>
      <c r="AB21" s="40">
        <f t="shared" si="4"/>
        <v>5.0971567079353845E-2</v>
      </c>
      <c r="AC21" s="36">
        <f t="shared" si="4"/>
        <v>2.4270334691612852</v>
      </c>
      <c r="AD21" s="36">
        <f t="shared" si="4"/>
        <v>19.362057613630093</v>
      </c>
      <c r="AE21" s="39">
        <f t="shared" si="4"/>
        <v>11.726820856353218</v>
      </c>
      <c r="AF21" s="38">
        <f t="shared" si="4"/>
        <v>2.525825628105157E-4</v>
      </c>
      <c r="AG21" s="36">
        <f t="shared" si="4"/>
        <v>30.844854748023351</v>
      </c>
      <c r="AH21" s="37">
        <f t="shared" si="4"/>
        <v>5.5451658808943502E-4</v>
      </c>
      <c r="AI21" s="36">
        <f t="shared" si="4"/>
        <v>31.264408054607603</v>
      </c>
      <c r="AJ21" s="35">
        <f t="shared" si="4"/>
        <v>1.2664876714473809</v>
      </c>
      <c r="AK21" s="34">
        <f t="shared" si="4"/>
        <v>15.422427374011676</v>
      </c>
      <c r="AL21" s="33">
        <f t="shared" si="4"/>
        <v>15.632204027303802</v>
      </c>
      <c r="AM21" s="33">
        <f t="shared" si="4"/>
        <v>15.611029356202611</v>
      </c>
      <c r="AN21" s="32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5" customHeight="1" thickBot="1" x14ac:dyDescent="0.35">
      <c r="A22" s="102"/>
      <c r="B22" s="95"/>
      <c r="C22" s="15" t="s">
        <v>0</v>
      </c>
      <c r="D22" s="30">
        <f>_xlfn.STDEV.S(D5:D19)/SQRT(COUNT(D5:D19))</f>
        <v>3.0542971881277268</v>
      </c>
      <c r="E22" s="31">
        <f t="shared" ref="E22:AM22" si="5">_xlfn.STDEV.S(E14:E19)/SQRT(COUNT(E14:E19))</f>
        <v>0.25312628600496379</v>
      </c>
      <c r="F22" s="26">
        <f t="shared" si="5"/>
        <v>14.977761292440647</v>
      </c>
      <c r="G22" s="29">
        <f t="shared" si="5"/>
        <v>3.7098780254548287</v>
      </c>
      <c r="H22" s="28">
        <f t="shared" si="5"/>
        <v>1.2629128140525785E-4</v>
      </c>
      <c r="I22" s="26">
        <f t="shared" si="5"/>
        <v>16.828767178471523</v>
      </c>
      <c r="J22" s="30">
        <f t="shared" si="5"/>
        <v>1.3154745296423083</v>
      </c>
      <c r="K22" s="30">
        <f t="shared" si="5"/>
        <v>2.7771078403807017E-2</v>
      </c>
      <c r="L22" s="30">
        <f t="shared" si="5"/>
        <v>2.9557018497685064E-2</v>
      </c>
      <c r="M22" s="26">
        <f t="shared" si="5"/>
        <v>1.3406331610489963</v>
      </c>
      <c r="N22" s="26">
        <f t="shared" si="5"/>
        <v>10.588584584119415</v>
      </c>
      <c r="O22" s="29">
        <f t="shared" si="5"/>
        <v>7.4344344312075119</v>
      </c>
      <c r="P22" s="27">
        <f t="shared" si="5"/>
        <v>2.2158710558829644E-4</v>
      </c>
      <c r="Q22" s="26">
        <f t="shared" si="5"/>
        <v>16.848224883199951</v>
      </c>
      <c r="R22" s="26">
        <f t="shared" si="5"/>
        <v>1.3828991261255814</v>
      </c>
      <c r="S22" s="30">
        <f t="shared" si="5"/>
        <v>2.7771078403807017E-2</v>
      </c>
      <c r="T22" s="30">
        <f t="shared" si="5"/>
        <v>2.5831057268021068E-2</v>
      </c>
      <c r="U22" s="26">
        <f t="shared" si="5"/>
        <v>1.2216667771171215</v>
      </c>
      <c r="V22" s="26">
        <f t="shared" si="5"/>
        <v>9.7565257880267957</v>
      </c>
      <c r="W22" s="29">
        <f t="shared" si="5"/>
        <v>5.9754919093549193</v>
      </c>
      <c r="X22" s="28">
        <f t="shared" si="5"/>
        <v>2.7725829404471751E-4</v>
      </c>
      <c r="Y22" s="26">
        <f t="shared" si="5"/>
        <v>16.851589974773848</v>
      </c>
      <c r="Z22" s="26">
        <f t="shared" si="5"/>
        <v>1.3897725643888643</v>
      </c>
      <c r="AA22" s="30">
        <f t="shared" si="5"/>
        <v>2.7771078403807017E-2</v>
      </c>
      <c r="AB22" s="30">
        <f t="shared" si="5"/>
        <v>2.5485783539676923E-2</v>
      </c>
      <c r="AC22" s="26">
        <f t="shared" si="5"/>
        <v>1.2135167345806426</v>
      </c>
      <c r="AD22" s="26">
        <f t="shared" si="5"/>
        <v>9.6810288068150463</v>
      </c>
      <c r="AE22" s="29">
        <f t="shared" si="5"/>
        <v>5.8634104281766088</v>
      </c>
      <c r="AF22" s="28">
        <f t="shared" si="5"/>
        <v>1.2629128140525785E-4</v>
      </c>
      <c r="AG22" s="26">
        <f t="shared" si="5"/>
        <v>15.422427374011676</v>
      </c>
      <c r="AH22" s="27">
        <f t="shared" si="5"/>
        <v>2.7725829404471751E-4</v>
      </c>
      <c r="AI22" s="26">
        <f t="shared" si="5"/>
        <v>15.632204027303802</v>
      </c>
      <c r="AJ22" s="25">
        <f t="shared" si="5"/>
        <v>0.63324383572369047</v>
      </c>
      <c r="AK22" s="24">
        <f t="shared" si="5"/>
        <v>7.7112136870058379</v>
      </c>
      <c r="AL22" s="23">
        <f t="shared" si="5"/>
        <v>7.8161020136519008</v>
      </c>
      <c r="AM22" s="23">
        <f t="shared" si="5"/>
        <v>7.8055146781013054</v>
      </c>
      <c r="AN22" s="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5" customHeight="1" x14ac:dyDescent="0.3">
      <c r="A23" s="102"/>
      <c r="B23" s="93" t="s">
        <v>9</v>
      </c>
      <c r="C23" s="20" t="s">
        <v>51</v>
      </c>
      <c r="D23" s="79">
        <v>11.8</v>
      </c>
      <c r="E23" s="77">
        <v>5.7</v>
      </c>
      <c r="F23" s="74">
        <v>567</v>
      </c>
      <c r="G23" s="73">
        <v>104.937217712402</v>
      </c>
      <c r="H23" s="76">
        <v>101.001731538309</v>
      </c>
      <c r="I23" s="74">
        <v>711.73218641145502</v>
      </c>
      <c r="J23" s="75">
        <v>45.6464741688822</v>
      </c>
      <c r="K23" s="75">
        <v>1.59475208541875</v>
      </c>
      <c r="L23" s="75">
        <v>1.4415480704697601</v>
      </c>
      <c r="M23" s="74">
        <v>25.629128744219699</v>
      </c>
      <c r="N23" s="74">
        <v>147.01276807647699</v>
      </c>
      <c r="O23" s="73">
        <v>91.513706818756901</v>
      </c>
      <c r="P23" s="72">
        <v>100.001705184889</v>
      </c>
      <c r="Q23" s="70">
        <v>710.56635192111105</v>
      </c>
      <c r="R23" s="70">
        <v>45.732419439953702</v>
      </c>
      <c r="S23" s="71">
        <v>1.59475208541875</v>
      </c>
      <c r="T23" s="71">
        <v>1.4388389586143899</v>
      </c>
      <c r="U23" s="70">
        <v>25.458181546873799</v>
      </c>
      <c r="V23" s="70">
        <v>146.15763043444801</v>
      </c>
      <c r="W23" s="69">
        <v>90.242351230724196</v>
      </c>
      <c r="X23" s="72">
        <v>73.001014195093006</v>
      </c>
      <c r="Y23" s="70">
        <v>669.56057422807805</v>
      </c>
      <c r="Z23" s="70">
        <v>48.994744474079198</v>
      </c>
      <c r="AA23" s="71">
        <v>1.59475208541875</v>
      </c>
      <c r="AB23" s="71">
        <v>1.3430335736665</v>
      </c>
      <c r="AC23" s="70">
        <v>20.518211553528101</v>
      </c>
      <c r="AD23" s="70">
        <v>123.49264550693</v>
      </c>
      <c r="AE23" s="69">
        <v>56.769485286604898</v>
      </c>
      <c r="AF23" s="57">
        <f>H23</f>
        <v>101.001731538309</v>
      </c>
      <c r="AG23" s="55">
        <f>(I23-2*J23)</f>
        <v>620.4392380736906</v>
      </c>
      <c r="AH23" s="56">
        <f>X23</f>
        <v>73.001014195093006</v>
      </c>
      <c r="AI23" s="55">
        <f>Y23-2*Z23</f>
        <v>571.57108527991966</v>
      </c>
      <c r="AJ23" s="54">
        <f>(AG23-AI23)/(AI23*(AF23-AH23))*7500.6</f>
        <v>22.902480422447166</v>
      </c>
      <c r="AK23" s="63">
        <f>AG23/2</f>
        <v>310.2196190368453</v>
      </c>
      <c r="AL23" s="51">
        <f>AI23/2</f>
        <v>285.78554263995983</v>
      </c>
      <c r="AM23" s="51">
        <f>(Q23-2*R23)/2</f>
        <v>309.55075652060179</v>
      </c>
      <c r="AN23" s="32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5" customHeight="1" x14ac:dyDescent="0.3">
      <c r="A24" s="102"/>
      <c r="B24" s="94"/>
      <c r="C24" s="19" t="s">
        <v>52</v>
      </c>
      <c r="D24" s="68">
        <v>13.3</v>
      </c>
      <c r="E24" s="67">
        <v>3.15</v>
      </c>
      <c r="F24" s="65">
        <v>590</v>
      </c>
      <c r="G24" s="64">
        <v>99.480400085449205</v>
      </c>
      <c r="H24" s="66">
        <v>101.003201957489</v>
      </c>
      <c r="I24" s="65">
        <v>665.85254869310097</v>
      </c>
      <c r="J24" s="21">
        <v>53.900490308781002</v>
      </c>
      <c r="K24" s="21">
        <v>1.4793937270603901</v>
      </c>
      <c r="L24" s="21">
        <v>1.2475588304543199</v>
      </c>
      <c r="M24" s="65">
        <v>16.2946538768682</v>
      </c>
      <c r="N24" s="65">
        <v>98.399739806382499</v>
      </c>
      <c r="O24" s="64">
        <v>69.707911017304696</v>
      </c>
      <c r="P24" s="60">
        <v>100.00314517863001</v>
      </c>
      <c r="Q24" s="55">
        <v>665.21803461004902</v>
      </c>
      <c r="R24" s="55">
        <v>53.961852596263299</v>
      </c>
      <c r="S24" s="56">
        <v>1.4793937270603901</v>
      </c>
      <c r="T24" s="56">
        <v>1.24614017894548</v>
      </c>
      <c r="U24" s="55">
        <v>16.215832922293199</v>
      </c>
      <c r="V24" s="55">
        <v>97.8765677886432</v>
      </c>
      <c r="W24" s="58">
        <v>68.845687502401304</v>
      </c>
      <c r="X24" s="60">
        <v>73.003277383260297</v>
      </c>
      <c r="Y24" s="55">
        <v>642.13513885363102</v>
      </c>
      <c r="Z24" s="55">
        <v>56.303772533697199</v>
      </c>
      <c r="AA24" s="56">
        <v>1.4793937270603901</v>
      </c>
      <c r="AB24" s="56">
        <v>1.1943077634858801</v>
      </c>
      <c r="AC24" s="55">
        <v>13.8347241013198</v>
      </c>
      <c r="AD24" s="55">
        <v>84.258932443008604</v>
      </c>
      <c r="AE24" s="58">
        <v>45.7676662940626</v>
      </c>
      <c r="AF24" s="57">
        <f>H24</f>
        <v>101.003201957489</v>
      </c>
      <c r="AG24" s="55">
        <f>(I24-2*J24)</f>
        <v>558.05156807553897</v>
      </c>
      <c r="AH24" s="56">
        <f>X24</f>
        <v>73.003277383260297</v>
      </c>
      <c r="AI24" s="55">
        <f>Y24-2*Z24</f>
        <v>529.52759378623659</v>
      </c>
      <c r="AJ24" s="54">
        <f>(AG24-AI24)/(AI24*(AF24-AH24))*7500.6</f>
        <v>14.429809054056795</v>
      </c>
      <c r="AK24" s="63">
        <f>AG24/2</f>
        <v>279.02578403776948</v>
      </c>
      <c r="AL24" s="51">
        <f>AI24/2</f>
        <v>264.7637968931183</v>
      </c>
      <c r="AM24" s="51">
        <f>(Q24-2*R24)/2</f>
        <v>278.64716470876124</v>
      </c>
      <c r="AN24" s="32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5" customHeight="1" x14ac:dyDescent="0.3">
      <c r="A25" s="102"/>
      <c r="B25" s="94"/>
      <c r="C25" s="19" t="s">
        <v>53</v>
      </c>
      <c r="D25" s="68">
        <v>12</v>
      </c>
      <c r="E25" s="67">
        <v>6.04</v>
      </c>
      <c r="F25" s="65">
        <v>553</v>
      </c>
      <c r="G25" s="64">
        <v>113.501098632812</v>
      </c>
      <c r="H25" s="66">
        <v>101.003308122462</v>
      </c>
      <c r="I25" s="65">
        <v>657.99614293785999</v>
      </c>
      <c r="J25" s="21">
        <v>53.762133624566196</v>
      </c>
      <c r="K25" s="21">
        <v>1.53559325992659</v>
      </c>
      <c r="L25" s="21">
        <v>1.37482484582703</v>
      </c>
      <c r="M25" s="65">
        <v>18.377516328449001</v>
      </c>
      <c r="N25" s="65">
        <v>106.295494666633</v>
      </c>
      <c r="O25" s="64">
        <v>68.938137652939304</v>
      </c>
      <c r="P25" s="60">
        <v>100.002288103437</v>
      </c>
      <c r="Q25" s="55">
        <v>657.12591176862804</v>
      </c>
      <c r="R25" s="55">
        <v>53.847272986105601</v>
      </c>
      <c r="S25" s="56">
        <v>1.53559325992659</v>
      </c>
      <c r="T25" s="56">
        <v>1.37265107354273</v>
      </c>
      <c r="U25" s="55">
        <v>18.269158956697002</v>
      </c>
      <c r="V25" s="55">
        <v>105.607355106612</v>
      </c>
      <c r="W25" s="58">
        <v>68.018175913001102</v>
      </c>
      <c r="X25" s="60">
        <v>73.001257738338396</v>
      </c>
      <c r="Y25" s="55">
        <v>625.33311879389703</v>
      </c>
      <c r="Z25" s="55">
        <v>57.175918049918202</v>
      </c>
      <c r="AA25" s="56">
        <v>1.53559325992659</v>
      </c>
      <c r="AB25" s="56">
        <v>1.2927386143095301</v>
      </c>
      <c r="AC25" s="55">
        <v>15.009857798839001</v>
      </c>
      <c r="AD25" s="55">
        <v>87.755350005153403</v>
      </c>
      <c r="AE25" s="58">
        <v>43.489808718908698</v>
      </c>
      <c r="AF25" s="57">
        <f>H25</f>
        <v>101.003308122462</v>
      </c>
      <c r="AG25" s="55">
        <f>(I25-2*J25)</f>
        <v>550.47187568872755</v>
      </c>
      <c r="AH25" s="56">
        <f>X25</f>
        <v>73.001257738338396</v>
      </c>
      <c r="AI25" s="55">
        <f>Y25-2*Z25</f>
        <v>510.98128269406061</v>
      </c>
      <c r="AJ25" s="54">
        <f>(AG25-AI25)/(AI25*(AF25-AH25))*7500.6</f>
        <v>20.701167333055071</v>
      </c>
      <c r="AK25" s="63">
        <f>AG25/2</f>
        <v>275.23593784436378</v>
      </c>
      <c r="AL25" s="51">
        <f>AI25/2</f>
        <v>255.49064134703031</v>
      </c>
      <c r="AM25" s="51">
        <f>(Q25-2*R25)/2</f>
        <v>274.7156828982084</v>
      </c>
      <c r="AN25" s="32"/>
      <c r="AQ25"/>
      <c r="AR25"/>
      <c r="AS25"/>
      <c r="AT25"/>
      <c r="AU25"/>
      <c r="AV25"/>
      <c r="AW25"/>
      <c r="AX25"/>
      <c r="AY25"/>
      <c r="AZ25"/>
    </row>
    <row r="26" spans="1:52" ht="15" customHeight="1" x14ac:dyDescent="0.3">
      <c r="A26" s="102"/>
      <c r="B26" s="94"/>
      <c r="C26" s="19" t="s">
        <v>54</v>
      </c>
      <c r="D26" s="68">
        <v>14</v>
      </c>
      <c r="E26" s="67">
        <v>6.18</v>
      </c>
      <c r="F26" s="65">
        <v>683</v>
      </c>
      <c r="G26" s="64">
        <v>188.34655761718801</v>
      </c>
      <c r="H26" s="66">
        <v>101.003110406099</v>
      </c>
      <c r="I26" s="65">
        <v>763.39726011585196</v>
      </c>
      <c r="J26" s="21">
        <v>117.756352231731</v>
      </c>
      <c r="K26" s="21">
        <v>1.22541541541542</v>
      </c>
      <c r="L26" s="21">
        <v>1.30523888558014</v>
      </c>
      <c r="M26" s="65">
        <v>4.3281888044094803</v>
      </c>
      <c r="N26" s="65">
        <v>31.689428625491502</v>
      </c>
      <c r="O26" s="64">
        <v>30.182462487240301</v>
      </c>
      <c r="P26" s="60">
        <v>100.00310228277201</v>
      </c>
      <c r="Q26" s="55">
        <v>762.74655086518703</v>
      </c>
      <c r="R26" s="55">
        <v>117.901726588762</v>
      </c>
      <c r="S26" s="56">
        <v>1.22541541541542</v>
      </c>
      <c r="T26" s="56">
        <v>1.30362950911677</v>
      </c>
      <c r="U26" s="55">
        <v>4.2911910926481998</v>
      </c>
      <c r="V26" s="55">
        <v>31.505514719087198</v>
      </c>
      <c r="W26" s="58">
        <v>29.793555715314302</v>
      </c>
      <c r="X26" s="60">
        <v>73.002513949319393</v>
      </c>
      <c r="Y26" s="55">
        <v>739.34364038402202</v>
      </c>
      <c r="Z26" s="55">
        <v>123.442381497006</v>
      </c>
      <c r="AA26" s="56">
        <v>1.22541541541542</v>
      </c>
      <c r="AB26" s="56">
        <v>1.2451166940639</v>
      </c>
      <c r="AC26" s="55">
        <v>3.1872165680978299</v>
      </c>
      <c r="AD26" s="55">
        <v>26.2728072922243</v>
      </c>
      <c r="AE26" s="58">
        <v>19.413721909005599</v>
      </c>
      <c r="AF26" s="57">
        <f>H26</f>
        <v>101.003110406099</v>
      </c>
      <c r="AG26" s="55">
        <f>(I26-2*J26)</f>
        <v>527.88455565238996</v>
      </c>
      <c r="AH26" s="56">
        <f>X26</f>
        <v>73.002513949319393</v>
      </c>
      <c r="AI26" s="55">
        <f>Y26-2*Z26</f>
        <v>492.45887739001</v>
      </c>
      <c r="AJ26" s="54">
        <f>(AG26-AI26)/(AI26*(AF26-AH26))*7500.6</f>
        <v>19.26978753607824</v>
      </c>
      <c r="AK26" s="63">
        <f>AG26/2</f>
        <v>263.94227782619498</v>
      </c>
      <c r="AL26" s="51">
        <f>AI26/2</f>
        <v>246.229438695005</v>
      </c>
      <c r="AM26" s="51">
        <f>(Q26-2*R26)/2</f>
        <v>263.4715488438315</v>
      </c>
      <c r="AN26" s="32"/>
      <c r="AQ26"/>
      <c r="AR26"/>
      <c r="AS26"/>
      <c r="AT26"/>
      <c r="AU26"/>
      <c r="AV26"/>
      <c r="AW26"/>
      <c r="AX26"/>
      <c r="AY26"/>
      <c r="AZ26"/>
    </row>
    <row r="27" spans="1:52" ht="15" customHeight="1" x14ac:dyDescent="0.3">
      <c r="A27" s="102"/>
      <c r="B27" s="94"/>
      <c r="C27" s="19" t="s">
        <v>55</v>
      </c>
      <c r="D27" s="68">
        <v>9.4</v>
      </c>
      <c r="E27" s="67">
        <v>6.04</v>
      </c>
      <c r="F27" s="65">
        <v>487</v>
      </c>
      <c r="G27" s="64">
        <v>99.600868225097699</v>
      </c>
      <c r="H27" s="66">
        <v>101.005152822574</v>
      </c>
      <c r="I27" s="65">
        <v>602.21985741385595</v>
      </c>
      <c r="J27" s="21">
        <v>44.996314986862899</v>
      </c>
      <c r="K27" s="21">
        <v>1.53891758425092</v>
      </c>
      <c r="L27" s="21">
        <v>1.4383706537338501</v>
      </c>
      <c r="M27" s="65">
        <v>20.541720876046401</v>
      </c>
      <c r="N27" s="65">
        <v>127.750926015069</v>
      </c>
      <c r="O27" s="64">
        <v>76.646892297201006</v>
      </c>
      <c r="P27" s="60">
        <v>100.002233386914</v>
      </c>
      <c r="Q27" s="59">
        <v>601.32876285898305</v>
      </c>
      <c r="R27" s="59">
        <v>45.0747411323186</v>
      </c>
      <c r="S27" s="56">
        <v>1.53891758425092</v>
      </c>
      <c r="T27" s="56">
        <v>1.4358680133797399</v>
      </c>
      <c r="U27" s="55">
        <v>20.409161516115301</v>
      </c>
      <c r="V27" s="55">
        <v>126.959178293045</v>
      </c>
      <c r="W27" s="58">
        <v>75.598818805609696</v>
      </c>
      <c r="X27" s="60">
        <v>73.001336161771903</v>
      </c>
      <c r="Y27" s="59">
        <v>570.16370531436701</v>
      </c>
      <c r="Z27" s="59">
        <v>48.0192940754632</v>
      </c>
      <c r="AA27" s="56">
        <v>1.53891758425092</v>
      </c>
      <c r="AB27" s="56">
        <v>1.34782029285057</v>
      </c>
      <c r="AC27" s="55">
        <v>16.589629896186501</v>
      </c>
      <c r="AD27" s="55">
        <v>106.59132303890701</v>
      </c>
      <c r="AE27" s="58">
        <v>48.047778225275003</v>
      </c>
      <c r="AF27" s="57">
        <f>H27</f>
        <v>101.005152822574</v>
      </c>
      <c r="AG27" s="55">
        <f>(I27-2*J27)</f>
        <v>512.22722744013015</v>
      </c>
      <c r="AH27" s="56">
        <f>X27</f>
        <v>73.001336161771903</v>
      </c>
      <c r="AI27" s="55">
        <f>Y27-2*Z27</f>
        <v>474.12511716344062</v>
      </c>
      <c r="AJ27" s="54">
        <f>(AG27-AI27)/(AI27*(AF27-AH27))*7500.6</f>
        <v>21.524587953554995</v>
      </c>
      <c r="AK27" s="63">
        <f>AG27/2</f>
        <v>256.11361372006508</v>
      </c>
      <c r="AL27" s="51">
        <f>AI27/2</f>
        <v>237.06255858172031</v>
      </c>
      <c r="AM27" s="51">
        <f>(Q27-2*R27)/2</f>
        <v>255.58964029717293</v>
      </c>
      <c r="AN27" s="32"/>
      <c r="AP27"/>
      <c r="AQ27"/>
      <c r="AR27"/>
      <c r="AS27"/>
      <c r="AT27"/>
      <c r="AU27"/>
      <c r="AV27"/>
      <c r="AW27"/>
      <c r="AX27"/>
      <c r="AY27"/>
      <c r="AZ27"/>
    </row>
    <row r="28" spans="1:52" ht="15" customHeight="1" thickBot="1" x14ac:dyDescent="0.35">
      <c r="A28" s="102"/>
      <c r="B28" s="94"/>
      <c r="C28" s="19"/>
      <c r="D28" s="78"/>
      <c r="E28" s="61"/>
      <c r="F28" s="55"/>
      <c r="G28" s="58"/>
      <c r="H28" s="57"/>
      <c r="I28" s="55"/>
      <c r="J28" s="56"/>
      <c r="K28" s="56"/>
      <c r="L28" s="56"/>
      <c r="M28" s="55"/>
      <c r="N28" s="55"/>
      <c r="O28" s="58"/>
      <c r="P28" s="60"/>
      <c r="Q28" s="59"/>
      <c r="R28" s="59"/>
      <c r="S28" s="56"/>
      <c r="T28" s="56"/>
      <c r="U28" s="55"/>
      <c r="V28" s="55"/>
      <c r="W28" s="58"/>
      <c r="X28" s="60"/>
      <c r="Y28" s="59"/>
      <c r="Z28" s="59"/>
      <c r="AA28" s="56"/>
      <c r="AB28" s="56"/>
      <c r="AC28" s="55"/>
      <c r="AD28" s="55"/>
      <c r="AE28" s="58"/>
      <c r="AF28" s="57"/>
      <c r="AG28" s="55"/>
      <c r="AH28" s="56"/>
      <c r="AI28" s="55"/>
      <c r="AJ28" s="54"/>
      <c r="AK28" s="53"/>
      <c r="AL28" s="52"/>
      <c r="AM28" s="51"/>
      <c r="AN28" s="32"/>
      <c r="AP28"/>
      <c r="AQ28"/>
      <c r="AR28"/>
      <c r="AS28"/>
      <c r="AT28"/>
      <c r="AU28"/>
      <c r="AV28"/>
      <c r="AW28"/>
      <c r="AX28"/>
      <c r="AY28"/>
      <c r="AZ28"/>
    </row>
    <row r="29" spans="1:52" ht="15" customHeight="1" x14ac:dyDescent="0.3">
      <c r="A29" s="102"/>
      <c r="B29" s="94"/>
      <c r="C29" s="17" t="s">
        <v>2</v>
      </c>
      <c r="D29" s="49">
        <f t="shared" ref="D29:AM29" si="6">AVERAGE(D23:D28)</f>
        <v>12.1</v>
      </c>
      <c r="E29" s="50">
        <f t="shared" si="6"/>
        <v>5.4219999999999997</v>
      </c>
      <c r="F29" s="45">
        <f t="shared" si="6"/>
        <v>576</v>
      </c>
      <c r="G29" s="48">
        <f t="shared" si="6"/>
        <v>121.17322845458978</v>
      </c>
      <c r="H29" s="47">
        <f t="shared" si="6"/>
        <v>101.0033009693866</v>
      </c>
      <c r="I29" s="45">
        <f t="shared" si="6"/>
        <v>680.23959911442478</v>
      </c>
      <c r="J29" s="49">
        <f t="shared" si="6"/>
        <v>63.212353064164652</v>
      </c>
      <c r="K29" s="49">
        <f t="shared" si="6"/>
        <v>1.4748144144144142</v>
      </c>
      <c r="L29" s="49">
        <f t="shared" si="6"/>
        <v>1.3615082572130199</v>
      </c>
      <c r="M29" s="45">
        <f t="shared" si="6"/>
        <v>17.034241725998555</v>
      </c>
      <c r="N29" s="45">
        <f t="shared" si="6"/>
        <v>102.22967143801058</v>
      </c>
      <c r="O29" s="48">
        <f t="shared" si="6"/>
        <v>67.397822054688447</v>
      </c>
      <c r="P29" s="46">
        <f t="shared" si="6"/>
        <v>100.00249482732841</v>
      </c>
      <c r="Q29" s="45">
        <f t="shared" si="6"/>
        <v>679.39712240479162</v>
      </c>
      <c r="R29" s="45">
        <f t="shared" si="6"/>
        <v>63.303602548680637</v>
      </c>
      <c r="S29" s="49">
        <f t="shared" si="6"/>
        <v>1.4748144144144142</v>
      </c>
      <c r="T29" s="49">
        <f t="shared" si="6"/>
        <v>1.359425546719822</v>
      </c>
      <c r="U29" s="45">
        <f t="shared" si="6"/>
        <v>16.928705206925503</v>
      </c>
      <c r="V29" s="45">
        <f t="shared" si="6"/>
        <v>101.62124926836709</v>
      </c>
      <c r="W29" s="48">
        <f t="shared" si="6"/>
        <v>66.499717833410131</v>
      </c>
      <c r="X29" s="47">
        <f t="shared" si="6"/>
        <v>73.001879885556605</v>
      </c>
      <c r="Y29" s="45">
        <f t="shared" si="6"/>
        <v>649.307235514799</v>
      </c>
      <c r="Z29" s="45">
        <f t="shared" si="6"/>
        <v>66.787222126032759</v>
      </c>
      <c r="AA29" s="49">
        <f t="shared" si="6"/>
        <v>1.4748144144144142</v>
      </c>
      <c r="AB29" s="49">
        <f t="shared" si="6"/>
        <v>1.284603387675276</v>
      </c>
      <c r="AC29" s="45">
        <f t="shared" si="6"/>
        <v>13.827927983594247</v>
      </c>
      <c r="AD29" s="45">
        <f t="shared" si="6"/>
        <v>85.674211657244655</v>
      </c>
      <c r="AE29" s="48">
        <f t="shared" si="6"/>
        <v>42.697692086771362</v>
      </c>
      <c r="AF29" s="47">
        <f t="shared" si="6"/>
        <v>101.0033009693866</v>
      </c>
      <c r="AG29" s="45">
        <f t="shared" si="6"/>
        <v>553.81489298609551</v>
      </c>
      <c r="AH29" s="46">
        <f t="shared" si="6"/>
        <v>73.001879885556605</v>
      </c>
      <c r="AI29" s="45">
        <f t="shared" si="6"/>
        <v>515.7327912627336</v>
      </c>
      <c r="AJ29" s="44">
        <f t="shared" si="6"/>
        <v>19.765566459838453</v>
      </c>
      <c r="AK29" s="43">
        <f t="shared" si="6"/>
        <v>276.90744649304776</v>
      </c>
      <c r="AL29" s="42">
        <f t="shared" si="6"/>
        <v>257.8663956313668</v>
      </c>
      <c r="AM29" s="42">
        <f t="shared" si="6"/>
        <v>276.39495865371521</v>
      </c>
      <c r="AN29" s="32"/>
      <c r="AP29"/>
      <c r="AQ29"/>
      <c r="AR29"/>
      <c r="AS29"/>
      <c r="AT29"/>
      <c r="AU29"/>
      <c r="AV29"/>
      <c r="AW29"/>
      <c r="AX29"/>
      <c r="AY29"/>
      <c r="AZ29"/>
    </row>
    <row r="30" spans="1:52" ht="15" customHeight="1" x14ac:dyDescent="0.3">
      <c r="A30" s="102"/>
      <c r="B30" s="94"/>
      <c r="C30" s="16" t="s">
        <v>1</v>
      </c>
      <c r="D30" s="40">
        <f t="shared" ref="D30:AM30" si="7">_xlfn.STDEV.S(D23:D28)</f>
        <v>1.7635192088548437</v>
      </c>
      <c r="E30" s="41">
        <f t="shared" si="7"/>
        <v>1.2823494063631815</v>
      </c>
      <c r="F30" s="36">
        <f t="shared" si="7"/>
        <v>71.021123618258812</v>
      </c>
      <c r="G30" s="39">
        <f t="shared" si="7"/>
        <v>37.982467337356404</v>
      </c>
      <c r="H30" s="38">
        <f t="shared" si="7"/>
        <v>1.2184665592421631E-3</v>
      </c>
      <c r="I30" s="36">
        <f t="shared" si="7"/>
        <v>60.613155122088195</v>
      </c>
      <c r="J30" s="40">
        <f t="shared" si="7"/>
        <v>30.787373325848161</v>
      </c>
      <c r="K30" s="40">
        <f t="shared" si="7"/>
        <v>0.14526627290671693</v>
      </c>
      <c r="L30" s="40">
        <f t="shared" si="7"/>
        <v>8.4620099976319807E-2</v>
      </c>
      <c r="M30" s="36">
        <f t="shared" si="7"/>
        <v>7.905214268671009</v>
      </c>
      <c r="N30" s="36">
        <f t="shared" si="7"/>
        <v>43.77209536507177</v>
      </c>
      <c r="O30" s="39">
        <f t="shared" si="7"/>
        <v>22.692582869721043</v>
      </c>
      <c r="P30" s="37">
        <f t="shared" si="7"/>
        <v>6.1777422476174835E-4</v>
      </c>
      <c r="Q30" s="36">
        <f t="shared" si="7"/>
        <v>60.643157506392662</v>
      </c>
      <c r="R30" s="36">
        <f t="shared" si="7"/>
        <v>30.816730334523555</v>
      </c>
      <c r="S30" s="40">
        <f t="shared" si="7"/>
        <v>0.14526627290671693</v>
      </c>
      <c r="T30" s="40">
        <f t="shared" si="7"/>
        <v>8.4070844562044125E-2</v>
      </c>
      <c r="U30" s="36">
        <f t="shared" si="7"/>
        <v>7.8561649182655895</v>
      </c>
      <c r="V30" s="36">
        <f t="shared" si="7"/>
        <v>43.507550508944469</v>
      </c>
      <c r="W30" s="39">
        <f t="shared" si="7"/>
        <v>22.369945826983873</v>
      </c>
      <c r="X30" s="38">
        <f t="shared" si="7"/>
        <v>9.7303126633322648E-4</v>
      </c>
      <c r="Y30" s="36">
        <f t="shared" si="7"/>
        <v>62.061758649068096</v>
      </c>
      <c r="Z30" s="36">
        <f t="shared" si="7"/>
        <v>31.940939047934922</v>
      </c>
      <c r="AA30" s="40">
        <f t="shared" si="7"/>
        <v>0.14526627290671693</v>
      </c>
      <c r="AB30" s="40">
        <f t="shared" si="7"/>
        <v>6.5553688621261291E-2</v>
      </c>
      <c r="AC30" s="36">
        <f t="shared" si="7"/>
        <v>6.4615910463948216</v>
      </c>
      <c r="AD30" s="36">
        <f t="shared" si="7"/>
        <v>36.751260114484346</v>
      </c>
      <c r="AE30" s="39">
        <f t="shared" si="7"/>
        <v>13.953800944363845</v>
      </c>
      <c r="AF30" s="38">
        <f t="shared" si="7"/>
        <v>1.2184665592421631E-3</v>
      </c>
      <c r="AG30" s="36">
        <f t="shared" si="7"/>
        <v>41.442263628504314</v>
      </c>
      <c r="AH30" s="37">
        <f t="shared" si="7"/>
        <v>9.7303126633322648E-4</v>
      </c>
      <c r="AI30" s="36">
        <f t="shared" si="7"/>
        <v>37.428806085681742</v>
      </c>
      <c r="AJ30" s="35">
        <f t="shared" si="7"/>
        <v>3.2605919191432444</v>
      </c>
      <c r="AK30" s="34">
        <f t="shared" si="7"/>
        <v>20.721131814252157</v>
      </c>
      <c r="AL30" s="33">
        <f t="shared" si="7"/>
        <v>18.714403042840871</v>
      </c>
      <c r="AM30" s="33">
        <f t="shared" si="7"/>
        <v>20.658382828760661</v>
      </c>
      <c r="AN30" s="32"/>
      <c r="AP30"/>
      <c r="AQ30"/>
      <c r="AR30"/>
      <c r="AS30"/>
      <c r="AT30"/>
      <c r="AU30"/>
      <c r="AV30"/>
      <c r="AW30"/>
      <c r="AX30"/>
      <c r="AY30"/>
      <c r="AZ30"/>
    </row>
    <row r="31" spans="1:52" ht="15" customHeight="1" thickBot="1" x14ac:dyDescent="0.35">
      <c r="A31" s="102"/>
      <c r="B31" s="95"/>
      <c r="C31" s="15" t="s">
        <v>0</v>
      </c>
      <c r="D31" s="30">
        <f t="shared" ref="D31:AM31" si="8">_xlfn.STDEV.S(D23:D28)/SQRT(COUNT(D23:D28))</f>
        <v>0.78866976612521589</v>
      </c>
      <c r="E31" s="31">
        <f t="shared" si="8"/>
        <v>0.57348408870691503</v>
      </c>
      <c r="F31" s="26">
        <f t="shared" si="8"/>
        <v>31.761612049768505</v>
      </c>
      <c r="G31" s="29">
        <f t="shared" si="8"/>
        <v>16.986275783898872</v>
      </c>
      <c r="H31" s="28">
        <f t="shared" si="8"/>
        <v>5.4491481095515022E-4</v>
      </c>
      <c r="I31" s="26">
        <f t="shared" si="8"/>
        <v>27.107027036745752</v>
      </c>
      <c r="J31" s="30">
        <f t="shared" si="8"/>
        <v>13.768531921052054</v>
      </c>
      <c r="K31" s="30">
        <f t="shared" si="8"/>
        <v>6.4965052211491001E-2</v>
      </c>
      <c r="L31" s="30">
        <f t="shared" si="8"/>
        <v>3.7843259161975881E-2</v>
      </c>
      <c r="M31" s="26">
        <f t="shared" si="8"/>
        <v>3.5353192962899325</v>
      </c>
      <c r="N31" s="26">
        <f t="shared" si="8"/>
        <v>19.575476150780791</v>
      </c>
      <c r="O31" s="29">
        <f t="shared" si="8"/>
        <v>10.148431576348701</v>
      </c>
      <c r="P31" s="27">
        <f t="shared" si="8"/>
        <v>2.7627703226290064E-4</v>
      </c>
      <c r="Q31" s="26">
        <f t="shared" si="8"/>
        <v>27.120444510904125</v>
      </c>
      <c r="R31" s="26">
        <f t="shared" si="8"/>
        <v>13.781660774454901</v>
      </c>
      <c r="S31" s="30">
        <f t="shared" si="8"/>
        <v>6.4965052211491001E-2</v>
      </c>
      <c r="T31" s="30">
        <f t="shared" si="8"/>
        <v>3.7597624673309842E-2</v>
      </c>
      <c r="U31" s="26">
        <f t="shared" si="8"/>
        <v>3.5133837599381872</v>
      </c>
      <c r="V31" s="26">
        <f t="shared" si="8"/>
        <v>19.457168094501078</v>
      </c>
      <c r="W31" s="29">
        <f t="shared" si="8"/>
        <v>10.004143904424737</v>
      </c>
      <c r="X31" s="28">
        <f t="shared" si="8"/>
        <v>4.3515281115075936E-4</v>
      </c>
      <c r="Y31" s="26">
        <f t="shared" si="8"/>
        <v>27.754862228500354</v>
      </c>
      <c r="Z31" s="26">
        <f t="shared" si="8"/>
        <v>14.284422195271979</v>
      </c>
      <c r="AA31" s="30">
        <f t="shared" si="8"/>
        <v>6.4965052211491001E-2</v>
      </c>
      <c r="AB31" s="30">
        <f t="shared" si="8"/>
        <v>2.9316500786598941E-2</v>
      </c>
      <c r="AC31" s="26">
        <f t="shared" si="8"/>
        <v>2.8897113645085635</v>
      </c>
      <c r="AD31" s="26">
        <f t="shared" si="8"/>
        <v>16.43566317495274</v>
      </c>
      <c r="AE31" s="29">
        <f t="shared" si="8"/>
        <v>6.2403294912196632</v>
      </c>
      <c r="AF31" s="28">
        <f t="shared" si="8"/>
        <v>5.4491481095515022E-4</v>
      </c>
      <c r="AG31" s="26">
        <f t="shared" si="8"/>
        <v>18.533543722960548</v>
      </c>
      <c r="AH31" s="27">
        <f t="shared" si="8"/>
        <v>4.3515281115075936E-4</v>
      </c>
      <c r="AI31" s="26">
        <f t="shared" si="8"/>
        <v>16.738670944848437</v>
      </c>
      <c r="AJ31" s="25">
        <f t="shared" si="8"/>
        <v>1.4581810356181584</v>
      </c>
      <c r="AK31" s="24">
        <f t="shared" si="8"/>
        <v>9.2667718614802741</v>
      </c>
      <c r="AL31" s="23">
        <f t="shared" si="8"/>
        <v>8.3693354724242184</v>
      </c>
      <c r="AM31" s="23">
        <f t="shared" si="8"/>
        <v>9.2387096620646467</v>
      </c>
      <c r="AN31" s="22"/>
      <c r="AP31"/>
      <c r="AQ31"/>
      <c r="AR31"/>
      <c r="AS31"/>
      <c r="AT31"/>
      <c r="AU31"/>
      <c r="AV31"/>
      <c r="AW31"/>
      <c r="AX31"/>
      <c r="AY31"/>
      <c r="AZ31"/>
    </row>
    <row r="32" spans="1:52" ht="15" customHeight="1" x14ac:dyDescent="0.3">
      <c r="A32" s="102"/>
      <c r="B32" s="93" t="s">
        <v>8</v>
      </c>
      <c r="C32" s="19" t="s">
        <v>7</v>
      </c>
      <c r="D32" s="68">
        <v>14.5</v>
      </c>
      <c r="E32" s="77">
        <v>5.72</v>
      </c>
      <c r="F32" s="74">
        <v>745</v>
      </c>
      <c r="G32" s="73">
        <v>162.29748535156301</v>
      </c>
      <c r="H32" s="76">
        <v>101.006005669475</v>
      </c>
      <c r="I32" s="74">
        <v>730.15578824875797</v>
      </c>
      <c r="J32" s="75">
        <v>127.339709013563</v>
      </c>
      <c r="K32" s="75">
        <v>1.231997997998</v>
      </c>
      <c r="L32" s="75">
        <v>1.03451772402062</v>
      </c>
      <c r="M32" s="74">
        <v>2.04168070807548</v>
      </c>
      <c r="N32" s="74">
        <v>26.709008508398998</v>
      </c>
      <c r="O32" s="73">
        <v>25.140713095393401</v>
      </c>
      <c r="P32" s="72">
        <v>100.006713558743</v>
      </c>
      <c r="Q32" s="70">
        <v>729.82176437127498</v>
      </c>
      <c r="R32" s="70">
        <v>127.429245381876</v>
      </c>
      <c r="S32" s="71">
        <v>1.231997997998</v>
      </c>
      <c r="T32" s="71">
        <v>1.0337908346814699</v>
      </c>
      <c r="U32" s="70">
        <v>1.94234965293526</v>
      </c>
      <c r="V32" s="70">
        <v>26.5715005599424</v>
      </c>
      <c r="W32" s="69">
        <v>24.847653540678799</v>
      </c>
      <c r="X32" s="72">
        <v>73.005100689070304</v>
      </c>
      <c r="Y32" s="70">
        <v>720.01316609611604</v>
      </c>
      <c r="Z32" s="70">
        <v>130.13201786210399</v>
      </c>
      <c r="AA32" s="71">
        <v>1.231997997998</v>
      </c>
      <c r="AB32" s="71">
        <v>1.0123195514093599</v>
      </c>
      <c r="AC32" s="70">
        <v>1.5531667421945701</v>
      </c>
      <c r="AD32" s="70">
        <v>23.031561091251898</v>
      </c>
      <c r="AE32" s="69">
        <v>17.193142626857298</v>
      </c>
      <c r="AF32" s="57">
        <f>H32</f>
        <v>101.006005669475</v>
      </c>
      <c r="AG32" s="55">
        <f>(I32-2*J32)</f>
        <v>475.47637022163201</v>
      </c>
      <c r="AH32" s="56">
        <f>X32</f>
        <v>73.005100689070304</v>
      </c>
      <c r="AI32" s="55">
        <f>Y32-2*Z32</f>
        <v>459.74913037190805</v>
      </c>
      <c r="AJ32" s="54">
        <f>(AG32-AI32)/(AI32*(AF32-AH32))*7500.6</f>
        <v>9.163376508242564</v>
      </c>
      <c r="AK32" s="63">
        <f>AG32/2</f>
        <v>237.738185110816</v>
      </c>
      <c r="AL32" s="51">
        <f>AI32/2</f>
        <v>229.87456518595403</v>
      </c>
      <c r="AM32" s="51">
        <f>(Q32-2*R32)/2</f>
        <v>237.48163680376149</v>
      </c>
      <c r="AN32" s="32"/>
      <c r="AP32"/>
      <c r="AQ32"/>
      <c r="AR32"/>
      <c r="AS32"/>
      <c r="AT32"/>
      <c r="AU32"/>
      <c r="AV32"/>
      <c r="AW32"/>
      <c r="AX32"/>
      <c r="AY32"/>
      <c r="AZ32"/>
    </row>
    <row r="33" spans="1:52" ht="15" customHeight="1" x14ac:dyDescent="0.3">
      <c r="A33" s="102"/>
      <c r="B33" s="94"/>
      <c r="C33" s="19" t="s">
        <v>6</v>
      </c>
      <c r="D33" s="68">
        <v>11</v>
      </c>
      <c r="E33" s="67">
        <v>5.04</v>
      </c>
      <c r="F33" s="65">
        <v>598</v>
      </c>
      <c r="G33" s="64">
        <v>126.974662780762</v>
      </c>
      <c r="H33" s="66">
        <v>101.003087674304</v>
      </c>
      <c r="I33" s="65">
        <v>695.83745775702198</v>
      </c>
      <c r="J33" s="21">
        <v>64.801119538108395</v>
      </c>
      <c r="K33" s="21">
        <v>1.4625962629296001</v>
      </c>
      <c r="L33" s="21">
        <v>1.33970784235159</v>
      </c>
      <c r="M33" s="65">
        <v>14.031052396891299</v>
      </c>
      <c r="N33" s="65">
        <v>93.123764298511603</v>
      </c>
      <c r="O33" s="64">
        <v>58.8320970314128</v>
      </c>
      <c r="P33" s="60">
        <v>100.00302897328</v>
      </c>
      <c r="Q33" s="55">
        <v>695.180848581845</v>
      </c>
      <c r="R33" s="55">
        <v>64.876360486290494</v>
      </c>
      <c r="S33" s="56">
        <v>1.4625962629296001</v>
      </c>
      <c r="T33" s="56">
        <v>1.3381541040162299</v>
      </c>
      <c r="U33" s="55">
        <v>13.963208531870499</v>
      </c>
      <c r="V33" s="55">
        <v>92.551689763623997</v>
      </c>
      <c r="W33" s="58">
        <v>58.099098604667098</v>
      </c>
      <c r="X33" s="60">
        <v>73.001537101556593</v>
      </c>
      <c r="Y33" s="55">
        <v>670.34797041440402</v>
      </c>
      <c r="Z33" s="55">
        <v>67.873145003016205</v>
      </c>
      <c r="AA33" s="56">
        <v>1.4625962629296001</v>
      </c>
      <c r="AB33" s="56">
        <v>1.27907094970343</v>
      </c>
      <c r="AC33" s="55">
        <v>11.839967772339801</v>
      </c>
      <c r="AD33" s="55">
        <v>77.289312122069106</v>
      </c>
      <c r="AE33" s="58">
        <v>38.329191641958303</v>
      </c>
      <c r="AF33" s="57">
        <f>H33</f>
        <v>101.003087674304</v>
      </c>
      <c r="AG33" s="55">
        <f>(I33-2*J33)</f>
        <v>566.23521868080525</v>
      </c>
      <c r="AH33" s="56">
        <f>X33</f>
        <v>73.001537101556593</v>
      </c>
      <c r="AI33" s="55">
        <f>Y33-2*Z33</f>
        <v>534.60168040837164</v>
      </c>
      <c r="AJ33" s="54">
        <f>(AG33-AI33)/(AI33*(AF33-AH33))*7500.6</f>
        <v>15.850077003741344</v>
      </c>
      <c r="AK33" s="63">
        <f>AG33/2</f>
        <v>283.11760934040262</v>
      </c>
      <c r="AL33" s="51">
        <f>AI33/2</f>
        <v>267.30084020418582</v>
      </c>
      <c r="AM33" s="51">
        <f>(Q33-2*R33)/2</f>
        <v>282.71406380463202</v>
      </c>
      <c r="AN33" s="32"/>
      <c r="AP33"/>
      <c r="AQ33"/>
      <c r="AR33"/>
      <c r="AS33"/>
      <c r="AT33"/>
      <c r="AU33"/>
      <c r="AV33"/>
      <c r="AW33"/>
      <c r="AX33"/>
      <c r="AY33"/>
      <c r="AZ33"/>
    </row>
    <row r="34" spans="1:52" ht="15" customHeight="1" x14ac:dyDescent="0.3">
      <c r="A34" s="102"/>
      <c r="B34" s="94"/>
      <c r="C34" s="19" t="s">
        <v>5</v>
      </c>
      <c r="D34" s="68">
        <v>16.3</v>
      </c>
      <c r="E34" s="67">
        <v>4.12</v>
      </c>
      <c r="F34" s="65">
        <v>757</v>
      </c>
      <c r="G34" s="64">
        <v>133.45648193359401</v>
      </c>
      <c r="H34" s="66">
        <v>101.00240978602601</v>
      </c>
      <c r="I34" s="65">
        <v>861.17441874974304</v>
      </c>
      <c r="J34" s="21">
        <v>90.651745212218799</v>
      </c>
      <c r="K34" s="21">
        <v>1.1913650316983699</v>
      </c>
      <c r="L34" s="21">
        <v>1.2357159544002601</v>
      </c>
      <c r="M34" s="65">
        <v>6.3509181729601796</v>
      </c>
      <c r="N34" s="65">
        <v>38.295809810443203</v>
      </c>
      <c r="O34" s="64">
        <v>50.494880220539599</v>
      </c>
      <c r="P34" s="60">
        <v>100.002400573641</v>
      </c>
      <c r="Q34" s="55">
        <v>860.33233176338899</v>
      </c>
      <c r="R34" s="55">
        <v>90.764184173283994</v>
      </c>
      <c r="S34" s="56">
        <v>1.1913650316983699</v>
      </c>
      <c r="T34" s="56">
        <v>1.2341851455316499</v>
      </c>
      <c r="U34" s="55">
        <v>6.2887245226736699</v>
      </c>
      <c r="V34" s="55">
        <v>38.036951002512801</v>
      </c>
      <c r="W34" s="58">
        <v>49.854641289206299</v>
      </c>
      <c r="X34" s="60">
        <v>73.001404435433898</v>
      </c>
      <c r="Y34" s="55">
        <v>830.38582749354896</v>
      </c>
      <c r="Z34" s="55">
        <v>94.980592709973706</v>
      </c>
      <c r="AA34" s="56">
        <v>1.1913650316983699</v>
      </c>
      <c r="AB34" s="56">
        <v>1.17939680788287</v>
      </c>
      <c r="AC34" s="55">
        <v>4.4517105195131998</v>
      </c>
      <c r="AD34" s="55">
        <v>30.810361642337998</v>
      </c>
      <c r="AE34" s="58">
        <v>32.811771880842002</v>
      </c>
      <c r="AF34" s="57">
        <f>H34</f>
        <v>101.00240978602601</v>
      </c>
      <c r="AG34" s="55">
        <f>(I34-2*J34)</f>
        <v>679.87092832530539</v>
      </c>
      <c r="AH34" s="56">
        <f>X34</f>
        <v>73.001404435433898</v>
      </c>
      <c r="AI34" s="55">
        <f>Y34-2*Z34</f>
        <v>640.42464207360149</v>
      </c>
      <c r="AJ34" s="54">
        <f>(AG34-AI34)/(AI34*(AF34-AH34))*7500.6</f>
        <v>16.499108128000081</v>
      </c>
      <c r="AK34" s="63">
        <f>AG34/2</f>
        <v>339.93546416265269</v>
      </c>
      <c r="AL34" s="51">
        <f>AI34/2</f>
        <v>320.21232103680074</v>
      </c>
      <c r="AM34" s="51">
        <f>(Q34-2*R34)/2</f>
        <v>339.40198170841052</v>
      </c>
      <c r="AN34" s="32"/>
      <c r="AP34"/>
      <c r="AQ34"/>
      <c r="AR34"/>
      <c r="AS34"/>
      <c r="AT34"/>
      <c r="AU34"/>
      <c r="AV34"/>
      <c r="AW34"/>
      <c r="AX34"/>
      <c r="AY34"/>
      <c r="AZ34"/>
    </row>
    <row r="35" spans="1:52" ht="15" customHeight="1" x14ac:dyDescent="0.3">
      <c r="A35" s="102"/>
      <c r="B35" s="94"/>
      <c r="C35" s="19" t="s">
        <v>4</v>
      </c>
      <c r="D35" s="68">
        <v>13</v>
      </c>
      <c r="E35" s="67">
        <v>5.27</v>
      </c>
      <c r="F35" s="65">
        <v>614</v>
      </c>
      <c r="G35" s="64">
        <v>184.86888122558599</v>
      </c>
      <c r="H35" s="66">
        <v>101.02282833528599</v>
      </c>
      <c r="I35" s="65">
        <v>605.40584105415201</v>
      </c>
      <c r="J35" s="21">
        <v>137.587407752872</v>
      </c>
      <c r="K35" s="21">
        <v>1.2325308641975301</v>
      </c>
      <c r="L35" s="21">
        <v>1.09015266624652</v>
      </c>
      <c r="M35" s="65">
        <v>1.49119898525701</v>
      </c>
      <c r="N35" s="65">
        <v>26.910548677562701</v>
      </c>
      <c r="O35" s="64">
        <v>16.163076094704302</v>
      </c>
      <c r="P35" s="60">
        <v>100.156401599739</v>
      </c>
      <c r="Q35" s="55">
        <v>605.29749037253703</v>
      </c>
      <c r="R35" s="55">
        <v>137.63257196106699</v>
      </c>
      <c r="S35" s="56">
        <v>1.2325308641975301</v>
      </c>
      <c r="T35" s="56">
        <v>1.08979493201777</v>
      </c>
      <c r="U35" s="55">
        <v>1.48591938288457</v>
      </c>
      <c r="V35" s="55">
        <v>26.8436779686023</v>
      </c>
      <c r="W35" s="58">
        <v>16.009556592518098</v>
      </c>
      <c r="X35" s="60">
        <v>73.015644008761399</v>
      </c>
      <c r="Y35" s="55">
        <v>601.07862885274801</v>
      </c>
      <c r="Z35" s="55">
        <v>139.42459139045201</v>
      </c>
      <c r="AA35" s="56">
        <v>1.2325308641975301</v>
      </c>
      <c r="AB35" s="56">
        <v>1.07578783561716</v>
      </c>
      <c r="AC35" s="55">
        <v>1.31202012796295</v>
      </c>
      <c r="AD35" s="55">
        <v>24.6381355022253</v>
      </c>
      <c r="AE35" s="58">
        <v>11.248822755419599</v>
      </c>
      <c r="AF35" s="57">
        <f>H35</f>
        <v>101.02282833528599</v>
      </c>
      <c r="AG35" s="55">
        <f>(I35-2*J35)</f>
        <v>330.23102554840801</v>
      </c>
      <c r="AH35" s="56">
        <f>X35</f>
        <v>73.015644008761399</v>
      </c>
      <c r="AI35" s="55">
        <f>Y35-2*Z35</f>
        <v>322.229446071844</v>
      </c>
      <c r="AJ35" s="54">
        <f>(AG35-AI35)/(AI35*(AF35-AH35))*7500.6</f>
        <v>6.6502359517402727</v>
      </c>
      <c r="AK35" s="63">
        <f>AG35/2</f>
        <v>165.11551277420401</v>
      </c>
      <c r="AL35" s="51">
        <f>AI35/2</f>
        <v>161.114723035922</v>
      </c>
      <c r="AM35" s="51">
        <f>(Q35-2*R35)/2</f>
        <v>165.01617322520153</v>
      </c>
      <c r="AN35" s="32"/>
      <c r="AP35"/>
      <c r="AQ35"/>
      <c r="AR35"/>
      <c r="AS35"/>
      <c r="AT35"/>
      <c r="AU35"/>
      <c r="AV35"/>
      <c r="AW35"/>
      <c r="AX35"/>
      <c r="AY35"/>
      <c r="AZ35"/>
    </row>
    <row r="36" spans="1:52" ht="15" customHeight="1" x14ac:dyDescent="0.3">
      <c r="A36" s="102"/>
      <c r="B36" s="94"/>
      <c r="C36" s="19" t="s">
        <v>3</v>
      </c>
      <c r="D36" s="68">
        <v>14</v>
      </c>
      <c r="E36" s="67">
        <v>5.72</v>
      </c>
      <c r="F36" s="65">
        <v>695</v>
      </c>
      <c r="G36" s="64">
        <v>133.12745666503901</v>
      </c>
      <c r="H36" s="66">
        <v>101.008926947652</v>
      </c>
      <c r="I36" s="65">
        <v>676.32953397656297</v>
      </c>
      <c r="J36" s="21">
        <v>94.759561173399206</v>
      </c>
      <c r="K36" s="21">
        <v>1.35731431431431</v>
      </c>
      <c r="L36" s="21">
        <v>1.0350567574476801</v>
      </c>
      <c r="M36" s="65">
        <v>3.1502200501645499</v>
      </c>
      <c r="N36" s="65">
        <v>40.257605571379202</v>
      </c>
      <c r="O36" s="64">
        <v>34.590901770827799</v>
      </c>
      <c r="P36" s="60">
        <v>100.008842088027</v>
      </c>
      <c r="Q36" s="59">
        <v>676.10265974697302</v>
      </c>
      <c r="R36" s="59">
        <v>94.803747737960904</v>
      </c>
      <c r="S36" s="56">
        <v>1.35731431431431</v>
      </c>
      <c r="T36" s="56">
        <v>1.0345743334578099</v>
      </c>
      <c r="U36" s="55">
        <v>3.1341842041037302</v>
      </c>
      <c r="V36" s="55">
        <v>40.049662379645497</v>
      </c>
      <c r="W36" s="58">
        <v>34.210287982027097</v>
      </c>
      <c r="X36" s="60">
        <v>73.005974355704893</v>
      </c>
      <c r="Y36" s="59">
        <v>668.65416863155997</v>
      </c>
      <c r="Z36" s="59">
        <v>96.282374455138296</v>
      </c>
      <c r="AA36" s="56">
        <v>1.35731431431431</v>
      </c>
      <c r="AB36" s="56">
        <v>1.0186861788603201</v>
      </c>
      <c r="AC36" s="55">
        <v>2.68893226302907</v>
      </c>
      <c r="AD36" s="55">
        <v>34.449393460976701</v>
      </c>
      <c r="AE36" s="58">
        <v>24.0638686825565</v>
      </c>
      <c r="AF36" s="57">
        <f>H36</f>
        <v>101.008926947652</v>
      </c>
      <c r="AG36" s="55">
        <f>(I36-2*J36)</f>
        <v>486.81041162976453</v>
      </c>
      <c r="AH36" s="56">
        <f>X36</f>
        <v>73.005974355704893</v>
      </c>
      <c r="AI36" s="55">
        <f>Y36-2*Z36</f>
        <v>476.08941972128338</v>
      </c>
      <c r="AJ36" s="54">
        <f>(AG36-AI36)/(AI36*(AF36-AH36))*7500.6</f>
        <v>6.0316845242943087</v>
      </c>
      <c r="AK36" s="63">
        <f>AG36/2</f>
        <v>243.40520581488227</v>
      </c>
      <c r="AL36" s="51">
        <f>AI36/2</f>
        <v>238.04470986064169</v>
      </c>
      <c r="AM36" s="51">
        <f>(Q36-2*R36)/2</f>
        <v>243.24758213552559</v>
      </c>
      <c r="AN36" s="32"/>
      <c r="AP36"/>
      <c r="AQ36"/>
      <c r="AR36"/>
      <c r="AS36"/>
      <c r="AT36"/>
      <c r="AU36"/>
      <c r="AV36"/>
      <c r="AW36"/>
      <c r="AX36"/>
      <c r="AY36"/>
      <c r="AZ36"/>
    </row>
    <row r="37" spans="1:52" ht="15" customHeight="1" thickBot="1" x14ac:dyDescent="0.35">
      <c r="A37" s="102"/>
      <c r="B37" s="94"/>
      <c r="C37" s="19"/>
      <c r="D37" s="62"/>
      <c r="E37" s="61"/>
      <c r="F37" s="55"/>
      <c r="G37" s="58"/>
      <c r="H37" s="57"/>
      <c r="I37" s="55"/>
      <c r="J37" s="56"/>
      <c r="K37" s="56"/>
      <c r="L37" s="56"/>
      <c r="M37" s="55"/>
      <c r="N37" s="55"/>
      <c r="O37" s="58"/>
      <c r="P37" s="60"/>
      <c r="Q37" s="59"/>
      <c r="R37" s="59"/>
      <c r="S37" s="56"/>
      <c r="T37" s="56"/>
      <c r="U37" s="55"/>
      <c r="V37" s="55"/>
      <c r="W37" s="58"/>
      <c r="X37" s="60"/>
      <c r="Y37" s="59"/>
      <c r="Z37" s="59"/>
      <c r="AA37" s="56"/>
      <c r="AB37" s="56"/>
      <c r="AC37" s="55"/>
      <c r="AD37" s="55"/>
      <c r="AE37" s="58"/>
      <c r="AF37" s="57"/>
      <c r="AG37" s="55"/>
      <c r="AH37" s="56"/>
      <c r="AI37" s="55"/>
      <c r="AJ37" s="54"/>
      <c r="AK37" s="53"/>
      <c r="AL37" s="52"/>
      <c r="AM37" s="51"/>
      <c r="AN37" s="32"/>
      <c r="AP37"/>
      <c r="AQ37"/>
      <c r="AR37"/>
      <c r="AS37"/>
      <c r="AT37"/>
      <c r="AU37"/>
      <c r="AV37"/>
      <c r="AW37"/>
      <c r="AX37"/>
      <c r="AY37"/>
      <c r="AZ37"/>
    </row>
    <row r="38" spans="1:52" ht="15" customHeight="1" x14ac:dyDescent="0.3">
      <c r="A38" s="102"/>
      <c r="B38" s="94"/>
      <c r="C38" s="17" t="s">
        <v>2</v>
      </c>
      <c r="D38" s="49">
        <f>AVERAGE(D23:D37)</f>
        <v>11.073245305767697</v>
      </c>
      <c r="E38" s="50">
        <f t="shared" ref="E38:AM38" si="9">AVERAGE(E32:E37)</f>
        <v>5.1739999999999995</v>
      </c>
      <c r="F38" s="45">
        <f t="shared" si="9"/>
        <v>681.8</v>
      </c>
      <c r="G38" s="48">
        <f t="shared" si="9"/>
        <v>148.14499359130883</v>
      </c>
      <c r="H38" s="47">
        <f t="shared" si="9"/>
        <v>101.0086516825486</v>
      </c>
      <c r="I38" s="45">
        <f t="shared" si="9"/>
        <v>713.78060795724764</v>
      </c>
      <c r="J38" s="49">
        <f t="shared" si="9"/>
        <v>103.02790853803228</v>
      </c>
      <c r="K38" s="49">
        <f t="shared" si="9"/>
        <v>1.2951608942275619</v>
      </c>
      <c r="L38" s="49">
        <f t="shared" si="9"/>
        <v>1.1470301888933343</v>
      </c>
      <c r="M38" s="45">
        <f t="shared" si="9"/>
        <v>5.4130140626697036</v>
      </c>
      <c r="N38" s="45">
        <f t="shared" si="9"/>
        <v>45.059347373259143</v>
      </c>
      <c r="O38" s="48">
        <f t="shared" si="9"/>
        <v>37.04433364257558</v>
      </c>
      <c r="P38" s="46">
        <f t="shared" si="9"/>
        <v>100.03547735868599</v>
      </c>
      <c r="Q38" s="45">
        <f t="shared" si="9"/>
        <v>713.34701896720389</v>
      </c>
      <c r="R38" s="45">
        <f t="shared" si="9"/>
        <v>103.10122194809567</v>
      </c>
      <c r="S38" s="49">
        <f t="shared" si="9"/>
        <v>1.2951608942275619</v>
      </c>
      <c r="T38" s="49">
        <f t="shared" si="9"/>
        <v>1.1460998699409859</v>
      </c>
      <c r="U38" s="45">
        <f t="shared" si="9"/>
        <v>5.3628772588935458</v>
      </c>
      <c r="V38" s="45">
        <f t="shared" si="9"/>
        <v>44.810696334865398</v>
      </c>
      <c r="W38" s="48">
        <f t="shared" si="9"/>
        <v>36.60424760181948</v>
      </c>
      <c r="X38" s="47">
        <f t="shared" si="9"/>
        <v>73.00593211810542</v>
      </c>
      <c r="Y38" s="45">
        <f t="shared" si="9"/>
        <v>698.09595229767535</v>
      </c>
      <c r="Z38" s="45">
        <f t="shared" si="9"/>
        <v>105.73854428413684</v>
      </c>
      <c r="AA38" s="49">
        <f t="shared" si="9"/>
        <v>1.2951608942275619</v>
      </c>
      <c r="AB38" s="49">
        <f t="shared" si="9"/>
        <v>1.1130522646946281</v>
      </c>
      <c r="AC38" s="45">
        <f t="shared" si="9"/>
        <v>4.3691594850079181</v>
      </c>
      <c r="AD38" s="45">
        <f t="shared" si="9"/>
        <v>38.043752763772204</v>
      </c>
      <c r="AE38" s="48">
        <f t="shared" si="9"/>
        <v>24.729359517526738</v>
      </c>
      <c r="AF38" s="47">
        <f t="shared" si="9"/>
        <v>101.0086516825486</v>
      </c>
      <c r="AG38" s="45">
        <f t="shared" si="9"/>
        <v>507.72479088118297</v>
      </c>
      <c r="AH38" s="46">
        <f t="shared" si="9"/>
        <v>73.00593211810542</v>
      </c>
      <c r="AI38" s="45">
        <f t="shared" si="9"/>
        <v>486.61886372940171</v>
      </c>
      <c r="AJ38" s="44">
        <f t="shared" si="9"/>
        <v>10.838896423203712</v>
      </c>
      <c r="AK38" s="43">
        <f t="shared" si="9"/>
        <v>253.86239544059148</v>
      </c>
      <c r="AL38" s="42">
        <f t="shared" si="9"/>
        <v>243.30943186470085</v>
      </c>
      <c r="AM38" s="42">
        <f t="shared" si="9"/>
        <v>253.57228753550621</v>
      </c>
      <c r="AN38" s="32"/>
      <c r="AP38"/>
      <c r="AQ38"/>
      <c r="AR38"/>
      <c r="AS38"/>
      <c r="AT38"/>
      <c r="AU38"/>
      <c r="AV38"/>
      <c r="AW38"/>
      <c r="AX38"/>
      <c r="AY38"/>
      <c r="AZ38"/>
    </row>
    <row r="39" spans="1:52" ht="15" customHeight="1" x14ac:dyDescent="0.3">
      <c r="A39" s="102"/>
      <c r="B39" s="94"/>
      <c r="C39" s="16" t="s">
        <v>1</v>
      </c>
      <c r="D39" s="40">
        <f>_xlfn.STDEV.S(D23:D37)</f>
        <v>4.6775536624199345</v>
      </c>
      <c r="E39" s="41">
        <f t="shared" ref="E39:AM39" si="10">_xlfn.STDEV.S(E32:E37)</f>
        <v>0.6584679187325676</v>
      </c>
      <c r="F39" s="36">
        <f t="shared" si="10"/>
        <v>73.216801350509712</v>
      </c>
      <c r="G39" s="39">
        <f t="shared" si="10"/>
        <v>24.690072107416682</v>
      </c>
      <c r="H39" s="38">
        <f t="shared" si="10"/>
        <v>8.3362776291969337E-3</v>
      </c>
      <c r="I39" s="36">
        <f t="shared" si="10"/>
        <v>94.157728934256681</v>
      </c>
      <c r="J39" s="40">
        <f t="shared" si="10"/>
        <v>29.44590384245598</v>
      </c>
      <c r="K39" s="40">
        <f t="shared" si="10"/>
        <v>0.1124536610350184</v>
      </c>
      <c r="L39" s="40">
        <f t="shared" si="10"/>
        <v>0.13548247103372221</v>
      </c>
      <c r="M39" s="36">
        <f t="shared" si="10"/>
        <v>5.1724512487422967</v>
      </c>
      <c r="N39" s="36">
        <f t="shared" si="10"/>
        <v>27.591231259279407</v>
      </c>
      <c r="O39" s="39">
        <f t="shared" si="10"/>
        <v>17.602317060511311</v>
      </c>
      <c r="P39" s="37">
        <f t="shared" si="10"/>
        <v>6.7650641772367737E-2</v>
      </c>
      <c r="Q39" s="36">
        <f t="shared" si="10"/>
        <v>93.898817995283963</v>
      </c>
      <c r="R39" s="36">
        <f t="shared" si="10"/>
        <v>29.43831462147627</v>
      </c>
      <c r="S39" s="40">
        <f t="shared" si="10"/>
        <v>0.1124536610350184</v>
      </c>
      <c r="T39" s="40">
        <f t="shared" si="10"/>
        <v>0.13496791778551706</v>
      </c>
      <c r="U39" s="36">
        <f t="shared" si="10"/>
        <v>5.1604451205475881</v>
      </c>
      <c r="V39" s="36">
        <f t="shared" si="10"/>
        <v>27.400892025647185</v>
      </c>
      <c r="W39" s="39">
        <f t="shared" si="10"/>
        <v>17.361533607760592</v>
      </c>
      <c r="X39" s="38">
        <f t="shared" si="10"/>
        <v>5.8058151711752309E-3</v>
      </c>
      <c r="Y39" s="36">
        <f t="shared" si="10"/>
        <v>85.191116779393028</v>
      </c>
      <c r="Z39" s="36">
        <f t="shared" si="10"/>
        <v>29.020391345885852</v>
      </c>
      <c r="AA39" s="40">
        <f t="shared" si="10"/>
        <v>0.1124536610350184</v>
      </c>
      <c r="AB39" s="40">
        <f t="shared" si="10"/>
        <v>0.11446012137298954</v>
      </c>
      <c r="AC39" s="36">
        <f t="shared" si="10"/>
        <v>4.3565717838919573</v>
      </c>
      <c r="AD39" s="36">
        <f t="shared" si="10"/>
        <v>22.419476846229102</v>
      </c>
      <c r="AE39" s="39">
        <f t="shared" si="10"/>
        <v>11.059420621042438</v>
      </c>
      <c r="AF39" s="38">
        <f t="shared" si="10"/>
        <v>8.3362776291969337E-3</v>
      </c>
      <c r="AG39" s="36">
        <f t="shared" si="10"/>
        <v>128.49043877341589</v>
      </c>
      <c r="AH39" s="37">
        <f t="shared" si="10"/>
        <v>5.8058151711752309E-3</v>
      </c>
      <c r="AI39" s="36">
        <f t="shared" si="10"/>
        <v>115.99062521183198</v>
      </c>
      <c r="AJ39" s="35">
        <f t="shared" si="10"/>
        <v>5.015263131818692</v>
      </c>
      <c r="AK39" s="34">
        <f t="shared" si="10"/>
        <v>64.245219386707944</v>
      </c>
      <c r="AL39" s="33">
        <f t="shared" si="10"/>
        <v>57.995312605915991</v>
      </c>
      <c r="AM39" s="33">
        <f t="shared" si="10"/>
        <v>64.077440433902495</v>
      </c>
      <c r="AN39" s="32"/>
      <c r="AP39"/>
      <c r="AQ39"/>
      <c r="AR39"/>
      <c r="AS39"/>
      <c r="AT39"/>
      <c r="AU39"/>
      <c r="AV39"/>
      <c r="AW39"/>
      <c r="AX39"/>
      <c r="AY39"/>
      <c r="AZ39"/>
    </row>
    <row r="40" spans="1:52" ht="15" customHeight="1" thickBot="1" x14ac:dyDescent="0.35">
      <c r="A40" s="102"/>
      <c r="B40" s="95"/>
      <c r="C40" s="15" t="s">
        <v>0</v>
      </c>
      <c r="D40" s="30">
        <f>_xlfn.STDEV.S(D23:D37)/SQRT(COUNT(D23:D37))</f>
        <v>1.2973199671991884</v>
      </c>
      <c r="E40" s="31">
        <f t="shared" ref="E40:AM40" si="11">_xlfn.STDEV.S(E32:E37)/SQRT(COUNT(E32:E37))</f>
        <v>0.29447580545776564</v>
      </c>
      <c r="F40" s="26">
        <f t="shared" si="11"/>
        <v>32.743548982967624</v>
      </c>
      <c r="G40" s="29">
        <f t="shared" si="11"/>
        <v>11.041735920311037</v>
      </c>
      <c r="H40" s="28">
        <f t="shared" si="11"/>
        <v>3.7280966916390258E-3</v>
      </c>
      <c r="I40" s="26">
        <f t="shared" si="11"/>
        <v>42.10861650079935</v>
      </c>
      <c r="J40" s="30">
        <f t="shared" si="11"/>
        <v>13.168608530130765</v>
      </c>
      <c r="K40" s="30">
        <f t="shared" si="11"/>
        <v>5.0290806078604096E-2</v>
      </c>
      <c r="L40" s="30">
        <f t="shared" si="11"/>
        <v>6.0589602998209813E-2</v>
      </c>
      <c r="M40" s="26">
        <f t="shared" si="11"/>
        <v>2.3131905204982899</v>
      </c>
      <c r="N40" s="26">
        <f t="shared" si="11"/>
        <v>12.339173735733175</v>
      </c>
      <c r="O40" s="29">
        <f t="shared" si="11"/>
        <v>7.8719955017615133</v>
      </c>
      <c r="P40" s="27">
        <f t="shared" si="11"/>
        <v>3.025428674490022E-2</v>
      </c>
      <c r="Q40" s="26">
        <f t="shared" si="11"/>
        <v>41.992828008867093</v>
      </c>
      <c r="R40" s="26">
        <f t="shared" si="11"/>
        <v>13.165214527329384</v>
      </c>
      <c r="S40" s="30">
        <f t="shared" si="11"/>
        <v>5.0290806078604096E-2</v>
      </c>
      <c r="T40" s="30">
        <f t="shared" si="11"/>
        <v>6.0359487790003802E-2</v>
      </c>
      <c r="U40" s="26">
        <f t="shared" si="11"/>
        <v>2.3078212167403005</v>
      </c>
      <c r="V40" s="26">
        <f t="shared" si="11"/>
        <v>12.254051442695802</v>
      </c>
      <c r="W40" s="29">
        <f t="shared" si="11"/>
        <v>7.7643138681199702</v>
      </c>
      <c r="X40" s="28">
        <f t="shared" si="11"/>
        <v>2.5964394775094784E-3</v>
      </c>
      <c r="Y40" s="26">
        <f t="shared" si="11"/>
        <v>38.09862563956915</v>
      </c>
      <c r="Z40" s="26">
        <f t="shared" si="11"/>
        <v>12.978313556609475</v>
      </c>
      <c r="AA40" s="30">
        <f t="shared" si="11"/>
        <v>5.0290806078604096E-2</v>
      </c>
      <c r="AB40" s="30">
        <f t="shared" si="11"/>
        <v>5.1188122420576229E-2</v>
      </c>
      <c r="AC40" s="26">
        <f t="shared" si="11"/>
        <v>1.9483181315279878</v>
      </c>
      <c r="AD40" s="26">
        <f t="shared" si="11"/>
        <v>10.026294849630174</v>
      </c>
      <c r="AE40" s="29">
        <f t="shared" si="11"/>
        <v>4.9459232600827665</v>
      </c>
      <c r="AF40" s="28">
        <f t="shared" si="11"/>
        <v>3.7280966916390258E-3</v>
      </c>
      <c r="AG40" s="26">
        <f t="shared" si="11"/>
        <v>57.46267111122652</v>
      </c>
      <c r="AH40" s="27">
        <f t="shared" si="11"/>
        <v>2.5964394775094784E-3</v>
      </c>
      <c r="AI40" s="26">
        <f t="shared" si="11"/>
        <v>51.872584545271451</v>
      </c>
      <c r="AJ40" s="25">
        <f t="shared" si="11"/>
        <v>2.2428938575590167</v>
      </c>
      <c r="AK40" s="24">
        <f t="shared" si="11"/>
        <v>28.73133555561326</v>
      </c>
      <c r="AL40" s="23">
        <f t="shared" si="11"/>
        <v>25.936292272635725</v>
      </c>
      <c r="AM40" s="23">
        <f t="shared" si="11"/>
        <v>28.656302526879919</v>
      </c>
      <c r="AN40" s="22"/>
      <c r="AP40"/>
      <c r="AQ40"/>
      <c r="AR40"/>
      <c r="AS40"/>
      <c r="AT40"/>
      <c r="AU40"/>
      <c r="AV40"/>
      <c r="AW40"/>
      <c r="AX40"/>
      <c r="AY40"/>
      <c r="AZ40"/>
    </row>
    <row r="41" spans="1:52" ht="15" thickBot="1" x14ac:dyDescent="0.35">
      <c r="A41" s="103"/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6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4"/>
      <c r="N42" s="13"/>
      <c r="O42" s="13"/>
      <c r="P42" s="13"/>
      <c r="Q42" s="13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2"/>
      <c r="N43" s="11"/>
      <c r="O43" s="11"/>
      <c r="P43" s="11"/>
      <c r="Q43" s="11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0"/>
      <c r="N44" s="9"/>
      <c r="O44" s="9"/>
      <c r="P44" s="9"/>
      <c r="Q44" s="9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x14ac:dyDescent="0.3">
      <c r="B45" s="2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x14ac:dyDescent="0.3">
      <c r="B46" s="2"/>
      <c r="AX46"/>
      <c r="AY46"/>
      <c r="AZ46"/>
    </row>
    <row r="47" spans="1:52" x14ac:dyDescent="0.3">
      <c r="B47" s="2"/>
    </row>
    <row r="48" spans="1:52" x14ac:dyDescent="0.3">
      <c r="B48" s="2"/>
    </row>
    <row r="49" spans="2:29" x14ac:dyDescent="0.3">
      <c r="B49" s="2"/>
    </row>
    <row r="50" spans="2:29" x14ac:dyDescent="0.3">
      <c r="B50" s="2"/>
    </row>
    <row r="51" spans="2:29" x14ac:dyDescent="0.3">
      <c r="B51" s="2"/>
    </row>
    <row r="52" spans="2:29" x14ac:dyDescent="0.3">
      <c r="B52" s="2"/>
    </row>
    <row r="53" spans="2:29" x14ac:dyDescent="0.3">
      <c r="B53" s="2"/>
    </row>
    <row r="54" spans="2:29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4"/>
      <c r="P54" s="4"/>
      <c r="Q54" s="4"/>
    </row>
    <row r="55" spans="2:29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"/>
      <c r="N55" s="4"/>
      <c r="O55" s="4"/>
      <c r="P55" s="4"/>
      <c r="Q55" s="4"/>
    </row>
    <row r="56" spans="2:29" x14ac:dyDescent="0.3">
      <c r="B56" s="2"/>
    </row>
    <row r="57" spans="2:29" x14ac:dyDescent="0.3">
      <c r="B57" s="2"/>
    </row>
    <row r="58" spans="2:29" x14ac:dyDescent="0.3">
      <c r="B58" s="2"/>
    </row>
    <row r="59" spans="2:29" x14ac:dyDescent="0.3">
      <c r="B59" s="2"/>
    </row>
    <row r="60" spans="2:29" x14ac:dyDescent="0.3">
      <c r="B60" s="2"/>
    </row>
    <row r="61" spans="2:29" x14ac:dyDescent="0.3">
      <c r="B61" s="2"/>
    </row>
    <row r="62" spans="2:29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8"/>
      <c r="N62" s="5"/>
      <c r="O62" s="7"/>
      <c r="P62" s="7"/>
      <c r="Q62" s="7"/>
      <c r="R62" s="7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6"/>
      <c r="N63" s="5"/>
      <c r="O63" s="4"/>
      <c r="P63" s="4"/>
      <c r="Q63" s="4"/>
      <c r="R63" s="4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6"/>
      <c r="N64" s="5"/>
      <c r="O64" s="4"/>
      <c r="P64" s="4"/>
      <c r="Q64" s="4"/>
      <c r="R64" s="4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2:13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mergeCells count="18">
    <mergeCell ref="A2:A41"/>
    <mergeCell ref="B41:AN41"/>
    <mergeCell ref="B2:AN2"/>
    <mergeCell ref="AF3:AJ3"/>
    <mergeCell ref="B32:B40"/>
    <mergeCell ref="AK3:AK4"/>
    <mergeCell ref="AL3:AL4"/>
    <mergeCell ref="AN3:AN4"/>
    <mergeCell ref="B3:B4"/>
    <mergeCell ref="C3:C4"/>
    <mergeCell ref="E3:G3"/>
    <mergeCell ref="B14:B22"/>
    <mergeCell ref="B5:B13"/>
    <mergeCell ref="B23:B31"/>
    <mergeCell ref="AM3:AM4"/>
    <mergeCell ref="H3:O3"/>
    <mergeCell ref="P3:W3"/>
    <mergeCell ref="X3:A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Sae-Il Murtada</dc:creator>
  <cp:lastModifiedBy>Sae-Il Murtada</cp:lastModifiedBy>
  <dcterms:created xsi:type="dcterms:W3CDTF">2019-10-01T19:02:12Z</dcterms:created>
  <dcterms:modified xsi:type="dcterms:W3CDTF">2019-10-01T21:23:43Z</dcterms:modified>
</cp:coreProperties>
</file>