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360" windowWidth="20490" windowHeight="3570" tabRatio="879" firstSheet="6" activeTab="12"/>
  </bookViews>
  <sheets>
    <sheet name="Bioanalytical method " sheetId="1" r:id="rId1"/>
    <sheet name="Linearity" sheetId="2" r:id="rId2"/>
    <sheet name=" Accuracy " sheetId="3" r:id="rId3"/>
    <sheet name="Selectivity" sheetId="44" r:id="rId4"/>
    <sheet name="carry over" sheetId="17" r:id="rId5"/>
    <sheet name="Freeze &amp; Thaw Stability 1st" sheetId="38" r:id="rId6"/>
    <sheet name="Freeze &amp; Thaw Stability 2nd cyc" sheetId="66" r:id="rId7"/>
    <sheet name="Freeze &amp; Thaw Stability 3rd cyd" sheetId="68" r:id="rId8"/>
    <sheet name="Short term stability" sheetId="5" r:id="rId9"/>
    <sheet name="Dilution integrity" sheetId="13" r:id="rId10"/>
    <sheet name="recovery" sheetId="10" r:id="rId11"/>
    <sheet name="Matrix" sheetId="11" r:id="rId12"/>
    <sheet name="system suitability" sheetId="27" r:id="rId13"/>
  </sheets>
  <definedNames>
    <definedName name="_xlnm.Print_Area" localSheetId="2">' Accuracy '!$A$1:$M$131</definedName>
    <definedName name="_xlnm.Print_Area" localSheetId="0">'Bioanalytical method '!$A$1:$D$69</definedName>
    <definedName name="_xlnm.Print_Area" localSheetId="4">'carry over'!$A$1:$J$33</definedName>
    <definedName name="_xlnm.Print_Area" localSheetId="9">'Dilution integrity'!$A$1:$H$36</definedName>
    <definedName name="_xlnm.Print_Area" localSheetId="5">'Freeze &amp; Thaw Stability 1st'!$A$1:$K$36</definedName>
    <definedName name="_xlnm.Print_Area" localSheetId="6">'Freeze &amp; Thaw Stability 2nd cyc'!$A$1:$K$36</definedName>
    <definedName name="_xlnm.Print_Area" localSheetId="7">'Freeze &amp; Thaw Stability 3rd cyd'!$A$1:$K$36</definedName>
    <definedName name="_xlnm.Print_Area" localSheetId="1">Linearity!$A$1:$AC$43</definedName>
    <definedName name="_xlnm.Print_Area" localSheetId="11">Matrix!$A$1:$J$49</definedName>
    <definedName name="_xlnm.Print_Area" localSheetId="10">recovery!$A$1:$G$63</definedName>
    <definedName name="_xlnm.Print_Area" localSheetId="3">Selectivity!$A$1:$K$40</definedName>
    <definedName name="_xlnm.Print_Area" localSheetId="8">'Short term stability'!$A$1:$L$40</definedName>
    <definedName name="_xlnm.Print_Area" localSheetId="12">'system suitability'!$A$1:$H$35</definedName>
  </definedNames>
  <calcPr calcId="145621"/>
</workbook>
</file>

<file path=xl/calcChain.xml><?xml version="1.0" encoding="utf-8"?>
<calcChain xmlns="http://schemas.openxmlformats.org/spreadsheetml/2006/main">
  <c r="B5" i="44" l="1"/>
  <c r="B6" i="44"/>
  <c r="B7" i="44"/>
  <c r="B4" i="44"/>
  <c r="G8" i="11" l="1"/>
  <c r="E8" i="10"/>
  <c r="B10" i="27"/>
  <c r="B8" i="27"/>
  <c r="B9" i="27"/>
  <c r="B10" i="13"/>
  <c r="B9" i="13"/>
  <c r="B8" i="13"/>
  <c r="I10" i="5"/>
  <c r="I9" i="5"/>
  <c r="I8" i="5"/>
  <c r="G8" i="5" l="1"/>
  <c r="G9" i="5"/>
  <c r="G10" i="5"/>
  <c r="B8" i="5"/>
  <c r="I12" i="66"/>
  <c r="I12" i="68"/>
  <c r="I9" i="68"/>
  <c r="I19" i="68"/>
  <c r="I21" i="68" s="1"/>
  <c r="G19" i="68"/>
  <c r="D19" i="68"/>
  <c r="D21" i="68" s="1"/>
  <c r="B19" i="68"/>
  <c r="K18" i="68"/>
  <c r="F18" i="68"/>
  <c r="K17" i="68"/>
  <c r="F17" i="68"/>
  <c r="K16" i="68"/>
  <c r="F16" i="68"/>
  <c r="K15" i="68"/>
  <c r="F15" i="68"/>
  <c r="K14" i="68"/>
  <c r="F14" i="68"/>
  <c r="K13" i="68"/>
  <c r="F13" i="68"/>
  <c r="G9" i="68"/>
  <c r="I8" i="68"/>
  <c r="G8" i="68"/>
  <c r="G22" i="68" l="1"/>
  <c r="B22" i="68"/>
  <c r="B20" i="68"/>
  <c r="G20" i="68"/>
  <c r="G21" i="68"/>
  <c r="I20" i="68"/>
  <c r="B21" i="68"/>
  <c r="D20" i="68"/>
  <c r="G9" i="66"/>
  <c r="I8" i="66"/>
  <c r="I9" i="38"/>
  <c r="I8" i="38"/>
  <c r="G9" i="38"/>
  <c r="I19" i="66"/>
  <c r="I21" i="66" s="1"/>
  <c r="G19" i="66"/>
  <c r="G22" i="66" s="1"/>
  <c r="D19" i="66"/>
  <c r="D21" i="66" s="1"/>
  <c r="B19" i="66"/>
  <c r="B22" i="66" s="1"/>
  <c r="K18" i="66"/>
  <c r="F18" i="66"/>
  <c r="K17" i="66"/>
  <c r="F17" i="66"/>
  <c r="K16" i="66"/>
  <c r="F16" i="66"/>
  <c r="K15" i="66"/>
  <c r="F15" i="66"/>
  <c r="K14" i="66"/>
  <c r="F14" i="66"/>
  <c r="K13" i="66"/>
  <c r="F13" i="66"/>
  <c r="G8" i="66"/>
  <c r="G8" i="38"/>
  <c r="B9" i="17"/>
  <c r="B8" i="17"/>
  <c r="B5" i="17"/>
  <c r="B6" i="17"/>
  <c r="B7" i="17"/>
  <c r="B4" i="17"/>
  <c r="C85" i="3"/>
  <c r="B49" i="3"/>
  <c r="B48" i="3"/>
  <c r="B47" i="3"/>
  <c r="B46" i="3"/>
  <c r="C43" i="3"/>
  <c r="B8" i="3"/>
  <c r="B7" i="3"/>
  <c r="B6" i="3"/>
  <c r="B5" i="3"/>
  <c r="B91" i="3"/>
  <c r="B90" i="3"/>
  <c r="B89" i="3"/>
  <c r="B88" i="3"/>
  <c r="B6" i="68" l="1"/>
  <c r="B6" i="38"/>
  <c r="D6" i="38" s="1"/>
  <c r="G6" i="38" s="1"/>
  <c r="I6" i="38" s="1"/>
  <c r="B6" i="66"/>
  <c r="D6" i="66" s="1"/>
  <c r="G6" i="66" s="1"/>
  <c r="I6" i="66" s="1"/>
  <c r="B7" i="68"/>
  <c r="B7" i="38"/>
  <c r="D7" i="38" s="1"/>
  <c r="G7" i="38" s="1"/>
  <c r="I7" i="38" s="1"/>
  <c r="B7" i="66"/>
  <c r="D7" i="66" s="1"/>
  <c r="G7" i="66" s="1"/>
  <c r="I7" i="66" s="1"/>
  <c r="B5" i="68"/>
  <c r="B5" i="66"/>
  <c r="D5" i="66" s="1"/>
  <c r="G5" i="66" s="1"/>
  <c r="I5" i="66" s="1"/>
  <c r="B5" i="38"/>
  <c r="D5" i="38" s="1"/>
  <c r="G5" i="38" s="1"/>
  <c r="I5" i="38" s="1"/>
  <c r="B4" i="68"/>
  <c r="B4" i="66"/>
  <c r="D4" i="66" s="1"/>
  <c r="G4" i="66" s="1"/>
  <c r="I4" i="66" s="1"/>
  <c r="B4" i="38"/>
  <c r="D4" i="38" s="1"/>
  <c r="G4" i="38" s="1"/>
  <c r="I4" i="38" s="1"/>
  <c r="G21" i="66"/>
  <c r="G20" i="66"/>
  <c r="I20" i="66"/>
  <c r="B21" i="66"/>
  <c r="D20" i="66"/>
  <c r="B20" i="66"/>
  <c r="B7" i="5" l="1"/>
  <c r="D7" i="68"/>
  <c r="G7" i="68" s="1"/>
  <c r="I7" i="68" s="1"/>
  <c r="D4" i="68"/>
  <c r="G4" i="68" s="1"/>
  <c r="I4" i="68" s="1"/>
  <c r="B4" i="5"/>
  <c r="B4" i="13" s="1"/>
  <c r="B5" i="5"/>
  <c r="D5" i="68"/>
  <c r="G5" i="68" s="1"/>
  <c r="I5" i="68" s="1"/>
  <c r="D6" i="68"/>
  <c r="G6" i="68" s="1"/>
  <c r="I6" i="68" s="1"/>
  <c r="B6" i="5"/>
  <c r="K116" i="3"/>
  <c r="K115" i="3"/>
  <c r="K114" i="3"/>
  <c r="E116" i="3"/>
  <c r="E115" i="3"/>
  <c r="E114" i="3"/>
  <c r="M117" i="3"/>
  <c r="L117" i="3"/>
  <c r="L116" i="3"/>
  <c r="J117" i="3"/>
  <c r="I117" i="3"/>
  <c r="I116" i="3"/>
  <c r="H116" i="3"/>
  <c r="H115" i="3"/>
  <c r="H114" i="3"/>
  <c r="G117" i="3"/>
  <c r="F117" i="3"/>
  <c r="F116" i="3"/>
  <c r="B116" i="3"/>
  <c r="B115" i="3"/>
  <c r="B114" i="3"/>
  <c r="K106" i="3"/>
  <c r="K108" i="3" s="1"/>
  <c r="E106" i="3"/>
  <c r="E107" i="3" s="1"/>
  <c r="H106" i="3"/>
  <c r="H108" i="3" s="1"/>
  <c r="B106" i="3"/>
  <c r="B108" i="3" s="1"/>
  <c r="G100" i="3"/>
  <c r="G101" i="3"/>
  <c r="G102" i="3"/>
  <c r="G103" i="3"/>
  <c r="G104" i="3"/>
  <c r="G99" i="3"/>
  <c r="D57" i="3"/>
  <c r="M100" i="3"/>
  <c r="M101" i="3"/>
  <c r="M102" i="3"/>
  <c r="M103" i="3"/>
  <c r="M104" i="3"/>
  <c r="M99" i="3"/>
  <c r="J100" i="3"/>
  <c r="J101" i="3"/>
  <c r="J102" i="3"/>
  <c r="J103" i="3"/>
  <c r="J104" i="3"/>
  <c r="J99" i="3"/>
  <c r="D100" i="3"/>
  <c r="D101" i="3"/>
  <c r="D102" i="3"/>
  <c r="D103" i="3"/>
  <c r="D104" i="3"/>
  <c r="D99" i="3"/>
  <c r="K64" i="3"/>
  <c r="K66" i="3" s="1"/>
  <c r="H64" i="3"/>
  <c r="H66" i="3" s="1"/>
  <c r="E64" i="3"/>
  <c r="E66" i="3" s="1"/>
  <c r="B64" i="3"/>
  <c r="B66" i="3" s="1"/>
  <c r="K23" i="3"/>
  <c r="K24" i="3" s="1"/>
  <c r="H23" i="3"/>
  <c r="H25" i="3"/>
  <c r="H24" i="3"/>
  <c r="E23" i="3"/>
  <c r="E24" i="3" s="1"/>
  <c r="B23" i="3"/>
  <c r="B25" i="3" s="1"/>
  <c r="B6" i="13" l="1"/>
  <c r="D6" i="5"/>
  <c r="G6" i="5"/>
  <c r="I6" i="5" s="1"/>
  <c r="B4" i="27"/>
  <c r="B4" i="10"/>
  <c r="B5" i="13"/>
  <c r="D5" i="5"/>
  <c r="G5" i="5"/>
  <c r="I5" i="5" s="1"/>
  <c r="B7" i="13"/>
  <c r="G7" i="5"/>
  <c r="I7" i="5" s="1"/>
  <c r="D7" i="5"/>
  <c r="H117" i="3"/>
  <c r="E65" i="3"/>
  <c r="E108" i="3"/>
  <c r="B117" i="3"/>
  <c r="K65" i="3"/>
  <c r="K117" i="3"/>
  <c r="H65" i="3"/>
  <c r="B24" i="3"/>
  <c r="M116" i="3"/>
  <c r="E117" i="3"/>
  <c r="H107" i="3"/>
  <c r="K107" i="3"/>
  <c r="B107" i="3"/>
  <c r="E25" i="3"/>
  <c r="B65" i="3"/>
  <c r="K25" i="3"/>
  <c r="M58" i="3"/>
  <c r="M59" i="3"/>
  <c r="M60" i="3"/>
  <c r="M61" i="3"/>
  <c r="M62" i="3"/>
  <c r="M57" i="3"/>
  <c r="J58" i="3"/>
  <c r="J59" i="3"/>
  <c r="J60" i="3"/>
  <c r="J61" i="3"/>
  <c r="J62" i="3"/>
  <c r="J57" i="3"/>
  <c r="G58" i="3"/>
  <c r="G59" i="3"/>
  <c r="G60" i="3"/>
  <c r="G61" i="3"/>
  <c r="G62" i="3"/>
  <c r="G57" i="3"/>
  <c r="D58" i="3"/>
  <c r="D59" i="3"/>
  <c r="D60" i="3"/>
  <c r="D61" i="3"/>
  <c r="D62" i="3"/>
  <c r="D18" i="3"/>
  <c r="D16" i="3"/>
  <c r="M17" i="3"/>
  <c r="M18" i="3"/>
  <c r="M21" i="3"/>
  <c r="M16" i="3"/>
  <c r="M19" i="3"/>
  <c r="M20" i="3"/>
  <c r="J16" i="3"/>
  <c r="J17" i="3"/>
  <c r="J20" i="3"/>
  <c r="J18" i="3"/>
  <c r="J19" i="3"/>
  <c r="J21" i="3"/>
  <c r="B5" i="10" l="1"/>
  <c r="B5" i="27"/>
  <c r="B7" i="10"/>
  <c r="B7" i="27"/>
  <c r="B4" i="11"/>
  <c r="G4" i="11" s="1"/>
  <c r="E4" i="10"/>
  <c r="B6" i="27"/>
  <c r="B6" i="10"/>
  <c r="J116" i="3"/>
  <c r="G17" i="3"/>
  <c r="G18" i="3"/>
  <c r="G19" i="3"/>
  <c r="G20" i="3"/>
  <c r="G21" i="3"/>
  <c r="G16" i="3"/>
  <c r="D17" i="3"/>
  <c r="D19" i="3"/>
  <c r="D20" i="3"/>
  <c r="D21" i="3"/>
  <c r="B6" i="11" l="1"/>
  <c r="G6" i="11" s="1"/>
  <c r="E6" i="10"/>
  <c r="B7" i="11"/>
  <c r="G7" i="11" s="1"/>
  <c r="E7" i="10"/>
  <c r="B5" i="11"/>
  <c r="G5" i="11" s="1"/>
  <c r="E5" i="10"/>
  <c r="G116" i="3"/>
  <c r="C21" i="10"/>
  <c r="C22" i="10" l="1"/>
  <c r="E32" i="11" l="1"/>
  <c r="B20" i="11" l="1"/>
  <c r="D12" i="11" s="1"/>
  <c r="B33" i="11"/>
  <c r="D25" i="11" s="1"/>
  <c r="B34" i="11"/>
  <c r="G20" i="11"/>
  <c r="G21" i="11"/>
  <c r="G33" i="11"/>
  <c r="E21" i="10"/>
  <c r="E22" i="10" s="1"/>
  <c r="F21" i="10"/>
  <c r="F23" i="10" s="1"/>
  <c r="E34" i="10"/>
  <c r="F34" i="10"/>
  <c r="F36" i="10" s="1"/>
  <c r="E35" i="10"/>
  <c r="F35" i="10"/>
  <c r="E47" i="10"/>
  <c r="F47" i="10"/>
  <c r="E48" i="10"/>
  <c r="F48" i="10"/>
  <c r="B21" i="11" l="1"/>
  <c r="F49" i="10"/>
  <c r="F22" i="10"/>
  <c r="C33" i="11"/>
  <c r="C34" i="11" s="1"/>
  <c r="C20" i="11"/>
  <c r="C21" i="11" s="1"/>
  <c r="D32" i="11"/>
  <c r="D30" i="11"/>
  <c r="D28" i="11"/>
  <c r="D26" i="11"/>
  <c r="D19" i="11"/>
  <c r="D17" i="11"/>
  <c r="D15" i="11"/>
  <c r="D13" i="11"/>
  <c r="D31" i="11"/>
  <c r="D29" i="11"/>
  <c r="D27" i="11"/>
  <c r="D18" i="11"/>
  <c r="D16" i="11"/>
  <c r="D14" i="11"/>
  <c r="I12" i="11" l="1"/>
  <c r="E12" i="11" s="1"/>
  <c r="D20" i="11" l="1"/>
  <c r="D21" i="11"/>
  <c r="I14" i="2" l="1"/>
  <c r="D19" i="38" l="1"/>
  <c r="D20" i="38" s="1"/>
  <c r="D21" i="38" l="1"/>
  <c r="Y16" i="2" l="1"/>
  <c r="Y17" i="2"/>
  <c r="Y18" i="2"/>
  <c r="Y19" i="2"/>
  <c r="Y20" i="2"/>
  <c r="Y21" i="2"/>
  <c r="Y15" i="2"/>
  <c r="U16" i="2"/>
  <c r="U17" i="2"/>
  <c r="U18" i="2"/>
  <c r="U19" i="2"/>
  <c r="U20" i="2"/>
  <c r="U21" i="2"/>
  <c r="U15" i="2"/>
  <c r="Q16" i="2"/>
  <c r="Q17" i="2"/>
  <c r="Q18" i="2"/>
  <c r="Q19" i="2"/>
  <c r="Q20" i="2"/>
  <c r="Q21" i="2"/>
  <c r="Q15" i="2"/>
  <c r="M16" i="2"/>
  <c r="M17" i="2"/>
  <c r="M18" i="2"/>
  <c r="M19" i="2"/>
  <c r="M20" i="2"/>
  <c r="M21" i="2"/>
  <c r="M15" i="2"/>
  <c r="I16" i="2"/>
  <c r="I17" i="2"/>
  <c r="I18" i="2"/>
  <c r="I19" i="2"/>
  <c r="I20" i="2"/>
  <c r="I21" i="2"/>
  <c r="I15" i="2"/>
  <c r="E16" i="2"/>
  <c r="E17" i="2"/>
  <c r="E18" i="2"/>
  <c r="E19" i="2"/>
  <c r="E20" i="2"/>
  <c r="E21" i="2"/>
  <c r="E15" i="2"/>
  <c r="E11" i="44" l="1"/>
  <c r="D117" i="3"/>
  <c r="C117" i="3"/>
  <c r="I19" i="44" l="1"/>
  <c r="J19" i="44" s="1"/>
  <c r="I18" i="44"/>
  <c r="J18" i="44" s="1"/>
  <c r="I17" i="44"/>
  <c r="J17" i="44" s="1"/>
  <c r="I16" i="44"/>
  <c r="J16" i="44" s="1"/>
  <c r="I15" i="44"/>
  <c r="I14" i="44"/>
  <c r="I13" i="44"/>
  <c r="J13" i="44" s="1"/>
  <c r="I12" i="44"/>
  <c r="I11" i="44"/>
  <c r="E19" i="44"/>
  <c r="F19" i="44" s="1"/>
  <c r="E18" i="44"/>
  <c r="F18" i="44" s="1"/>
  <c r="E17" i="44"/>
  <c r="F17" i="44" s="1"/>
  <c r="E15" i="44"/>
  <c r="E14" i="44"/>
  <c r="E13" i="44"/>
  <c r="F13" i="44" s="1"/>
  <c r="E12" i="44"/>
  <c r="F12" i="44" s="1"/>
  <c r="E16" i="44"/>
  <c r="F16" i="44" s="1"/>
  <c r="F11" i="44"/>
  <c r="F14" i="44"/>
  <c r="J15" i="44"/>
  <c r="J14" i="44"/>
  <c r="J12" i="44"/>
  <c r="J11" i="44"/>
  <c r="F15" i="44"/>
  <c r="B21" i="10" l="1"/>
  <c r="C23" i="10" s="1"/>
  <c r="B34" i="10"/>
  <c r="B22" i="10" l="1"/>
  <c r="H33" i="11"/>
  <c r="H34" i="11" s="1"/>
  <c r="C47" i="10"/>
  <c r="B47" i="10"/>
  <c r="B48" i="10" s="1"/>
  <c r="C49" i="10" l="1"/>
  <c r="C48" i="10"/>
  <c r="G34" i="11"/>
  <c r="I31" i="11"/>
  <c r="E31" i="11" s="1"/>
  <c r="I29" i="11"/>
  <c r="E29" i="11" s="1"/>
  <c r="I27" i="11"/>
  <c r="E27" i="11" s="1"/>
  <c r="I25" i="11"/>
  <c r="E25" i="11" s="1"/>
  <c r="I32" i="11"/>
  <c r="I30" i="11"/>
  <c r="E30" i="11" s="1"/>
  <c r="I28" i="11"/>
  <c r="E28" i="11" s="1"/>
  <c r="I26" i="11"/>
  <c r="E26" i="11" s="1"/>
  <c r="D33" i="11" l="1"/>
  <c r="D34" i="11" s="1"/>
  <c r="E33" i="11"/>
  <c r="E34" i="11" s="1"/>
  <c r="I33" i="11"/>
  <c r="I34" i="11" s="1"/>
  <c r="K15" i="5" l="1"/>
  <c r="K16" i="5"/>
  <c r="K17" i="5"/>
  <c r="K18" i="5"/>
  <c r="K19" i="5"/>
  <c r="F15" i="5"/>
  <c r="F16" i="5"/>
  <c r="F17" i="5"/>
  <c r="F18" i="5"/>
  <c r="F19" i="5"/>
  <c r="I19" i="38" l="1"/>
  <c r="G19" i="38"/>
  <c r="G21" i="38" s="1"/>
  <c r="B19" i="38"/>
  <c r="K18" i="38"/>
  <c r="F18" i="38"/>
  <c r="K17" i="38"/>
  <c r="F17" i="38"/>
  <c r="K16" i="38"/>
  <c r="F16" i="38"/>
  <c r="K15" i="38"/>
  <c r="F15" i="38"/>
  <c r="K14" i="38"/>
  <c r="F14" i="38"/>
  <c r="K13" i="38"/>
  <c r="F13" i="38"/>
  <c r="G22" i="38" l="1"/>
  <c r="B21" i="38"/>
  <c r="B22" i="38"/>
  <c r="I20" i="38"/>
  <c r="I21" i="38"/>
  <c r="G20" i="38"/>
  <c r="B20" i="38"/>
  <c r="U14" i="2" l="1"/>
  <c r="Q14" i="2"/>
  <c r="M14" i="2"/>
  <c r="E14" i="2"/>
  <c r="Y14" i="2"/>
  <c r="Z21" i="2" l="1"/>
  <c r="AA17" i="2"/>
  <c r="Z20" i="2"/>
  <c r="AA16" i="2"/>
  <c r="Z16" i="2"/>
  <c r="AA14" i="2"/>
  <c r="AA20" i="2"/>
  <c r="Z19" i="2"/>
  <c r="Z17" i="2"/>
  <c r="AA21" i="2"/>
  <c r="AA18" i="2"/>
  <c r="AA15" i="2"/>
  <c r="AA19" i="2"/>
  <c r="Z18" i="2"/>
  <c r="Z15" i="2"/>
  <c r="Z14" i="2"/>
  <c r="AB21" i="2" l="1"/>
  <c r="AC21" i="2" s="1"/>
  <c r="AB18" i="2"/>
  <c r="AC18" i="2" s="1"/>
  <c r="AB17" i="2"/>
  <c r="AC17" i="2" s="1"/>
  <c r="AB15" i="2"/>
  <c r="AC15" i="2" s="1"/>
  <c r="AB19" i="2"/>
  <c r="AC19" i="2" s="1"/>
  <c r="AB20" i="2"/>
  <c r="AC20" i="2" s="1"/>
  <c r="AB16" i="2"/>
  <c r="AC16" i="2" s="1"/>
  <c r="F19" i="27" l="1"/>
  <c r="F20" i="27" s="1"/>
  <c r="E19" i="27"/>
  <c r="E20" i="27" s="1"/>
  <c r="D19" i="27"/>
  <c r="D20" i="27" s="1"/>
  <c r="B19" i="27"/>
  <c r="B20" i="27" s="1"/>
  <c r="B26" i="2" l="1"/>
  <c r="AB14" i="2"/>
  <c r="AC14" i="2" s="1"/>
  <c r="J26" i="2" l="1"/>
  <c r="F26" i="2"/>
  <c r="E20" i="13" l="1"/>
  <c r="E21" i="13" s="1"/>
  <c r="B20" i="13"/>
  <c r="B21" i="13" s="1"/>
  <c r="D20" i="5"/>
  <c r="H13" i="17"/>
  <c r="H12" i="17"/>
  <c r="H11" i="17"/>
  <c r="D11" i="17"/>
  <c r="D22" i="5" l="1"/>
  <c r="B22" i="13"/>
  <c r="E22" i="13"/>
  <c r="D21" i="5"/>
  <c r="C116" i="3" l="1"/>
  <c r="B20" i="5" l="1"/>
  <c r="B23" i="5" s="1"/>
  <c r="G16" i="13" l="1"/>
  <c r="G14" i="13"/>
  <c r="D18" i="13"/>
  <c r="D19" i="13"/>
  <c r="H20" i="11" l="1"/>
  <c r="B35" i="10"/>
  <c r="C34" i="10"/>
  <c r="C36" i="10" s="1"/>
  <c r="G15" i="13"/>
  <c r="G18" i="13"/>
  <c r="G19" i="13"/>
  <c r="G17" i="13"/>
  <c r="D15" i="13"/>
  <c r="D16" i="13"/>
  <c r="D17" i="13"/>
  <c r="D14" i="13"/>
  <c r="B21" i="5"/>
  <c r="I20" i="5"/>
  <c r="G20" i="5"/>
  <c r="G22" i="5" s="1"/>
  <c r="K14" i="5"/>
  <c r="F14" i="5"/>
  <c r="I12" i="17"/>
  <c r="I13" i="17"/>
  <c r="I11" i="17"/>
  <c r="D116" i="3"/>
  <c r="I18" i="11" l="1"/>
  <c r="E18" i="11" s="1"/>
  <c r="I16" i="11"/>
  <c r="E16" i="11" s="1"/>
  <c r="I14" i="11"/>
  <c r="E14" i="11" s="1"/>
  <c r="I19" i="11"/>
  <c r="E19" i="11" s="1"/>
  <c r="I17" i="11"/>
  <c r="E17" i="11" s="1"/>
  <c r="I15" i="11"/>
  <c r="E15" i="11" s="1"/>
  <c r="I13" i="11"/>
  <c r="E13" i="11" s="1"/>
  <c r="G23" i="5"/>
  <c r="H21" i="11"/>
  <c r="C35" i="10"/>
  <c r="G21" i="5"/>
  <c r="I21" i="5"/>
  <c r="I22" i="5"/>
  <c r="B22" i="5"/>
  <c r="E20" i="11" l="1"/>
  <c r="E21" i="11" s="1"/>
  <c r="I20" i="11"/>
  <c r="I21" i="11" s="1"/>
  <c r="E11" i="17" l="1"/>
  <c r="D12" i="17"/>
  <c r="E12" i="17" s="1"/>
  <c r="D13" i="17"/>
  <c r="E13" i="17" s="1"/>
  <c r="N26" i="2"/>
  <c r="R26" i="2" l="1"/>
  <c r="V26" i="2"/>
</calcChain>
</file>

<file path=xl/sharedStrings.xml><?xml version="1.0" encoding="utf-8"?>
<sst xmlns="http://schemas.openxmlformats.org/spreadsheetml/2006/main" count="775" uniqueCount="249">
  <si>
    <t>Processing parameters</t>
  </si>
  <si>
    <t>Description</t>
  </si>
  <si>
    <t>Compound</t>
  </si>
  <si>
    <t>Mobile Phase</t>
  </si>
  <si>
    <t>Guard column</t>
  </si>
  <si>
    <t>Chromatogramic features</t>
  </si>
  <si>
    <t>Autosampler tempreature</t>
  </si>
  <si>
    <t>Flow rate</t>
  </si>
  <si>
    <t>Column tempreture</t>
  </si>
  <si>
    <t>MS conditions</t>
  </si>
  <si>
    <t>Total run time</t>
  </si>
  <si>
    <t>Parameters</t>
  </si>
  <si>
    <t>Bioanalytical method description</t>
  </si>
  <si>
    <t>Injection volume</t>
  </si>
  <si>
    <t>Analyte(s)</t>
  </si>
  <si>
    <t>Q1 (m/z)</t>
  </si>
  <si>
    <t>Q3 (m/z)</t>
  </si>
  <si>
    <t>DP (v)</t>
  </si>
  <si>
    <t>EP (v)</t>
  </si>
  <si>
    <t>CE (v)</t>
  </si>
  <si>
    <t>CXP (v)</t>
  </si>
  <si>
    <t>Drug(s)</t>
  </si>
  <si>
    <t>IS</t>
  </si>
  <si>
    <t>Date</t>
  </si>
  <si>
    <t>Approval signature</t>
  </si>
  <si>
    <t>Batch name</t>
  </si>
  <si>
    <t>Accuracy (%)</t>
  </si>
  <si>
    <t>Points excluded</t>
  </si>
  <si>
    <t>Reason for exclusion</t>
  </si>
  <si>
    <t>Study name</t>
  </si>
  <si>
    <t>Study code</t>
  </si>
  <si>
    <t>Active ingredient/s</t>
  </si>
  <si>
    <t>Instrument name</t>
  </si>
  <si>
    <t>Pipette type and code</t>
  </si>
  <si>
    <t>Dispenser used</t>
  </si>
  <si>
    <t>Batch start time</t>
  </si>
  <si>
    <t>Batch end time</t>
  </si>
  <si>
    <t>Calibration no.</t>
  </si>
  <si>
    <t>Level</t>
  </si>
  <si>
    <t>Accepted range</t>
  </si>
  <si>
    <t>SN#</t>
  </si>
  <si>
    <t>Nominal value</t>
  </si>
  <si>
    <t>Actual value</t>
  </si>
  <si>
    <t>LLOQ</t>
  </si>
  <si>
    <t>Mean</t>
  </si>
  <si>
    <t xml:space="preserve">Date </t>
  </si>
  <si>
    <t>Day</t>
  </si>
  <si>
    <t>One</t>
  </si>
  <si>
    <t>Two</t>
  </si>
  <si>
    <t>Three</t>
  </si>
  <si>
    <t>A %</t>
  </si>
  <si>
    <t>SD</t>
  </si>
  <si>
    <t>CV%</t>
  </si>
  <si>
    <t>fresh</t>
  </si>
  <si>
    <t>A%</t>
  </si>
  <si>
    <t>Concentration</t>
  </si>
  <si>
    <t>Stability(in%)</t>
  </si>
  <si>
    <t>Balance used &amp; code</t>
  </si>
  <si>
    <t>Unextracted</t>
  </si>
  <si>
    <t>Extracted</t>
  </si>
  <si>
    <t>CV (%)</t>
  </si>
  <si>
    <t>Concentartion</t>
  </si>
  <si>
    <t>Absolute Recovery</t>
  </si>
  <si>
    <t xml:space="preserve">Analyte Recovery </t>
  </si>
  <si>
    <t>Analyte Recovery Test Report</t>
  </si>
  <si>
    <t>Analyte Matrix effect Test Report</t>
  </si>
  <si>
    <t xml:space="preserve">IS Recovery </t>
  </si>
  <si>
    <t xml:space="preserve">                   Dilution integrity validation report</t>
  </si>
  <si>
    <t>RT window</t>
  </si>
  <si>
    <t>Smooth Width</t>
  </si>
  <si>
    <t>Noise percent</t>
  </si>
  <si>
    <t>Base Sub window</t>
  </si>
  <si>
    <t>Peak splitting factor</t>
  </si>
  <si>
    <t>Retention time</t>
  </si>
  <si>
    <t>SN</t>
  </si>
  <si>
    <t>Area of interfering peak of drug</t>
  </si>
  <si>
    <t>%</t>
  </si>
  <si>
    <t>Area of drug at LLOQ</t>
  </si>
  <si>
    <t>Area of Internal standard</t>
  </si>
  <si>
    <t>Area of interfering peak of Internal</t>
  </si>
  <si>
    <t>Peak area ratio</t>
  </si>
  <si>
    <t>Centrifuge code</t>
  </si>
  <si>
    <t>Concentrator code</t>
  </si>
  <si>
    <t>Dispenser type and code</t>
  </si>
  <si>
    <t>r</t>
  </si>
  <si>
    <t>(Linear, weighed 1/X2,….)</t>
  </si>
  <si>
    <t>% of accepted calibrators</t>
  </si>
  <si>
    <t>Correlation 
equation</t>
  </si>
  <si>
    <t>Accuracy%</t>
  </si>
  <si>
    <t>Mean Concentration</t>
  </si>
  <si>
    <t>Mean Accuracy R%</t>
  </si>
  <si>
    <t>Inter day Accuracy for 3 days</t>
  </si>
  <si>
    <t>Centrifuge type and code</t>
  </si>
  <si>
    <t>Concentrator type and code</t>
  </si>
  <si>
    <t>Balance type and code</t>
  </si>
  <si>
    <t>ng/ml</t>
  </si>
  <si>
    <t>Conc(ng/ml)</t>
  </si>
  <si>
    <t>Conc (ng/ml)</t>
  </si>
  <si>
    <t>Pass/Fail</t>
  </si>
  <si>
    <t>Accepted/Rejected</t>
  </si>
  <si>
    <t>Blank acceptance criteria</t>
  </si>
  <si>
    <t xml:space="preserve">Lab Supervisor </t>
  </si>
  <si>
    <t>Internal standard</t>
  </si>
  <si>
    <t>Analyte</t>
  </si>
  <si>
    <t>Mean Accuracy%</t>
  </si>
  <si>
    <t>Linearity Report</t>
  </si>
  <si>
    <t xml:space="preserve">Accuracy report </t>
  </si>
  <si>
    <t>IPC specialist</t>
  </si>
  <si>
    <t>IPC Specialist</t>
  </si>
  <si>
    <t>IS Matrix effect Test Report</t>
  </si>
  <si>
    <t xml:space="preserve"> area of Internal standard</t>
  </si>
  <si>
    <t>Conc</t>
  </si>
  <si>
    <t>Date of Injection</t>
  </si>
  <si>
    <t xml:space="preserve">                           Carry over</t>
  </si>
  <si>
    <t>X2</t>
  </si>
  <si>
    <t>X4</t>
  </si>
  <si>
    <t>Freezer type and code</t>
  </si>
  <si>
    <t>Date of preparation</t>
  </si>
  <si>
    <t xml:space="preserve">IPC Specialist </t>
  </si>
  <si>
    <t xml:space="preserve">Lab. Supervisor </t>
  </si>
  <si>
    <t>Dispenser used and Code</t>
  </si>
  <si>
    <t>Matrix factor</t>
  </si>
  <si>
    <t>Normalized factor</t>
  </si>
  <si>
    <t>Drug</t>
  </si>
  <si>
    <t xml:space="preserve">                  System suitability</t>
  </si>
  <si>
    <t>Peak Area</t>
  </si>
  <si>
    <t>Retention time(min)</t>
  </si>
  <si>
    <t>Lab Technical Manager</t>
  </si>
  <si>
    <t>1/X2</t>
  </si>
  <si>
    <t>concomitant medication</t>
  </si>
  <si>
    <t>dilution</t>
  </si>
  <si>
    <t>Mean of Accurcey%</t>
  </si>
  <si>
    <t>STD</t>
  </si>
  <si>
    <t xml:space="preserve"> Inter day Accuracy</t>
  </si>
  <si>
    <t>Lipemic plasma</t>
  </si>
  <si>
    <t>Freeze-thaw Stability Test -1st cycles</t>
  </si>
  <si>
    <t>After 1st cycle</t>
  </si>
  <si>
    <r>
      <t xml:space="preserve">Expected value (Calibration levels)
(in </t>
    </r>
    <r>
      <rPr>
        <b/>
        <sz val="12"/>
        <rFont val="Calibri"/>
        <family val="2"/>
      </rPr>
      <t>µ</t>
    </r>
    <r>
      <rPr>
        <b/>
        <sz val="12"/>
        <rFont val="Times New Roman"/>
        <family val="1"/>
      </rPr>
      <t>g/ml)</t>
    </r>
  </si>
  <si>
    <t xml:space="preserve">standard code </t>
  </si>
  <si>
    <t>Internal standard code</t>
  </si>
  <si>
    <t>Solvents(add rows if required)</t>
  </si>
  <si>
    <r>
      <rPr>
        <sz val="14"/>
        <color theme="1"/>
        <rFont val="Calibri"/>
        <family val="2"/>
      </rPr>
      <t>n</t>
    </r>
    <r>
      <rPr>
        <sz val="14"/>
        <color theme="1"/>
        <rFont val="Times New Roman"/>
        <family val="1"/>
      </rPr>
      <t>g/ml</t>
    </r>
  </si>
  <si>
    <t>Found conc
(in  ng/ml)</t>
  </si>
  <si>
    <t>Found conc
(in ng/ml)</t>
  </si>
  <si>
    <t xml:space="preserve">xh-room temperature-short-term stability test </t>
  </si>
  <si>
    <t>After x hrs</t>
  </si>
  <si>
    <t>active ingredient/s</t>
  </si>
  <si>
    <t xml:space="preserve">                                                                                          Selectivity</t>
  </si>
  <si>
    <t>haemolyzed plasma</t>
  </si>
  <si>
    <t>blank plasma batch 1</t>
  </si>
  <si>
    <t>blank plasma batch 2</t>
  </si>
  <si>
    <t>blank plasma batch 3</t>
  </si>
  <si>
    <t>blank plasma batch 4</t>
  </si>
  <si>
    <t>blank plasma batch 5</t>
  </si>
  <si>
    <t xml:space="preserve">zero volunteer plasma </t>
  </si>
  <si>
    <t>Analyst</t>
  </si>
  <si>
    <t xml:space="preserve"> Analyst</t>
  </si>
  <si>
    <t>Analytical column/code</t>
  </si>
  <si>
    <t>standard deviation</t>
  </si>
  <si>
    <t>Comments:</t>
  </si>
  <si>
    <t>Low QC</t>
  </si>
  <si>
    <t>Medium QC</t>
  </si>
  <si>
    <t>High QC</t>
  </si>
  <si>
    <t>Internal standard Recovery Test Report</t>
  </si>
  <si>
    <r>
      <rPr>
        <b/>
        <sz val="8"/>
        <rFont val="Calibri"/>
        <family val="2"/>
      </rPr>
      <t xml:space="preserve">± </t>
    </r>
    <r>
      <rPr>
        <b/>
        <sz val="8"/>
        <rFont val="Times New Roman"/>
        <family val="1"/>
      </rPr>
      <t>20 %</t>
    </r>
  </si>
  <si>
    <r>
      <rPr>
        <b/>
        <sz val="8"/>
        <rFont val="Calibri"/>
        <family val="2"/>
      </rPr>
      <t>± 15</t>
    </r>
    <r>
      <rPr>
        <b/>
        <sz val="8"/>
        <rFont val="Times New Roman"/>
        <family val="1"/>
      </rPr>
      <t xml:space="preserve"> %</t>
    </r>
  </si>
  <si>
    <t xml:space="preserve">Analyst </t>
  </si>
  <si>
    <t>SOP/LB/07/F01/V1.0                                                                                        Eff. Date: 22/4/2018</t>
  </si>
  <si>
    <t>SOP/LB/07/F02/V1.0                                                                                        Eff. Date: 22/4/2018</t>
  </si>
  <si>
    <t>SOP/LB/07/F03/V1.0                                                                                      Eff. Date: 22/4/2018</t>
  </si>
  <si>
    <t>SOP/LB/07/F04/V1.0                                                                                         Eff. Date: 22/4/2018</t>
  </si>
  <si>
    <t>SOP/LB/07/F05/V1.0                                                                                         Eff. Date: 22/4/2018</t>
  </si>
  <si>
    <t>SOP/LB/07/F09/V1.0                                                                                         Eff. Date: 22/4/2018</t>
  </si>
  <si>
    <t>SOP/LB/07/F10/V1.0                                                                                        Eff. Date: 22/4/2018</t>
  </si>
  <si>
    <t>SOP/LB/07/F11/V1.0                                                                                         Eff. Date: 22/4/2018</t>
  </si>
  <si>
    <t>SOP/LB/07/F12/V1.0                                                                                       Eff. Date: 22/4/2018</t>
  </si>
  <si>
    <t>SOP/LB/07/F17/V1.0                                                                                        Eff. Date: 22/4/2018</t>
  </si>
  <si>
    <t>SOP/LB/07/F18/V1.0                                                                                        Eff. Date: 22/4/2018</t>
  </si>
  <si>
    <t>SOP/LB/07/F19/V1.0                                                                                        Eff. Date: 22/4/2018</t>
  </si>
  <si>
    <t>SOP/LB/07/F20/V1.0                                                                                       Eff. Date: 22/4/2018</t>
  </si>
  <si>
    <t>0.179625 * x + -0.0340656</t>
  </si>
  <si>
    <t xml:space="preserve"> r = 0.993847, r^2 = 0.987732</t>
  </si>
  <si>
    <t xml:space="preserve"> r = 0.995554, r^2 = 0.991127</t>
  </si>
  <si>
    <t xml:space="preserve"> 0.165571 * x + -0.0242436</t>
  </si>
  <si>
    <t xml:space="preserve"> 0.121195 * x + -0.0161153</t>
  </si>
  <si>
    <t xml:space="preserve"> r = 0.997830, r^2 = 0.995665</t>
  </si>
  <si>
    <t>0.176228 * x + -0.0260711</t>
  </si>
  <si>
    <t xml:space="preserve"> r = 0.994690, r^2 = 0.989408</t>
  </si>
  <si>
    <t>0.169757 * x + -0.0286049</t>
  </si>
  <si>
    <t xml:space="preserve"> r = 0.995970, r^2 = 0.991956</t>
  </si>
  <si>
    <t xml:space="preserve"> 0.162278 * x + -0.0238277</t>
  </si>
  <si>
    <t xml:space="preserve"> r = 0.995834, r^2 = 0.991685</t>
  </si>
  <si>
    <t>Dosen`t fullfill acceptance cariteria</t>
  </si>
  <si>
    <t>Zi\MP\EP\04 (1 mL) - Zi\MP\IS\02 (200 µL)</t>
  </si>
  <si>
    <t xml:space="preserve"> Microlit - Zi\DI\MI\02 (10 mL)</t>
  </si>
  <si>
    <t>Eppendorf - Zi/CE/EP/01</t>
  </si>
  <si>
    <t>N/A</t>
  </si>
  <si>
    <t>Ohous - Zi/BA/OH/01</t>
  </si>
  <si>
    <t>1st day validation ( Cal-1 )</t>
  </si>
  <si>
    <t>Meropemene</t>
  </si>
  <si>
    <t>2nd day validation (  Cal -4 )</t>
  </si>
  <si>
    <t>3rd day validation ( Cal-7 )</t>
  </si>
  <si>
    <t>[0.608]</t>
  </si>
  <si>
    <t>[121.594]</t>
  </si>
  <si>
    <t>[0.623]</t>
  </si>
  <si>
    <t>[124.668]</t>
  </si>
  <si>
    <t>[1.195]</t>
  </si>
  <si>
    <t>[1.222]</t>
  </si>
  <si>
    <t>[1.185]</t>
  </si>
  <si>
    <t>[1.218]</t>
  </si>
  <si>
    <t>[79.028]</t>
  </si>
  <si>
    <t>[81.222]</t>
  </si>
  <si>
    <t>[12.483]</t>
  </si>
  <si>
    <t>[83.222]</t>
  </si>
  <si>
    <t>[1.234]</t>
  </si>
  <si>
    <t>[1.242]</t>
  </si>
  <si>
    <t>[82.265]</t>
  </si>
  <si>
    <t>[82.796]</t>
  </si>
  <si>
    <t>[12.57]</t>
  </si>
  <si>
    <t>[83.797]</t>
  </si>
  <si>
    <t>Meropeneme</t>
  </si>
  <si>
    <t xml:space="preserve">Meropeneme </t>
  </si>
  <si>
    <t>1st day validation ( Cal -2 )</t>
  </si>
  <si>
    <t>Meporeneme</t>
  </si>
  <si>
    <t>1st day validation (Cal -3 )</t>
  </si>
  <si>
    <t>[1.243]</t>
  </si>
  <si>
    <t>[1.221]</t>
  </si>
  <si>
    <t>[1.177]</t>
  </si>
  <si>
    <t>[48.106]</t>
  </si>
  <si>
    <t>[46.629]</t>
  </si>
  <si>
    <t>[46.733]</t>
  </si>
  <si>
    <t>[50.283]</t>
  </si>
  <si>
    <t>2nd day validation ( Cal -6 )</t>
  </si>
  <si>
    <t>3rd day validation ( Cal -8 )</t>
  </si>
  <si>
    <t>[1.268]</t>
  </si>
  <si>
    <t>[1.265]</t>
  </si>
  <si>
    <t>[120.264]</t>
  </si>
  <si>
    <t>[116.572]</t>
  </si>
  <si>
    <t>[46.548]</t>
  </si>
  <si>
    <t>4th day validation ( Cal -9 )</t>
  </si>
  <si>
    <t>After 3rd cycle</t>
  </si>
  <si>
    <t>After 2nd cycle</t>
  </si>
  <si>
    <t>[1.271]</t>
  </si>
  <si>
    <t>[1.229]</t>
  </si>
  <si>
    <t>2nd day validation ( Cal -5 )</t>
  </si>
  <si>
    <t>[46.371]</t>
  </si>
  <si>
    <t>Meropenem</t>
  </si>
  <si>
    <t>Recovery</t>
  </si>
  <si>
    <t>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</si>
</sst>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0.0000"/>
    <numFmt numFmtId="166" formatCode="0.000"/>
    <numFmt numFmtId="167" formatCode="0.000E+00"/>
    <numFmt numFmtId="168" formatCode="d/m/yyyy;@"/>
    <numFmt numFmtId="170" formatCode="[$-809]dd\ mmmm\ yyyy;@"/>
    <numFmt numFmtId="171" formatCode="hh:mm:ss;@"/>
    <numFmt numFmtId="172" formatCode="dd/mm/yyyy;@"/>
  </numFmts>
  <fonts count="42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6"/>
      <name val="Times New Roman"/>
      <family val="1"/>
    </font>
    <font>
      <b/>
      <sz val="14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sz val="8"/>
      <color theme="1"/>
      <name val="Arial"/>
      <family val="2"/>
      <scheme val="minor"/>
    </font>
    <font>
      <b/>
      <sz val="10"/>
      <name val="Times New Roman"/>
      <family val="1"/>
    </font>
    <font>
      <sz val="12"/>
      <color theme="1"/>
      <name val="Arial"/>
      <family val="2"/>
      <scheme val="minor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name val="Times New Roman"/>
      <family val="1"/>
    </font>
    <font>
      <b/>
      <sz val="12"/>
      <color theme="1"/>
      <name val="Arial"/>
      <family val="2"/>
      <scheme val="minor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sz val="8"/>
      <color theme="1"/>
      <name val="Times New Roman"/>
      <family val="1"/>
    </font>
    <font>
      <sz val="14"/>
      <color theme="1"/>
      <name val="Calibri"/>
      <family val="2"/>
    </font>
    <font>
      <b/>
      <sz val="12"/>
      <name val="Calibri"/>
      <family val="2"/>
    </font>
    <font>
      <b/>
      <sz val="8"/>
      <name val="Arial"/>
      <family val="2"/>
      <scheme val="minor"/>
    </font>
    <font>
      <sz val="8"/>
      <color theme="1"/>
      <name val="Calibri"/>
      <family val="2"/>
    </font>
    <font>
      <b/>
      <sz val="22"/>
      <name val="Times New Roman"/>
      <family val="1"/>
    </font>
    <font>
      <b/>
      <sz val="24"/>
      <name val="Times New Roman"/>
      <family val="1"/>
    </font>
    <font>
      <b/>
      <sz val="9"/>
      <name val="Times New Roman"/>
      <family val="1"/>
    </font>
    <font>
      <u/>
      <sz val="12"/>
      <name val="Times New Roman"/>
      <family val="1"/>
    </font>
    <font>
      <u/>
      <sz val="14"/>
      <name val="Times New Roman"/>
      <family val="1"/>
    </font>
    <font>
      <u/>
      <sz val="22"/>
      <name val="Times New Roman"/>
      <family val="1"/>
    </font>
    <font>
      <b/>
      <sz val="8"/>
      <name val="Calibri"/>
      <family val="2"/>
    </font>
    <font>
      <b/>
      <sz val="8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13" fillId="0" borderId="0"/>
    <xf numFmtId="0" fontId="2" fillId="0" borderId="0"/>
    <xf numFmtId="164" fontId="27" fillId="0" borderId="0" applyFont="0" applyFill="0" applyBorder="0" applyAlignment="0" applyProtection="0"/>
  </cellStyleXfs>
  <cellXfs count="481">
    <xf numFmtId="0" fontId="0" fillId="0" borderId="0" xfId="0"/>
    <xf numFmtId="0" fontId="15" fillId="0" borderId="3" xfId="2" applyFont="1" applyBorder="1" applyAlignment="1" applyProtection="1">
      <alignment horizontal="center" vertical="center" wrapText="1"/>
    </xf>
    <xf numFmtId="0" fontId="1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3" xfId="1" applyFont="1" applyBorder="1" applyAlignment="1" applyProtection="1">
      <alignment horizontal="left" vertical="center" wrapText="1"/>
    </xf>
    <xf numFmtId="0" fontId="6" fillId="0" borderId="3" xfId="2" applyFont="1" applyBorder="1" applyAlignment="1" applyProtection="1">
      <alignment horizontal="center" vertical="center" wrapText="1"/>
    </xf>
    <xf numFmtId="0" fontId="6" fillId="0" borderId="3" xfId="3" applyFont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protection locked="0"/>
    </xf>
    <xf numFmtId="0" fontId="5" fillId="0" borderId="0" xfId="1" applyFont="1" applyProtection="1">
      <protection locked="0"/>
    </xf>
    <xf numFmtId="0" fontId="6" fillId="0" borderId="0" xfId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6" fillId="0" borderId="3" xfId="1" applyFont="1" applyBorder="1" applyAlignment="1" applyProtection="1">
      <alignment horizontal="left"/>
    </xf>
    <xf numFmtId="0" fontId="6" fillId="0" borderId="3" xfId="1" applyFont="1" applyBorder="1" applyAlignment="1" applyProtection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6" fillId="0" borderId="3" xfId="2" applyFont="1" applyBorder="1" applyAlignment="1" applyProtection="1">
      <alignment vertical="center"/>
    </xf>
    <xf numFmtId="0" fontId="6" fillId="0" borderId="3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/>
    </xf>
    <xf numFmtId="0" fontId="15" fillId="0" borderId="0" xfId="3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0" fontId="6" fillId="0" borderId="3" xfId="3" applyFont="1" applyBorder="1" applyAlignment="1" applyProtection="1">
      <alignment vertical="center" wrapText="1"/>
    </xf>
    <xf numFmtId="0" fontId="6" fillId="0" borderId="3" xfId="1" applyFont="1" applyBorder="1" applyAlignment="1" applyProtection="1">
      <alignment horizontal="center" vertical="center" wrapText="1"/>
    </xf>
    <xf numFmtId="2" fontId="18" fillId="0" borderId="3" xfId="3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2" fontId="2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2" fontId="11" fillId="2" borderId="3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>
      <protection locked="0"/>
    </xf>
    <xf numFmtId="11" fontId="18" fillId="0" borderId="3" xfId="3" applyNumberFormat="1" applyFont="1" applyBorder="1" applyAlignment="1" applyProtection="1">
      <alignment horizontal="center" vertical="center"/>
    </xf>
    <xf numFmtId="165" fontId="6" fillId="0" borderId="3" xfId="0" applyNumberFormat="1" applyFont="1" applyBorder="1" applyAlignment="1" applyProtection="1">
      <alignment horizontal="center" vertical="center"/>
    </xf>
    <xf numFmtId="165" fontId="6" fillId="0" borderId="14" xfId="0" applyNumberFormat="1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2" xfId="2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2" fontId="6" fillId="0" borderId="3" xfId="0" applyNumberFormat="1" applyFont="1" applyBorder="1" applyAlignment="1" applyProtection="1">
      <alignment horizontal="center" vertical="center"/>
      <protection hidden="1"/>
    </xf>
    <xf numFmtId="2" fontId="6" fillId="0" borderId="3" xfId="2" applyNumberFormat="1" applyFont="1" applyBorder="1" applyAlignment="1" applyProtection="1">
      <alignment horizontal="center"/>
    </xf>
    <xf numFmtId="2" fontId="0" fillId="0" borderId="0" xfId="0" applyNumberFormat="1" applyProtection="1">
      <protection locked="0"/>
    </xf>
    <xf numFmtId="0" fontId="6" fillId="0" borderId="3" xfId="0" applyFont="1" applyBorder="1" applyAlignment="1" applyProtection="1">
      <alignment horizontal="center"/>
    </xf>
    <xf numFmtId="0" fontId="6" fillId="0" borderId="3" xfId="2" applyFont="1" applyBorder="1" applyAlignment="1" applyProtection="1">
      <alignment horizontal="center" vertical="center" wrapText="1"/>
      <protection locked="0"/>
    </xf>
    <xf numFmtId="164" fontId="6" fillId="0" borderId="3" xfId="4" applyFont="1" applyBorder="1" applyAlignment="1" applyProtection="1">
      <alignment horizontal="center" vertical="center" wrapText="1"/>
    </xf>
    <xf numFmtId="2" fontId="6" fillId="0" borderId="3" xfId="3" applyNumberFormat="1" applyFont="1" applyBorder="1" applyAlignment="1" applyProtection="1">
      <alignment horizontal="center" vertical="center"/>
    </xf>
    <xf numFmtId="0" fontId="12" fillId="0" borderId="0" xfId="0" applyFont="1" applyAlignment="1" applyProtection="1">
      <protection locked="0"/>
    </xf>
    <xf numFmtId="2" fontId="6" fillId="2" borderId="3" xfId="2" applyNumberFormat="1" applyFont="1" applyFill="1" applyBorder="1" applyAlignment="1" applyProtection="1">
      <alignment horizontal="center"/>
    </xf>
    <xf numFmtId="14" fontId="18" fillId="0" borderId="0" xfId="0" applyNumberFormat="1" applyFont="1" applyBorder="1" applyAlignment="1" applyProtection="1">
      <alignment horizontal="center" vertical="center"/>
      <protection locked="0"/>
    </xf>
    <xf numFmtId="14" fontId="18" fillId="0" borderId="0" xfId="0" applyNumberFormat="1" applyFont="1" applyBorder="1" applyAlignment="1" applyProtection="1">
      <alignment vertical="center"/>
      <protection locked="0"/>
    </xf>
    <xf numFmtId="2" fontId="18" fillId="2" borderId="3" xfId="3" applyNumberFormat="1" applyFont="1" applyFill="1" applyBorder="1" applyAlignment="1" applyProtection="1">
      <alignment horizontal="center"/>
    </xf>
    <xf numFmtId="2" fontId="18" fillId="0" borderId="3" xfId="3" applyNumberFormat="1" applyFont="1" applyBorder="1" applyAlignment="1" applyProtection="1">
      <alignment horizontal="center" vertical="center"/>
    </xf>
    <xf numFmtId="165" fontId="6" fillId="0" borderId="1" xfId="0" applyNumberFormat="1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6" fillId="0" borderId="0" xfId="0" applyFont="1" applyProtection="1">
      <protection locked="0"/>
    </xf>
    <xf numFmtId="0" fontId="11" fillId="0" borderId="4" xfId="0" applyFont="1" applyBorder="1" applyAlignment="1" applyProtection="1">
      <alignment vertical="center" wrapText="1"/>
      <protection locked="0"/>
    </xf>
    <xf numFmtId="0" fontId="11" fillId="0" borderId="5" xfId="0" applyFont="1" applyBorder="1" applyAlignment="1" applyProtection="1">
      <alignment vertical="center" wrapText="1"/>
      <protection locked="0"/>
    </xf>
    <xf numFmtId="0" fontId="11" fillId="0" borderId="6" xfId="0" applyFont="1" applyBorder="1" applyAlignment="1" applyProtection="1">
      <alignment vertical="center" wrapText="1"/>
      <protection locked="0"/>
    </xf>
    <xf numFmtId="0" fontId="25" fillId="0" borderId="0" xfId="0" applyFont="1" applyProtection="1">
      <protection locked="0"/>
    </xf>
    <xf numFmtId="0" fontId="28" fillId="0" borderId="0" xfId="0" applyFont="1" applyProtection="1">
      <protection locked="0"/>
    </xf>
    <xf numFmtId="2" fontId="5" fillId="0" borderId="3" xfId="3" applyNumberFormat="1" applyFont="1" applyBorder="1" applyAlignment="1" applyProtection="1">
      <alignment horizontal="center" vertical="center"/>
    </xf>
    <xf numFmtId="0" fontId="18" fillId="0" borderId="3" xfId="3" applyFont="1" applyBorder="1" applyAlignment="1" applyProtection="1">
      <alignment horizontal="center" vertical="center" wrapText="1"/>
      <protection locked="0"/>
    </xf>
    <xf numFmtId="0" fontId="18" fillId="0" borderId="3" xfId="3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 vertical="center" wrapText="1"/>
    </xf>
    <xf numFmtId="2" fontId="12" fillId="0" borderId="3" xfId="0" applyNumberFormat="1" applyFont="1" applyBorder="1" applyAlignment="1" applyProtection="1">
      <alignment horizontal="center"/>
      <protection locked="0"/>
    </xf>
    <xf numFmtId="2" fontId="11" fillId="2" borderId="3" xfId="0" applyNumberFormat="1" applyFont="1" applyFill="1" applyBorder="1" applyAlignment="1" applyProtection="1">
      <alignment horizontal="center"/>
    </xf>
    <xf numFmtId="2" fontId="12" fillId="0" borderId="3" xfId="0" applyNumberFormat="1" applyFont="1" applyBorder="1" applyAlignment="1" applyProtection="1">
      <alignment horizontal="center" vertical="center" wrapText="1"/>
      <protection locked="0"/>
    </xf>
    <xf numFmtId="167" fontId="5" fillId="0" borderId="3" xfId="3" applyNumberFormat="1" applyFont="1" applyBorder="1" applyAlignment="1" applyProtection="1">
      <alignment horizontal="center" vertical="center"/>
      <protection locked="0"/>
    </xf>
    <xf numFmtId="167" fontId="5" fillId="0" borderId="4" xfId="3" applyNumberFormat="1" applyFont="1" applyFill="1" applyBorder="1" applyAlignment="1" applyProtection="1">
      <alignment horizontal="center" vertical="center"/>
      <protection locked="0"/>
    </xf>
    <xf numFmtId="167" fontId="5" fillId="0" borderId="4" xfId="3" applyNumberFormat="1" applyFont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left"/>
    </xf>
    <xf numFmtId="0" fontId="5" fillId="0" borderId="0" xfId="1" applyFont="1" applyFill="1" applyBorder="1" applyProtection="1">
      <protection locked="0"/>
    </xf>
    <xf numFmtId="0" fontId="5" fillId="0" borderId="0" xfId="1" applyFont="1" applyFill="1" applyProtection="1">
      <protection locked="0"/>
    </xf>
    <xf numFmtId="2" fontId="11" fillId="0" borderId="3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</xf>
    <xf numFmtId="2" fontId="12" fillId="0" borderId="0" xfId="0" applyNumberFormat="1" applyFont="1" applyAlignment="1" applyProtection="1">
      <alignment horizontal="center"/>
      <protection locked="0"/>
    </xf>
    <xf numFmtId="2" fontId="6" fillId="0" borderId="3" xfId="3" applyNumberFormat="1" applyFont="1" applyBorder="1" applyAlignment="1" applyProtection="1">
      <alignment horizontal="center" vertical="center"/>
      <protection locked="0"/>
    </xf>
    <xf numFmtId="0" fontId="6" fillId="0" borderId="3" xfId="1" applyFont="1" applyBorder="1" applyAlignment="1" applyProtection="1">
      <alignment horizontal="left" vertical="center" wrapText="1"/>
      <protection locked="0"/>
    </xf>
    <xf numFmtId="0" fontId="6" fillId="0" borderId="3" xfId="3" applyFont="1" applyBorder="1" applyAlignment="1" applyProtection="1">
      <alignment vertical="center" wrapText="1"/>
      <protection locked="0"/>
    </xf>
    <xf numFmtId="0" fontId="6" fillId="0" borderId="3" xfId="3" applyFont="1" applyBorder="1" applyAlignment="1" applyProtection="1">
      <alignment vertic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</xf>
    <xf numFmtId="2" fontId="6" fillId="0" borderId="3" xfId="0" applyNumberFormat="1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18" fillId="0" borderId="0" xfId="1" applyFont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2" fontId="5" fillId="0" borderId="3" xfId="3" applyNumberFormat="1" applyFont="1" applyFill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vertical="center"/>
      <protection locked="0"/>
    </xf>
    <xf numFmtId="0" fontId="6" fillId="0" borderId="3" xfId="2" applyFont="1" applyFill="1" applyBorder="1" applyAlignment="1" applyProtection="1">
      <alignment vertical="center" wrapText="1"/>
      <protection locked="0"/>
    </xf>
    <xf numFmtId="0" fontId="6" fillId="0" borderId="3" xfId="2" applyFont="1" applyBorder="1" applyAlignment="1" applyProtection="1">
      <alignment vertical="center" wrapText="1"/>
      <protection locked="0"/>
    </xf>
    <xf numFmtId="0" fontId="22" fillId="0" borderId="3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6" fillId="0" borderId="0" xfId="3" applyFont="1" applyBorder="1" applyAlignment="1" applyProtection="1">
      <alignment horizontal="center" vertical="center" wrapText="1"/>
    </xf>
    <xf numFmtId="0" fontId="6" fillId="0" borderId="0" xfId="3" quotePrefix="1" applyNumberFormat="1" applyFont="1" applyBorder="1" applyAlignment="1" applyProtection="1">
      <alignment horizontal="center" vertical="center"/>
      <protection locked="0"/>
    </xf>
    <xf numFmtId="0" fontId="6" fillId="0" borderId="0" xfId="3" applyNumberFormat="1" applyFont="1" applyBorder="1" applyAlignment="1" applyProtection="1">
      <alignment horizontal="center" vertical="center"/>
      <protection locked="0"/>
    </xf>
    <xf numFmtId="18" fontId="6" fillId="0" borderId="0" xfId="3" quotePrefix="1" applyNumberFormat="1" applyFont="1" applyBorder="1" applyAlignment="1" applyProtection="1">
      <alignment horizontal="center" vertical="center"/>
      <protection locked="0"/>
    </xf>
    <xf numFmtId="18" fontId="6" fillId="0" borderId="0" xfId="3" applyNumberFormat="1" applyFont="1" applyBorder="1" applyAlignment="1" applyProtection="1">
      <alignment horizontal="center" vertical="center"/>
      <protection locked="0"/>
    </xf>
    <xf numFmtId="0" fontId="12" fillId="4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2" fontId="11" fillId="2" borderId="0" xfId="0" applyNumberFormat="1" applyFont="1" applyFill="1" applyBorder="1" applyAlignment="1" applyProtection="1">
      <alignment horizontal="center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20" fillId="0" borderId="6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3" xfId="3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 wrapText="1"/>
      <protection locked="0"/>
    </xf>
    <xf numFmtId="0" fontId="6" fillId="0" borderId="3" xfId="3" applyFont="1" applyBorder="1" applyAlignment="1" applyProtection="1">
      <alignment horizontal="center" vertical="center"/>
      <protection locked="0"/>
    </xf>
    <xf numFmtId="0" fontId="36" fillId="0" borderId="3" xfId="0" applyFont="1" applyBorder="1" applyAlignment="1" applyProtection="1">
      <alignment horizontal="center" vertical="center" wrapText="1"/>
      <protection locked="0"/>
    </xf>
    <xf numFmtId="0" fontId="22" fillId="0" borderId="3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11" fontId="18" fillId="0" borderId="3" xfId="3" applyNumberFormat="1" applyFont="1" applyBorder="1" applyAlignment="1" applyProtection="1">
      <alignment horizontal="center" vertical="center"/>
      <protection locked="0"/>
    </xf>
    <xf numFmtId="0" fontId="15" fillId="0" borderId="3" xfId="3" applyFont="1" applyBorder="1" applyAlignment="1" applyProtection="1">
      <alignment horizontal="center"/>
      <protection locked="0"/>
    </xf>
    <xf numFmtId="0" fontId="18" fillId="0" borderId="0" xfId="3" applyFont="1" applyBorder="1" applyAlignment="1" applyProtection="1">
      <protection locked="0"/>
    </xf>
    <xf numFmtId="2" fontId="18" fillId="0" borderId="0" xfId="3" applyNumberFormat="1" applyFont="1" applyBorder="1" applyAlignment="1" applyProtection="1">
      <alignment horizontal="center"/>
      <protection locked="0"/>
    </xf>
    <xf numFmtId="0" fontId="15" fillId="0" borderId="3" xfId="2" applyFont="1" applyBorder="1" applyAlignment="1" applyProtection="1">
      <alignment horizontal="center" vertical="center" wrapText="1"/>
      <protection locked="0"/>
    </xf>
    <xf numFmtId="0" fontId="15" fillId="0" borderId="3" xfId="3" applyFont="1" applyBorder="1" applyAlignment="1" applyProtection="1">
      <alignment horizontal="center" vertical="center"/>
      <protection locked="0"/>
    </xf>
    <xf numFmtId="166" fontId="29" fillId="0" borderId="3" xfId="2" applyNumberFormat="1" applyFont="1" applyBorder="1" applyAlignment="1" applyProtection="1">
      <alignment horizontal="center" vertical="center" wrapText="1"/>
      <protection locked="0"/>
    </xf>
    <xf numFmtId="166" fontId="29" fillId="0" borderId="0" xfId="2" applyNumberFormat="1" applyFont="1" applyBorder="1" applyAlignment="1" applyProtection="1">
      <alignment horizontal="center" vertical="center"/>
      <protection locked="0"/>
    </xf>
    <xf numFmtId="0" fontId="6" fillId="0" borderId="3" xfId="1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2" fontId="12" fillId="0" borderId="0" xfId="0" applyNumberFormat="1" applyFont="1" applyBorder="1" applyAlignment="1" applyProtection="1">
      <alignment horizontal="center" vertical="center" wrapText="1"/>
      <protection locked="0"/>
    </xf>
    <xf numFmtId="0" fontId="37" fillId="0" borderId="12" xfId="3" applyFont="1" applyBorder="1" applyAlignment="1" applyProtection="1">
      <alignment vertical="top"/>
      <protection locked="0"/>
    </xf>
    <xf numFmtId="0" fontId="37" fillId="0" borderId="10" xfId="3" applyFont="1" applyBorder="1" applyAlignment="1" applyProtection="1">
      <alignment vertical="top"/>
      <protection locked="0"/>
    </xf>
    <xf numFmtId="0" fontId="37" fillId="0" borderId="8" xfId="3" applyFont="1" applyBorder="1" applyAlignment="1" applyProtection="1">
      <alignment vertical="top"/>
      <protection locked="0"/>
    </xf>
    <xf numFmtId="0" fontId="37" fillId="0" borderId="11" xfId="3" applyFont="1" applyBorder="1" applyAlignment="1" applyProtection="1">
      <alignment vertical="top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5" fillId="0" borderId="3" xfId="2" applyFont="1" applyBorder="1" applyAlignment="1" applyProtection="1">
      <alignment horizontal="center" vertical="center"/>
      <protection locked="0"/>
    </xf>
    <xf numFmtId="2" fontId="15" fillId="0" borderId="3" xfId="2" applyNumberFormat="1" applyFont="1" applyBorder="1" applyAlignment="1" applyProtection="1">
      <alignment horizontal="center" vertical="center"/>
    </xf>
    <xf numFmtId="0" fontId="15" fillId="0" borderId="0" xfId="2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/>
      <protection locked="0"/>
    </xf>
    <xf numFmtId="2" fontId="6" fillId="0" borderId="3" xfId="2" applyNumberFormat="1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2" fontId="6" fillId="0" borderId="3" xfId="2" applyNumberFormat="1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66" fontId="29" fillId="2" borderId="0" xfId="2" applyNumberFormat="1" applyFont="1" applyFill="1" applyBorder="1" applyAlignment="1" applyProtection="1">
      <alignment horizontal="center" vertical="center"/>
      <protection locked="0"/>
    </xf>
    <xf numFmtId="2" fontId="15" fillId="2" borderId="0" xfId="2" applyNumberFormat="1" applyFont="1" applyFill="1" applyBorder="1" applyAlignment="1" applyProtection="1">
      <alignment horizontal="center" vertical="center"/>
      <protection locked="0"/>
    </xf>
    <xf numFmtId="166" fontId="29" fillId="0" borderId="0" xfId="3" applyNumberFormat="1" applyFont="1" applyBorder="1" applyAlignment="1" applyProtection="1">
      <alignment horizontal="center" vertical="center"/>
      <protection locked="0"/>
    </xf>
    <xf numFmtId="2" fontId="15" fillId="0" borderId="0" xfId="3" applyNumberFormat="1" applyFont="1" applyBorder="1" applyAlignment="1" applyProtection="1">
      <alignment horizontal="center" vertical="center"/>
      <protection locked="0"/>
    </xf>
    <xf numFmtId="166" fontId="29" fillId="0" borderId="12" xfId="3" applyNumberFormat="1" applyFont="1" applyBorder="1" applyAlignment="1" applyProtection="1">
      <alignment horizontal="center" vertical="center"/>
      <protection locked="0"/>
    </xf>
    <xf numFmtId="166" fontId="41" fillId="0" borderId="0" xfId="0" applyNumberFormat="1" applyFont="1" applyBorder="1" applyAlignment="1" applyProtection="1">
      <alignment horizontal="center" vertical="center"/>
      <protection locked="0"/>
    </xf>
    <xf numFmtId="2" fontId="32" fillId="0" borderId="0" xfId="0" applyNumberFormat="1" applyFont="1" applyBorder="1" applyAlignment="1" applyProtection="1">
      <alignment horizontal="center" vertical="center"/>
      <protection locked="0"/>
    </xf>
    <xf numFmtId="166" fontId="17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5" fillId="0" borderId="2" xfId="1" applyFont="1" applyBorder="1" applyAlignment="1" applyProtection="1">
      <alignment horizontal="center" vertical="center"/>
      <protection locked="0"/>
    </xf>
    <xf numFmtId="0" fontId="15" fillId="0" borderId="3" xfId="1" applyFont="1" applyBorder="1" applyAlignment="1" applyProtection="1">
      <alignment horizontal="center" vertical="center" wrapText="1"/>
      <protection locked="0"/>
    </xf>
    <xf numFmtId="0" fontId="15" fillId="0" borderId="3" xfId="1" applyFont="1" applyBorder="1" applyAlignment="1" applyProtection="1">
      <alignment horizontal="center" vertical="center"/>
      <protection locked="0"/>
    </xf>
    <xf numFmtId="0" fontId="37" fillId="0" borderId="1" xfId="3" applyFont="1" applyBorder="1" applyAlignment="1" applyProtection="1">
      <alignment horizontal="center" vertical="center"/>
      <protection locked="0"/>
    </xf>
    <xf numFmtId="0" fontId="37" fillId="0" borderId="2" xfId="3" applyFont="1" applyBorder="1" applyAlignment="1" applyProtection="1">
      <alignment horizontal="center" vertical="center"/>
      <protection locked="0"/>
    </xf>
    <xf numFmtId="166" fontId="16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5" fillId="3" borderId="3" xfId="3" applyFont="1" applyFill="1" applyBorder="1" applyAlignment="1" applyProtection="1">
      <alignment horizontal="center" vertical="center" wrapText="1"/>
      <protection locked="0"/>
    </xf>
    <xf numFmtId="0" fontId="15" fillId="3" borderId="3" xfId="3" applyFont="1" applyFill="1" applyBorder="1" applyAlignment="1" applyProtection="1">
      <alignment horizontal="center" vertical="center"/>
      <protection locked="0"/>
    </xf>
    <xf numFmtId="166" fontId="33" fillId="0" borderId="0" xfId="0" applyNumberFormat="1" applyFont="1" applyAlignment="1" applyProtection="1">
      <alignment horizontal="center" vertical="center"/>
      <protection locked="0"/>
    </xf>
    <xf numFmtId="11" fontId="0" fillId="0" borderId="3" xfId="0" applyNumberFormat="1" applyBorder="1" applyAlignment="1" applyProtection="1">
      <alignment horizontal="center" vertical="center"/>
      <protection locked="0"/>
    </xf>
    <xf numFmtId="2" fontId="6" fillId="2" borderId="3" xfId="2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/>
      <protection locked="0"/>
    </xf>
    <xf numFmtId="0" fontId="6" fillId="0" borderId="4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9" fillId="0" borderId="4" xfId="1" applyFont="1" applyBorder="1" applyAlignment="1" applyProtection="1">
      <alignment horizontal="center"/>
    </xf>
    <xf numFmtId="0" fontId="9" fillId="0" borderId="5" xfId="1" applyFont="1" applyBorder="1" applyAlignment="1" applyProtection="1">
      <alignment horizontal="center"/>
    </xf>
    <xf numFmtId="0" fontId="9" fillId="0" borderId="6" xfId="1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9" fillId="0" borderId="1" xfId="3" applyFont="1" applyBorder="1" applyAlignment="1" applyProtection="1">
      <alignment horizontal="center" vertical="center"/>
      <protection locked="0"/>
    </xf>
    <xf numFmtId="0" fontId="39" fillId="0" borderId="2" xfId="3" applyFont="1" applyBorder="1" applyAlignment="1" applyProtection="1">
      <alignment horizontal="center" vertical="center"/>
      <protection locked="0"/>
    </xf>
    <xf numFmtId="0" fontId="37" fillId="0" borderId="3" xfId="3" applyFont="1" applyBorder="1" applyAlignment="1" applyProtection="1">
      <alignment horizontal="center" vertical="top"/>
      <protection locked="0"/>
    </xf>
    <xf numFmtId="0" fontId="8" fillId="0" borderId="0" xfId="1" applyFont="1" applyBorder="1" applyAlignment="1" applyProtection="1">
      <alignment horizontal="center" vertical="center"/>
      <protection locked="0"/>
    </xf>
    <xf numFmtId="9" fontId="3" fillId="0" borderId="3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5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6" fillId="0" borderId="4" xfId="1" applyFont="1" applyFill="1" applyBorder="1" applyAlignment="1" applyProtection="1">
      <alignment horizontal="center"/>
      <protection locked="0"/>
    </xf>
    <xf numFmtId="0" fontId="6" fillId="0" borderId="5" xfId="1" applyFont="1" applyFill="1" applyBorder="1" applyAlignment="1" applyProtection="1">
      <alignment horizontal="center"/>
      <protection locked="0"/>
    </xf>
    <xf numFmtId="0" fontId="6" fillId="0" borderId="6" xfId="1" applyFont="1" applyFill="1" applyBorder="1" applyAlignment="1" applyProtection="1">
      <alignment horizontal="center"/>
      <protection locked="0"/>
    </xf>
    <xf numFmtId="10" fontId="6" fillId="0" borderId="3" xfId="3" applyNumberFormat="1" applyFont="1" applyBorder="1" applyAlignment="1" applyProtection="1">
      <alignment horizontal="center" vertical="center"/>
    </xf>
    <xf numFmtId="0" fontId="6" fillId="0" borderId="3" xfId="3" quotePrefix="1" applyNumberFormat="1" applyFont="1" applyBorder="1" applyAlignment="1" applyProtection="1">
      <alignment horizontal="center" vertical="center"/>
      <protection locked="0"/>
    </xf>
    <xf numFmtId="0" fontId="6" fillId="0" borderId="3" xfId="3" applyNumberFormat="1" applyFont="1" applyBorder="1" applyAlignment="1" applyProtection="1">
      <alignment horizontal="center" vertical="center"/>
      <protection locked="0"/>
    </xf>
    <xf numFmtId="18" fontId="6" fillId="0" borderId="3" xfId="3" quotePrefix="1" applyNumberFormat="1" applyFont="1" applyBorder="1" applyAlignment="1" applyProtection="1">
      <alignment horizontal="center" vertical="center"/>
      <protection locked="0"/>
    </xf>
    <xf numFmtId="18" fontId="6" fillId="0" borderId="3" xfId="3" applyNumberFormat="1" applyFont="1" applyBorder="1" applyAlignment="1" applyProtection="1">
      <alignment horizontal="center" vertical="center"/>
      <protection locked="0"/>
    </xf>
    <xf numFmtId="0" fontId="34" fillId="0" borderId="3" xfId="2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horizontal="center" vertical="center"/>
      <protection locked="0"/>
    </xf>
    <xf numFmtId="0" fontId="6" fillId="0" borderId="4" xfId="3" applyNumberFormat="1" applyFont="1" applyBorder="1" applyAlignment="1" applyProtection="1">
      <alignment horizontal="center" vertical="center"/>
      <protection locked="0"/>
    </xf>
    <xf numFmtId="0" fontId="6" fillId="0" borderId="5" xfId="3" applyNumberFormat="1" applyFont="1" applyBorder="1" applyAlignment="1" applyProtection="1">
      <alignment horizontal="center" vertical="center"/>
      <protection locked="0"/>
    </xf>
    <xf numFmtId="0" fontId="6" fillId="0" borderId="6" xfId="3" applyNumberFormat="1" applyFont="1" applyBorder="1" applyAlignment="1" applyProtection="1">
      <alignment horizontal="center" vertical="center"/>
      <protection locked="0"/>
    </xf>
    <xf numFmtId="0" fontId="6" fillId="0" borderId="4" xfId="3" quotePrefix="1" applyNumberFormat="1" applyFont="1" applyBorder="1" applyAlignment="1" applyProtection="1">
      <alignment horizontal="center" vertical="center"/>
      <protection locked="0"/>
    </xf>
    <xf numFmtId="0" fontId="6" fillId="0" borderId="5" xfId="3" quotePrefix="1" applyNumberFormat="1" applyFont="1" applyBorder="1" applyAlignment="1" applyProtection="1">
      <alignment horizontal="center" vertical="center"/>
      <protection locked="0"/>
    </xf>
    <xf numFmtId="0" fontId="6" fillId="0" borderId="6" xfId="3" quotePrefix="1" applyNumberFormat="1" applyFont="1" applyBorder="1" applyAlignment="1" applyProtection="1">
      <alignment horizontal="center" vertical="center"/>
      <protection locked="0"/>
    </xf>
    <xf numFmtId="14" fontId="6" fillId="0" borderId="4" xfId="3" applyNumberFormat="1" applyFont="1" applyBorder="1" applyAlignment="1" applyProtection="1">
      <alignment horizontal="center" vertical="center"/>
      <protection locked="0"/>
    </xf>
    <xf numFmtId="14" fontId="6" fillId="0" borderId="5" xfId="3" applyNumberFormat="1" applyFont="1" applyBorder="1" applyAlignment="1" applyProtection="1">
      <alignment horizontal="center" vertical="center"/>
      <protection locked="0"/>
    </xf>
    <xf numFmtId="14" fontId="6" fillId="0" borderId="6" xfId="3" applyNumberFormat="1" applyFont="1" applyBorder="1" applyAlignment="1" applyProtection="1">
      <alignment horizontal="center" vertical="center"/>
      <protection locked="0"/>
    </xf>
    <xf numFmtId="170" fontId="6" fillId="0" borderId="4" xfId="3" applyNumberFormat="1" applyFont="1" applyFill="1" applyBorder="1" applyAlignment="1" applyProtection="1">
      <alignment horizontal="center" vertical="center"/>
      <protection locked="0"/>
    </xf>
    <xf numFmtId="170" fontId="6" fillId="0" borderId="5" xfId="3" applyNumberFormat="1" applyFont="1" applyFill="1" applyBorder="1" applyAlignment="1" applyProtection="1">
      <alignment horizontal="center" vertical="center"/>
      <protection locked="0"/>
    </xf>
    <xf numFmtId="170" fontId="6" fillId="0" borderId="6" xfId="3" applyNumberFormat="1" applyFont="1" applyFill="1" applyBorder="1" applyAlignment="1" applyProtection="1">
      <alignment horizontal="center" vertical="center"/>
      <protection locked="0"/>
    </xf>
    <xf numFmtId="171" fontId="6" fillId="0" borderId="4" xfId="3" applyNumberFormat="1" applyFont="1" applyFill="1" applyBorder="1" applyAlignment="1" applyProtection="1">
      <alignment horizontal="center" vertical="center"/>
      <protection locked="0"/>
    </xf>
    <xf numFmtId="171" fontId="6" fillId="0" borderId="5" xfId="3" applyNumberFormat="1" applyFont="1" applyFill="1" applyBorder="1" applyAlignment="1" applyProtection="1">
      <alignment horizontal="center" vertical="center"/>
      <protection locked="0"/>
    </xf>
    <xf numFmtId="171" fontId="6" fillId="0" borderId="6" xfId="3" applyNumberFormat="1" applyFont="1" applyFill="1" applyBorder="1" applyAlignment="1" applyProtection="1">
      <alignment horizontal="center" vertical="center"/>
      <protection locked="0"/>
    </xf>
    <xf numFmtId="0" fontId="14" fillId="0" borderId="14" xfId="2" applyFont="1" applyBorder="1" applyAlignment="1" applyProtection="1">
      <alignment horizontal="center" vertical="center"/>
      <protection locked="0"/>
    </xf>
    <xf numFmtId="0" fontId="14" fillId="0" borderId="12" xfId="2" applyFont="1" applyBorder="1" applyAlignment="1" applyProtection="1">
      <alignment horizontal="center" vertical="center"/>
      <protection locked="0"/>
    </xf>
    <xf numFmtId="0" fontId="14" fillId="0" borderId="10" xfId="2" applyFont="1" applyBorder="1" applyAlignment="1" applyProtection="1">
      <alignment horizontal="center" vertical="center"/>
      <protection locked="0"/>
    </xf>
    <xf numFmtId="0" fontId="6" fillId="0" borderId="4" xfId="3" applyNumberFormat="1" applyFont="1" applyFill="1" applyBorder="1" applyAlignment="1" applyProtection="1">
      <alignment horizontal="center" vertical="center"/>
      <protection locked="0"/>
    </xf>
    <xf numFmtId="0" fontId="6" fillId="0" borderId="5" xfId="3" applyNumberFormat="1" applyFont="1" applyFill="1" applyBorder="1" applyAlignment="1" applyProtection="1">
      <alignment horizontal="center" vertical="center"/>
      <protection locked="0"/>
    </xf>
    <xf numFmtId="0" fontId="6" fillId="0" borderId="6" xfId="3" applyNumberFormat="1" applyFont="1" applyFill="1" applyBorder="1" applyAlignment="1" applyProtection="1">
      <alignment horizontal="center" vertical="center"/>
      <protection locked="0"/>
    </xf>
    <xf numFmtId="0" fontId="35" fillId="0" borderId="8" xfId="2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18" fontId="6" fillId="0" borderId="4" xfId="3" applyNumberFormat="1" applyFont="1" applyBorder="1" applyAlignment="1" applyProtection="1">
      <alignment horizontal="center" vertical="center"/>
      <protection locked="0"/>
    </xf>
    <xf numFmtId="18" fontId="6" fillId="0" borderId="5" xfId="3" applyNumberFormat="1" applyFont="1" applyBorder="1" applyAlignment="1" applyProtection="1">
      <alignment horizontal="center" vertical="center"/>
      <protection locked="0"/>
    </xf>
    <xf numFmtId="18" fontId="6" fillId="0" borderId="6" xfId="3" applyNumberFormat="1" applyFont="1" applyBorder="1" applyAlignment="1" applyProtection="1">
      <alignment horizontal="center" vertical="center"/>
      <protection locked="0"/>
    </xf>
    <xf numFmtId="0" fontId="14" fillId="4" borderId="3" xfId="2" applyFont="1" applyFill="1" applyBorder="1" applyAlignment="1" applyProtection="1">
      <alignment horizontal="center" vertical="center" textRotation="90" wrapText="1"/>
    </xf>
    <xf numFmtId="0" fontId="12" fillId="4" borderId="3" xfId="0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19" fillId="0" borderId="6" xfId="0" applyFont="1" applyBorder="1" applyAlignment="1" applyProtection="1">
      <alignment horizontal="center"/>
      <protection locked="0"/>
    </xf>
    <xf numFmtId="0" fontId="15" fillId="0" borderId="4" xfId="2" applyFont="1" applyBorder="1" applyAlignment="1" applyProtection="1">
      <alignment horizontal="center" vertical="center"/>
      <protection locked="0"/>
    </xf>
    <xf numFmtId="0" fontId="15" fillId="0" borderId="5" xfId="2" applyFont="1" applyBorder="1" applyAlignment="1" applyProtection="1">
      <alignment horizontal="center" vertical="center"/>
      <protection locked="0"/>
    </xf>
    <xf numFmtId="0" fontId="15" fillId="0" borderId="6" xfId="2" applyFont="1" applyBorder="1" applyAlignment="1" applyProtection="1">
      <alignment horizontal="center" vertical="center"/>
      <protection locked="0"/>
    </xf>
    <xf numFmtId="0" fontId="15" fillId="0" borderId="2" xfId="2" applyFont="1" applyBorder="1" applyAlignment="1" applyProtection="1">
      <alignment horizontal="center" vertical="center"/>
    </xf>
    <xf numFmtId="0" fontId="15" fillId="0" borderId="3" xfId="2" applyFont="1" applyBorder="1" applyAlignment="1" applyProtection="1">
      <alignment horizontal="center" vertical="center"/>
    </xf>
    <xf numFmtId="2" fontId="15" fillId="2" borderId="3" xfId="2" applyNumberFormat="1" applyFont="1" applyFill="1" applyBorder="1" applyAlignment="1" applyProtection="1">
      <alignment horizontal="center" vertical="center"/>
    </xf>
    <xf numFmtId="16" fontId="15" fillId="0" borderId="4" xfId="3" applyNumberFormat="1" applyFont="1" applyBorder="1" applyAlignment="1" applyProtection="1">
      <alignment horizontal="center" vertical="center"/>
      <protection locked="0"/>
    </xf>
    <xf numFmtId="16" fontId="15" fillId="0" borderId="5" xfId="3" applyNumberFormat="1" applyFont="1" applyBorder="1" applyAlignment="1" applyProtection="1">
      <alignment horizontal="center" vertical="center"/>
      <protection locked="0"/>
    </xf>
    <xf numFmtId="16" fontId="15" fillId="0" borderId="6" xfId="3" applyNumberFormat="1" applyFont="1" applyBorder="1" applyAlignment="1" applyProtection="1">
      <alignment horizontal="center" vertical="center"/>
      <protection locked="0"/>
    </xf>
    <xf numFmtId="170" fontId="15" fillId="0" borderId="3" xfId="3" applyNumberFormat="1" applyFont="1" applyBorder="1" applyAlignment="1" applyProtection="1">
      <alignment horizontal="center" vertical="center"/>
      <protection locked="0"/>
    </xf>
    <xf numFmtId="16" fontId="15" fillId="0" borderId="3" xfId="3" applyNumberFormat="1" applyFont="1" applyBorder="1" applyAlignment="1" applyProtection="1">
      <alignment horizontal="center" vertical="center"/>
    </xf>
    <xf numFmtId="0" fontId="29" fillId="0" borderId="3" xfId="0" applyFont="1" applyBorder="1" applyAlignment="1" applyProtection="1">
      <alignment horizontal="center" vertical="center"/>
      <protection locked="0"/>
    </xf>
    <xf numFmtId="1" fontId="15" fillId="0" borderId="3" xfId="3" applyNumberFormat="1" applyFont="1" applyBorder="1" applyAlignment="1" applyProtection="1">
      <alignment horizontal="center" vertical="center"/>
      <protection locked="0"/>
    </xf>
    <xf numFmtId="0" fontId="29" fillId="2" borderId="3" xfId="0" applyFont="1" applyFill="1" applyBorder="1" applyAlignment="1" applyProtection="1">
      <alignment horizontal="center" vertical="center" wrapText="1"/>
      <protection locked="0"/>
    </xf>
    <xf numFmtId="0" fontId="37" fillId="0" borderId="3" xfId="3" applyFont="1" applyBorder="1" applyAlignment="1" applyProtection="1">
      <alignment horizontal="center" vertical="center"/>
      <protection locked="0"/>
    </xf>
    <xf numFmtId="0" fontId="15" fillId="0" borderId="3" xfId="2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2" fontId="15" fillId="2" borderId="5" xfId="2" applyNumberFormat="1" applyFont="1" applyFill="1" applyBorder="1" applyAlignment="1" applyProtection="1">
      <alignment horizontal="center" vertical="center"/>
    </xf>
    <xf numFmtId="2" fontId="15" fillId="2" borderId="6" xfId="2" applyNumberFormat="1" applyFont="1" applyFill="1" applyBorder="1" applyAlignment="1" applyProtection="1">
      <alignment horizontal="center" vertical="center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  <xf numFmtId="0" fontId="15" fillId="0" borderId="2" xfId="2" applyFont="1" applyBorder="1" applyAlignment="1" applyProtection="1">
      <alignment horizontal="center" vertical="center"/>
      <protection locked="0"/>
    </xf>
    <xf numFmtId="2" fontId="15" fillId="0" borderId="5" xfId="3" applyNumberFormat="1" applyFont="1" applyBorder="1" applyAlignment="1" applyProtection="1">
      <alignment horizontal="center" vertical="center"/>
    </xf>
    <xf numFmtId="2" fontId="15" fillId="0" borderId="6" xfId="3" applyNumberFormat="1" applyFont="1" applyBorder="1" applyAlignment="1" applyProtection="1">
      <alignment horizontal="center" vertical="center"/>
    </xf>
    <xf numFmtId="2" fontId="32" fillId="0" borderId="3" xfId="0" applyNumberFormat="1" applyFont="1" applyBorder="1" applyAlignment="1" applyProtection="1">
      <alignment horizontal="center" vertical="center"/>
    </xf>
    <xf numFmtId="2" fontId="15" fillId="0" borderId="3" xfId="2" applyNumberFormat="1" applyFont="1" applyBorder="1" applyAlignment="1" applyProtection="1">
      <alignment horizontal="center" vertical="center"/>
    </xf>
    <xf numFmtId="0" fontId="29" fillId="0" borderId="3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16" fontId="15" fillId="0" borderId="3" xfId="3" applyNumberFormat="1" applyFont="1" applyBorder="1" applyAlignment="1" applyProtection="1">
      <alignment horizontal="center" vertical="center"/>
      <protection locked="0"/>
    </xf>
    <xf numFmtId="0" fontId="15" fillId="0" borderId="15" xfId="2" applyFont="1" applyBorder="1" applyAlignment="1" applyProtection="1">
      <alignment horizontal="center" vertical="center"/>
      <protection locked="0"/>
    </xf>
    <xf numFmtId="0" fontId="15" fillId="0" borderId="0" xfId="2" applyFont="1" applyBorder="1" applyAlignment="1" applyProtection="1">
      <alignment horizontal="center" vertical="center"/>
      <protection locked="0"/>
    </xf>
    <xf numFmtId="2" fontId="15" fillId="0" borderId="5" xfId="2" applyNumberFormat="1" applyFont="1" applyBorder="1" applyAlignment="1" applyProtection="1">
      <alignment horizontal="center" vertical="center"/>
      <protection locked="0"/>
    </xf>
    <xf numFmtId="2" fontId="15" fillId="0" borderId="6" xfId="2" applyNumberFormat="1" applyFont="1" applyBorder="1" applyAlignment="1" applyProtection="1">
      <alignment horizontal="center" vertical="center"/>
      <protection locked="0"/>
    </xf>
    <xf numFmtId="0" fontId="15" fillId="3" borderId="3" xfId="2" applyFont="1" applyFill="1" applyBorder="1" applyAlignment="1" applyProtection="1">
      <alignment horizontal="center" vertical="center"/>
      <protection locked="0"/>
    </xf>
    <xf numFmtId="16" fontId="15" fillId="0" borderId="3" xfId="3" quotePrefix="1" applyNumberFormat="1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14" fontId="15" fillId="0" borderId="4" xfId="3" applyNumberFormat="1" applyFont="1" applyBorder="1" applyAlignment="1" applyProtection="1">
      <alignment horizontal="center" vertical="center"/>
      <protection locked="0"/>
    </xf>
    <xf numFmtId="14" fontId="15" fillId="0" borderId="5" xfId="3" applyNumberFormat="1" applyFont="1" applyBorder="1" applyAlignment="1" applyProtection="1">
      <alignment horizontal="center" vertical="center"/>
      <protection locked="0"/>
    </xf>
    <xf numFmtId="14" fontId="15" fillId="0" borderId="6" xfId="3" applyNumberFormat="1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20" fillId="0" borderId="6" xfId="0" applyFont="1" applyBorder="1" applyAlignment="1" applyProtection="1">
      <alignment horizontal="center" vertical="center" wrapText="1"/>
      <protection locked="0"/>
    </xf>
    <xf numFmtId="0" fontId="38" fillId="0" borderId="1" xfId="3" applyFont="1" applyBorder="1" applyAlignment="1" applyProtection="1">
      <alignment horizontal="left" vertical="top"/>
      <protection locked="0"/>
    </xf>
    <xf numFmtId="0" fontId="38" fillId="0" borderId="2" xfId="3" applyFont="1" applyBorder="1" applyAlignment="1" applyProtection="1">
      <alignment horizontal="left" vertical="top"/>
      <protection locked="0"/>
    </xf>
    <xf numFmtId="0" fontId="11" fillId="0" borderId="3" xfId="0" applyFont="1" applyBorder="1" applyAlignment="1" applyProtection="1">
      <alignment horizontal="center" vertical="center" wrapText="1"/>
    </xf>
    <xf numFmtId="168" fontId="6" fillId="0" borderId="4" xfId="0" applyNumberFormat="1" applyFont="1" applyBorder="1" applyAlignment="1" applyProtection="1">
      <alignment horizontal="center" vertical="center"/>
      <protection locked="0"/>
    </xf>
    <xf numFmtId="168" fontId="6" fillId="0" borderId="5" xfId="0" applyNumberFormat="1" applyFont="1" applyBorder="1" applyAlignment="1" applyProtection="1">
      <alignment horizontal="center" vertical="center"/>
      <protection locked="0"/>
    </xf>
    <xf numFmtId="168" fontId="6" fillId="0" borderId="6" xfId="0" applyNumberFormat="1" applyFont="1" applyBorder="1" applyAlignment="1" applyProtection="1">
      <alignment horizontal="center" vertical="center"/>
      <protection locked="0"/>
    </xf>
    <xf numFmtId="170" fontId="6" fillId="0" borderId="4" xfId="0" applyNumberFormat="1" applyFont="1" applyBorder="1" applyAlignment="1" applyProtection="1">
      <alignment horizontal="center" vertical="center"/>
      <protection locked="0"/>
    </xf>
    <xf numFmtId="170" fontId="6" fillId="0" borderId="5" xfId="0" applyNumberFormat="1" applyFont="1" applyBorder="1" applyAlignment="1" applyProtection="1">
      <alignment horizontal="center" vertical="center"/>
      <protection locked="0"/>
    </xf>
    <xf numFmtId="170" fontId="6" fillId="0" borderId="6" xfId="0" applyNumberFormat="1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11" fontId="6" fillId="0" borderId="14" xfId="0" applyNumberFormat="1" applyFont="1" applyBorder="1" applyAlignment="1" applyProtection="1">
      <alignment horizontal="center" vertical="center"/>
      <protection locked="0"/>
    </xf>
    <xf numFmtId="11" fontId="6" fillId="0" borderId="10" xfId="0" applyNumberFormat="1" applyFont="1" applyBorder="1" applyAlignment="1" applyProtection="1">
      <alignment horizontal="center" vertical="center"/>
      <protection locked="0"/>
    </xf>
    <xf numFmtId="11" fontId="6" fillId="0" borderId="15" xfId="0" applyNumberFormat="1" applyFont="1" applyBorder="1" applyAlignment="1" applyProtection="1">
      <alignment horizontal="center" vertical="center"/>
      <protection locked="0"/>
    </xf>
    <xf numFmtId="11" fontId="6" fillId="0" borderId="13" xfId="0" applyNumberFormat="1" applyFont="1" applyBorder="1" applyAlignment="1" applyProtection="1">
      <alignment horizontal="center" vertical="center"/>
      <protection locked="0"/>
    </xf>
    <xf numFmtId="11" fontId="6" fillId="0" borderId="7" xfId="0" applyNumberFormat="1" applyFont="1" applyBorder="1" applyAlignment="1" applyProtection="1">
      <alignment horizontal="center" vertical="center"/>
      <protection locked="0"/>
    </xf>
    <xf numFmtId="11" fontId="6" fillId="0" borderId="11" xfId="0" applyNumberFormat="1" applyFont="1" applyBorder="1" applyAlignment="1" applyProtection="1">
      <alignment horizontal="center" vertical="center"/>
      <protection locked="0"/>
    </xf>
    <xf numFmtId="11" fontId="6" fillId="0" borderId="3" xfId="0" applyNumberFormat="1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1" fontId="6" fillId="0" borderId="4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11" fontId="6" fillId="0" borderId="1" xfId="0" applyNumberFormat="1" applyFont="1" applyBorder="1" applyAlignment="1" applyProtection="1">
      <alignment horizontal="center" vertical="center"/>
      <protection locked="0"/>
    </xf>
    <xf numFmtId="11" fontId="6" fillId="0" borderId="9" xfId="0" applyNumberFormat="1" applyFont="1" applyBorder="1" applyAlignment="1" applyProtection="1">
      <alignment horizontal="center" vertical="center"/>
      <protection locked="0"/>
    </xf>
    <xf numFmtId="11" fontId="6" fillId="0" borderId="2" xfId="0" applyNumberFormat="1" applyFont="1" applyBorder="1" applyAlignment="1" applyProtection="1">
      <alignment horizontal="center" vertical="center"/>
      <protection locked="0"/>
    </xf>
    <xf numFmtId="172" fontId="6" fillId="0" borderId="4" xfId="0" applyNumberFormat="1" applyFont="1" applyBorder="1" applyAlignment="1" applyProtection="1">
      <alignment horizontal="center" vertical="center"/>
      <protection locked="0"/>
    </xf>
    <xf numFmtId="172" fontId="6" fillId="0" borderId="5" xfId="0" applyNumberFormat="1" applyFont="1" applyBorder="1" applyAlignment="1" applyProtection="1">
      <alignment horizontal="center" vertical="center"/>
      <protection locked="0"/>
    </xf>
    <xf numFmtId="172" fontId="6" fillId="0" borderId="6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1" fontId="6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3" applyFont="1" applyFill="1" applyBorder="1" applyAlignment="1" applyProtection="1">
      <alignment horizontal="center" vertical="center" wrapText="1"/>
      <protection locked="0"/>
    </xf>
    <xf numFmtId="0" fontId="6" fillId="0" borderId="4" xfId="3" applyFont="1" applyFill="1" applyBorder="1" applyAlignment="1" applyProtection="1">
      <alignment horizontal="center" vertical="center"/>
      <protection locked="0"/>
    </xf>
    <xf numFmtId="0" fontId="6" fillId="0" borderId="6" xfId="3" applyFont="1" applyFill="1" applyBorder="1" applyAlignment="1" applyProtection="1">
      <alignment horizontal="center" vertical="center"/>
      <protection locked="0"/>
    </xf>
    <xf numFmtId="2" fontId="11" fillId="3" borderId="14" xfId="0" applyNumberFormat="1" applyFont="1" applyFill="1" applyBorder="1" applyAlignment="1" applyProtection="1">
      <alignment horizontal="center" vertical="center"/>
      <protection locked="0"/>
    </xf>
    <xf numFmtId="2" fontId="11" fillId="3" borderId="15" xfId="0" applyNumberFormat="1" applyFont="1" applyFill="1" applyBorder="1" applyAlignment="1" applyProtection="1">
      <alignment horizontal="center" vertical="center"/>
      <protection locked="0"/>
    </xf>
    <xf numFmtId="2" fontId="11" fillId="3" borderId="7" xfId="0" applyNumberFormat="1" applyFont="1" applyFill="1" applyBorder="1" applyAlignment="1" applyProtection="1">
      <alignment horizontal="center" vertical="center"/>
      <protection locked="0"/>
    </xf>
    <xf numFmtId="1" fontId="6" fillId="0" borderId="4" xfId="3" applyNumberFormat="1" applyFont="1" applyBorder="1" applyAlignment="1" applyProtection="1">
      <alignment horizontal="center" vertical="center" wrapText="1"/>
      <protection locked="0"/>
    </xf>
    <xf numFmtId="0" fontId="6" fillId="0" borderId="5" xfId="3" applyFont="1" applyBorder="1" applyAlignment="1" applyProtection="1">
      <alignment horizontal="center" vertical="center" wrapText="1"/>
      <protection locked="0"/>
    </xf>
    <xf numFmtId="0" fontId="6" fillId="0" borderId="6" xfId="3" applyFont="1" applyBorder="1" applyAlignment="1" applyProtection="1">
      <alignment horizontal="center" vertical="center" wrapText="1"/>
      <protection locked="0"/>
    </xf>
    <xf numFmtId="0" fontId="22" fillId="0" borderId="4" xfId="3" applyFont="1" applyFill="1" applyBorder="1" applyAlignment="1" applyProtection="1">
      <alignment horizontal="center" vertical="center" wrapText="1"/>
      <protection locked="0"/>
    </xf>
    <xf numFmtId="0" fontId="22" fillId="0" borderId="5" xfId="3" applyFont="1" applyFill="1" applyBorder="1" applyAlignment="1" applyProtection="1">
      <alignment horizontal="center" vertical="center" wrapText="1"/>
      <protection locked="0"/>
    </xf>
    <xf numFmtId="0" fontId="22" fillId="0" borderId="6" xfId="3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1" fontId="6" fillId="0" borderId="4" xfId="3" applyNumberFormat="1" applyFont="1" applyFill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14" fontId="6" fillId="0" borderId="4" xfId="3" applyNumberFormat="1" applyFont="1" applyFill="1" applyBorder="1" applyAlignment="1" applyProtection="1">
      <alignment horizontal="center" vertical="center" wrapText="1"/>
      <protection locked="0"/>
    </xf>
    <xf numFmtId="14" fontId="6" fillId="0" borderId="5" xfId="3" applyNumberFormat="1" applyFont="1" applyFill="1" applyBorder="1" applyAlignment="1" applyProtection="1">
      <alignment horizontal="center" vertical="center" wrapText="1"/>
      <protection locked="0"/>
    </xf>
    <xf numFmtId="14" fontId="6" fillId="0" borderId="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2" fontId="11" fillId="3" borderId="14" xfId="0" applyNumberFormat="1" applyFont="1" applyFill="1" applyBorder="1" applyAlignment="1" applyProtection="1">
      <alignment horizontal="center" vertical="center"/>
    </xf>
    <xf numFmtId="2" fontId="11" fillId="3" borderId="10" xfId="0" applyNumberFormat="1" applyFont="1" applyFill="1" applyBorder="1" applyAlignment="1" applyProtection="1">
      <alignment horizontal="center" vertical="center"/>
    </xf>
    <xf numFmtId="2" fontId="11" fillId="3" borderId="15" xfId="0" applyNumberFormat="1" applyFont="1" applyFill="1" applyBorder="1" applyAlignment="1" applyProtection="1">
      <alignment horizontal="center" vertical="center"/>
    </xf>
    <xf numFmtId="2" fontId="11" fillId="3" borderId="13" xfId="0" applyNumberFormat="1" applyFont="1" applyFill="1" applyBorder="1" applyAlignment="1" applyProtection="1">
      <alignment horizontal="center" vertical="center"/>
    </xf>
    <xf numFmtId="2" fontId="11" fillId="3" borderId="7" xfId="0" applyNumberFormat="1" applyFont="1" applyFill="1" applyBorder="1" applyAlignment="1" applyProtection="1">
      <alignment horizontal="center" vertical="center"/>
    </xf>
    <xf numFmtId="2" fontId="11" fillId="3" borderId="11" xfId="0" applyNumberFormat="1" applyFont="1" applyFill="1" applyBorder="1" applyAlignment="1" applyProtection="1">
      <alignment horizontal="center" vertical="center"/>
    </xf>
    <xf numFmtId="2" fontId="11" fillId="2" borderId="4" xfId="0" applyNumberFormat="1" applyFont="1" applyFill="1" applyBorder="1" applyAlignment="1" applyProtection="1">
      <alignment horizontal="center"/>
    </xf>
    <xf numFmtId="2" fontId="11" fillId="2" borderId="5" xfId="0" applyNumberFormat="1" applyFont="1" applyFill="1" applyBorder="1" applyAlignment="1" applyProtection="1">
      <alignment horizontal="center"/>
    </xf>
    <xf numFmtId="2" fontId="11" fillId="2" borderId="6" xfId="0" applyNumberFormat="1" applyFont="1" applyFill="1" applyBorder="1" applyAlignment="1" applyProtection="1">
      <alignment horizontal="center"/>
    </xf>
    <xf numFmtId="170" fontId="6" fillId="0" borderId="4" xfId="3" applyNumberFormat="1" applyFont="1" applyFill="1" applyBorder="1" applyAlignment="1" applyProtection="1">
      <alignment horizontal="center" vertical="center" wrapText="1"/>
      <protection locked="0"/>
    </xf>
    <xf numFmtId="170" fontId="6" fillId="0" borderId="5" xfId="3" applyNumberFormat="1" applyFont="1" applyFill="1" applyBorder="1" applyAlignment="1" applyProtection="1">
      <alignment horizontal="center" vertical="center" wrapText="1"/>
      <protection locked="0"/>
    </xf>
    <xf numFmtId="170" fontId="6" fillId="0" borderId="6" xfId="3" applyNumberFormat="1" applyFont="1" applyFill="1" applyBorder="1" applyAlignment="1" applyProtection="1">
      <alignment horizontal="center" vertical="center" wrapText="1"/>
      <protection locked="0"/>
    </xf>
    <xf numFmtId="170" fontId="22" fillId="0" borderId="4" xfId="3" applyNumberFormat="1" applyFont="1" applyFill="1" applyBorder="1" applyAlignment="1" applyProtection="1">
      <alignment horizontal="center" vertical="center" wrapText="1"/>
      <protection locked="0"/>
    </xf>
    <xf numFmtId="170" fontId="22" fillId="0" borderId="5" xfId="3" applyNumberFormat="1" applyFont="1" applyFill="1" applyBorder="1" applyAlignment="1" applyProtection="1">
      <alignment horizontal="center" vertical="center" wrapText="1"/>
      <protection locked="0"/>
    </xf>
    <xf numFmtId="170" fontId="22" fillId="0" borderId="6" xfId="3" applyNumberFormat="1" applyFont="1" applyFill="1" applyBorder="1" applyAlignment="1" applyProtection="1">
      <alignment horizontal="center" vertical="center" wrapText="1"/>
      <protection locked="0"/>
    </xf>
    <xf numFmtId="1" fontId="2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" xfId="0" applyFont="1" applyFill="1" applyBorder="1" applyAlignment="1" applyProtection="1">
      <alignment horizontal="center" vertical="center" wrapText="1"/>
      <protection locked="0"/>
    </xf>
    <xf numFmtId="170" fontId="22" fillId="0" borderId="4" xfId="0" applyNumberFormat="1" applyFont="1" applyFill="1" applyBorder="1" applyAlignment="1" applyProtection="1">
      <alignment horizontal="center" vertical="center" wrapText="1"/>
      <protection locked="0"/>
    </xf>
    <xf numFmtId="170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170" fontId="0" fillId="0" borderId="5" xfId="0" applyNumberFormat="1" applyFill="1" applyBorder="1" applyAlignment="1" applyProtection="1">
      <alignment horizontal="center" vertical="center" wrapText="1"/>
      <protection locked="0"/>
    </xf>
    <xf numFmtId="170" fontId="0" fillId="0" borderId="6" xfId="0" applyNumberFormat="1" applyFill="1" applyBorder="1" applyAlignment="1" applyProtection="1">
      <alignment horizontal="center" vertical="center" wrapText="1"/>
      <protection locked="0"/>
    </xf>
    <xf numFmtId="1" fontId="22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22" fillId="0" borderId="5" xfId="0" applyFont="1" applyFill="1" applyBorder="1" applyAlignment="1" applyProtection="1">
      <alignment horizontal="center" vertical="center"/>
      <protection locked="0"/>
    </xf>
    <xf numFmtId="0" fontId="22" fillId="0" borderId="6" xfId="0" applyFont="1" applyFill="1" applyBorder="1" applyAlignment="1" applyProtection="1">
      <alignment horizontal="center" vertical="center"/>
      <protection locked="0"/>
    </xf>
    <xf numFmtId="0" fontId="6" fillId="0" borderId="5" xfId="3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24" fillId="0" borderId="9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2" fontId="11" fillId="0" borderId="3" xfId="0" applyNumberFormat="1" applyFont="1" applyBorder="1" applyAlignment="1" applyProtection="1">
      <alignment horizontal="center"/>
    </xf>
    <xf numFmtId="2" fontId="11" fillId="3" borderId="3" xfId="0" applyNumberFormat="1" applyFont="1" applyFill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26" fillId="0" borderId="4" xfId="0" applyFont="1" applyBorder="1" applyAlignment="1" applyProtection="1">
      <alignment horizontal="center" vertical="center"/>
      <protection locked="0"/>
    </xf>
    <xf numFmtId="0" fontId="26" fillId="0" borderId="5" xfId="0" applyFont="1" applyBorder="1" applyAlignment="1" applyProtection="1">
      <alignment horizontal="center" vertical="center"/>
      <protection locked="0"/>
    </xf>
    <xf numFmtId="0" fontId="26" fillId="0" borderId="6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2" fontId="6" fillId="0" borderId="5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9" fontId="6" fillId="0" borderId="4" xfId="0" applyNumberFormat="1" applyFont="1" applyBorder="1" applyAlignment="1" applyProtection="1">
      <alignment horizontal="center" vertical="center"/>
      <protection locked="0"/>
    </xf>
    <xf numFmtId="9" fontId="6" fillId="0" borderId="5" xfId="0" applyNumberFormat="1" applyFont="1" applyBorder="1" applyAlignment="1" applyProtection="1">
      <alignment horizontal="center" vertical="center"/>
      <protection locked="0"/>
    </xf>
    <xf numFmtId="9" fontId="6" fillId="0" borderId="6" xfId="0" applyNumberFormat="1" applyFont="1" applyBorder="1" applyAlignment="1" applyProtection="1">
      <alignment horizontal="center" vertical="center"/>
      <protection locked="0"/>
    </xf>
    <xf numFmtId="0" fontId="22" fillId="0" borderId="4" xfId="3" applyFont="1" applyBorder="1" applyAlignment="1" applyProtection="1">
      <alignment horizontal="center" vertical="center"/>
      <protection locked="0"/>
    </xf>
    <xf numFmtId="0" fontId="22" fillId="0" borderId="5" xfId="3" applyFont="1" applyBorder="1" applyAlignment="1" applyProtection="1">
      <alignment horizontal="center" vertical="center"/>
      <protection locked="0"/>
    </xf>
    <xf numFmtId="0" fontId="22" fillId="0" borderId="6" xfId="3" applyFont="1" applyBorder="1" applyAlignment="1" applyProtection="1">
      <alignment horizontal="center" vertical="center"/>
      <protection locked="0"/>
    </xf>
    <xf numFmtId="1" fontId="6" fillId="0" borderId="4" xfId="0" quotePrefix="1" applyNumberFormat="1" applyFont="1" applyBorder="1" applyAlignment="1" applyProtection="1">
      <alignment horizontal="center" vertical="center"/>
      <protection locked="0"/>
    </xf>
    <xf numFmtId="0" fontId="6" fillId="0" borderId="5" xfId="0" quotePrefix="1" applyFont="1" applyBorder="1" applyAlignment="1" applyProtection="1">
      <alignment horizontal="center" vertical="center"/>
      <protection locked="0"/>
    </xf>
    <xf numFmtId="0" fontId="6" fillId="0" borderId="6" xfId="0" quotePrefix="1" applyFont="1" applyBorder="1" applyAlignment="1" applyProtection="1">
      <alignment horizontal="center" vertical="center"/>
      <protection locked="0"/>
    </xf>
    <xf numFmtId="14" fontId="6" fillId="0" borderId="4" xfId="0" applyNumberFormat="1" applyFont="1" applyBorder="1" applyAlignment="1" applyProtection="1">
      <alignment horizontal="center" vertical="center"/>
      <protection locked="0"/>
    </xf>
    <xf numFmtId="1" fontId="18" fillId="0" borderId="4" xfId="0" applyNumberFormat="1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9" fillId="5" borderId="4" xfId="3" applyFont="1" applyFill="1" applyBorder="1" applyAlignment="1" applyProtection="1">
      <alignment horizontal="center" vertical="center"/>
      <protection locked="0"/>
    </xf>
    <xf numFmtId="0" fontId="9" fillId="5" borderId="5" xfId="3" applyFont="1" applyFill="1" applyBorder="1" applyAlignment="1" applyProtection="1">
      <alignment horizontal="center" vertical="center"/>
      <protection locked="0"/>
    </xf>
    <xf numFmtId="0" fontId="9" fillId="5" borderId="6" xfId="3" applyFont="1" applyFill="1" applyBorder="1" applyAlignment="1" applyProtection="1">
      <alignment horizontal="center" vertical="center"/>
      <protection locked="0"/>
    </xf>
    <xf numFmtId="0" fontId="18" fillId="0" borderId="4" xfId="3" applyFont="1" applyBorder="1" applyAlignment="1" applyProtection="1">
      <alignment horizontal="center"/>
      <protection locked="0"/>
    </xf>
    <xf numFmtId="0" fontId="18" fillId="0" borderId="6" xfId="3" applyFont="1" applyBorder="1" applyAlignment="1" applyProtection="1">
      <alignment horizontal="center"/>
      <protection locked="0"/>
    </xf>
    <xf numFmtId="0" fontId="5" fillId="0" borderId="3" xfId="3" applyFont="1" applyBorder="1" applyAlignment="1" applyProtection="1">
      <alignment horizontal="center"/>
      <protection locked="0"/>
    </xf>
    <xf numFmtId="0" fontId="18" fillId="5" borderId="4" xfId="3" applyFont="1" applyFill="1" applyBorder="1" applyAlignment="1" applyProtection="1">
      <alignment horizontal="center"/>
      <protection locked="0"/>
    </xf>
    <xf numFmtId="0" fontId="18" fillId="5" borderId="6" xfId="3" applyFont="1" applyFill="1" applyBorder="1" applyAlignment="1" applyProtection="1">
      <alignment horizontal="center"/>
      <protection locked="0"/>
    </xf>
    <xf numFmtId="0" fontId="18" fillId="5" borderId="3" xfId="3" applyFont="1" applyFill="1" applyBorder="1" applyAlignment="1" applyProtection="1">
      <alignment horizontal="center" vertical="center"/>
      <protection locked="0"/>
    </xf>
    <xf numFmtId="0" fontId="18" fillId="0" borderId="3" xfId="3" applyFont="1" applyBorder="1" applyAlignment="1" applyProtection="1">
      <alignment horizontal="center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170" fontId="18" fillId="0" borderId="4" xfId="0" applyNumberFormat="1" applyFont="1" applyBorder="1" applyAlignment="1" applyProtection="1">
      <alignment horizontal="center" vertical="center"/>
      <protection locked="0"/>
    </xf>
    <xf numFmtId="170" fontId="18" fillId="0" borderId="6" xfId="0" applyNumberFormat="1" applyFont="1" applyBorder="1" applyAlignment="1" applyProtection="1">
      <alignment horizontal="center" vertical="center"/>
      <protection locked="0"/>
    </xf>
    <xf numFmtId="0" fontId="21" fillId="0" borderId="3" xfId="0" applyFont="1" applyBorder="1" applyAlignment="1" applyProtection="1">
      <alignment horizontal="center" vertical="center"/>
      <protection locked="0"/>
    </xf>
    <xf numFmtId="0" fontId="38" fillId="0" borderId="14" xfId="3" applyFont="1" applyBorder="1" applyAlignment="1" applyProtection="1">
      <alignment horizontal="center" vertical="top"/>
      <protection locked="0"/>
    </xf>
    <xf numFmtId="0" fontId="38" fillId="0" borderId="12" xfId="3" applyFont="1" applyBorder="1" applyAlignment="1" applyProtection="1">
      <alignment horizontal="center" vertical="top"/>
      <protection locked="0"/>
    </xf>
    <xf numFmtId="0" fontId="38" fillId="0" borderId="10" xfId="3" applyFont="1" applyBorder="1" applyAlignment="1" applyProtection="1">
      <alignment horizontal="center" vertical="top"/>
      <protection locked="0"/>
    </xf>
    <xf numFmtId="0" fontId="38" fillId="0" borderId="7" xfId="3" applyFont="1" applyBorder="1" applyAlignment="1" applyProtection="1">
      <alignment horizontal="center" vertical="top"/>
      <protection locked="0"/>
    </xf>
    <xf numFmtId="0" fontId="38" fillId="0" borderId="8" xfId="3" applyFont="1" applyBorder="1" applyAlignment="1" applyProtection="1">
      <alignment horizontal="center" vertical="top"/>
      <protection locked="0"/>
    </xf>
    <xf numFmtId="0" fontId="38" fillId="0" borderId="11" xfId="3" applyFont="1" applyBorder="1" applyAlignment="1" applyProtection="1">
      <alignment horizontal="center" vertical="top"/>
      <protection locked="0"/>
    </xf>
    <xf numFmtId="14" fontId="18" fillId="0" borderId="4" xfId="0" applyNumberFormat="1" applyFont="1" applyBorder="1" applyAlignment="1" applyProtection="1">
      <alignment horizontal="center" vertical="center"/>
      <protection locked="0"/>
    </xf>
    <xf numFmtId="14" fontId="18" fillId="0" borderId="5" xfId="0" applyNumberFormat="1" applyFont="1" applyBorder="1" applyAlignment="1" applyProtection="1">
      <alignment horizontal="center" vertical="center"/>
      <protection locked="0"/>
    </xf>
    <xf numFmtId="14" fontId="18" fillId="0" borderId="6" xfId="0" applyNumberFormat="1" applyFont="1" applyBorder="1" applyAlignment="1" applyProtection="1">
      <alignment horizontal="center" vertical="center"/>
      <protection locked="0"/>
    </xf>
    <xf numFmtId="0" fontId="5" fillId="4" borderId="3" xfId="3" applyFont="1" applyFill="1" applyBorder="1" applyAlignment="1" applyProtection="1">
      <alignment horizontal="center"/>
      <protection locked="0"/>
    </xf>
    <xf numFmtId="14" fontId="18" fillId="0" borderId="3" xfId="0" applyNumberFormat="1" applyFont="1" applyBorder="1" applyAlignment="1" applyProtection="1">
      <alignment horizontal="center" vertical="center"/>
      <protection locked="0"/>
    </xf>
    <xf numFmtId="0" fontId="18" fillId="4" borderId="4" xfId="3" applyFont="1" applyFill="1" applyBorder="1" applyAlignment="1" applyProtection="1">
      <alignment horizontal="center" vertical="center"/>
      <protection locked="0"/>
    </xf>
    <xf numFmtId="0" fontId="18" fillId="4" borderId="5" xfId="3" applyFont="1" applyFill="1" applyBorder="1" applyAlignment="1" applyProtection="1">
      <alignment horizontal="center" vertical="center"/>
      <protection locked="0"/>
    </xf>
    <xf numFmtId="0" fontId="18" fillId="4" borderId="6" xfId="3" applyFont="1" applyFill="1" applyBorder="1" applyAlignment="1" applyProtection="1">
      <alignment horizontal="center" vertical="center"/>
      <protection locked="0"/>
    </xf>
    <xf numFmtId="0" fontId="9" fillId="5" borderId="3" xfId="3" applyFont="1" applyFill="1" applyBorder="1" applyAlignment="1" applyProtection="1">
      <alignment horizontal="center" vertical="center"/>
      <protection locked="0"/>
    </xf>
    <xf numFmtId="1" fontId="18" fillId="0" borderId="4" xfId="3" applyNumberFormat="1" applyFont="1" applyBorder="1" applyAlignment="1" applyProtection="1">
      <alignment horizontal="center" vertical="center" wrapText="1"/>
      <protection locked="0"/>
    </xf>
    <xf numFmtId="0" fontId="18" fillId="0" borderId="5" xfId="3" applyFont="1" applyBorder="1" applyAlignment="1" applyProtection="1">
      <alignment horizontal="center" vertical="center" wrapText="1"/>
      <protection locked="0"/>
    </xf>
    <xf numFmtId="0" fontId="18" fillId="0" borderId="6" xfId="3" applyFont="1" applyBorder="1" applyAlignment="1" applyProtection="1">
      <alignment horizontal="center" vertical="center" wrapText="1"/>
      <protection locked="0"/>
    </xf>
    <xf numFmtId="0" fontId="18" fillId="0" borderId="4" xfId="3" applyFont="1" applyBorder="1" applyAlignment="1" applyProtection="1">
      <alignment horizontal="center" vertical="center" wrapText="1"/>
      <protection locked="0"/>
    </xf>
    <xf numFmtId="170" fontId="18" fillId="0" borderId="3" xfId="0" applyNumberFormat="1" applyFont="1" applyBorder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0" fontId="22" fillId="0" borderId="5" xfId="0" applyFont="1" applyBorder="1" applyAlignment="1" applyProtection="1">
      <alignment horizontal="center" vertical="center"/>
      <protection locked="0"/>
    </xf>
    <xf numFmtId="0" fontId="22" fillId="0" borderId="6" xfId="0" applyFont="1" applyBorder="1" applyAlignment="1" applyProtection="1">
      <alignment horizontal="center" vertical="center"/>
      <protection locked="0"/>
    </xf>
    <xf numFmtId="170" fontId="18" fillId="0" borderId="4" xfId="3" applyNumberFormat="1" applyFont="1" applyBorder="1" applyAlignment="1" applyProtection="1">
      <alignment horizontal="center" vertical="center" wrapText="1"/>
      <protection locked="0"/>
    </xf>
    <xf numFmtId="170" fontId="18" fillId="0" borderId="5" xfId="3" applyNumberFormat="1" applyFont="1" applyBorder="1" applyAlignment="1" applyProtection="1">
      <alignment horizontal="center" vertical="center" wrapText="1"/>
      <protection locked="0"/>
    </xf>
    <xf numFmtId="170" fontId="18" fillId="0" borderId="6" xfId="3" applyNumberFormat="1" applyFont="1" applyBorder="1" applyAlignment="1" applyProtection="1">
      <alignment horizontal="center" vertical="center" wrapText="1"/>
      <protection locked="0"/>
    </xf>
    <xf numFmtId="9" fontId="6" fillId="0" borderId="4" xfId="0" applyNumberFormat="1" applyFont="1" applyBorder="1" applyAlignment="1" applyProtection="1">
      <alignment horizontal="center" vertical="center"/>
    </xf>
    <xf numFmtId="9" fontId="6" fillId="0" borderId="5" xfId="0" applyNumberFormat="1" applyFont="1" applyBorder="1" applyAlignment="1" applyProtection="1">
      <alignment horizontal="center" vertical="center"/>
    </xf>
    <xf numFmtId="9" fontId="6" fillId="0" borderId="6" xfId="0" applyNumberFormat="1" applyFont="1" applyBorder="1" applyAlignment="1" applyProtection="1">
      <alignment horizontal="center" vertical="center"/>
    </xf>
    <xf numFmtId="0" fontId="18" fillId="0" borderId="1" xfId="2" applyFont="1" applyBorder="1" applyAlignment="1" applyProtection="1">
      <alignment horizontal="center" vertical="center"/>
    </xf>
    <xf numFmtId="0" fontId="18" fillId="0" borderId="2" xfId="2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</cellXfs>
  <cellStyles count="5">
    <cellStyle name="Comma" xfId="4" builtinId="3"/>
    <cellStyle name="Normal" xfId="0" builtinId="0"/>
    <cellStyle name="Normal_ERDCreda" xfId="2"/>
    <cellStyle name="Normal_ERDCreda 2" xfId="3"/>
    <cellStyle name="Normal_long-term" xfId="1"/>
  </cellStyles>
  <dxfs count="23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56030</xdr:rowOff>
    </xdr:from>
    <xdr:to>
      <xdr:col>0</xdr:col>
      <xdr:colOff>902553</xdr:colOff>
      <xdr:row>1</xdr:row>
      <xdr:rowOff>179855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912" y="56030"/>
          <a:ext cx="895350" cy="514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123265</xdr:colOff>
      <xdr:row>0</xdr:row>
      <xdr:rowOff>89647</xdr:rowOff>
    </xdr:from>
    <xdr:to>
      <xdr:col>0</xdr:col>
      <xdr:colOff>746125</xdr:colOff>
      <xdr:row>0</xdr:row>
      <xdr:rowOff>587375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65" y="89647"/>
          <a:ext cx="622860" cy="4977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100013</xdr:colOff>
      <xdr:row>0</xdr:row>
      <xdr:rowOff>57150</xdr:rowOff>
    </xdr:from>
    <xdr:to>
      <xdr:col>0</xdr:col>
      <xdr:colOff>1000125</xdr:colOff>
      <xdr:row>0</xdr:row>
      <xdr:rowOff>511969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3" y="57150"/>
          <a:ext cx="900112" cy="4548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242610</xdr:colOff>
      <xdr:row>0</xdr:row>
      <xdr:rowOff>39462</xdr:rowOff>
    </xdr:from>
    <xdr:to>
      <xdr:col>0</xdr:col>
      <xdr:colOff>661148</xdr:colOff>
      <xdr:row>1</xdr:row>
      <xdr:rowOff>7005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610" y="39462"/>
          <a:ext cx="418538" cy="3927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123265</xdr:colOff>
      <xdr:row>0</xdr:row>
      <xdr:rowOff>89647</xdr:rowOff>
    </xdr:from>
    <xdr:to>
      <xdr:col>0</xdr:col>
      <xdr:colOff>746125</xdr:colOff>
      <xdr:row>0</xdr:row>
      <xdr:rowOff>587375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65" y="89647"/>
          <a:ext cx="622860" cy="4977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848591</xdr:colOff>
      <xdr:row>0</xdr:row>
      <xdr:rowOff>138545</xdr:rowOff>
    </xdr:from>
    <xdr:to>
      <xdr:col>3</xdr:col>
      <xdr:colOff>229211</xdr:colOff>
      <xdr:row>0</xdr:row>
      <xdr:rowOff>813954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2318" y="138545"/>
          <a:ext cx="1354893" cy="6754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0</xdr:row>
      <xdr:rowOff>28575</xdr:rowOff>
    </xdr:from>
    <xdr:to>
      <xdr:col>0</xdr:col>
      <xdr:colOff>1009650</xdr:colOff>
      <xdr:row>0</xdr:row>
      <xdr:rowOff>523874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28575"/>
          <a:ext cx="752474" cy="4952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181842</xdr:colOff>
      <xdr:row>38</xdr:row>
      <xdr:rowOff>51954</xdr:rowOff>
    </xdr:from>
    <xdr:to>
      <xdr:col>0</xdr:col>
      <xdr:colOff>969818</xdr:colOff>
      <xdr:row>41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42" y="8485909"/>
          <a:ext cx="787976" cy="56284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190500</xdr:colOff>
      <xdr:row>80</xdr:row>
      <xdr:rowOff>95249</xdr:rowOff>
    </xdr:from>
    <xdr:to>
      <xdr:col>0</xdr:col>
      <xdr:colOff>978476</xdr:colOff>
      <xdr:row>83</xdr:row>
      <xdr:rowOff>60612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772658"/>
          <a:ext cx="787976" cy="5628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72837</xdr:colOff>
      <xdr:row>0</xdr:row>
      <xdr:rowOff>47625</xdr:rowOff>
    </xdr:from>
    <xdr:to>
      <xdr:col>0</xdr:col>
      <xdr:colOff>1123950</xdr:colOff>
      <xdr:row>0</xdr:row>
      <xdr:rowOff>523874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7" y="47625"/>
          <a:ext cx="1051113" cy="4762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666750</xdr:colOff>
      <xdr:row>21</xdr:row>
      <xdr:rowOff>28575</xdr:rowOff>
    </xdr:from>
    <xdr:to>
      <xdr:col>8</xdr:col>
      <xdr:colOff>47625</xdr:colOff>
      <xdr:row>26</xdr:row>
      <xdr:rowOff>38100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305425"/>
          <a:ext cx="7553325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72838</xdr:colOff>
      <xdr:row>0</xdr:row>
      <xdr:rowOff>117662</xdr:rowOff>
    </xdr:from>
    <xdr:to>
      <xdr:col>0</xdr:col>
      <xdr:colOff>777687</xdr:colOff>
      <xdr:row>0</xdr:row>
      <xdr:rowOff>612961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8" y="117662"/>
          <a:ext cx="704849" cy="49529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683558</xdr:colOff>
      <xdr:row>14</xdr:row>
      <xdr:rowOff>44823</xdr:rowOff>
    </xdr:from>
    <xdr:to>
      <xdr:col>6</xdr:col>
      <xdr:colOff>986118</xdr:colOff>
      <xdr:row>16</xdr:row>
      <xdr:rowOff>100853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 txBox="1"/>
      </xdr:nvSpPr>
      <xdr:spPr>
        <a:xfrm>
          <a:off x="683558" y="4919382"/>
          <a:ext cx="8281148" cy="7059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1" anchor="t"/>
        <a:lstStyle/>
        <a:p>
          <a:pPr lvl="0" algn="l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Acceptance criteria:-</a:t>
          </a:r>
        </a:p>
        <a:p>
          <a:pPr lvl="0" rtl="0"/>
          <a:r>
            <a:rPr lang="en-US" sz="1400">
              <a:solidFill>
                <a:schemeClr val="dk1"/>
              </a:solidFill>
              <a:latin typeface="+mn-lt"/>
              <a:ea typeface="+mn-ea"/>
              <a:cs typeface="+mn-cs"/>
            </a:rPr>
            <a:t>Carry over in the blank sample following the high concentration standard should not be greater than 20% of the lower limit of quantification</a:t>
          </a:r>
          <a:r>
            <a:rPr lang="en-US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400">
              <a:solidFill>
                <a:schemeClr val="dk1"/>
              </a:solidFill>
              <a:latin typeface="+mn-lt"/>
              <a:ea typeface="+mn-ea"/>
              <a:cs typeface="+mn-cs"/>
            </a:rPr>
            <a:t>and 5% for the internal standard.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72838</xdr:colOff>
      <xdr:row>0</xdr:row>
      <xdr:rowOff>117662</xdr:rowOff>
    </xdr:from>
    <xdr:to>
      <xdr:col>0</xdr:col>
      <xdr:colOff>777687</xdr:colOff>
      <xdr:row>0</xdr:row>
      <xdr:rowOff>612961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8" y="117662"/>
          <a:ext cx="704849" cy="495299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16809</xdr:colOff>
      <xdr:row>36</xdr:row>
      <xdr:rowOff>0</xdr:rowOff>
    </xdr:from>
    <xdr:ext cx="704849" cy="495299"/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09" y="10420350"/>
          <a:ext cx="704849" cy="4952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72838</xdr:colOff>
      <xdr:row>0</xdr:row>
      <xdr:rowOff>117662</xdr:rowOff>
    </xdr:from>
    <xdr:to>
      <xdr:col>0</xdr:col>
      <xdr:colOff>777687</xdr:colOff>
      <xdr:row>0</xdr:row>
      <xdr:rowOff>612961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8" y="117662"/>
          <a:ext cx="704849" cy="495299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16809</xdr:colOff>
      <xdr:row>36</xdr:row>
      <xdr:rowOff>0</xdr:rowOff>
    </xdr:from>
    <xdr:ext cx="704849" cy="495299"/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09" y="10925175"/>
          <a:ext cx="704849" cy="4952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72838</xdr:colOff>
      <xdr:row>0</xdr:row>
      <xdr:rowOff>117662</xdr:rowOff>
    </xdr:from>
    <xdr:to>
      <xdr:col>0</xdr:col>
      <xdr:colOff>777687</xdr:colOff>
      <xdr:row>0</xdr:row>
      <xdr:rowOff>612961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8" y="117662"/>
          <a:ext cx="704849" cy="495299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16809</xdr:colOff>
      <xdr:row>36</xdr:row>
      <xdr:rowOff>0</xdr:rowOff>
    </xdr:from>
    <xdr:ext cx="704849" cy="495299"/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09" y="10925175"/>
          <a:ext cx="704849" cy="4952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72838</xdr:colOff>
      <xdr:row>0</xdr:row>
      <xdr:rowOff>117662</xdr:rowOff>
    </xdr:from>
    <xdr:to>
      <xdr:col>0</xdr:col>
      <xdr:colOff>777687</xdr:colOff>
      <xdr:row>1</xdr:row>
      <xdr:rowOff>373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8" y="117662"/>
          <a:ext cx="704849" cy="4952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"/>
  <sheetViews>
    <sheetView showGridLines="0" view="pageBreakPreview" topLeftCell="A28" zoomScale="70" zoomScaleNormal="100" zoomScaleSheetLayoutView="70" workbookViewId="0">
      <selection activeCell="A58" sqref="A58"/>
    </sheetView>
  </sheetViews>
  <sheetFormatPr defaultColWidth="9.125" defaultRowHeight="15" x14ac:dyDescent="0.25"/>
  <cols>
    <col min="1" max="1" width="30.75" style="3" customWidth="1"/>
    <col min="2" max="3" width="40.125" style="3" customWidth="1"/>
    <col min="4" max="4" width="15" style="3" customWidth="1"/>
    <col min="5" max="5" width="15.125" style="3" customWidth="1"/>
    <col min="6" max="16384" width="9.125" style="3"/>
  </cols>
  <sheetData>
    <row r="1" spans="1:9" ht="30.75" customHeight="1" x14ac:dyDescent="0.25">
      <c r="A1" s="211" t="s">
        <v>12</v>
      </c>
      <c r="B1" s="211"/>
      <c r="C1" s="211"/>
      <c r="D1" s="211"/>
    </row>
    <row r="2" spans="1:9" ht="23.25" customHeight="1" x14ac:dyDescent="0.3">
      <c r="A2" s="211"/>
      <c r="B2" s="211"/>
      <c r="C2" s="211"/>
      <c r="D2" s="211"/>
      <c r="E2" s="7"/>
      <c r="F2" s="7"/>
      <c r="G2" s="7"/>
      <c r="H2" s="7"/>
      <c r="I2" s="7"/>
    </row>
    <row r="3" spans="1:9" ht="20.25" x14ac:dyDescent="0.3">
      <c r="A3" s="7"/>
      <c r="B3" s="7"/>
      <c r="C3" s="7"/>
      <c r="D3" s="7"/>
      <c r="E3" s="7"/>
      <c r="F3" s="7"/>
      <c r="G3" s="7"/>
      <c r="H3" s="7"/>
      <c r="I3" s="7"/>
    </row>
    <row r="4" spans="1:9" ht="19.5" customHeight="1" x14ac:dyDescent="0.3">
      <c r="A4" s="12" t="s">
        <v>29</v>
      </c>
      <c r="B4" s="222"/>
      <c r="C4" s="222"/>
      <c r="D4" s="7"/>
      <c r="E4" s="7"/>
      <c r="F4" s="7"/>
      <c r="G4" s="7"/>
      <c r="H4" s="7"/>
      <c r="I4" s="7"/>
    </row>
    <row r="5" spans="1:9" ht="19.5" customHeight="1" x14ac:dyDescent="0.3">
      <c r="A5" s="12" t="s">
        <v>30</v>
      </c>
      <c r="B5" s="222"/>
      <c r="C5" s="222"/>
      <c r="D5" s="7"/>
      <c r="E5" s="7"/>
      <c r="F5" s="7"/>
      <c r="G5" s="7"/>
      <c r="H5" s="7"/>
      <c r="I5" s="7"/>
    </row>
    <row r="6" spans="1:9" ht="19.5" customHeight="1" x14ac:dyDescent="0.3">
      <c r="A6" s="12" t="s">
        <v>31</v>
      </c>
      <c r="B6" s="222"/>
      <c r="C6" s="222"/>
      <c r="D6" s="7"/>
      <c r="E6" s="7"/>
      <c r="F6" s="7"/>
      <c r="G6" s="7"/>
      <c r="H6" s="7"/>
      <c r="I6" s="7"/>
    </row>
    <row r="7" spans="1:9" ht="19.5" customHeight="1" x14ac:dyDescent="0.3">
      <c r="A7" s="12" t="s">
        <v>32</v>
      </c>
      <c r="B7" s="222"/>
      <c r="C7" s="222"/>
      <c r="D7" s="7"/>
      <c r="E7" s="7"/>
      <c r="F7" s="7"/>
      <c r="G7" s="7"/>
      <c r="H7" s="7"/>
      <c r="I7" s="7"/>
    </row>
    <row r="8" spans="1:9" ht="19.5" customHeight="1" x14ac:dyDescent="0.3">
      <c r="A8" s="12" t="s">
        <v>116</v>
      </c>
      <c r="B8" s="218"/>
      <c r="C8" s="219"/>
      <c r="D8" s="7"/>
      <c r="E8" s="7"/>
      <c r="F8" s="7"/>
      <c r="G8" s="7"/>
      <c r="H8" s="7"/>
      <c r="I8" s="7"/>
    </row>
    <row r="9" spans="1:9" ht="24" customHeight="1" x14ac:dyDescent="0.25">
      <c r="A9" s="13" t="s">
        <v>140</v>
      </c>
      <c r="B9" s="220" t="s">
        <v>1</v>
      </c>
      <c r="C9" s="221"/>
    </row>
    <row r="10" spans="1:9" ht="17.25" customHeight="1" x14ac:dyDescent="0.25">
      <c r="A10" s="12"/>
      <c r="B10" s="222"/>
      <c r="C10" s="222"/>
    </row>
    <row r="11" spans="1:9" ht="17.25" customHeight="1" x14ac:dyDescent="0.25">
      <c r="A11" s="12"/>
      <c r="B11" s="222"/>
      <c r="C11" s="222"/>
    </row>
    <row r="12" spans="1:9" ht="17.25" customHeight="1" x14ac:dyDescent="0.25">
      <c r="A12" s="12"/>
      <c r="B12" s="222"/>
      <c r="C12" s="222"/>
    </row>
    <row r="13" spans="1:9" ht="17.25" customHeight="1" x14ac:dyDescent="0.25">
      <c r="A13" s="12"/>
      <c r="B13" s="218"/>
      <c r="C13" s="219"/>
    </row>
    <row r="14" spans="1:9" ht="17.25" customHeight="1" x14ac:dyDescent="0.25">
      <c r="A14" s="13" t="s">
        <v>11</v>
      </c>
      <c r="B14" s="220" t="s">
        <v>1</v>
      </c>
      <c r="C14" s="221"/>
    </row>
    <row r="15" spans="1:9" ht="15.75" x14ac:dyDescent="0.25">
      <c r="A15" s="12" t="s">
        <v>3</v>
      </c>
      <c r="B15" s="204"/>
      <c r="C15" s="205"/>
    </row>
    <row r="16" spans="1:9" ht="15.75" x14ac:dyDescent="0.25">
      <c r="A16" s="12" t="s">
        <v>157</v>
      </c>
      <c r="B16" s="204"/>
      <c r="C16" s="205"/>
    </row>
    <row r="17" spans="1:3" ht="15.75" x14ac:dyDescent="0.25">
      <c r="A17" s="12" t="s">
        <v>4</v>
      </c>
      <c r="B17" s="204"/>
      <c r="C17" s="205"/>
    </row>
    <row r="18" spans="1:3" ht="15.75" x14ac:dyDescent="0.25">
      <c r="A18" s="78" t="s">
        <v>6</v>
      </c>
      <c r="B18" s="213"/>
      <c r="C18" s="214"/>
    </row>
    <row r="19" spans="1:3" ht="15.75" x14ac:dyDescent="0.25">
      <c r="A19" s="78" t="s">
        <v>7</v>
      </c>
      <c r="B19" s="213"/>
      <c r="C19" s="214"/>
    </row>
    <row r="20" spans="1:3" ht="15.75" x14ac:dyDescent="0.25">
      <c r="A20" s="78" t="s">
        <v>8</v>
      </c>
      <c r="B20" s="213"/>
      <c r="C20" s="214"/>
    </row>
    <row r="21" spans="1:3" ht="15.75" x14ac:dyDescent="0.25">
      <c r="A21" s="78" t="s">
        <v>13</v>
      </c>
      <c r="B21" s="213"/>
      <c r="C21" s="214"/>
    </row>
    <row r="22" spans="1:3" ht="15.75" x14ac:dyDescent="0.25">
      <c r="A22" s="78" t="s">
        <v>10</v>
      </c>
      <c r="B22" s="213"/>
      <c r="C22" s="214"/>
    </row>
    <row r="23" spans="1:3" ht="9.75" customHeight="1" x14ac:dyDescent="0.25">
      <c r="A23" s="79"/>
      <c r="B23" s="79"/>
      <c r="C23" s="80"/>
    </row>
    <row r="24" spans="1:3" ht="21.75" customHeight="1" x14ac:dyDescent="0.25">
      <c r="A24" s="215" t="s">
        <v>0</v>
      </c>
      <c r="B24" s="216"/>
      <c r="C24" s="217"/>
    </row>
    <row r="25" spans="1:3" ht="14.25" customHeight="1" x14ac:dyDescent="0.25">
      <c r="A25" s="78" t="s">
        <v>103</v>
      </c>
      <c r="B25" s="207"/>
      <c r="C25" s="207"/>
    </row>
    <row r="26" spans="1:3" ht="14.25" customHeight="1" x14ac:dyDescent="0.25">
      <c r="A26" s="78" t="s">
        <v>138</v>
      </c>
      <c r="B26" s="223"/>
      <c r="C26" s="224"/>
    </row>
    <row r="27" spans="1:3" ht="14.25" customHeight="1" x14ac:dyDescent="0.25">
      <c r="A27" s="78" t="s">
        <v>68</v>
      </c>
      <c r="B27" s="206"/>
      <c r="C27" s="206"/>
    </row>
    <row r="28" spans="1:3" ht="14.25" customHeight="1" x14ac:dyDescent="0.25">
      <c r="A28" s="78" t="s">
        <v>69</v>
      </c>
      <c r="B28" s="206"/>
      <c r="C28" s="206"/>
    </row>
    <row r="29" spans="1:3" ht="14.25" customHeight="1" x14ac:dyDescent="0.25">
      <c r="A29" s="78" t="s">
        <v>70</v>
      </c>
      <c r="B29" s="212"/>
      <c r="C29" s="206"/>
    </row>
    <row r="30" spans="1:3" ht="14.25" customHeight="1" x14ac:dyDescent="0.25">
      <c r="A30" s="78" t="s">
        <v>71</v>
      </c>
      <c r="B30" s="206"/>
      <c r="C30" s="206"/>
    </row>
    <row r="31" spans="1:3" ht="14.25" customHeight="1" x14ac:dyDescent="0.25">
      <c r="A31" s="78" t="s">
        <v>72</v>
      </c>
      <c r="B31" s="206"/>
      <c r="C31" s="206"/>
    </row>
    <row r="32" spans="1:3" ht="14.25" customHeight="1" x14ac:dyDescent="0.25">
      <c r="A32" s="225"/>
      <c r="B32" s="226"/>
      <c r="C32" s="227"/>
    </row>
    <row r="33" spans="1:32" ht="15.75" x14ac:dyDescent="0.25">
      <c r="A33" s="78" t="s">
        <v>102</v>
      </c>
      <c r="B33" s="207"/>
      <c r="C33" s="207"/>
    </row>
    <row r="34" spans="1:32" ht="15.75" x14ac:dyDescent="0.25">
      <c r="A34" s="78" t="s">
        <v>139</v>
      </c>
      <c r="B34" s="223"/>
      <c r="C34" s="224"/>
    </row>
    <row r="35" spans="1:32" ht="15.75" x14ac:dyDescent="0.25">
      <c r="A35" s="78" t="s">
        <v>68</v>
      </c>
      <c r="B35" s="206"/>
      <c r="C35" s="206"/>
    </row>
    <row r="36" spans="1:32" ht="15.75" x14ac:dyDescent="0.25">
      <c r="A36" s="78" t="s">
        <v>69</v>
      </c>
      <c r="B36" s="206"/>
      <c r="C36" s="206"/>
    </row>
    <row r="37" spans="1:32" ht="15.75" x14ac:dyDescent="0.25">
      <c r="A37" s="78" t="s">
        <v>70</v>
      </c>
      <c r="B37" s="212"/>
      <c r="C37" s="206"/>
    </row>
    <row r="38" spans="1:32" ht="15.75" x14ac:dyDescent="0.25">
      <c r="A38" s="78" t="s">
        <v>71</v>
      </c>
      <c r="B38" s="206"/>
      <c r="C38" s="206"/>
    </row>
    <row r="39" spans="1:32" ht="15.75" x14ac:dyDescent="0.25">
      <c r="A39" s="78" t="s">
        <v>72</v>
      </c>
      <c r="B39" s="206"/>
      <c r="C39" s="206"/>
    </row>
    <row r="40" spans="1:32" ht="10.5" customHeight="1" x14ac:dyDescent="0.25">
      <c r="A40" s="9"/>
      <c r="B40" s="10"/>
      <c r="C40" s="10"/>
    </row>
    <row r="41" spans="1:32" ht="15.75" x14ac:dyDescent="0.25">
      <c r="A41" s="198" t="s">
        <v>5</v>
      </c>
      <c r="B41" s="199"/>
      <c r="C41" s="200"/>
    </row>
    <row r="42" spans="1:32" ht="15.75" x14ac:dyDescent="0.25">
      <c r="A42" s="12" t="s">
        <v>2</v>
      </c>
      <c r="B42" s="207"/>
      <c r="C42" s="207"/>
    </row>
    <row r="43" spans="1:32" ht="15.75" x14ac:dyDescent="0.25">
      <c r="A43" s="12" t="s">
        <v>73</v>
      </c>
      <c r="B43" s="206"/>
      <c r="C43" s="206"/>
    </row>
    <row r="44" spans="1:32" ht="15.75" x14ac:dyDescent="0.25">
      <c r="A44" s="12" t="s">
        <v>22</v>
      </c>
      <c r="B44" s="207"/>
      <c r="C44" s="207"/>
    </row>
    <row r="45" spans="1:32" ht="15.75" x14ac:dyDescent="0.25">
      <c r="A45" s="12" t="s">
        <v>73</v>
      </c>
      <c r="B45" s="206"/>
      <c r="C45" s="206"/>
    </row>
    <row r="46" spans="1:32" ht="8.25" customHeight="1" x14ac:dyDescent="0.25">
      <c r="A46" s="11"/>
      <c r="B46" s="8"/>
      <c r="C46" s="11"/>
    </row>
    <row r="47" spans="1:32" ht="15" customHeight="1" x14ac:dyDescent="0.3">
      <c r="A47" s="201" t="s">
        <v>9</v>
      </c>
      <c r="B47" s="202"/>
      <c r="C47" s="203"/>
    </row>
    <row r="48" spans="1:32" ht="15.75" x14ac:dyDescent="0.25">
      <c r="A48" s="66" t="s">
        <v>14</v>
      </c>
      <c r="B48" s="68" t="s">
        <v>21</v>
      </c>
      <c r="C48" s="68" t="s">
        <v>22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AD48" s="3">
        <v>-28</v>
      </c>
      <c r="AE48" s="3">
        <v>-28</v>
      </c>
      <c r="AF48" s="3">
        <v>-10</v>
      </c>
    </row>
    <row r="49" spans="1:32" ht="15.75" x14ac:dyDescent="0.25">
      <c r="A49" s="66" t="s">
        <v>15</v>
      </c>
      <c r="B49" s="74"/>
      <c r="C49" s="72"/>
      <c r="D49" s="8"/>
      <c r="E49" s="98"/>
      <c r="F49" s="98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AD49" s="3">
        <v>-24</v>
      </c>
      <c r="AE49" s="3">
        <v>-24</v>
      </c>
      <c r="AF49" s="3">
        <v>-19</v>
      </c>
    </row>
    <row r="50" spans="1:32" ht="15.75" x14ac:dyDescent="0.25">
      <c r="A50" s="66" t="s">
        <v>16</v>
      </c>
      <c r="B50" s="74"/>
      <c r="C50" s="74"/>
      <c r="D50" s="8"/>
    </row>
    <row r="51" spans="1:32" ht="15.75" x14ac:dyDescent="0.25">
      <c r="A51" s="66" t="s">
        <v>17</v>
      </c>
      <c r="B51" s="74"/>
      <c r="C51" s="74"/>
      <c r="D51" s="8"/>
    </row>
    <row r="52" spans="1:32" ht="15.75" x14ac:dyDescent="0.25">
      <c r="A52" s="66" t="s">
        <v>18</v>
      </c>
      <c r="B52" s="74"/>
      <c r="C52" s="74"/>
      <c r="D52" s="8"/>
      <c r="E52" s="8"/>
      <c r="F52" s="8"/>
    </row>
    <row r="53" spans="1:32" ht="15.75" x14ac:dyDescent="0.25">
      <c r="A53" s="66" t="s">
        <v>19</v>
      </c>
      <c r="B53" s="74"/>
      <c r="C53" s="74"/>
      <c r="D53" s="8"/>
      <c r="E53" s="8"/>
      <c r="F53" s="8"/>
    </row>
    <row r="54" spans="1:32" ht="15.75" x14ac:dyDescent="0.25">
      <c r="A54" s="66" t="s">
        <v>20</v>
      </c>
      <c r="B54" s="74"/>
      <c r="C54" s="74"/>
      <c r="D54" s="8"/>
      <c r="E54" s="8"/>
      <c r="F54" s="8"/>
    </row>
    <row r="55" spans="1:32" ht="15.75" x14ac:dyDescent="0.25">
      <c r="A55" s="148"/>
      <c r="B55" s="149"/>
      <c r="C55" s="149"/>
      <c r="E55" s="8"/>
      <c r="F55" s="8"/>
    </row>
    <row r="56" spans="1:32" ht="15" customHeight="1" x14ac:dyDescent="0.25">
      <c r="A56" s="208" t="s">
        <v>159</v>
      </c>
      <c r="B56" s="210"/>
      <c r="C56" s="21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1"/>
    </row>
    <row r="57" spans="1:32" ht="32.25" customHeight="1" x14ac:dyDescent="0.25">
      <c r="A57" s="209"/>
      <c r="B57" s="210"/>
      <c r="C57" s="210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3"/>
    </row>
    <row r="58" spans="1:32" ht="18.75" customHeight="1" x14ac:dyDescent="0.25">
      <c r="A58" s="8"/>
      <c r="B58" s="8"/>
      <c r="C58" s="8"/>
      <c r="E58" s="8"/>
      <c r="F58" s="8"/>
    </row>
    <row r="59" spans="1:32" ht="18.75" x14ac:dyDescent="0.3">
      <c r="A59" s="201" t="s">
        <v>24</v>
      </c>
      <c r="B59" s="202"/>
      <c r="C59" s="203"/>
      <c r="E59" s="11"/>
      <c r="F59" s="11"/>
      <c r="G59" s="11"/>
    </row>
    <row r="60" spans="1:32" ht="19.5" customHeight="1" x14ac:dyDescent="0.25">
      <c r="A60" s="66" t="s">
        <v>155</v>
      </c>
      <c r="B60" s="204"/>
      <c r="C60" s="205"/>
      <c r="D60" s="11"/>
      <c r="E60" s="11"/>
      <c r="F60" s="11"/>
      <c r="G60" s="11"/>
    </row>
    <row r="61" spans="1:32" ht="19.5" customHeight="1" x14ac:dyDescent="0.25">
      <c r="A61" s="66" t="s">
        <v>23</v>
      </c>
      <c r="B61" s="197"/>
      <c r="C61" s="197"/>
      <c r="D61" s="11"/>
      <c r="E61" s="11"/>
      <c r="F61" s="11"/>
      <c r="G61" s="11"/>
    </row>
    <row r="62" spans="1:32" ht="19.5" customHeight="1" x14ac:dyDescent="0.25">
      <c r="A62" s="66" t="s">
        <v>101</v>
      </c>
      <c r="B62" s="197"/>
      <c r="C62" s="197"/>
      <c r="D62" s="11"/>
      <c r="E62" s="11"/>
      <c r="F62" s="11"/>
      <c r="G62" s="11"/>
    </row>
    <row r="63" spans="1:32" ht="19.5" customHeight="1" x14ac:dyDescent="0.25">
      <c r="A63" s="66" t="s">
        <v>23</v>
      </c>
      <c r="B63" s="197"/>
      <c r="C63" s="197"/>
      <c r="D63" s="11"/>
      <c r="E63" s="11"/>
      <c r="F63" s="11"/>
      <c r="G63" s="11"/>
    </row>
    <row r="64" spans="1:32" ht="19.5" customHeight="1" x14ac:dyDescent="0.25">
      <c r="A64" s="66" t="s">
        <v>127</v>
      </c>
      <c r="B64" s="197"/>
      <c r="C64" s="197"/>
      <c r="D64" s="11"/>
      <c r="E64" s="11"/>
      <c r="F64" s="11"/>
      <c r="G64" s="11"/>
    </row>
    <row r="65" spans="1:3" ht="19.5" customHeight="1" x14ac:dyDescent="0.25">
      <c r="A65" s="66" t="s">
        <v>23</v>
      </c>
      <c r="B65" s="197"/>
      <c r="C65" s="197"/>
    </row>
    <row r="66" spans="1:3" ht="19.5" customHeight="1" x14ac:dyDescent="0.25">
      <c r="A66" s="71" t="s">
        <v>118</v>
      </c>
      <c r="B66" s="197"/>
      <c r="C66" s="197"/>
    </row>
    <row r="67" spans="1:3" ht="19.5" customHeight="1" x14ac:dyDescent="0.25">
      <c r="A67" s="66" t="s">
        <v>23</v>
      </c>
      <c r="B67" s="197"/>
      <c r="C67" s="197"/>
    </row>
    <row r="68" spans="1:3" ht="22.5" customHeight="1" x14ac:dyDescent="0.25">
      <c r="B68" s="67"/>
    </row>
    <row r="69" spans="1:3" ht="15.75" x14ac:dyDescent="0.25">
      <c r="A69" s="46" t="s">
        <v>167</v>
      </c>
    </row>
  </sheetData>
  <sheetProtection password="DF33" sheet="1" objects="1" scenarios="1" formatCells="0" formatColumns="0" formatRows="0"/>
  <mergeCells count="53">
    <mergeCell ref="B34:C34"/>
    <mergeCell ref="B9:C9"/>
    <mergeCell ref="B10:C10"/>
    <mergeCell ref="B11:C11"/>
    <mergeCell ref="B12:C12"/>
    <mergeCell ref="B13:C13"/>
    <mergeCell ref="B29:C29"/>
    <mergeCell ref="B30:C30"/>
    <mergeCell ref="B31:C31"/>
    <mergeCell ref="A32:C32"/>
    <mergeCell ref="B16:C16"/>
    <mergeCell ref="B17:C17"/>
    <mergeCell ref="B18:C18"/>
    <mergeCell ref="B19:C19"/>
    <mergeCell ref="B28:C28"/>
    <mergeCell ref="B26:C26"/>
    <mergeCell ref="B8:C8"/>
    <mergeCell ref="B14:C14"/>
    <mergeCell ref="B15:C15"/>
    <mergeCell ref="B4:C4"/>
    <mergeCell ref="B5:C5"/>
    <mergeCell ref="B6:C6"/>
    <mergeCell ref="B7:C7"/>
    <mergeCell ref="A1:D2"/>
    <mergeCell ref="B36:C36"/>
    <mergeCell ref="B37:C37"/>
    <mergeCell ref="B66:C66"/>
    <mergeCell ref="B38:C38"/>
    <mergeCell ref="B20:C20"/>
    <mergeCell ref="B21:C21"/>
    <mergeCell ref="B22:C22"/>
    <mergeCell ref="B35:C35"/>
    <mergeCell ref="B33:C33"/>
    <mergeCell ref="A24:C24"/>
    <mergeCell ref="B39:C39"/>
    <mergeCell ref="A47:C47"/>
    <mergeCell ref="B42:C42"/>
    <mergeCell ref="B25:C25"/>
    <mergeCell ref="B27:C27"/>
    <mergeCell ref="B67:C67"/>
    <mergeCell ref="B65:C65"/>
    <mergeCell ref="A41:C41"/>
    <mergeCell ref="A59:C59"/>
    <mergeCell ref="B60:C60"/>
    <mergeCell ref="B61:C61"/>
    <mergeCell ref="B62:C62"/>
    <mergeCell ref="B63:C63"/>
    <mergeCell ref="B64:C64"/>
    <mergeCell ref="B43:C43"/>
    <mergeCell ref="B44:C44"/>
    <mergeCell ref="B45:C45"/>
    <mergeCell ref="A56:A57"/>
    <mergeCell ref="B56:C57"/>
  </mergeCells>
  <pageMargins left="0.7" right="0.7" top="0.75" bottom="0.75" header="0.3" footer="0.3"/>
  <pageSetup scale="5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view="pageBreakPreview" zoomScale="69" zoomScaleNormal="100" zoomScaleSheetLayoutView="69" workbookViewId="0">
      <selection activeCell="B15" sqref="B15"/>
    </sheetView>
  </sheetViews>
  <sheetFormatPr defaultColWidth="9" defaultRowHeight="14.25" x14ac:dyDescent="0.2"/>
  <cols>
    <col min="1" max="1" width="20.75" style="11" customWidth="1"/>
    <col min="2" max="2" width="17" style="11" customWidth="1"/>
    <col min="3" max="7" width="15.25" style="11" customWidth="1"/>
    <col min="8" max="16384" width="9" style="11"/>
  </cols>
  <sheetData>
    <row r="1" spans="1:7" ht="54" customHeight="1" x14ac:dyDescent="0.2">
      <c r="A1" s="344" t="s">
        <v>67</v>
      </c>
      <c r="B1" s="344"/>
      <c r="C1" s="344"/>
      <c r="D1" s="344"/>
      <c r="E1" s="344"/>
      <c r="F1" s="344"/>
      <c r="G1" s="344"/>
    </row>
    <row r="2" spans="1:7" ht="27" customHeight="1" x14ac:dyDescent="0.2">
      <c r="A2" s="113" t="s">
        <v>146</v>
      </c>
      <c r="B2" s="125"/>
      <c r="C2" s="126"/>
      <c r="D2" s="126" t="s">
        <v>220</v>
      </c>
      <c r="E2" s="126"/>
      <c r="F2" s="126"/>
      <c r="G2" s="127"/>
    </row>
    <row r="3" spans="1:7" ht="35.25" customHeight="1" x14ac:dyDescent="0.2">
      <c r="A3" s="147" t="s">
        <v>37</v>
      </c>
      <c r="B3" s="419">
        <v>2</v>
      </c>
      <c r="C3" s="420"/>
      <c r="D3" s="420"/>
      <c r="E3" s="420"/>
      <c r="F3" s="420"/>
      <c r="G3" s="421"/>
    </row>
    <row r="4" spans="1:7" ht="35.25" customHeight="1" x14ac:dyDescent="0.2">
      <c r="A4" s="147" t="s">
        <v>33</v>
      </c>
      <c r="B4" s="333" t="str">
        <f>'Short term stability'!B4:K4</f>
        <v>Zi\MP\EP\04 (1 mL) - Zi\MP\IS\02 (200 µL)</v>
      </c>
      <c r="C4" s="334"/>
      <c r="D4" s="334"/>
      <c r="E4" s="334"/>
      <c r="F4" s="334"/>
      <c r="G4" s="335"/>
    </row>
    <row r="5" spans="1:7" ht="35.25" customHeight="1" x14ac:dyDescent="0.2">
      <c r="A5" s="147" t="s">
        <v>34</v>
      </c>
      <c r="B5" s="333" t="str">
        <f>'Short term stability'!B5:C5</f>
        <v xml:space="preserve"> Microlit - Zi\DI\MI\02 (10 mL)</v>
      </c>
      <c r="C5" s="334"/>
      <c r="D5" s="334"/>
      <c r="E5" s="334"/>
      <c r="F5" s="334"/>
      <c r="G5" s="335"/>
    </row>
    <row r="6" spans="1:7" ht="35.25" customHeight="1" x14ac:dyDescent="0.2">
      <c r="A6" s="147" t="s">
        <v>81</v>
      </c>
      <c r="B6" s="333" t="str">
        <f>'Short term stability'!B6:C6</f>
        <v>Eppendorf - Zi/CE/EP/01</v>
      </c>
      <c r="C6" s="334"/>
      <c r="D6" s="334"/>
      <c r="E6" s="334"/>
      <c r="F6" s="334"/>
      <c r="G6" s="335"/>
    </row>
    <row r="7" spans="1:7" ht="35.25" customHeight="1" x14ac:dyDescent="0.2">
      <c r="A7" s="147" t="s">
        <v>82</v>
      </c>
      <c r="B7" s="422" t="str">
        <f>'Short term stability'!B7:C7</f>
        <v>N/A</v>
      </c>
      <c r="C7" s="423"/>
      <c r="D7" s="423"/>
      <c r="E7" s="423"/>
      <c r="F7" s="423"/>
      <c r="G7" s="424"/>
    </row>
    <row r="8" spans="1:7" ht="35.25" customHeight="1" x14ac:dyDescent="0.2">
      <c r="A8" s="130" t="s">
        <v>25</v>
      </c>
      <c r="B8" s="333" t="str">
        <f>'carry over'!B8:I8</f>
        <v>1st day validation ( Cal -2 )</v>
      </c>
      <c r="C8" s="334"/>
      <c r="D8" s="334"/>
      <c r="E8" s="334"/>
      <c r="F8" s="334"/>
      <c r="G8" s="335"/>
    </row>
    <row r="9" spans="1:7" ht="35.25" customHeight="1" x14ac:dyDescent="0.2">
      <c r="A9" s="130" t="s">
        <v>23</v>
      </c>
      <c r="B9" s="333">
        <f>'carry over'!B9:I9</f>
        <v>43651</v>
      </c>
      <c r="C9" s="334"/>
      <c r="D9" s="334"/>
      <c r="E9" s="334"/>
      <c r="F9" s="334"/>
      <c r="G9" s="335"/>
    </row>
    <row r="10" spans="1:7" ht="35.25" customHeight="1" x14ac:dyDescent="0.2">
      <c r="A10" s="89" t="s">
        <v>57</v>
      </c>
      <c r="B10" s="425" t="str">
        <f>Linearity!B8</f>
        <v>Ohous - Zi/BA/OH/01</v>
      </c>
      <c r="C10" s="334"/>
      <c r="D10" s="334"/>
      <c r="E10" s="334"/>
      <c r="F10" s="334"/>
      <c r="G10" s="335"/>
    </row>
    <row r="11" spans="1:7" ht="26.25" customHeight="1" x14ac:dyDescent="0.2">
      <c r="A11" s="135" t="s">
        <v>38</v>
      </c>
      <c r="B11" s="416" t="s">
        <v>114</v>
      </c>
      <c r="C11" s="417"/>
      <c r="D11" s="418"/>
      <c r="E11" s="416" t="s">
        <v>115</v>
      </c>
      <c r="F11" s="417"/>
      <c r="G11" s="418"/>
    </row>
    <row r="12" spans="1:7" ht="24" customHeight="1" x14ac:dyDescent="0.25">
      <c r="A12" s="90" t="s">
        <v>61</v>
      </c>
      <c r="B12" s="413">
        <v>40</v>
      </c>
      <c r="C12" s="414"/>
      <c r="D12" s="415"/>
      <c r="E12" s="413">
        <v>40</v>
      </c>
      <c r="F12" s="414"/>
      <c r="G12" s="415"/>
    </row>
    <row r="13" spans="1:7" ht="17.25" customHeight="1" x14ac:dyDescent="0.25">
      <c r="A13" s="412" t="s">
        <v>95</v>
      </c>
      <c r="B13" s="129" t="s">
        <v>97</v>
      </c>
      <c r="C13" s="131" t="s">
        <v>54</v>
      </c>
      <c r="D13" s="131" t="s">
        <v>98</v>
      </c>
      <c r="E13" s="129" t="s">
        <v>96</v>
      </c>
      <c r="F13" s="131" t="s">
        <v>54</v>
      </c>
      <c r="G13" s="131" t="s">
        <v>98</v>
      </c>
    </row>
    <row r="14" spans="1:7" ht="17.25" customHeight="1" x14ac:dyDescent="0.25">
      <c r="A14" s="412"/>
      <c r="B14" s="174" t="s">
        <v>245</v>
      </c>
      <c r="C14" s="174">
        <v>115.92700000000001</v>
      </c>
      <c r="D14" s="40" t="str">
        <f t="shared" ref="D14:D19" si="0">IF(OR(B14="",B12=""),"",IF(C14="Fail","Fail",IF(AND(C14&gt;=85,C14&lt;=115),"Pass","Fail")))</f>
        <v>Fail</v>
      </c>
      <c r="E14" s="174">
        <v>43.78</v>
      </c>
      <c r="F14" s="174">
        <v>109.45099999999999</v>
      </c>
      <c r="G14" s="40" t="str">
        <f t="shared" ref="G14:G19" si="1">IF(OR(E14="",E12=""),"",IF(F14="Fail","Fail",IF(AND(F14&gt;=85,F14&lt;=115),"Pass","Fail")))</f>
        <v>Pass</v>
      </c>
    </row>
    <row r="15" spans="1:7" ht="17.25" customHeight="1" x14ac:dyDescent="0.25">
      <c r="A15" s="412"/>
      <c r="B15" s="174">
        <v>45.817</v>
      </c>
      <c r="C15" s="174">
        <v>114.54300000000001</v>
      </c>
      <c r="D15" s="40" t="str">
        <f t="shared" si="0"/>
        <v>Pass</v>
      </c>
      <c r="E15" s="174">
        <v>41.579000000000001</v>
      </c>
      <c r="F15" s="174">
        <v>103.947</v>
      </c>
      <c r="G15" s="40" t="str">
        <f t="shared" si="1"/>
        <v>Pass</v>
      </c>
    </row>
    <row r="16" spans="1:7" ht="17.25" customHeight="1" x14ac:dyDescent="0.25">
      <c r="A16" s="412"/>
      <c r="B16" s="174">
        <v>45.082999999999998</v>
      </c>
      <c r="C16" s="174">
        <v>112.70699999999999</v>
      </c>
      <c r="D16" s="40" t="str">
        <f t="shared" si="0"/>
        <v>Pass</v>
      </c>
      <c r="E16" s="174">
        <v>39.89</v>
      </c>
      <c r="F16" s="174">
        <v>99.725999999999999</v>
      </c>
      <c r="G16" s="40" t="str">
        <f t="shared" si="1"/>
        <v>Pass</v>
      </c>
    </row>
    <row r="17" spans="1:7" ht="17.25" customHeight="1" x14ac:dyDescent="0.25">
      <c r="A17" s="412"/>
      <c r="B17" s="174">
        <v>42.515000000000001</v>
      </c>
      <c r="C17" s="174">
        <v>106.288</v>
      </c>
      <c r="D17" s="40" t="str">
        <f t="shared" si="0"/>
        <v>Pass</v>
      </c>
      <c r="E17" s="174">
        <v>39.779000000000003</v>
      </c>
      <c r="F17" s="174">
        <v>99.448999999999998</v>
      </c>
      <c r="G17" s="40" t="str">
        <f t="shared" si="1"/>
        <v>Pass</v>
      </c>
    </row>
    <row r="18" spans="1:7" ht="17.25" customHeight="1" x14ac:dyDescent="0.25">
      <c r="A18" s="412"/>
      <c r="B18" s="174">
        <v>44.786000000000001</v>
      </c>
      <c r="C18" s="174">
        <v>111.965</v>
      </c>
      <c r="D18" s="40" t="str">
        <f t="shared" si="0"/>
        <v>Pass</v>
      </c>
      <c r="E18" s="174">
        <v>40.331000000000003</v>
      </c>
      <c r="F18" s="174">
        <v>100.828</v>
      </c>
      <c r="G18" s="40" t="str">
        <f t="shared" si="1"/>
        <v>Pass</v>
      </c>
    </row>
    <row r="19" spans="1:7" ht="17.25" customHeight="1" x14ac:dyDescent="0.25">
      <c r="A19" s="412"/>
      <c r="B19" s="174">
        <v>42.569000000000003</v>
      </c>
      <c r="C19" s="174">
        <v>106.42100000000001</v>
      </c>
      <c r="D19" s="40" t="str">
        <f t="shared" si="0"/>
        <v>Pass</v>
      </c>
      <c r="E19" s="174">
        <v>39.438000000000002</v>
      </c>
      <c r="F19" s="174">
        <v>98.594999999999999</v>
      </c>
      <c r="G19" s="40" t="str">
        <f t="shared" si="1"/>
        <v>Pass</v>
      </c>
    </row>
    <row r="20" spans="1:7" ht="17.25" customHeight="1" x14ac:dyDescent="0.25">
      <c r="A20" s="91" t="s">
        <v>44</v>
      </c>
      <c r="B20" s="379">
        <f>IF(OR(B13="",B15=""),"",AVERAGE(B14:B19))</f>
        <v>44.154000000000011</v>
      </c>
      <c r="C20" s="380"/>
      <c r="D20" s="381"/>
      <c r="E20" s="379">
        <f>IF(OR(E13="",E15=""),"",AVERAGE(E14:E19))</f>
        <v>40.799500000000002</v>
      </c>
      <c r="F20" s="380"/>
      <c r="G20" s="381"/>
    </row>
    <row r="21" spans="1:7" ht="17.25" customHeight="1" x14ac:dyDescent="0.25">
      <c r="A21" s="91" t="s">
        <v>88</v>
      </c>
      <c r="B21" s="379">
        <f>IF(OR(B13="",B15=""),"",B20/B12*100)</f>
        <v>110.38500000000002</v>
      </c>
      <c r="C21" s="380"/>
      <c r="D21" s="381"/>
      <c r="E21" s="379">
        <f>IF(OR(E14="",E15=""),"",E20/E12*100)</f>
        <v>101.99875</v>
      </c>
      <c r="F21" s="380"/>
      <c r="G21" s="381"/>
    </row>
    <row r="22" spans="1:7" ht="17.25" customHeight="1" x14ac:dyDescent="0.25">
      <c r="A22" s="91" t="s">
        <v>52</v>
      </c>
      <c r="B22" s="379">
        <f>IF(OR(B13="",B15=""),"",STDEV(B14:B19)/B20*100)</f>
        <v>3.4396981028767413</v>
      </c>
      <c r="C22" s="380"/>
      <c r="D22" s="381"/>
      <c r="E22" s="379">
        <f>IF(OR(E13="",E15=""),"",STDEV(E14:E19)/E20*100)</f>
        <v>4.0173826248921483</v>
      </c>
      <c r="F22" s="380"/>
      <c r="G22" s="381"/>
    </row>
    <row r="23" spans="1:7" ht="15.75" x14ac:dyDescent="0.25">
      <c r="A23" s="2"/>
      <c r="B23" s="2"/>
      <c r="C23" s="2"/>
      <c r="D23" s="2"/>
      <c r="E23" s="2"/>
      <c r="F23" s="2"/>
      <c r="G23" s="22"/>
    </row>
    <row r="24" spans="1:7" ht="15.75" customHeight="1" x14ac:dyDescent="0.2">
      <c r="A24" s="312" t="s">
        <v>159</v>
      </c>
      <c r="B24" s="411"/>
      <c r="C24" s="411"/>
      <c r="D24" s="411"/>
      <c r="E24" s="411"/>
      <c r="F24" s="411"/>
      <c r="G24" s="411"/>
    </row>
    <row r="25" spans="1:7" ht="15.75" customHeight="1" x14ac:dyDescent="0.2">
      <c r="A25" s="313"/>
      <c r="B25" s="411"/>
      <c r="C25" s="411"/>
      <c r="D25" s="411"/>
      <c r="E25" s="411"/>
      <c r="F25" s="411"/>
      <c r="G25" s="411"/>
    </row>
    <row r="27" spans="1:7" ht="15.75" x14ac:dyDescent="0.2">
      <c r="B27" s="402" t="s">
        <v>24</v>
      </c>
      <c r="C27" s="402"/>
      <c r="D27" s="402"/>
      <c r="E27" s="402"/>
      <c r="F27" s="38"/>
    </row>
    <row r="28" spans="1:7" ht="20.25" customHeight="1" x14ac:dyDescent="0.2">
      <c r="B28" s="128" t="s">
        <v>156</v>
      </c>
      <c r="C28" s="402"/>
      <c r="D28" s="402"/>
      <c r="E28" s="402"/>
      <c r="F28" s="38"/>
    </row>
    <row r="29" spans="1:7" ht="20.25" customHeight="1" x14ac:dyDescent="0.2">
      <c r="B29" s="128" t="s">
        <v>23</v>
      </c>
      <c r="C29" s="402"/>
      <c r="D29" s="402"/>
      <c r="E29" s="402"/>
      <c r="F29" s="38"/>
    </row>
    <row r="30" spans="1:7" ht="20.25" customHeight="1" x14ac:dyDescent="0.2">
      <c r="B30" s="128" t="s">
        <v>101</v>
      </c>
      <c r="C30" s="402"/>
      <c r="D30" s="402"/>
      <c r="E30" s="402"/>
      <c r="F30" s="38"/>
    </row>
    <row r="31" spans="1:7" ht="20.25" customHeight="1" x14ac:dyDescent="0.2">
      <c r="B31" s="128" t="s">
        <v>23</v>
      </c>
      <c r="C31" s="402"/>
      <c r="D31" s="402"/>
      <c r="E31" s="402"/>
      <c r="F31" s="38"/>
    </row>
    <row r="32" spans="1:7" ht="20.25" customHeight="1" x14ac:dyDescent="0.2">
      <c r="B32" s="128" t="s">
        <v>107</v>
      </c>
      <c r="C32" s="402"/>
      <c r="D32" s="402"/>
      <c r="E32" s="402"/>
      <c r="F32" s="38"/>
    </row>
    <row r="33" spans="2:6" ht="20.25" customHeight="1" x14ac:dyDescent="0.2">
      <c r="B33" s="128" t="s">
        <v>23</v>
      </c>
      <c r="C33" s="402"/>
      <c r="D33" s="402"/>
      <c r="E33" s="402"/>
      <c r="F33" s="38"/>
    </row>
    <row r="34" spans="2:6" ht="15.75" x14ac:dyDescent="0.2">
      <c r="B34" s="38"/>
      <c r="C34" s="38"/>
      <c r="D34" s="38"/>
      <c r="E34" s="38"/>
      <c r="F34" s="38"/>
    </row>
    <row r="35" spans="2:6" ht="15.75" x14ac:dyDescent="0.25">
      <c r="B35" s="46" t="s">
        <v>176</v>
      </c>
      <c r="C35" s="3"/>
      <c r="D35" s="38"/>
      <c r="E35" s="38"/>
      <c r="F35" s="38"/>
    </row>
  </sheetData>
  <sheetProtection password="DF33" sheet="1" objects="1" scenarios="1" formatCells="0" formatColumns="0" formatRows="0"/>
  <mergeCells count="29">
    <mergeCell ref="B21:D21"/>
    <mergeCell ref="E22:G22"/>
    <mergeCell ref="B27:E27"/>
    <mergeCell ref="B22:D22"/>
    <mergeCell ref="E21:G21"/>
    <mergeCell ref="A1:G1"/>
    <mergeCell ref="A13:A19"/>
    <mergeCell ref="E20:G20"/>
    <mergeCell ref="E12:G12"/>
    <mergeCell ref="B20:D20"/>
    <mergeCell ref="B11:D11"/>
    <mergeCell ref="B12:D12"/>
    <mergeCell ref="E11:G11"/>
    <mergeCell ref="B3:G3"/>
    <mergeCell ref="B4:G4"/>
    <mergeCell ref="B7:G7"/>
    <mergeCell ref="B8:G8"/>
    <mergeCell ref="B10:G10"/>
    <mergeCell ref="B5:G5"/>
    <mergeCell ref="B6:G6"/>
    <mergeCell ref="B9:G9"/>
    <mergeCell ref="A24:A25"/>
    <mergeCell ref="B24:G25"/>
    <mergeCell ref="C32:E32"/>
    <mergeCell ref="C33:E33"/>
    <mergeCell ref="C29:E29"/>
    <mergeCell ref="C30:E30"/>
    <mergeCell ref="C31:E31"/>
    <mergeCell ref="C28:E28"/>
  </mergeCells>
  <conditionalFormatting sqref="D14:D17">
    <cfRule type="containsText" dxfId="13" priority="30" operator="containsText" text="Fail">
      <formula>NOT(ISERROR(SEARCH("Fail",D14)))</formula>
    </cfRule>
  </conditionalFormatting>
  <conditionalFormatting sqref="C14:C19">
    <cfRule type="cellIs" dxfId="12" priority="31" operator="notBetween">
      <formula>80</formula>
      <formula>120</formula>
    </cfRule>
    <cfRule type="cellIs" priority="32" operator="notBetween">
      <formula>80</formula>
      <formula>120</formula>
    </cfRule>
  </conditionalFormatting>
  <conditionalFormatting sqref="G14:G19">
    <cfRule type="containsText" dxfId="11" priority="27" operator="containsText" text="Fail">
      <formula>NOT(ISERROR(SEARCH("Fail",G14)))</formula>
    </cfRule>
  </conditionalFormatting>
  <conditionalFormatting sqref="D18">
    <cfRule type="containsText" dxfId="10" priority="24" operator="containsText" text="Fail">
      <formula>NOT(ISERROR(SEARCH("Fail",D18)))</formula>
    </cfRule>
  </conditionalFormatting>
  <conditionalFormatting sqref="F14:F19">
    <cfRule type="cellIs" dxfId="9" priority="5" operator="notBetween">
      <formula>80</formula>
      <formula>120</formula>
    </cfRule>
    <cfRule type="cellIs" priority="6" operator="notBetween">
      <formula>80</formula>
      <formula>120</formula>
    </cfRule>
  </conditionalFormatting>
  <conditionalFormatting sqref="D19">
    <cfRule type="containsText" dxfId="8" priority="21" operator="containsText" text="Fail">
      <formula>NOT(ISERROR(SEARCH("Fail",D19)))</formula>
    </cfRule>
  </conditionalFormatting>
  <conditionalFormatting sqref="C18:C19">
    <cfRule type="cellIs" dxfId="7" priority="19" operator="notBetween">
      <formula>80</formula>
      <formula>120</formula>
    </cfRule>
    <cfRule type="cellIs" priority="20" operator="notBetween">
      <formula>80</formula>
      <formula>120</formula>
    </cfRule>
  </conditionalFormatting>
  <conditionalFormatting sqref="C14:C19">
    <cfRule type="cellIs" dxfId="6" priority="17" operator="notBetween">
      <formula>85</formula>
      <formula>115</formula>
    </cfRule>
    <cfRule type="cellIs" priority="18" operator="notBetween">
      <formula>85</formula>
      <formula>115</formula>
    </cfRule>
  </conditionalFormatting>
  <conditionalFormatting sqref="F14:F19">
    <cfRule type="cellIs" dxfId="5" priority="1" operator="notBetween">
      <formula>85</formula>
      <formula>115</formula>
    </cfRule>
    <cfRule type="cellIs" priority="2" operator="notBetween">
      <formula>85</formula>
      <formula>115</formula>
    </cfRule>
  </conditionalFormatting>
  <conditionalFormatting sqref="F18:F19">
    <cfRule type="cellIs" dxfId="4" priority="3" operator="notBetween">
      <formula>80</formula>
      <formula>120</formula>
    </cfRule>
    <cfRule type="cellIs" priority="4" operator="notBetween">
      <formula>80</formula>
      <formula>120</formula>
    </cfRule>
  </conditionalFormatting>
  <pageMargins left="0.7" right="0.7" top="0.75" bottom="0.75" header="0.3" footer="0.3"/>
  <pageSetup scale="7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view="pageBreakPreview" zoomScale="80" zoomScaleNormal="100" zoomScaleSheetLayoutView="80" workbookViewId="0">
      <selection activeCell="F39" sqref="F39:F44"/>
    </sheetView>
  </sheetViews>
  <sheetFormatPr defaultColWidth="9" defaultRowHeight="14.25" x14ac:dyDescent="0.2"/>
  <cols>
    <col min="1" max="1" width="18.125" style="11" customWidth="1"/>
    <col min="2" max="2" width="18.75" style="11" customWidth="1"/>
    <col min="3" max="3" width="17.75" style="11" customWidth="1"/>
    <col min="4" max="4" width="19.25" style="11" customWidth="1"/>
    <col min="5" max="5" width="21.125" style="11" customWidth="1"/>
    <col min="6" max="6" width="18.25" style="11" customWidth="1"/>
    <col min="7" max="16384" width="9" style="11"/>
  </cols>
  <sheetData>
    <row r="1" spans="1:6" ht="42.75" customHeight="1" x14ac:dyDescent="0.2">
      <c r="A1" s="440" t="s">
        <v>63</v>
      </c>
      <c r="B1" s="441"/>
      <c r="C1" s="441"/>
      <c r="D1" s="441"/>
      <c r="E1" s="441"/>
      <c r="F1" s="441"/>
    </row>
    <row r="2" spans="1:6" ht="34.5" customHeight="1" x14ac:dyDescent="0.2">
      <c r="A2" s="136" t="s">
        <v>146</v>
      </c>
      <c r="B2" s="444" t="s">
        <v>220</v>
      </c>
      <c r="C2" s="444"/>
      <c r="D2" s="444"/>
      <c r="E2" s="444"/>
      <c r="F2" s="444"/>
    </row>
    <row r="3" spans="1:6" ht="26.25" customHeight="1" x14ac:dyDescent="0.2">
      <c r="A3" s="64" t="s">
        <v>23</v>
      </c>
      <c r="B3" s="442">
        <v>43654</v>
      </c>
      <c r="C3" s="443"/>
      <c r="D3" s="64" t="s">
        <v>23</v>
      </c>
      <c r="E3" s="442">
        <v>43654</v>
      </c>
      <c r="F3" s="443"/>
    </row>
    <row r="4" spans="1:6" ht="29.25" customHeight="1" x14ac:dyDescent="0.2">
      <c r="A4" s="64" t="s">
        <v>33</v>
      </c>
      <c r="B4" s="426" t="str">
        <f>'Dilution integrity'!B4:G4</f>
        <v>Zi\MP\EP\04 (1 mL) - Zi\MP\IS\02 (200 µL)</v>
      </c>
      <c r="C4" s="427"/>
      <c r="D4" s="64" t="s">
        <v>33</v>
      </c>
      <c r="E4" s="426" t="str">
        <f>B4</f>
        <v>Zi\MP\EP\04 (1 mL) - Zi\MP\IS\02 (200 µL)</v>
      </c>
      <c r="F4" s="427"/>
    </row>
    <row r="5" spans="1:6" ht="24" customHeight="1" x14ac:dyDescent="0.2">
      <c r="A5" s="64" t="s">
        <v>34</v>
      </c>
      <c r="B5" s="426" t="str">
        <f>'Dilution integrity'!B5:G5</f>
        <v xml:space="preserve"> Microlit - Zi\DI\MI\02 (10 mL)</v>
      </c>
      <c r="C5" s="427"/>
      <c r="D5" s="64" t="s">
        <v>34</v>
      </c>
      <c r="E5" s="426" t="str">
        <f t="shared" ref="E5:E7" si="0">B5</f>
        <v xml:space="preserve"> Microlit - Zi\DI\MI\02 (10 mL)</v>
      </c>
      <c r="F5" s="427"/>
    </row>
    <row r="6" spans="1:6" ht="24" customHeight="1" x14ac:dyDescent="0.2">
      <c r="A6" s="64" t="s">
        <v>81</v>
      </c>
      <c r="B6" s="426" t="str">
        <f>'Dilution integrity'!B6:G6</f>
        <v>Eppendorf - Zi/CE/EP/01</v>
      </c>
      <c r="C6" s="427"/>
      <c r="D6" s="64" t="s">
        <v>81</v>
      </c>
      <c r="E6" s="426" t="str">
        <f t="shared" si="0"/>
        <v>Eppendorf - Zi/CE/EP/01</v>
      </c>
      <c r="F6" s="427"/>
    </row>
    <row r="7" spans="1:6" ht="24.75" customHeight="1" x14ac:dyDescent="0.2">
      <c r="A7" s="64" t="s">
        <v>82</v>
      </c>
      <c r="B7" s="426" t="str">
        <f>'Dilution integrity'!B7:G7</f>
        <v>N/A</v>
      </c>
      <c r="C7" s="427"/>
      <c r="D7" s="64" t="s">
        <v>82</v>
      </c>
      <c r="E7" s="426" t="str">
        <f t="shared" si="0"/>
        <v>N/A</v>
      </c>
      <c r="F7" s="427"/>
    </row>
    <row r="8" spans="1:6" ht="24" customHeight="1" x14ac:dyDescent="0.2">
      <c r="A8" s="64" t="s">
        <v>25</v>
      </c>
      <c r="B8" s="428" t="s">
        <v>247</v>
      </c>
      <c r="C8" s="427"/>
      <c r="D8" s="64" t="s">
        <v>25</v>
      </c>
      <c r="E8" s="428" t="str">
        <f>B8</f>
        <v>Recovery</v>
      </c>
      <c r="F8" s="427"/>
    </row>
    <row r="9" spans="1:6" ht="24" customHeight="1" x14ac:dyDescent="0.2">
      <c r="A9" s="64" t="s">
        <v>130</v>
      </c>
      <c r="B9" s="138">
        <v>1</v>
      </c>
      <c r="C9" s="138">
        <v>1</v>
      </c>
      <c r="D9" s="64" t="s">
        <v>130</v>
      </c>
      <c r="E9" s="138">
        <v>1</v>
      </c>
      <c r="F9" s="138">
        <v>1</v>
      </c>
    </row>
    <row r="10" spans="1:6" ht="29.25" customHeight="1" x14ac:dyDescent="0.2">
      <c r="A10" s="429" t="s">
        <v>64</v>
      </c>
      <c r="B10" s="430"/>
      <c r="C10" s="431"/>
      <c r="D10" s="429" t="s">
        <v>163</v>
      </c>
      <c r="E10" s="430"/>
      <c r="F10" s="431"/>
    </row>
    <row r="11" spans="1:6" ht="12.75" customHeight="1" x14ac:dyDescent="0.2">
      <c r="A11" s="434"/>
      <c r="B11" s="437" t="s">
        <v>160</v>
      </c>
      <c r="C11" s="437"/>
      <c r="D11" s="434"/>
      <c r="E11" s="435" t="s">
        <v>160</v>
      </c>
      <c r="F11" s="436"/>
    </row>
    <row r="12" spans="1:6" ht="16.5" customHeight="1" x14ac:dyDescent="0.2">
      <c r="A12" s="434"/>
      <c r="B12" s="65" t="s">
        <v>58</v>
      </c>
      <c r="C12" s="65" t="s">
        <v>59</v>
      </c>
      <c r="D12" s="434"/>
      <c r="E12" s="65" t="s">
        <v>58</v>
      </c>
      <c r="F12" s="65" t="s">
        <v>59</v>
      </c>
    </row>
    <row r="13" spans="1:6" ht="16.5" customHeight="1" x14ac:dyDescent="0.2">
      <c r="A13" s="434"/>
      <c r="B13" s="195">
        <v>5732.62</v>
      </c>
      <c r="C13" s="195">
        <v>5148.67</v>
      </c>
      <c r="D13" s="434"/>
      <c r="E13" s="195">
        <v>42371.9</v>
      </c>
      <c r="F13" s="195">
        <v>37325.699999999997</v>
      </c>
    </row>
    <row r="14" spans="1:6" ht="16.5" customHeight="1" x14ac:dyDescent="0.2">
      <c r="A14" s="434"/>
      <c r="B14" s="195">
        <v>6211</v>
      </c>
      <c r="C14" s="195">
        <v>4783.29</v>
      </c>
      <c r="D14" s="434"/>
      <c r="E14" s="195">
        <v>43692.1</v>
      </c>
      <c r="F14" s="195">
        <v>37600.9</v>
      </c>
    </row>
    <row r="15" spans="1:6" ht="16.5" customHeight="1" x14ac:dyDescent="0.2">
      <c r="A15" s="434"/>
      <c r="B15" s="195">
        <v>6364.77</v>
      </c>
      <c r="C15" s="195">
        <v>4807.9399999999996</v>
      </c>
      <c r="D15" s="434"/>
      <c r="E15" s="195">
        <v>44299</v>
      </c>
      <c r="F15" s="195">
        <v>37866.5</v>
      </c>
    </row>
    <row r="16" spans="1:6" ht="16.5" customHeight="1" x14ac:dyDescent="0.2">
      <c r="A16" s="434"/>
      <c r="B16" s="195">
        <v>6500.08</v>
      </c>
      <c r="C16" s="195">
        <v>4748.34</v>
      </c>
      <c r="D16" s="434"/>
      <c r="E16" s="195">
        <v>44340.6</v>
      </c>
      <c r="F16" s="195">
        <v>37350</v>
      </c>
    </row>
    <row r="17" spans="1:6" ht="16.5" customHeight="1" x14ac:dyDescent="0.2">
      <c r="A17" s="434"/>
      <c r="B17" s="195">
        <v>6425.93</v>
      </c>
      <c r="C17" s="195">
        <v>4628.82</v>
      </c>
      <c r="D17" s="434"/>
      <c r="E17" s="195">
        <v>44633.599999999999</v>
      </c>
      <c r="F17" s="195">
        <v>36728.800000000003</v>
      </c>
    </row>
    <row r="18" spans="1:6" ht="16.5" customHeight="1" x14ac:dyDescent="0.2">
      <c r="A18" s="434"/>
      <c r="B18" s="195">
        <v>6172.78</v>
      </c>
      <c r="C18" s="195">
        <v>4932.9399999999996</v>
      </c>
      <c r="D18" s="434"/>
      <c r="E18" s="195">
        <v>44175.5</v>
      </c>
      <c r="F18" s="195">
        <v>37560.6</v>
      </c>
    </row>
    <row r="19" spans="1:6" ht="16.5" customHeight="1" x14ac:dyDescent="0.2">
      <c r="A19" s="434"/>
      <c r="B19" s="75"/>
      <c r="C19" s="76"/>
      <c r="D19" s="434"/>
      <c r="E19" s="75"/>
      <c r="F19" s="75"/>
    </row>
    <row r="20" spans="1:6" ht="16.5" customHeight="1" x14ac:dyDescent="0.2">
      <c r="A20" s="434"/>
      <c r="B20" s="75"/>
      <c r="C20" s="76"/>
      <c r="D20" s="434"/>
      <c r="E20" s="75"/>
      <c r="F20" s="75"/>
    </row>
    <row r="21" spans="1:6" ht="16.5" customHeight="1" x14ac:dyDescent="0.2">
      <c r="A21" s="140" t="s">
        <v>44</v>
      </c>
      <c r="B21" s="33">
        <f>IF(OR(B13="",C13=""),"",AVERAGE(B13:B20))</f>
        <v>6234.53</v>
      </c>
      <c r="C21" s="33">
        <f>IF(OR(B13="",C13=""),"",AVERAGE(C13:C20))</f>
        <v>4841.6666666666661</v>
      </c>
      <c r="D21" s="140" t="s">
        <v>44</v>
      </c>
      <c r="E21" s="33">
        <f>IF(OR(E13="",F13=""),"",AVERAGE(E13:E20))</f>
        <v>43918.783333333333</v>
      </c>
      <c r="F21" s="33">
        <f>IF(OR(E13="",F13=""),"",AVERAGE(F13:F20))</f>
        <v>37405.416666666672</v>
      </c>
    </row>
    <row r="22" spans="1:6" ht="16.5" customHeight="1" x14ac:dyDescent="0.2">
      <c r="A22" s="140" t="s">
        <v>60</v>
      </c>
      <c r="B22" s="25">
        <f>IF(OR(B13="",C13=""),"",STDEV(B13:B20)/B21*100)</f>
        <v>4.424129946774765</v>
      </c>
      <c r="C22" s="25">
        <f>IF(OR(B13="",C13=""),"",STDEV(C13:C20)/C21*100)</f>
        <v>3.7078556415860531</v>
      </c>
      <c r="D22" s="140" t="s">
        <v>60</v>
      </c>
      <c r="E22" s="25">
        <f>IF(OR(E13="",F13=""),"",STDEV(E13:E20)/E21*100)</f>
        <v>1.8619647164568673</v>
      </c>
      <c r="F22" s="25">
        <f>IF(OR(E13="",F13=""),"",STDEV(F13:F20)/F21*100)</f>
        <v>1.0299598435887161</v>
      </c>
    </row>
    <row r="23" spans="1:6" ht="16.5" customHeight="1" x14ac:dyDescent="0.2">
      <c r="A23" s="438" t="s">
        <v>62</v>
      </c>
      <c r="B23" s="438"/>
      <c r="C23" s="25">
        <f>IF(OR(B13="",C13=""),"",(C21/B21*100)*B9/C9)</f>
        <v>77.65888794611088</v>
      </c>
      <c r="D23" s="432" t="s">
        <v>62</v>
      </c>
      <c r="E23" s="433"/>
      <c r="F23" s="25">
        <f>IF(OR(E13="",F13=""),"",(F21/E21*100)*E9/F9)</f>
        <v>85.169519343849473</v>
      </c>
    </row>
    <row r="24" spans="1:6" ht="16.5" customHeight="1" x14ac:dyDescent="0.2">
      <c r="A24" s="434"/>
      <c r="B24" s="437" t="s">
        <v>161</v>
      </c>
      <c r="C24" s="437"/>
      <c r="D24" s="434"/>
      <c r="E24" s="437" t="s">
        <v>161</v>
      </c>
      <c r="F24" s="437"/>
    </row>
    <row r="25" spans="1:6" ht="16.5" customHeight="1" x14ac:dyDescent="0.2">
      <c r="A25" s="434"/>
      <c r="B25" s="65" t="s">
        <v>58</v>
      </c>
      <c r="C25" s="65" t="s">
        <v>59</v>
      </c>
      <c r="D25" s="434"/>
      <c r="E25" s="65" t="s">
        <v>58</v>
      </c>
      <c r="F25" s="65" t="s">
        <v>59</v>
      </c>
    </row>
    <row r="26" spans="1:6" ht="16.5" customHeight="1" x14ac:dyDescent="0.2">
      <c r="A26" s="434"/>
      <c r="B26" s="195">
        <v>114018</v>
      </c>
      <c r="C26" s="195">
        <v>86286.6</v>
      </c>
      <c r="D26" s="434"/>
      <c r="E26" s="195">
        <v>44942.400000000001</v>
      </c>
      <c r="F26" s="195">
        <v>34658.300000000003</v>
      </c>
    </row>
    <row r="27" spans="1:6" ht="16.5" customHeight="1" x14ac:dyDescent="0.2">
      <c r="A27" s="434"/>
      <c r="B27" s="195">
        <v>109834</v>
      </c>
      <c r="C27" s="195">
        <v>86838.3</v>
      </c>
      <c r="D27" s="434"/>
      <c r="E27" s="195">
        <v>43135.6</v>
      </c>
      <c r="F27" s="195">
        <v>33968.9</v>
      </c>
    </row>
    <row r="28" spans="1:6" ht="16.5" customHeight="1" x14ac:dyDescent="0.2">
      <c r="A28" s="434"/>
      <c r="B28" s="195">
        <v>110594</v>
      </c>
      <c r="C28" s="195">
        <v>91212.5</v>
      </c>
      <c r="D28" s="434"/>
      <c r="E28" s="195">
        <v>43403.1</v>
      </c>
      <c r="F28" s="195">
        <v>34844.9</v>
      </c>
    </row>
    <row r="29" spans="1:6" ht="16.5" customHeight="1" x14ac:dyDescent="0.2">
      <c r="A29" s="434"/>
      <c r="B29" s="195">
        <v>108503</v>
      </c>
      <c r="C29" s="195">
        <v>88611.8</v>
      </c>
      <c r="D29" s="434"/>
      <c r="E29" s="195">
        <v>43856.800000000003</v>
      </c>
      <c r="F29" s="195">
        <v>34475.199999999997</v>
      </c>
    </row>
    <row r="30" spans="1:6" ht="16.5" customHeight="1" x14ac:dyDescent="0.2">
      <c r="A30" s="434"/>
      <c r="B30" s="195">
        <v>110511</v>
      </c>
      <c r="C30" s="195">
        <v>89468.5</v>
      </c>
      <c r="D30" s="434"/>
      <c r="E30" s="195">
        <v>43666.9</v>
      </c>
      <c r="F30" s="195">
        <v>34203.300000000003</v>
      </c>
    </row>
    <row r="31" spans="1:6" ht="16.5" customHeight="1" x14ac:dyDescent="0.2">
      <c r="A31" s="434"/>
      <c r="B31" s="195">
        <v>109755</v>
      </c>
      <c r="C31" s="195">
        <v>88720.7</v>
      </c>
      <c r="D31" s="434"/>
      <c r="E31" s="195">
        <v>43745</v>
      </c>
      <c r="F31" s="195">
        <v>34490.199999999997</v>
      </c>
    </row>
    <row r="32" spans="1:6" ht="16.5" customHeight="1" x14ac:dyDescent="0.2">
      <c r="A32" s="434"/>
      <c r="B32" s="75"/>
      <c r="C32" s="77"/>
      <c r="D32" s="434"/>
      <c r="E32" s="75"/>
      <c r="F32" s="75"/>
    </row>
    <row r="33" spans="1:6" ht="16.5" customHeight="1" x14ac:dyDescent="0.2">
      <c r="A33" s="434"/>
      <c r="B33" s="75"/>
      <c r="C33" s="77"/>
      <c r="D33" s="434"/>
      <c r="E33" s="75"/>
      <c r="F33" s="75"/>
    </row>
    <row r="34" spans="1:6" ht="16.5" customHeight="1" x14ac:dyDescent="0.2">
      <c r="A34" s="140" t="s">
        <v>44</v>
      </c>
      <c r="B34" s="33">
        <f>IF(OR(B26="",C26=""),"",AVERAGE(B26:B33))</f>
        <v>110535.83333333333</v>
      </c>
      <c r="C34" s="33">
        <f>IF(OR(B26="",C26=""),"",AVERAGE(C26:C33))</f>
        <v>88523.066666666666</v>
      </c>
      <c r="D34" s="140" t="s">
        <v>44</v>
      </c>
      <c r="E34" s="33">
        <f>IF(OR(E26="",F26=""),"",AVERAGE(E26:E33))</f>
        <v>43791.633333333339</v>
      </c>
      <c r="F34" s="33">
        <f>IF(OR(E26="",F26=""),"",AVERAGE(F26:F33))</f>
        <v>34440.133333333331</v>
      </c>
    </row>
    <row r="35" spans="1:6" ht="16.5" customHeight="1" x14ac:dyDescent="0.2">
      <c r="A35" s="140" t="s">
        <v>60</v>
      </c>
      <c r="B35" s="25">
        <f>IF(OR(B26="",C26=""),"",STDEV(B26:B33)/B34*100)</f>
        <v>1.6859274545635263</v>
      </c>
      <c r="C35" s="25">
        <f>IF(OR(B26="",C26=""),"",STDEV(C26:C33)/C34*100)</f>
        <v>2.0216647593367214</v>
      </c>
      <c r="D35" s="140" t="s">
        <v>60</v>
      </c>
      <c r="E35" s="25">
        <f>IF(OR(E26="",F26=""),"",STDEV(E26:E33)/E34*100)</f>
        <v>1.4178498353563689</v>
      </c>
      <c r="F35" s="25">
        <f>IF(OR(E26="",F26=""),"",STDEV(F26:F33)/F34*100)</f>
        <v>0.91204133869536907</v>
      </c>
    </row>
    <row r="36" spans="1:6" ht="16.5" customHeight="1" x14ac:dyDescent="0.2">
      <c r="A36" s="438" t="s">
        <v>62</v>
      </c>
      <c r="B36" s="438"/>
      <c r="C36" s="25">
        <f>IF(OR(B26="",C26=""),"",(C34/B34*100)*B9/C9)</f>
        <v>80.085402169733797</v>
      </c>
      <c r="D36" s="432" t="s">
        <v>62</v>
      </c>
      <c r="E36" s="433"/>
      <c r="F36" s="25">
        <f>IF(OR(E26="",F26=""),"",(F34/E34*100)*E9/F9)</f>
        <v>78.645464240125008</v>
      </c>
    </row>
    <row r="37" spans="1:6" ht="16.5" customHeight="1" x14ac:dyDescent="0.2">
      <c r="A37" s="434"/>
      <c r="B37" s="437" t="s">
        <v>162</v>
      </c>
      <c r="C37" s="437"/>
      <c r="D37" s="434"/>
      <c r="E37" s="437" t="s">
        <v>162</v>
      </c>
      <c r="F37" s="437"/>
    </row>
    <row r="38" spans="1:6" ht="16.5" customHeight="1" x14ac:dyDescent="0.2">
      <c r="A38" s="434"/>
      <c r="B38" s="65" t="s">
        <v>58</v>
      </c>
      <c r="C38" s="65" t="s">
        <v>59</v>
      </c>
      <c r="D38" s="434"/>
      <c r="E38" s="65" t="s">
        <v>58</v>
      </c>
      <c r="F38" s="65" t="s">
        <v>59</v>
      </c>
    </row>
    <row r="39" spans="1:6" ht="16.5" customHeight="1" x14ac:dyDescent="0.2">
      <c r="A39" s="434"/>
      <c r="B39" s="195">
        <v>274808</v>
      </c>
      <c r="C39" s="195">
        <v>212943</v>
      </c>
      <c r="D39" s="434"/>
      <c r="E39" s="195">
        <v>39067</v>
      </c>
      <c r="F39" s="195">
        <v>31864.9</v>
      </c>
    </row>
    <row r="40" spans="1:6" ht="16.5" customHeight="1" x14ac:dyDescent="0.2">
      <c r="A40" s="434"/>
      <c r="B40" s="195">
        <v>269229</v>
      </c>
      <c r="C40" s="195">
        <v>211654</v>
      </c>
      <c r="D40" s="434"/>
      <c r="E40" s="195">
        <v>38083.4</v>
      </c>
      <c r="F40" s="195">
        <v>32108</v>
      </c>
    </row>
    <row r="41" spans="1:6" ht="16.5" customHeight="1" x14ac:dyDescent="0.2">
      <c r="A41" s="434"/>
      <c r="B41" s="195">
        <v>267493</v>
      </c>
      <c r="C41" s="195">
        <v>201177</v>
      </c>
      <c r="D41" s="434"/>
      <c r="E41" s="195">
        <v>38958</v>
      </c>
      <c r="F41" s="195">
        <v>31555.7</v>
      </c>
    </row>
    <row r="42" spans="1:6" ht="16.5" customHeight="1" x14ac:dyDescent="0.2">
      <c r="A42" s="434"/>
      <c r="B42" s="195">
        <v>272543</v>
      </c>
      <c r="C42" s="195">
        <v>217014</v>
      </c>
      <c r="D42" s="434"/>
      <c r="E42" s="195">
        <v>38791.300000000003</v>
      </c>
      <c r="F42" s="195">
        <v>32469.4</v>
      </c>
    </row>
    <row r="43" spans="1:6" ht="16.5" customHeight="1" x14ac:dyDescent="0.2">
      <c r="A43" s="434"/>
      <c r="B43" s="195">
        <v>262092</v>
      </c>
      <c r="C43" s="195">
        <v>214001</v>
      </c>
      <c r="D43" s="434"/>
      <c r="E43" s="195">
        <v>38506.800000000003</v>
      </c>
      <c r="F43" s="195">
        <v>32346.2</v>
      </c>
    </row>
    <row r="44" spans="1:6" ht="16.5" customHeight="1" x14ac:dyDescent="0.2">
      <c r="A44" s="434"/>
      <c r="B44" s="195">
        <v>261731</v>
      </c>
      <c r="C44" s="195">
        <v>213429</v>
      </c>
      <c r="D44" s="434"/>
      <c r="E44" s="195">
        <v>38769.800000000003</v>
      </c>
      <c r="F44" s="195">
        <v>32138.3</v>
      </c>
    </row>
    <row r="45" spans="1:6" ht="16.5" customHeight="1" x14ac:dyDescent="0.2">
      <c r="A45" s="434"/>
      <c r="B45" s="75"/>
      <c r="C45" s="75"/>
      <c r="D45" s="434"/>
      <c r="E45" s="75"/>
      <c r="F45" s="75"/>
    </row>
    <row r="46" spans="1:6" ht="16.5" customHeight="1" x14ac:dyDescent="0.2">
      <c r="A46" s="434"/>
      <c r="B46" s="75"/>
      <c r="C46" s="75"/>
      <c r="D46" s="434"/>
      <c r="E46" s="75"/>
      <c r="F46" s="75"/>
    </row>
    <row r="47" spans="1:6" ht="16.5" customHeight="1" x14ac:dyDescent="0.2">
      <c r="A47" s="140" t="s">
        <v>44</v>
      </c>
      <c r="B47" s="33">
        <f>IF(OR(B39="",C39=""),"",AVERAGE(B39:B46))</f>
        <v>267982.66666666669</v>
      </c>
      <c r="C47" s="33">
        <f>IF(OR(B39="",C39=""),"",AVERAGE(C39:C46))</f>
        <v>211703</v>
      </c>
      <c r="D47" s="140" t="s">
        <v>44</v>
      </c>
      <c r="E47" s="33">
        <f>IF(OR(E39="",F39=""),"",AVERAGE(E39:E46))</f>
        <v>38696.049999999996</v>
      </c>
      <c r="F47" s="33">
        <f>IF(OR(E39="",F39=""),"",AVERAGE(F39:F46))</f>
        <v>32080.416666666668</v>
      </c>
    </row>
    <row r="48" spans="1:6" ht="16.5" customHeight="1" x14ac:dyDescent="0.2">
      <c r="A48" s="140" t="s">
        <v>60</v>
      </c>
      <c r="B48" s="25">
        <f>IF(OR(B39="",C39=""),"",STDEV(B39:B46)/B47*100)</f>
        <v>1.9953214326600768</v>
      </c>
      <c r="C48" s="25">
        <f>IF(OR(B39="",C39=""),"",STDEV(C39:C46)/C47*100)</f>
        <v>2.576880236519461</v>
      </c>
      <c r="D48" s="140" t="s">
        <v>60</v>
      </c>
      <c r="E48" s="25">
        <f>IF(OR(E39="",F39=""),"",STDEV(E39:E46)/E47*100)</f>
        <v>0.91868945337357788</v>
      </c>
      <c r="F48" s="25">
        <f>IF(OR(E39="",F39=""),"",STDEV(F39:F46)/F47*100)</f>
        <v>1.0318105016273904</v>
      </c>
    </row>
    <row r="49" spans="1:6" ht="16.5" customHeight="1" x14ac:dyDescent="0.2">
      <c r="A49" s="438" t="s">
        <v>62</v>
      </c>
      <c r="B49" s="438"/>
      <c r="C49" s="25">
        <f>IF(OR(B39="",C39=""),"",(C47/B47*100)*B9/C9)</f>
        <v>78.998766089349061</v>
      </c>
      <c r="D49" s="432" t="s">
        <v>62</v>
      </c>
      <c r="E49" s="433"/>
      <c r="F49" s="25">
        <f>IF(OR(E39="",F39=""),"",(F47/E47*100)*E9/F9)</f>
        <v>82.903595242063915</v>
      </c>
    </row>
    <row r="51" spans="1:6" x14ac:dyDescent="0.2">
      <c r="A51" s="312" t="s">
        <v>159</v>
      </c>
      <c r="B51" s="411"/>
      <c r="C51" s="411"/>
      <c r="D51" s="411"/>
      <c r="E51" s="411"/>
      <c r="F51" s="411"/>
    </row>
    <row r="52" spans="1:6" x14ac:dyDescent="0.2">
      <c r="A52" s="313"/>
      <c r="B52" s="411"/>
      <c r="C52" s="411"/>
      <c r="D52" s="411"/>
      <c r="E52" s="411"/>
      <c r="F52" s="411"/>
    </row>
    <row r="54" spans="1:6" x14ac:dyDescent="0.2">
      <c r="B54" s="310" t="s">
        <v>24</v>
      </c>
      <c r="C54" s="439"/>
      <c r="D54" s="439"/>
      <c r="E54" s="311"/>
    </row>
    <row r="55" spans="1:6" ht="28.5" customHeight="1" x14ac:dyDescent="0.2">
      <c r="B55" s="134" t="s">
        <v>156</v>
      </c>
      <c r="C55" s="310"/>
      <c r="D55" s="439"/>
      <c r="E55" s="311"/>
    </row>
    <row r="56" spans="1:6" ht="28.5" customHeight="1" x14ac:dyDescent="0.2">
      <c r="B56" s="134" t="s">
        <v>23</v>
      </c>
      <c r="C56" s="310"/>
      <c r="D56" s="439"/>
      <c r="E56" s="311"/>
    </row>
    <row r="57" spans="1:6" ht="28.5" customHeight="1" x14ac:dyDescent="0.2">
      <c r="B57" s="134" t="s">
        <v>119</v>
      </c>
      <c r="C57" s="123"/>
      <c r="D57" s="132"/>
      <c r="E57" s="124"/>
    </row>
    <row r="58" spans="1:6" ht="28.5" customHeight="1" x14ac:dyDescent="0.2">
      <c r="B58" s="134" t="s">
        <v>23</v>
      </c>
      <c r="C58" s="123"/>
      <c r="D58" s="132"/>
      <c r="E58" s="124"/>
    </row>
    <row r="59" spans="1:6" ht="28.5" customHeight="1" x14ac:dyDescent="0.2">
      <c r="B59" s="134" t="s">
        <v>107</v>
      </c>
      <c r="C59" s="310"/>
      <c r="D59" s="439"/>
      <c r="E59" s="311"/>
    </row>
    <row r="60" spans="1:6" ht="28.5" customHeight="1" x14ac:dyDescent="0.2">
      <c r="B60" s="134" t="s">
        <v>23</v>
      </c>
      <c r="C60" s="310"/>
      <c r="D60" s="439"/>
      <c r="E60" s="311"/>
    </row>
    <row r="63" spans="1:6" ht="15.75" x14ac:dyDescent="0.25">
      <c r="A63" s="46" t="s">
        <v>177</v>
      </c>
    </row>
  </sheetData>
  <sheetProtection password="DC2B" sheet="1" objects="1" scenarios="1" formatCells="0" formatColumns="0" formatRows="0"/>
  <mergeCells count="41">
    <mergeCell ref="A1:F1"/>
    <mergeCell ref="B3:C3"/>
    <mergeCell ref="B4:C4"/>
    <mergeCell ref="B5:C5"/>
    <mergeCell ref="B6:C6"/>
    <mergeCell ref="B2:F2"/>
    <mergeCell ref="E3:F3"/>
    <mergeCell ref="E4:F4"/>
    <mergeCell ref="E5:F5"/>
    <mergeCell ref="E6:F6"/>
    <mergeCell ref="C60:E60"/>
    <mergeCell ref="C55:E55"/>
    <mergeCell ref="C56:E56"/>
    <mergeCell ref="C59:E59"/>
    <mergeCell ref="B54:E54"/>
    <mergeCell ref="A51:A52"/>
    <mergeCell ref="A36:B36"/>
    <mergeCell ref="B8:C8"/>
    <mergeCell ref="A49:B49"/>
    <mergeCell ref="A10:C10"/>
    <mergeCell ref="A37:A46"/>
    <mergeCell ref="B37:C37"/>
    <mergeCell ref="A24:A33"/>
    <mergeCell ref="B24:C24"/>
    <mergeCell ref="A23:B23"/>
    <mergeCell ref="A11:A20"/>
    <mergeCell ref="B11:C11"/>
    <mergeCell ref="E7:F7"/>
    <mergeCell ref="E8:F8"/>
    <mergeCell ref="B51:F52"/>
    <mergeCell ref="D10:F10"/>
    <mergeCell ref="D49:E49"/>
    <mergeCell ref="D11:D20"/>
    <mergeCell ref="E11:F11"/>
    <mergeCell ref="D23:E23"/>
    <mergeCell ref="D24:D33"/>
    <mergeCell ref="E24:F24"/>
    <mergeCell ref="D36:E36"/>
    <mergeCell ref="D37:D46"/>
    <mergeCell ref="E37:F37"/>
    <mergeCell ref="B7:C7"/>
  </mergeCells>
  <conditionalFormatting sqref="C23 F23 F36 C36 C49 F49">
    <cfRule type="cellIs" dxfId="3" priority="1" operator="lessThan">
      <formula>50</formula>
    </cfRule>
  </conditionalFormatting>
  <pageMargins left="0.70866141732283472" right="0.70866141732283472" top="0.74803149606299213" bottom="0.74803149606299213" header="0.31496062992125984" footer="0.31496062992125984"/>
  <pageSetup scale="58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GridLines="0" view="pageBreakPreview" topLeftCell="A14" zoomScale="90" zoomScaleNormal="100" zoomScaleSheetLayoutView="90" workbookViewId="0">
      <selection activeCell="C26" sqref="C26"/>
    </sheetView>
  </sheetViews>
  <sheetFormatPr defaultColWidth="9" defaultRowHeight="14.25" x14ac:dyDescent="0.2"/>
  <cols>
    <col min="1" max="3" width="16.875" style="11" customWidth="1"/>
    <col min="4" max="4" width="15" style="11" customWidth="1"/>
    <col min="5" max="5" width="17.375" style="11" customWidth="1"/>
    <col min="6" max="6" width="17" style="11" customWidth="1"/>
    <col min="7" max="7" width="13" style="11" customWidth="1"/>
    <col min="8" max="8" width="11.375" style="11" customWidth="1"/>
    <col min="9" max="9" width="12.625" style="11" customWidth="1"/>
    <col min="10" max="16384" width="9" style="11"/>
  </cols>
  <sheetData>
    <row r="1" spans="1:10" ht="33.75" customHeight="1" x14ac:dyDescent="0.2">
      <c r="A1" s="440" t="s">
        <v>66</v>
      </c>
      <c r="B1" s="441"/>
      <c r="C1" s="441"/>
      <c r="D1" s="441"/>
      <c r="E1" s="441"/>
      <c r="F1" s="441"/>
      <c r="G1" s="441"/>
      <c r="H1" s="441"/>
      <c r="I1" s="441"/>
      <c r="J1" s="441"/>
    </row>
    <row r="2" spans="1:10" ht="33.75" customHeight="1" x14ac:dyDescent="0.2">
      <c r="A2" s="137" t="s">
        <v>146</v>
      </c>
      <c r="B2" s="465" t="s">
        <v>220</v>
      </c>
      <c r="C2" s="466"/>
      <c r="D2" s="466"/>
      <c r="E2" s="466"/>
      <c r="F2" s="466"/>
      <c r="G2" s="466"/>
      <c r="H2" s="466"/>
      <c r="I2" s="467"/>
      <c r="J2" s="133"/>
    </row>
    <row r="3" spans="1:10" ht="30.75" customHeight="1" x14ac:dyDescent="0.2">
      <c r="A3" s="64" t="s">
        <v>23</v>
      </c>
      <c r="B3" s="468">
        <v>43655</v>
      </c>
      <c r="C3" s="469"/>
      <c r="D3" s="469"/>
      <c r="E3" s="470"/>
      <c r="F3" s="64" t="s">
        <v>23</v>
      </c>
      <c r="G3" s="464">
        <v>43655</v>
      </c>
      <c r="H3" s="464"/>
      <c r="I3" s="464"/>
      <c r="J3" s="49"/>
    </row>
    <row r="4" spans="1:10" ht="27" customHeight="1" x14ac:dyDescent="0.2">
      <c r="A4" s="64" t="s">
        <v>33</v>
      </c>
      <c r="B4" s="460" t="str">
        <f>recovery!B4</f>
        <v>Zi\MP\EP\04 (1 mL) - Zi\MP\IS\02 (200 µL)</v>
      </c>
      <c r="C4" s="461"/>
      <c r="D4" s="461"/>
      <c r="E4" s="462"/>
      <c r="F4" s="64" t="s">
        <v>33</v>
      </c>
      <c r="G4" s="455" t="str">
        <f>B4</f>
        <v>Zi\MP\EP\04 (1 mL) - Zi\MP\IS\02 (200 µL)</v>
      </c>
      <c r="H4" s="455"/>
      <c r="I4" s="455"/>
      <c r="J4" s="48"/>
    </row>
    <row r="5" spans="1:10" ht="26.25" customHeight="1" x14ac:dyDescent="0.2">
      <c r="A5" s="64" t="s">
        <v>34</v>
      </c>
      <c r="B5" s="460" t="str">
        <f>recovery!B5</f>
        <v xml:space="preserve"> Microlit - Zi\DI\MI\02 (10 mL)</v>
      </c>
      <c r="C5" s="461"/>
      <c r="D5" s="461"/>
      <c r="E5" s="462"/>
      <c r="F5" s="64" t="s">
        <v>34</v>
      </c>
      <c r="G5" s="455" t="str">
        <f t="shared" ref="G5:G7" si="0">B5</f>
        <v xml:space="preserve"> Microlit - Zi\DI\MI\02 (10 mL)</v>
      </c>
      <c r="H5" s="455"/>
      <c r="I5" s="455"/>
      <c r="J5" s="48"/>
    </row>
    <row r="6" spans="1:10" ht="27" customHeight="1" x14ac:dyDescent="0.2">
      <c r="A6" s="64" t="s">
        <v>81</v>
      </c>
      <c r="B6" s="460" t="str">
        <f>recovery!B6</f>
        <v>Eppendorf - Zi/CE/EP/01</v>
      </c>
      <c r="C6" s="461"/>
      <c r="D6" s="461"/>
      <c r="E6" s="462"/>
      <c r="F6" s="64" t="s">
        <v>81</v>
      </c>
      <c r="G6" s="455" t="str">
        <f t="shared" si="0"/>
        <v>Eppendorf - Zi/CE/EP/01</v>
      </c>
      <c r="H6" s="455"/>
      <c r="I6" s="455"/>
      <c r="J6" s="48"/>
    </row>
    <row r="7" spans="1:10" ht="24.75" customHeight="1" x14ac:dyDescent="0.2">
      <c r="A7" s="64" t="s">
        <v>82</v>
      </c>
      <c r="B7" s="460" t="str">
        <f>recovery!B7</f>
        <v>N/A</v>
      </c>
      <c r="C7" s="461"/>
      <c r="D7" s="461"/>
      <c r="E7" s="462"/>
      <c r="F7" s="64" t="s">
        <v>82</v>
      </c>
      <c r="G7" s="455" t="str">
        <f t="shared" si="0"/>
        <v>N/A</v>
      </c>
      <c r="H7" s="455"/>
      <c r="I7" s="455"/>
      <c r="J7" s="48"/>
    </row>
    <row r="8" spans="1:10" ht="20.25" customHeight="1" x14ac:dyDescent="0.2">
      <c r="A8" s="64" t="s">
        <v>25</v>
      </c>
      <c r="B8" s="463" t="s">
        <v>248</v>
      </c>
      <c r="C8" s="461"/>
      <c r="D8" s="461"/>
      <c r="E8" s="462"/>
      <c r="F8" s="64" t="s">
        <v>25</v>
      </c>
      <c r="G8" s="455" t="str">
        <f>B8</f>
        <v>Matrix</v>
      </c>
      <c r="H8" s="455"/>
      <c r="I8" s="455"/>
      <c r="J8" s="48"/>
    </row>
    <row r="9" spans="1:10" ht="28.5" customHeight="1" x14ac:dyDescent="0.2">
      <c r="A9" s="459" t="s">
        <v>65</v>
      </c>
      <c r="B9" s="459"/>
      <c r="C9" s="459"/>
      <c r="D9" s="459"/>
      <c r="E9" s="459"/>
      <c r="F9" s="459" t="s">
        <v>109</v>
      </c>
      <c r="G9" s="459"/>
      <c r="H9" s="459"/>
      <c r="I9" s="459"/>
    </row>
    <row r="10" spans="1:10" ht="24.75" customHeight="1" x14ac:dyDescent="0.2">
      <c r="A10" s="454"/>
      <c r="B10" s="455" t="s">
        <v>160</v>
      </c>
      <c r="C10" s="455"/>
      <c r="D10" s="455"/>
      <c r="E10" s="455"/>
      <c r="F10" s="454"/>
      <c r="G10" s="451" t="s">
        <v>160</v>
      </c>
      <c r="H10" s="452"/>
      <c r="I10" s="453"/>
    </row>
    <row r="11" spans="1:10" ht="18.75" customHeight="1" x14ac:dyDescent="0.2">
      <c r="A11" s="454"/>
      <c r="B11" s="65" t="s">
        <v>58</v>
      </c>
      <c r="C11" s="65" t="s">
        <v>59</v>
      </c>
      <c r="D11" s="139" t="s">
        <v>121</v>
      </c>
      <c r="E11" s="139" t="s">
        <v>122</v>
      </c>
      <c r="F11" s="454"/>
      <c r="G11" s="65" t="s">
        <v>58</v>
      </c>
      <c r="H11" s="65" t="s">
        <v>59</v>
      </c>
      <c r="I11" s="139" t="s">
        <v>121</v>
      </c>
    </row>
    <row r="12" spans="1:10" ht="18.75" customHeight="1" x14ac:dyDescent="0.2">
      <c r="A12" s="454"/>
      <c r="B12" s="195">
        <v>4622.2700000000004</v>
      </c>
      <c r="C12" s="195">
        <v>4620.3500000000004</v>
      </c>
      <c r="D12" s="63">
        <f t="shared" ref="D12:D19" si="1">IF(OR($B$20="",C12=""),"",C12/$B$20*100)</f>
        <v>99.672744373878245</v>
      </c>
      <c r="E12" s="63">
        <f>IF(OR(B12="",C12=""),"",D12/I12)</f>
        <v>1.0006420416448791</v>
      </c>
      <c r="F12" s="454"/>
      <c r="G12" s="195">
        <v>36032.5</v>
      </c>
      <c r="H12" s="195">
        <v>35468.300000000003</v>
      </c>
      <c r="I12" s="63">
        <f t="shared" ref="I12:I19" si="2">IF(OR($G$20="",H12=""),"",H12/$G$20*100)</f>
        <v>99.608791381615163</v>
      </c>
    </row>
    <row r="13" spans="1:10" ht="18.75" customHeight="1" x14ac:dyDescent="0.2">
      <c r="A13" s="454"/>
      <c r="B13" s="195">
        <v>4717.1899999999996</v>
      </c>
      <c r="C13" s="195">
        <v>4398.21</v>
      </c>
      <c r="D13" s="63">
        <f t="shared" si="1"/>
        <v>94.880617492751625</v>
      </c>
      <c r="E13" s="63">
        <f t="shared" ref="E13:E17" si="3">IF(OR(B13="",C13=""),"",D13/I13)</f>
        <v>0.95408467392105856</v>
      </c>
      <c r="F13" s="454"/>
      <c r="G13" s="195">
        <v>35226.300000000003</v>
      </c>
      <c r="H13" s="195">
        <v>35410.6</v>
      </c>
      <c r="I13" s="63">
        <f t="shared" si="2"/>
        <v>99.446747323605052</v>
      </c>
    </row>
    <row r="14" spans="1:10" ht="18.75" customHeight="1" x14ac:dyDescent="0.2">
      <c r="A14" s="454"/>
      <c r="B14" s="195">
        <v>4651.28</v>
      </c>
      <c r="C14" s="195">
        <v>4266.1400000000003</v>
      </c>
      <c r="D14" s="63">
        <f t="shared" si="1"/>
        <v>92.03153044318654</v>
      </c>
      <c r="E14" s="63">
        <f>IF(OR(B14="",C14=""),"",D14/I14)</f>
        <v>0.93099594120554496</v>
      </c>
      <c r="F14" s="454"/>
      <c r="G14" s="195">
        <v>35420.199999999997</v>
      </c>
      <c r="H14" s="195">
        <v>35199.1</v>
      </c>
      <c r="I14" s="63">
        <f t="shared" si="2"/>
        <v>98.852773003516077</v>
      </c>
    </row>
    <row r="15" spans="1:10" ht="18.75" customHeight="1" x14ac:dyDescent="0.2">
      <c r="A15" s="454"/>
      <c r="B15" s="195">
        <v>4607.47</v>
      </c>
      <c r="C15" s="195">
        <v>4585.4399999999996</v>
      </c>
      <c r="D15" s="63">
        <f t="shared" si="1"/>
        <v>98.919646555294776</v>
      </c>
      <c r="E15" s="63">
        <f t="shared" si="3"/>
        <v>0.9884275442278625</v>
      </c>
      <c r="F15" s="454"/>
      <c r="G15" s="195">
        <v>36009.599999999999</v>
      </c>
      <c r="H15" s="195">
        <v>35635.300000000003</v>
      </c>
      <c r="I15" s="63">
        <f t="shared" si="2"/>
        <v>100.07779238140171</v>
      </c>
    </row>
    <row r="16" spans="1:10" ht="18.75" customHeight="1" x14ac:dyDescent="0.2">
      <c r="A16" s="454"/>
      <c r="B16" s="195">
        <v>4742.18</v>
      </c>
      <c r="C16" s="195">
        <v>4445.8</v>
      </c>
      <c r="D16" s="63">
        <f t="shared" si="1"/>
        <v>95.907255280960939</v>
      </c>
      <c r="E16" s="63">
        <f t="shared" si="3"/>
        <v>0.97045111640556436</v>
      </c>
      <c r="F16" s="454"/>
      <c r="G16" s="195">
        <v>36110.800000000003</v>
      </c>
      <c r="H16" s="195">
        <v>35190.1</v>
      </c>
      <c r="I16" s="63">
        <f t="shared" si="2"/>
        <v>98.827497500533582</v>
      </c>
    </row>
    <row r="17" spans="1:9" ht="18.75" customHeight="1" x14ac:dyDescent="0.2">
      <c r="A17" s="454"/>
      <c r="B17" s="195">
        <v>4472.7299999999996</v>
      </c>
      <c r="C17" s="195">
        <v>4549.1000000000004</v>
      </c>
      <c r="D17" s="63">
        <f t="shared" si="1"/>
        <v>98.135699986193586</v>
      </c>
      <c r="E17" s="63">
        <f t="shared" si="3"/>
        <v>0.97103783438792513</v>
      </c>
      <c r="F17" s="454"/>
      <c r="G17" s="195">
        <v>34846.199999999997</v>
      </c>
      <c r="H17" s="195">
        <v>35986</v>
      </c>
      <c r="I17" s="63">
        <f t="shared" si="2"/>
        <v>101.06269448095348</v>
      </c>
    </row>
    <row r="18" spans="1:9" ht="18.75" customHeight="1" x14ac:dyDescent="0.2">
      <c r="A18" s="454"/>
      <c r="B18" s="75"/>
      <c r="C18" s="195">
        <v>4822.37</v>
      </c>
      <c r="D18" s="101">
        <f t="shared" si="1"/>
        <v>104.0308314924755</v>
      </c>
      <c r="E18" s="63">
        <f>IF(OR(B12="",C18=""),"",D18/I18)</f>
        <v>1.0112496138362992</v>
      </c>
      <c r="F18" s="454"/>
      <c r="G18" s="75"/>
      <c r="H18" s="195">
        <v>36630.800000000003</v>
      </c>
      <c r="I18" s="63">
        <f t="shared" si="2"/>
        <v>102.87354385018928</v>
      </c>
    </row>
    <row r="19" spans="1:9" ht="18.75" customHeight="1" x14ac:dyDescent="0.2">
      <c r="A19" s="454"/>
      <c r="B19" s="75"/>
      <c r="C19" s="195">
        <v>4585.58</v>
      </c>
      <c r="D19" s="63">
        <f t="shared" si="1"/>
        <v>98.922666712688127</v>
      </c>
      <c r="E19" s="63">
        <f>IF(OR(B12="",C19=""),"",D19/I19)</f>
        <v>0.97496401656274523</v>
      </c>
      <c r="F19" s="454"/>
      <c r="G19" s="75"/>
      <c r="H19" s="195">
        <v>36128.5</v>
      </c>
      <c r="I19" s="63">
        <f t="shared" si="2"/>
        <v>101.46288994484323</v>
      </c>
    </row>
    <row r="20" spans="1:9" ht="18.75" customHeight="1" x14ac:dyDescent="0.2">
      <c r="A20" s="65" t="s">
        <v>44</v>
      </c>
      <c r="B20" s="33">
        <f>IF(OR(B12="",C12=""),"",AVERAGE(B12:B19))</f>
        <v>4635.5199999999995</v>
      </c>
      <c r="C20" s="33">
        <f>IF(OR(C12="",D12=""),"",AVERAGE(C12:C19))</f>
        <v>4534.1237499999997</v>
      </c>
      <c r="D20" s="33">
        <f>IF(OR(D12="",E12=""),"",AVERAGE(D12:D19))</f>
        <v>97.812624042178669</v>
      </c>
      <c r="E20" s="51">
        <f>IF(OR(E12="",E12=""),"",AVERAGE(E12:E19))</f>
        <v>0.97523159777398483</v>
      </c>
      <c r="F20" s="65" t="s">
        <v>44</v>
      </c>
      <c r="G20" s="33">
        <f>IF(OR(G12="",H12=""),"",AVERAGE(G12:G19))</f>
        <v>35607.600000000006</v>
      </c>
      <c r="H20" s="33">
        <f>IF(OR(G12="",H12=""),"",AVERAGE(H12:H19))</f>
        <v>35706.087500000001</v>
      </c>
      <c r="I20" s="50">
        <f>IF(OR(H12="",I12=""),"",AVERAGE(I12:I19))</f>
        <v>100.2765912333322</v>
      </c>
    </row>
    <row r="21" spans="1:9" ht="18.75" customHeight="1" x14ac:dyDescent="0.2">
      <c r="A21" s="65" t="s">
        <v>60</v>
      </c>
      <c r="B21" s="25">
        <f>IF(OR(B12="",C12=""),"",STDEV(B12:B19)/B20*100)</f>
        <v>2.0637091763890139</v>
      </c>
      <c r="C21" s="25">
        <f>IF(OR(C12="",D12=""),"",STDEV(C12:C19)/C20*100)</f>
        <v>3.6727161184292894</v>
      </c>
      <c r="D21" s="25">
        <f>IF(OR(D12="",E12=""),"",STDEV(D12:D19)/D20*100)</f>
        <v>3.6727161184292902</v>
      </c>
      <c r="E21" s="25">
        <f>IF(OR(E12="",E12=""),"",STDEV(E12:E19)/E20*100)</f>
        <v>2.6175966420955334</v>
      </c>
      <c r="F21" s="65" t="s">
        <v>60</v>
      </c>
      <c r="G21" s="25">
        <f>IF(OR(G12="",H12=""),"",STDEV(G12:G19)/G20*100)</f>
        <v>1.4623014125756724</v>
      </c>
      <c r="H21" s="25">
        <f>IF(OR(G12="",H12=""),"",STDEV(H12:H19)/H20*100)</f>
        <v>1.413868079241966</v>
      </c>
      <c r="I21" s="25">
        <f t="shared" ref="I21" si="4">IF(OR(H12="",I12=""),"",STDEV(I12:I19)/I20*100)</f>
        <v>1.413868079241966</v>
      </c>
    </row>
    <row r="22" spans="1:9" ht="18.75" customHeight="1" x14ac:dyDescent="0.2">
      <c r="A22" s="456"/>
      <c r="B22" s="457"/>
      <c r="C22" s="457"/>
      <c r="D22" s="457"/>
      <c r="E22" s="457"/>
      <c r="F22" s="457"/>
      <c r="G22" s="457"/>
      <c r="H22" s="457"/>
      <c r="I22" s="458"/>
    </row>
    <row r="23" spans="1:9" ht="18.75" customHeight="1" x14ac:dyDescent="0.2">
      <c r="A23" s="454"/>
      <c r="B23" s="438" t="s">
        <v>162</v>
      </c>
      <c r="C23" s="438"/>
      <c r="D23" s="438"/>
      <c r="E23" s="438"/>
      <c r="F23" s="454"/>
      <c r="G23" s="451" t="s">
        <v>162</v>
      </c>
      <c r="H23" s="452"/>
      <c r="I23" s="453"/>
    </row>
    <row r="24" spans="1:9" ht="18.75" customHeight="1" x14ac:dyDescent="0.2">
      <c r="A24" s="454"/>
      <c r="B24" s="65" t="s">
        <v>58</v>
      </c>
      <c r="C24" s="65" t="s">
        <v>59</v>
      </c>
      <c r="D24" s="139" t="s">
        <v>121</v>
      </c>
      <c r="E24" s="139" t="s">
        <v>122</v>
      </c>
      <c r="F24" s="454"/>
      <c r="G24" s="65" t="s">
        <v>58</v>
      </c>
      <c r="H24" s="65" t="s">
        <v>59</v>
      </c>
      <c r="I24" s="139" t="s">
        <v>121</v>
      </c>
    </row>
    <row r="25" spans="1:9" ht="18.75" customHeight="1" x14ac:dyDescent="0.2">
      <c r="A25" s="454"/>
      <c r="B25" s="195">
        <v>213098</v>
      </c>
      <c r="C25" s="195">
        <v>212118</v>
      </c>
      <c r="D25" s="63">
        <f t="shared" ref="D25:D32" si="5">IF(OR($B$33="",C25=""),"",C25/$B$33*100)</f>
        <v>100.24195911269057</v>
      </c>
      <c r="E25" s="63">
        <f>IF(OR(B25="",C25=""),"",D25/I25)</f>
        <v>1.005143654328198</v>
      </c>
      <c r="F25" s="454"/>
      <c r="G25" s="195">
        <v>31753.7</v>
      </c>
      <c r="H25" s="195">
        <v>31477.599999999999</v>
      </c>
      <c r="I25" s="63">
        <f t="shared" ref="I25:I32" si="6">IF(OR($G$33="",H25=""),"",H25/$G$33*100)</f>
        <v>99.728987673596464</v>
      </c>
    </row>
    <row r="26" spans="1:9" ht="18.75" customHeight="1" x14ac:dyDescent="0.2">
      <c r="A26" s="454"/>
      <c r="B26" s="195">
        <v>209012</v>
      </c>
      <c r="C26" s="195">
        <v>205592</v>
      </c>
      <c r="D26" s="63">
        <f t="shared" si="5"/>
        <v>97.15792557866979</v>
      </c>
      <c r="E26" s="63">
        <f t="shared" ref="E26:E30" si="7">IF(OR(B26="",C26=""),"",D26/I26)</f>
        <v>0.96238143881309013</v>
      </c>
      <c r="F26" s="454"/>
      <c r="G26" s="195">
        <v>31761.200000000001</v>
      </c>
      <c r="H26" s="195">
        <v>31864.799999999999</v>
      </c>
      <c r="I26" s="63">
        <f t="shared" si="6"/>
        <v>100.95573507578777</v>
      </c>
    </row>
    <row r="27" spans="1:9" ht="18.75" customHeight="1" x14ac:dyDescent="0.2">
      <c r="A27" s="454"/>
      <c r="B27" s="195">
        <v>211229</v>
      </c>
      <c r="C27" s="195">
        <v>213880</v>
      </c>
      <c r="D27" s="63">
        <f t="shared" si="5"/>
        <v>101.07463871534834</v>
      </c>
      <c r="E27" s="63">
        <f t="shared" si="7"/>
        <v>0.98220248895394158</v>
      </c>
      <c r="F27" s="454"/>
      <c r="G27" s="195">
        <v>31741.200000000001</v>
      </c>
      <c r="H27" s="195">
        <v>32480.400000000001</v>
      </c>
      <c r="I27" s="63">
        <f t="shared" si="6"/>
        <v>102.90611136914767</v>
      </c>
    </row>
    <row r="28" spans="1:9" ht="18.75" customHeight="1" x14ac:dyDescent="0.2">
      <c r="A28" s="454"/>
      <c r="B28" s="195">
        <v>218320</v>
      </c>
      <c r="C28" s="195">
        <v>185324</v>
      </c>
      <c r="D28" s="63">
        <f t="shared" si="5"/>
        <v>87.579747266145574</v>
      </c>
      <c r="E28" s="63" t="e">
        <f t="shared" si="7"/>
        <v>#VALUE!</v>
      </c>
      <c r="F28" s="454"/>
      <c r="G28" s="195"/>
      <c r="H28" s="195"/>
      <c r="I28" s="63" t="str">
        <f t="shared" si="6"/>
        <v/>
      </c>
    </row>
    <row r="29" spans="1:9" ht="18.75" customHeight="1" x14ac:dyDescent="0.2">
      <c r="A29" s="454"/>
      <c r="B29" s="195">
        <v>208225</v>
      </c>
      <c r="C29" s="195">
        <v>231669</v>
      </c>
      <c r="D29" s="63">
        <f t="shared" si="5"/>
        <v>109.4813001521696</v>
      </c>
      <c r="E29" s="63">
        <f t="shared" si="7"/>
        <v>1.1247513602463792</v>
      </c>
      <c r="F29" s="454"/>
      <c r="G29" s="195">
        <v>31382.9</v>
      </c>
      <c r="H29" s="195">
        <v>30723</v>
      </c>
      <c r="I29" s="63">
        <f t="shared" si="6"/>
        <v>97.338224270462305</v>
      </c>
    </row>
    <row r="30" spans="1:9" ht="18.75" customHeight="1" x14ac:dyDescent="0.2">
      <c r="A30" s="454"/>
      <c r="B30" s="195">
        <v>209752</v>
      </c>
      <c r="C30" s="195">
        <v>224475</v>
      </c>
      <c r="D30" s="63">
        <f t="shared" si="5"/>
        <v>106.08158558831036</v>
      </c>
      <c r="E30" s="63">
        <f t="shared" si="7"/>
        <v>1.0746956195040434</v>
      </c>
      <c r="F30" s="454"/>
      <c r="G30" s="195">
        <v>31176.7</v>
      </c>
      <c r="H30" s="195">
        <v>31155.5</v>
      </c>
      <c r="I30" s="63">
        <f t="shared" si="6"/>
        <v>98.708493514903779</v>
      </c>
    </row>
    <row r="31" spans="1:9" ht="18.75" customHeight="1" x14ac:dyDescent="0.2">
      <c r="A31" s="454"/>
      <c r="B31" s="75"/>
      <c r="C31" s="195"/>
      <c r="D31" s="63" t="str">
        <f t="shared" si="5"/>
        <v/>
      </c>
      <c r="E31" s="63" t="str">
        <f>IF(OR(B25="",C31=""),"",D31/I31)</f>
        <v/>
      </c>
      <c r="F31" s="454"/>
      <c r="G31" s="75"/>
      <c r="H31" s="174"/>
      <c r="I31" s="63" t="str">
        <f t="shared" si="6"/>
        <v/>
      </c>
    </row>
    <row r="32" spans="1:9" ht="18.75" customHeight="1" x14ac:dyDescent="0.2">
      <c r="A32" s="454"/>
      <c r="B32" s="75"/>
      <c r="C32" s="174"/>
      <c r="D32" s="63" t="str">
        <f t="shared" si="5"/>
        <v/>
      </c>
      <c r="E32" s="63" t="str">
        <f>IF(OR(B25="",C32=""),"",D32/I32)</f>
        <v/>
      </c>
      <c r="F32" s="454"/>
      <c r="G32" s="75"/>
      <c r="H32" s="174"/>
      <c r="I32" s="63" t="str">
        <f t="shared" si="6"/>
        <v/>
      </c>
    </row>
    <row r="33" spans="1:9" ht="18.75" customHeight="1" x14ac:dyDescent="0.2">
      <c r="A33" s="65" t="s">
        <v>44</v>
      </c>
      <c r="B33" s="33">
        <f>IF(OR(B25="",C25=""),"",AVERAGE(B25:B32))</f>
        <v>211606</v>
      </c>
      <c r="C33" s="33">
        <f>IF(OR(C25="",D25=""),"",AVERAGE(C25:C32))</f>
        <v>212176.33333333334</v>
      </c>
      <c r="D33" s="33">
        <f>IF(OR(D25="",E25=""),"",AVERAGE(D25:D32))</f>
        <v>100.26952606888904</v>
      </c>
      <c r="E33" s="51" t="e">
        <f>IF(OR(E25="",E25=""),"",AVERAGE(E25:E32))</f>
        <v>#VALUE!</v>
      </c>
      <c r="F33" s="65" t="s">
        <v>44</v>
      </c>
      <c r="G33" s="33">
        <f>IF(OR(G25="",H25=""),"",AVERAGE(G25:G32))</f>
        <v>31563.140000000003</v>
      </c>
      <c r="H33" s="33">
        <f>IF(OR(G25="",H25=""),"",AVERAGE(H25:H32))</f>
        <v>31540.26</v>
      </c>
      <c r="I33" s="50">
        <f>IF(OR(H25="",I25=""),"",AVERAGE(I25:I32))</f>
        <v>99.927510380779609</v>
      </c>
    </row>
    <row r="34" spans="1:9" ht="18.75" customHeight="1" x14ac:dyDescent="0.2">
      <c r="A34" s="65" t="s">
        <v>60</v>
      </c>
      <c r="B34" s="25">
        <f>IF(OR(B25="",C25=""),"",STDEV(B25:B32)/B33*100)</f>
        <v>1.7560941523559817</v>
      </c>
      <c r="C34" s="25">
        <f>IF(OR(C25="",D25=""),"",STDEV(C25:C32)/C33*100)</f>
        <v>7.5952798868776537</v>
      </c>
      <c r="D34" s="25">
        <f>IF(OR(D25="",E25=""),"",STDEV(D25:D32)/D33*100)</f>
        <v>7.5952798868776554</v>
      </c>
      <c r="E34" s="25" t="e">
        <f>IF(OR(E25="",E25=""),"",STDEV(E25:E32)/E33*100)</f>
        <v>#VALUE!</v>
      </c>
      <c r="F34" s="65" t="s">
        <v>60</v>
      </c>
      <c r="G34" s="25">
        <f>IF(OR(G25="",H25=""),"",STDEV(G25:G32)/G33*100)</f>
        <v>0.85170704816727605</v>
      </c>
      <c r="H34" s="25">
        <f>IF(OR(G25="",H25=""),"",STDEV(H25:H32)/H33*100)</f>
        <v>2.1322219299039591</v>
      </c>
      <c r="I34" s="25">
        <f>IF(OR(H25="",I25=""),"",STDEV(I25:I32)/I33*100)</f>
        <v>2.132221929903956</v>
      </c>
    </row>
    <row r="35" spans="1:9" x14ac:dyDescent="0.2">
      <c r="A35" s="141"/>
      <c r="B35" s="141"/>
      <c r="C35" s="141"/>
      <c r="D35" s="141"/>
      <c r="E35" s="142"/>
    </row>
    <row r="37" spans="1:9" ht="18.75" customHeight="1" x14ac:dyDescent="0.2">
      <c r="A37" s="312" t="s">
        <v>159</v>
      </c>
      <c r="B37" s="445"/>
      <c r="C37" s="446"/>
      <c r="D37" s="446"/>
      <c r="E37" s="446"/>
      <c r="F37" s="446"/>
      <c r="G37" s="446"/>
      <c r="H37" s="446"/>
      <c r="I37" s="447"/>
    </row>
    <row r="38" spans="1:9" ht="18.75" customHeight="1" x14ac:dyDescent="0.2">
      <c r="A38" s="313"/>
      <c r="B38" s="448"/>
      <c r="C38" s="449"/>
      <c r="D38" s="449"/>
      <c r="E38" s="449"/>
      <c r="F38" s="449"/>
      <c r="G38" s="449"/>
      <c r="H38" s="449"/>
      <c r="I38" s="450"/>
    </row>
    <row r="40" spans="1:9" ht="30" customHeight="1" x14ac:dyDescent="0.2">
      <c r="B40" s="310" t="s">
        <v>24</v>
      </c>
      <c r="C40" s="439"/>
      <c r="D40" s="439"/>
      <c r="E40" s="311"/>
    </row>
    <row r="41" spans="1:9" ht="30" customHeight="1" x14ac:dyDescent="0.2">
      <c r="B41" s="134" t="s">
        <v>156</v>
      </c>
      <c r="C41" s="123"/>
      <c r="D41" s="132"/>
      <c r="E41" s="124"/>
    </row>
    <row r="42" spans="1:9" ht="30" customHeight="1" x14ac:dyDescent="0.2">
      <c r="B42" s="134" t="s">
        <v>23</v>
      </c>
      <c r="C42" s="123"/>
      <c r="D42" s="132"/>
      <c r="E42" s="124"/>
    </row>
    <row r="43" spans="1:9" ht="30" customHeight="1" x14ac:dyDescent="0.2">
      <c r="B43" s="134" t="s">
        <v>119</v>
      </c>
      <c r="C43" s="123"/>
      <c r="D43" s="132"/>
      <c r="E43" s="124"/>
    </row>
    <row r="44" spans="1:9" ht="30" customHeight="1" x14ac:dyDescent="0.2">
      <c r="B44" s="134" t="s">
        <v>23</v>
      </c>
      <c r="C44" s="123"/>
      <c r="D44" s="132"/>
      <c r="E44" s="124"/>
    </row>
    <row r="45" spans="1:9" ht="30" customHeight="1" x14ac:dyDescent="0.2">
      <c r="B45" s="134" t="s">
        <v>107</v>
      </c>
      <c r="C45" s="123"/>
      <c r="D45" s="132"/>
      <c r="E45" s="124"/>
    </row>
    <row r="46" spans="1:9" ht="30" customHeight="1" x14ac:dyDescent="0.2">
      <c r="B46" s="134" t="s">
        <v>23</v>
      </c>
      <c r="C46" s="123"/>
      <c r="D46" s="132"/>
      <c r="E46" s="124"/>
    </row>
    <row r="48" spans="1:9" ht="15.75" x14ac:dyDescent="0.25">
      <c r="A48" s="46" t="s">
        <v>178</v>
      </c>
      <c r="B48" s="46"/>
      <c r="C48" s="46"/>
    </row>
  </sheetData>
  <sheetProtection password="DF33" sheet="1" objects="1" scenarios="1" formatCells="0" formatColumns="0" formatRows="0"/>
  <mergeCells count="28">
    <mergeCell ref="A1:J1"/>
    <mergeCell ref="G3:I3"/>
    <mergeCell ref="G4:I4"/>
    <mergeCell ref="G5:I5"/>
    <mergeCell ref="G6:I6"/>
    <mergeCell ref="B2:I2"/>
    <mergeCell ref="B3:E3"/>
    <mergeCell ref="B4:E4"/>
    <mergeCell ref="B5:E5"/>
    <mergeCell ref="B6:E6"/>
    <mergeCell ref="G7:I7"/>
    <mergeCell ref="G8:I8"/>
    <mergeCell ref="F9:I9"/>
    <mergeCell ref="B7:E7"/>
    <mergeCell ref="B8:E8"/>
    <mergeCell ref="A9:E9"/>
    <mergeCell ref="B37:I38"/>
    <mergeCell ref="B40:E40"/>
    <mergeCell ref="A37:A38"/>
    <mergeCell ref="G10:I10"/>
    <mergeCell ref="F23:F32"/>
    <mergeCell ref="G23:I23"/>
    <mergeCell ref="F10:F19"/>
    <mergeCell ref="B23:E23"/>
    <mergeCell ref="A23:A32"/>
    <mergeCell ref="B10:E10"/>
    <mergeCell ref="A10:A19"/>
    <mergeCell ref="A22:I22"/>
  </mergeCells>
  <conditionalFormatting sqref="I21 I34">
    <cfRule type="cellIs" dxfId="2" priority="1" operator="greaterThan">
      <formula>15</formula>
    </cfRule>
  </conditionalFormatting>
  <pageMargins left="0.70866141732283472" right="0.70866141732283472" top="0.74803149606299213" bottom="0.74803149606299213" header="0.31496062992125984" footer="0.31496062992125984"/>
  <pageSetup scale="58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tabSelected="1" view="pageBreakPreview" zoomScaleNormal="100" zoomScaleSheetLayoutView="100" workbookViewId="0">
      <selection activeCell="F16" sqref="F16:F18"/>
    </sheetView>
  </sheetViews>
  <sheetFormatPr defaultColWidth="9" defaultRowHeight="14.25" x14ac:dyDescent="0.2"/>
  <cols>
    <col min="1" max="1" width="21.25" style="11" customWidth="1"/>
    <col min="2" max="2" width="20" style="11" customWidth="1"/>
    <col min="3" max="3" width="15.25" style="11" hidden="1" customWidth="1"/>
    <col min="4" max="4" width="21.375" style="11" customWidth="1"/>
    <col min="5" max="5" width="18.25" style="11" customWidth="1"/>
    <col min="6" max="6" width="25.75" style="11" customWidth="1"/>
    <col min="7" max="16384" width="9" style="11"/>
  </cols>
  <sheetData>
    <row r="1" spans="1:6" ht="54" customHeight="1" x14ac:dyDescent="0.2">
      <c r="A1" s="344" t="s">
        <v>124</v>
      </c>
      <c r="B1" s="344"/>
      <c r="C1" s="344"/>
      <c r="D1" s="344"/>
      <c r="E1" s="344"/>
      <c r="F1" s="344"/>
    </row>
    <row r="2" spans="1:6" ht="54" customHeight="1" x14ac:dyDescent="0.2">
      <c r="A2" s="105" t="s">
        <v>146</v>
      </c>
      <c r="B2" s="331" t="s">
        <v>246</v>
      </c>
      <c r="C2" s="332"/>
      <c r="D2" s="332"/>
      <c r="E2" s="332"/>
      <c r="F2" s="345"/>
    </row>
    <row r="3" spans="1:6" ht="35.25" customHeight="1" x14ac:dyDescent="0.2">
      <c r="A3" s="24" t="s">
        <v>37</v>
      </c>
      <c r="B3" s="419">
        <v>2</v>
      </c>
      <c r="C3" s="420"/>
      <c r="D3" s="420"/>
      <c r="E3" s="420"/>
      <c r="F3" s="421"/>
    </row>
    <row r="4" spans="1:6" ht="35.25" customHeight="1" x14ac:dyDescent="0.2">
      <c r="A4" s="24" t="s">
        <v>33</v>
      </c>
      <c r="B4" s="333" t="str">
        <f>'Dilution integrity'!B4:G4</f>
        <v>Zi\MP\EP\04 (1 mL) - Zi\MP\IS\02 (200 µL)</v>
      </c>
      <c r="C4" s="334"/>
      <c r="D4" s="334"/>
      <c r="E4" s="334"/>
      <c r="F4" s="335"/>
    </row>
    <row r="5" spans="1:6" ht="35.25" customHeight="1" x14ac:dyDescent="0.2">
      <c r="A5" s="24" t="s">
        <v>34</v>
      </c>
      <c r="B5" s="333" t="str">
        <f>'Dilution integrity'!B5:G5</f>
        <v xml:space="preserve"> Microlit - Zi\DI\MI\02 (10 mL)</v>
      </c>
      <c r="C5" s="334"/>
      <c r="D5" s="334"/>
      <c r="E5" s="334"/>
      <c r="F5" s="335"/>
    </row>
    <row r="6" spans="1:6" ht="35.25" customHeight="1" x14ac:dyDescent="0.2">
      <c r="A6" s="24" t="s">
        <v>81</v>
      </c>
      <c r="B6" s="333" t="str">
        <f>'Dilution integrity'!B6:G6</f>
        <v>Eppendorf - Zi/CE/EP/01</v>
      </c>
      <c r="C6" s="334"/>
      <c r="D6" s="334"/>
      <c r="E6" s="334"/>
      <c r="F6" s="335"/>
    </row>
    <row r="7" spans="1:6" ht="35.25" customHeight="1" x14ac:dyDescent="0.2">
      <c r="A7" s="24" t="s">
        <v>82</v>
      </c>
      <c r="B7" s="333" t="str">
        <f>'Dilution integrity'!B7:G7</f>
        <v>N/A</v>
      </c>
      <c r="C7" s="334"/>
      <c r="D7" s="334"/>
      <c r="E7" s="334"/>
      <c r="F7" s="335"/>
    </row>
    <row r="8" spans="1:6" ht="35.25" customHeight="1" x14ac:dyDescent="0.2">
      <c r="A8" s="6" t="s">
        <v>25</v>
      </c>
      <c r="B8" s="333" t="str">
        <f>'Dilution integrity'!B8:G8</f>
        <v>1st day validation ( Cal -2 )</v>
      </c>
      <c r="C8" s="334"/>
      <c r="D8" s="334"/>
      <c r="E8" s="334"/>
      <c r="F8" s="335"/>
    </row>
    <row r="9" spans="1:6" ht="35.25" customHeight="1" x14ac:dyDescent="0.2">
      <c r="A9" s="6" t="s">
        <v>23</v>
      </c>
      <c r="B9" s="318">
        <f>'Dilution integrity'!B9:G9</f>
        <v>43651</v>
      </c>
      <c r="C9" s="319"/>
      <c r="D9" s="319"/>
      <c r="E9" s="319"/>
      <c r="F9" s="320"/>
    </row>
    <row r="10" spans="1:6" ht="35.25" customHeight="1" x14ac:dyDescent="0.2">
      <c r="A10" s="23" t="s">
        <v>57</v>
      </c>
      <c r="B10" s="318" t="str">
        <f>'Dilution integrity'!B10:G10</f>
        <v>Ohous - Zi/BA/OH/01</v>
      </c>
      <c r="C10" s="319"/>
      <c r="D10" s="319"/>
      <c r="E10" s="319"/>
      <c r="F10" s="320"/>
    </row>
    <row r="11" spans="1:6" ht="26.25" customHeight="1" x14ac:dyDescent="0.2">
      <c r="A11" s="474" t="s">
        <v>40</v>
      </c>
      <c r="B11" s="471" t="s">
        <v>123</v>
      </c>
      <c r="C11" s="472"/>
      <c r="D11" s="473"/>
      <c r="E11" s="471" t="s">
        <v>102</v>
      </c>
      <c r="F11" s="473"/>
    </row>
    <row r="12" spans="1:6" ht="17.25" customHeight="1" x14ac:dyDescent="0.25">
      <c r="A12" s="475"/>
      <c r="B12" s="476" t="s">
        <v>125</v>
      </c>
      <c r="C12" s="477"/>
      <c r="D12" s="42" t="s">
        <v>126</v>
      </c>
      <c r="E12" s="70" t="s">
        <v>125</v>
      </c>
      <c r="F12" s="42" t="s">
        <v>126</v>
      </c>
    </row>
    <row r="13" spans="1:6" ht="17.25" customHeight="1" x14ac:dyDescent="0.25">
      <c r="A13" s="70">
        <v>1</v>
      </c>
      <c r="B13" s="195">
        <v>27172.1</v>
      </c>
      <c r="C13" s="100"/>
      <c r="D13" s="100">
        <v>0.38</v>
      </c>
      <c r="E13" s="195">
        <v>26783.8</v>
      </c>
      <c r="F13" s="100">
        <v>0.36</v>
      </c>
    </row>
    <row r="14" spans="1:6" ht="17.25" customHeight="1" x14ac:dyDescent="0.25">
      <c r="A14" s="70">
        <v>2</v>
      </c>
      <c r="B14" s="195">
        <v>27882.799999999999</v>
      </c>
      <c r="C14" s="100"/>
      <c r="D14" s="100">
        <v>0.38</v>
      </c>
      <c r="E14" s="195">
        <v>26761.200000000001</v>
      </c>
      <c r="F14" s="100">
        <v>0.36</v>
      </c>
    </row>
    <row r="15" spans="1:6" ht="17.25" customHeight="1" x14ac:dyDescent="0.25">
      <c r="A15" s="70">
        <v>3</v>
      </c>
      <c r="B15" s="195">
        <v>27666.6</v>
      </c>
      <c r="C15" s="100"/>
      <c r="D15" s="100">
        <v>0.38</v>
      </c>
      <c r="E15" s="195">
        <v>26516.3</v>
      </c>
      <c r="F15" s="100">
        <v>0.36</v>
      </c>
    </row>
    <row r="16" spans="1:6" ht="17.25" customHeight="1" x14ac:dyDescent="0.25">
      <c r="A16" s="70">
        <v>4</v>
      </c>
      <c r="B16" s="195">
        <v>28293.5</v>
      </c>
      <c r="C16" s="100"/>
      <c r="D16" s="100">
        <v>0.38</v>
      </c>
      <c r="E16" s="195">
        <v>26965.8</v>
      </c>
      <c r="F16" s="100">
        <v>0.35</v>
      </c>
    </row>
    <row r="17" spans="1:7" ht="17.25" customHeight="1" x14ac:dyDescent="0.25">
      <c r="A17" s="70">
        <v>5</v>
      </c>
      <c r="B17" s="195">
        <v>28185.8</v>
      </c>
      <c r="C17" s="100"/>
      <c r="D17" s="100">
        <v>0.38</v>
      </c>
      <c r="E17" s="195">
        <v>26799.9</v>
      </c>
      <c r="F17" s="100">
        <v>0.35</v>
      </c>
    </row>
    <row r="18" spans="1:7" ht="17.25" customHeight="1" x14ac:dyDescent="0.25">
      <c r="A18" s="70">
        <v>6</v>
      </c>
      <c r="B18" s="195">
        <v>28227.9</v>
      </c>
      <c r="C18" s="100"/>
      <c r="D18" s="100">
        <v>0.38</v>
      </c>
      <c r="E18" s="195">
        <v>26697.599999999999</v>
      </c>
      <c r="F18" s="100">
        <v>0.35</v>
      </c>
    </row>
    <row r="19" spans="1:7" ht="17.25" customHeight="1" x14ac:dyDescent="0.25">
      <c r="A19" s="20" t="s">
        <v>44</v>
      </c>
      <c r="B19" s="73">
        <f>IF(OR(B13="",B14=""),"",AVERAGE(B13:B18))</f>
        <v>27904.783333333329</v>
      </c>
      <c r="C19" s="73"/>
      <c r="D19" s="73">
        <f>IF(OR(D13="",D14=""),"",AVERAGE(D13:D18))</f>
        <v>0.37999999999999995</v>
      </c>
      <c r="E19" s="73">
        <f>IF(OR(E13="",E14=""),"",AVERAGE(E13:E18))</f>
        <v>26754.100000000002</v>
      </c>
      <c r="F19" s="73">
        <f>IF(OR(F13="",F14=""),"",AVERAGE(F13:F18))</f>
        <v>0.35500000000000004</v>
      </c>
    </row>
    <row r="20" spans="1:7" ht="17.25" customHeight="1" x14ac:dyDescent="0.25">
      <c r="A20" s="20" t="s">
        <v>52</v>
      </c>
      <c r="B20" s="73">
        <f>IF(OR(B13="",B14=""),"",STDEV(B13:B18)/B19*100)</f>
        <v>1.5442967765795037</v>
      </c>
      <c r="C20" s="73"/>
      <c r="D20" s="73">
        <f>IF(OR(D13="",D14=""),"",STDEV(D13:D18)/D19*100)</f>
        <v>1.6002478801284521E-14</v>
      </c>
      <c r="E20" s="73">
        <f>IF(OR(E13="",E14=""),"",STDEV(E13:E18)/E19*100)</f>
        <v>0.54828556377014803</v>
      </c>
      <c r="F20" s="73">
        <f>IF(OR(F13="",F14=""),"",STDEV(F13:F18)/F19*100)</f>
        <v>1.5428804436765258</v>
      </c>
    </row>
    <row r="21" spans="1:7" ht="15.75" x14ac:dyDescent="0.25">
      <c r="A21" s="2"/>
      <c r="B21" s="2"/>
      <c r="C21" s="2"/>
      <c r="D21" s="2"/>
      <c r="E21" s="2"/>
      <c r="F21" s="22"/>
    </row>
    <row r="22" spans="1:7" x14ac:dyDescent="0.2">
      <c r="A22" s="312" t="s">
        <v>159</v>
      </c>
      <c r="B22" s="411"/>
      <c r="C22" s="411"/>
      <c r="D22" s="411"/>
      <c r="E22" s="411"/>
      <c r="F22" s="411"/>
      <c r="G22" s="411"/>
    </row>
    <row r="23" spans="1:7" x14ac:dyDescent="0.2">
      <c r="A23" s="313"/>
      <c r="B23" s="411"/>
      <c r="C23" s="411"/>
      <c r="D23" s="411"/>
      <c r="E23" s="411"/>
      <c r="F23" s="411"/>
      <c r="G23" s="411"/>
    </row>
    <row r="25" spans="1:7" ht="15.75" x14ac:dyDescent="0.2">
      <c r="B25" s="478" t="s">
        <v>24</v>
      </c>
      <c r="C25" s="479"/>
      <c r="D25" s="479"/>
      <c r="E25" s="480"/>
    </row>
    <row r="26" spans="1:7" ht="20.25" customHeight="1" x14ac:dyDescent="0.2">
      <c r="B26" s="69" t="s">
        <v>156</v>
      </c>
      <c r="C26" s="402"/>
      <c r="D26" s="402"/>
      <c r="E26" s="402"/>
    </row>
    <row r="27" spans="1:7" ht="20.25" customHeight="1" x14ac:dyDescent="0.2">
      <c r="B27" s="69" t="s">
        <v>23</v>
      </c>
      <c r="C27" s="402"/>
      <c r="D27" s="402"/>
      <c r="E27" s="402"/>
    </row>
    <row r="28" spans="1:7" ht="20.25" customHeight="1" x14ac:dyDescent="0.2">
      <c r="B28" s="69" t="s">
        <v>101</v>
      </c>
      <c r="C28" s="402"/>
      <c r="D28" s="402"/>
      <c r="E28" s="402"/>
    </row>
    <row r="29" spans="1:7" ht="20.25" customHeight="1" x14ac:dyDescent="0.2">
      <c r="B29" s="69" t="s">
        <v>23</v>
      </c>
      <c r="C29" s="402"/>
      <c r="D29" s="402"/>
      <c r="E29" s="402"/>
    </row>
    <row r="30" spans="1:7" ht="20.25" customHeight="1" x14ac:dyDescent="0.2">
      <c r="B30" s="69" t="s">
        <v>107</v>
      </c>
      <c r="C30" s="402"/>
      <c r="D30" s="402"/>
      <c r="E30" s="402"/>
    </row>
    <row r="31" spans="1:7" ht="20.25" customHeight="1" x14ac:dyDescent="0.2">
      <c r="B31" s="69" t="s">
        <v>23</v>
      </c>
      <c r="C31" s="402"/>
      <c r="D31" s="402"/>
      <c r="E31" s="402"/>
    </row>
    <row r="32" spans="1:7" ht="15.75" x14ac:dyDescent="0.2">
      <c r="B32" s="38"/>
      <c r="C32" s="38"/>
      <c r="D32" s="38"/>
      <c r="E32" s="38"/>
    </row>
    <row r="33" spans="1:5" ht="15.75" x14ac:dyDescent="0.25">
      <c r="B33" s="38"/>
      <c r="C33" s="3"/>
      <c r="D33" s="38"/>
      <c r="E33" s="38"/>
    </row>
    <row r="35" spans="1:5" ht="15.75" x14ac:dyDescent="0.25">
      <c r="A35" s="46" t="s">
        <v>179</v>
      </c>
    </row>
  </sheetData>
  <sheetProtection password="DF33" sheet="1" objects="1" scenarios="1" formatCells="0" formatColumns="0" formatRows="0"/>
  <mergeCells count="23">
    <mergeCell ref="A11:A12"/>
    <mergeCell ref="C30:E30"/>
    <mergeCell ref="C31:E31"/>
    <mergeCell ref="B12:C12"/>
    <mergeCell ref="B25:E25"/>
    <mergeCell ref="C26:E26"/>
    <mergeCell ref="C27:E27"/>
    <mergeCell ref="C28:E28"/>
    <mergeCell ref="C29:E29"/>
    <mergeCell ref="A22:A23"/>
    <mergeCell ref="B22:G23"/>
    <mergeCell ref="B8:F8"/>
    <mergeCell ref="B9:F9"/>
    <mergeCell ref="B10:F10"/>
    <mergeCell ref="B11:D11"/>
    <mergeCell ref="E11:F11"/>
    <mergeCell ref="B7:F7"/>
    <mergeCell ref="A1:F1"/>
    <mergeCell ref="B3:F3"/>
    <mergeCell ref="B4:F4"/>
    <mergeCell ref="B5:F5"/>
    <mergeCell ref="B6:F6"/>
    <mergeCell ref="B2:F2"/>
  </mergeCells>
  <conditionalFormatting sqref="D13:D18">
    <cfRule type="containsText" dxfId="1" priority="14" operator="containsText" text="Fail">
      <formula>NOT(ISERROR(SEARCH("Fail",D13)))</formula>
    </cfRule>
  </conditionalFormatting>
  <conditionalFormatting sqref="F13:F18">
    <cfRule type="containsText" dxfId="0" priority="13" operator="containsText" text="Fail">
      <formula>NOT(ISERROR(SEARCH("Fail",F13)))</formula>
    </cfRule>
  </conditionalFormatting>
  <pageMargins left="0.7" right="0.7" top="0.75" bottom="0.75" header="0.3" footer="0.3"/>
  <pageSetup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"/>
  <sheetViews>
    <sheetView showGridLines="0" view="pageBreakPreview" topLeftCell="A8" zoomScale="60" zoomScaleNormal="40" workbookViewId="0">
      <pane xSplit="1" topLeftCell="B1" activePane="topRight" state="frozen"/>
      <selection activeCell="A10" sqref="A10"/>
      <selection pane="topRight" activeCell="B9" sqref="B9:E9"/>
    </sheetView>
  </sheetViews>
  <sheetFormatPr defaultColWidth="9.125" defaultRowHeight="15.75" x14ac:dyDescent="0.25"/>
  <cols>
    <col min="1" max="1" width="17.25" style="82" customWidth="1"/>
    <col min="2" max="2" width="13.625" style="82" customWidth="1"/>
    <col min="3" max="3" width="16.125" style="82" customWidth="1"/>
    <col min="4" max="4" width="21.75" style="82" customWidth="1"/>
    <col min="5" max="5" width="12.125" style="82" customWidth="1"/>
    <col min="6" max="6" width="14.375" style="82" customWidth="1"/>
    <col min="7" max="7" width="12.75" style="82" customWidth="1"/>
    <col min="8" max="8" width="14.375" style="82" customWidth="1"/>
    <col min="9" max="9" width="14.125" style="82" customWidth="1"/>
    <col min="10" max="10" width="14" style="82" customWidth="1"/>
    <col min="11" max="11" width="13.875" style="82" customWidth="1"/>
    <col min="12" max="12" width="11.875" style="82" customWidth="1"/>
    <col min="13" max="13" width="13.25" style="82" customWidth="1"/>
    <col min="14" max="14" width="15.375" style="82" customWidth="1"/>
    <col min="15" max="15" width="14" style="82" customWidth="1"/>
    <col min="16" max="16" width="12.25" style="82" customWidth="1"/>
    <col min="17" max="17" width="12.875" style="82" customWidth="1"/>
    <col min="18" max="19" width="13.875" style="82" customWidth="1"/>
    <col min="20" max="20" width="14.25" style="82" customWidth="1"/>
    <col min="21" max="21" width="16.125" style="82" customWidth="1"/>
    <col min="22" max="22" width="15.75" style="82" customWidth="1"/>
    <col min="23" max="23" width="13.25" style="82" customWidth="1"/>
    <col min="24" max="24" width="15.75" style="82" customWidth="1"/>
    <col min="25" max="25" width="14.75" style="82" customWidth="1"/>
    <col min="26" max="26" width="13.25" style="82" customWidth="1"/>
    <col min="27" max="27" width="15.375" style="82" customWidth="1"/>
    <col min="28" max="28" width="11" style="82" bestFit="1" customWidth="1"/>
    <col min="29" max="29" width="14.125" style="82" customWidth="1"/>
    <col min="30" max="16384" width="9.125" style="82"/>
  </cols>
  <sheetData>
    <row r="1" spans="1:29" ht="69.75" customHeight="1" x14ac:dyDescent="0.25">
      <c r="A1" s="256" t="s">
        <v>105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</row>
    <row r="2" spans="1:29" ht="69.75" customHeight="1" x14ac:dyDescent="0.25">
      <c r="A2" s="233" t="s">
        <v>146</v>
      </c>
      <c r="B2" s="233"/>
      <c r="C2" s="233"/>
      <c r="D2" s="233"/>
      <c r="E2" s="233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63" t="s">
        <v>131</v>
      </c>
      <c r="AA2" s="263" t="s">
        <v>158</v>
      </c>
      <c r="AB2" s="263" t="s">
        <v>52</v>
      </c>
      <c r="AC2" s="263" t="s">
        <v>99</v>
      </c>
    </row>
    <row r="3" spans="1:29" ht="33.75" customHeight="1" x14ac:dyDescent="0.25">
      <c r="A3" s="24" t="s">
        <v>37</v>
      </c>
      <c r="B3" s="235">
        <v>1</v>
      </c>
      <c r="C3" s="236"/>
      <c r="D3" s="236"/>
      <c r="E3" s="237"/>
      <c r="F3" s="253">
        <v>2</v>
      </c>
      <c r="G3" s="254"/>
      <c r="H3" s="254"/>
      <c r="I3" s="255"/>
      <c r="J3" s="235">
        <v>4</v>
      </c>
      <c r="K3" s="236"/>
      <c r="L3" s="236"/>
      <c r="M3" s="237"/>
      <c r="N3" s="235">
        <v>5</v>
      </c>
      <c r="O3" s="236"/>
      <c r="P3" s="236"/>
      <c r="Q3" s="237"/>
      <c r="R3" s="235">
        <v>8</v>
      </c>
      <c r="S3" s="236"/>
      <c r="T3" s="236"/>
      <c r="U3" s="237"/>
      <c r="V3" s="235">
        <v>9</v>
      </c>
      <c r="W3" s="236"/>
      <c r="X3" s="236"/>
      <c r="Y3" s="237"/>
      <c r="Z3" s="263"/>
      <c r="AA3" s="263"/>
      <c r="AB3" s="263"/>
      <c r="AC3" s="263"/>
    </row>
    <row r="4" spans="1:29" ht="42.75" customHeight="1" x14ac:dyDescent="0.25">
      <c r="A4" s="24" t="s">
        <v>33</v>
      </c>
      <c r="B4" s="235" t="s">
        <v>193</v>
      </c>
      <c r="C4" s="236"/>
      <c r="D4" s="236"/>
      <c r="E4" s="237"/>
      <c r="F4" s="235" t="s">
        <v>193</v>
      </c>
      <c r="G4" s="236"/>
      <c r="H4" s="236"/>
      <c r="I4" s="237"/>
      <c r="J4" s="235" t="s">
        <v>193</v>
      </c>
      <c r="K4" s="236"/>
      <c r="L4" s="236"/>
      <c r="M4" s="237"/>
      <c r="N4" s="235" t="s">
        <v>193</v>
      </c>
      <c r="O4" s="236"/>
      <c r="P4" s="236"/>
      <c r="Q4" s="237"/>
      <c r="R4" s="235" t="s">
        <v>193</v>
      </c>
      <c r="S4" s="236"/>
      <c r="T4" s="236"/>
      <c r="U4" s="237"/>
      <c r="V4" s="235" t="s">
        <v>193</v>
      </c>
      <c r="W4" s="236"/>
      <c r="X4" s="236"/>
      <c r="Y4" s="237"/>
      <c r="Z4" s="263"/>
      <c r="AA4" s="263"/>
      <c r="AB4" s="263"/>
      <c r="AC4" s="263"/>
    </row>
    <row r="5" spans="1:29" ht="47.25" customHeight="1" x14ac:dyDescent="0.25">
      <c r="A5" s="24" t="s">
        <v>83</v>
      </c>
      <c r="B5" s="235" t="s">
        <v>194</v>
      </c>
      <c r="C5" s="236"/>
      <c r="D5" s="236"/>
      <c r="E5" s="237"/>
      <c r="F5" s="235" t="s">
        <v>194</v>
      </c>
      <c r="G5" s="236"/>
      <c r="H5" s="236"/>
      <c r="I5" s="237"/>
      <c r="J5" s="235" t="s">
        <v>194</v>
      </c>
      <c r="K5" s="236"/>
      <c r="L5" s="236"/>
      <c r="M5" s="237"/>
      <c r="N5" s="235" t="s">
        <v>194</v>
      </c>
      <c r="O5" s="236"/>
      <c r="P5" s="236"/>
      <c r="Q5" s="237"/>
      <c r="R5" s="235" t="s">
        <v>194</v>
      </c>
      <c r="S5" s="236"/>
      <c r="T5" s="236"/>
      <c r="U5" s="237"/>
      <c r="V5" s="235" t="s">
        <v>194</v>
      </c>
      <c r="W5" s="236"/>
      <c r="X5" s="236"/>
      <c r="Y5" s="237"/>
      <c r="Z5" s="263"/>
      <c r="AA5" s="263"/>
      <c r="AB5" s="263"/>
      <c r="AC5" s="263"/>
    </row>
    <row r="6" spans="1:29" ht="53.25" customHeight="1" x14ac:dyDescent="0.25">
      <c r="A6" s="24" t="s">
        <v>92</v>
      </c>
      <c r="B6" s="238" t="s">
        <v>195</v>
      </c>
      <c r="C6" s="236"/>
      <c r="D6" s="236"/>
      <c r="E6" s="237"/>
      <c r="F6" s="238" t="s">
        <v>195</v>
      </c>
      <c r="G6" s="236"/>
      <c r="H6" s="236"/>
      <c r="I6" s="237"/>
      <c r="J6" s="238" t="s">
        <v>195</v>
      </c>
      <c r="K6" s="236"/>
      <c r="L6" s="236"/>
      <c r="M6" s="237"/>
      <c r="N6" s="238" t="s">
        <v>195</v>
      </c>
      <c r="O6" s="236"/>
      <c r="P6" s="236"/>
      <c r="Q6" s="237"/>
      <c r="R6" s="238" t="s">
        <v>195</v>
      </c>
      <c r="S6" s="236"/>
      <c r="T6" s="236"/>
      <c r="U6" s="237"/>
      <c r="V6" s="238" t="s">
        <v>195</v>
      </c>
      <c r="W6" s="236"/>
      <c r="X6" s="236"/>
      <c r="Y6" s="237"/>
      <c r="Z6" s="263"/>
      <c r="AA6" s="263"/>
      <c r="AB6" s="263"/>
      <c r="AC6" s="263"/>
    </row>
    <row r="7" spans="1:29" ht="47.25" customHeight="1" x14ac:dyDescent="0.25">
      <c r="A7" s="24" t="s">
        <v>93</v>
      </c>
      <c r="B7" s="238" t="s">
        <v>196</v>
      </c>
      <c r="C7" s="239"/>
      <c r="D7" s="239"/>
      <c r="E7" s="240"/>
      <c r="F7" s="238" t="s">
        <v>196</v>
      </c>
      <c r="G7" s="239"/>
      <c r="H7" s="239"/>
      <c r="I7" s="240"/>
      <c r="J7" s="238" t="s">
        <v>196</v>
      </c>
      <c r="K7" s="239"/>
      <c r="L7" s="239"/>
      <c r="M7" s="240"/>
      <c r="N7" s="238" t="s">
        <v>196</v>
      </c>
      <c r="O7" s="239"/>
      <c r="P7" s="239"/>
      <c r="Q7" s="240"/>
      <c r="R7" s="238" t="s">
        <v>196</v>
      </c>
      <c r="S7" s="239"/>
      <c r="T7" s="239"/>
      <c r="U7" s="240"/>
      <c r="V7" s="238" t="s">
        <v>196</v>
      </c>
      <c r="W7" s="239"/>
      <c r="X7" s="239"/>
      <c r="Y7" s="240"/>
      <c r="Z7" s="263"/>
      <c r="AA7" s="263"/>
      <c r="AB7" s="263"/>
      <c r="AC7" s="263"/>
    </row>
    <row r="8" spans="1:29" ht="50.25" customHeight="1" x14ac:dyDescent="0.25">
      <c r="A8" s="24" t="s">
        <v>94</v>
      </c>
      <c r="B8" s="241" t="s">
        <v>197</v>
      </c>
      <c r="C8" s="242"/>
      <c r="D8" s="242"/>
      <c r="E8" s="243"/>
      <c r="F8" s="241" t="s">
        <v>197</v>
      </c>
      <c r="G8" s="242"/>
      <c r="H8" s="242"/>
      <c r="I8" s="243"/>
      <c r="J8" s="241" t="s">
        <v>197</v>
      </c>
      <c r="K8" s="242"/>
      <c r="L8" s="242"/>
      <c r="M8" s="243"/>
      <c r="N8" s="241" t="s">
        <v>197</v>
      </c>
      <c r="O8" s="242"/>
      <c r="P8" s="242"/>
      <c r="Q8" s="243"/>
      <c r="R8" s="241" t="s">
        <v>197</v>
      </c>
      <c r="S8" s="242"/>
      <c r="T8" s="242"/>
      <c r="U8" s="243"/>
      <c r="V8" s="241" t="s">
        <v>197</v>
      </c>
      <c r="W8" s="242"/>
      <c r="X8" s="242"/>
      <c r="Y8" s="243"/>
      <c r="Z8" s="263"/>
      <c r="AA8" s="263"/>
      <c r="AB8" s="263"/>
      <c r="AC8" s="263"/>
    </row>
    <row r="9" spans="1:29" ht="41.25" customHeight="1" x14ac:dyDescent="0.25">
      <c r="A9" s="24" t="s">
        <v>23</v>
      </c>
      <c r="B9" s="244">
        <v>43650</v>
      </c>
      <c r="C9" s="245"/>
      <c r="D9" s="245"/>
      <c r="E9" s="246"/>
      <c r="F9" s="244">
        <v>43651</v>
      </c>
      <c r="G9" s="245"/>
      <c r="H9" s="245"/>
      <c r="I9" s="246"/>
      <c r="J9" s="244">
        <v>43651</v>
      </c>
      <c r="K9" s="245"/>
      <c r="L9" s="245"/>
      <c r="M9" s="246"/>
      <c r="N9" s="244">
        <v>43651</v>
      </c>
      <c r="O9" s="245"/>
      <c r="P9" s="245"/>
      <c r="Q9" s="246"/>
      <c r="R9" s="244">
        <v>43654</v>
      </c>
      <c r="S9" s="245"/>
      <c r="T9" s="245"/>
      <c r="U9" s="246"/>
      <c r="V9" s="244">
        <v>43655</v>
      </c>
      <c r="W9" s="245"/>
      <c r="X9" s="245"/>
      <c r="Y9" s="246"/>
      <c r="Z9" s="263"/>
      <c r="AA9" s="263"/>
      <c r="AB9" s="263"/>
      <c r="AC9" s="263"/>
    </row>
    <row r="10" spans="1:29" ht="51" customHeight="1" x14ac:dyDescent="0.25">
      <c r="A10" s="24" t="s">
        <v>35</v>
      </c>
      <c r="B10" s="247">
        <v>0.99822916666666661</v>
      </c>
      <c r="C10" s="248"/>
      <c r="D10" s="248"/>
      <c r="E10" s="249"/>
      <c r="F10" s="247">
        <v>6.8564814814814815E-2</v>
      </c>
      <c r="G10" s="248"/>
      <c r="H10" s="248"/>
      <c r="I10" s="249"/>
      <c r="J10" s="247">
        <v>0.60728009259259264</v>
      </c>
      <c r="K10" s="248"/>
      <c r="L10" s="248"/>
      <c r="M10" s="249"/>
      <c r="N10" s="247">
        <v>0.69260416666666658</v>
      </c>
      <c r="O10" s="248"/>
      <c r="P10" s="248"/>
      <c r="Q10" s="249"/>
      <c r="R10" s="247">
        <v>0.43379629629629629</v>
      </c>
      <c r="S10" s="248"/>
      <c r="T10" s="248"/>
      <c r="U10" s="249"/>
      <c r="V10" s="247">
        <v>0.74642361111111111</v>
      </c>
      <c r="W10" s="248"/>
      <c r="X10" s="248"/>
      <c r="Y10" s="249"/>
      <c r="Z10" s="263"/>
      <c r="AA10" s="263"/>
      <c r="AB10" s="263"/>
      <c r="AC10" s="263"/>
    </row>
    <row r="11" spans="1:29" ht="39.75" customHeight="1" x14ac:dyDescent="0.25">
      <c r="A11" s="24" t="s">
        <v>36</v>
      </c>
      <c r="B11" s="247">
        <v>4.5486111111111109E-2</v>
      </c>
      <c r="C11" s="248"/>
      <c r="D11" s="248"/>
      <c r="E11" s="249"/>
      <c r="F11" s="247">
        <v>0.15074074074074076</v>
      </c>
      <c r="G11" s="248"/>
      <c r="H11" s="248"/>
      <c r="I11" s="249"/>
      <c r="J11" s="247">
        <v>0.65936342592592589</v>
      </c>
      <c r="K11" s="248"/>
      <c r="L11" s="248"/>
      <c r="M11" s="249"/>
      <c r="N11" s="247">
        <v>0.73359953703703706</v>
      </c>
      <c r="O11" s="248"/>
      <c r="P11" s="248"/>
      <c r="Q11" s="249"/>
      <c r="R11" s="247">
        <v>0.47486111111111112</v>
      </c>
      <c r="S11" s="248"/>
      <c r="T11" s="248"/>
      <c r="U11" s="249"/>
      <c r="V11" s="247">
        <v>0.78731481481481491</v>
      </c>
      <c r="W11" s="248"/>
      <c r="X11" s="248"/>
      <c r="Y11" s="249"/>
      <c r="Z11" s="263"/>
      <c r="AA11" s="263"/>
      <c r="AB11" s="263"/>
      <c r="AC11" s="263"/>
    </row>
    <row r="12" spans="1:29" ht="46.5" customHeight="1" x14ac:dyDescent="0.25">
      <c r="A12" s="5" t="s">
        <v>25</v>
      </c>
      <c r="B12" s="260"/>
      <c r="C12" s="261"/>
      <c r="D12" s="261"/>
      <c r="E12" s="262"/>
      <c r="F12" s="260"/>
      <c r="G12" s="261"/>
      <c r="H12" s="261"/>
      <c r="I12" s="262"/>
      <c r="J12" s="260"/>
      <c r="K12" s="261"/>
      <c r="L12" s="261"/>
      <c r="M12" s="262"/>
      <c r="N12" s="260"/>
      <c r="O12" s="261"/>
      <c r="P12" s="261"/>
      <c r="Q12" s="262"/>
      <c r="R12" s="260"/>
      <c r="S12" s="261"/>
      <c r="T12" s="261"/>
      <c r="U12" s="262"/>
      <c r="V12" s="260"/>
      <c r="W12" s="261"/>
      <c r="X12" s="261"/>
      <c r="Y12" s="262"/>
      <c r="Z12" s="263"/>
      <c r="AA12" s="263"/>
      <c r="AB12" s="263"/>
      <c r="AC12" s="263"/>
    </row>
    <row r="13" spans="1:29" ht="84.75" customHeight="1" x14ac:dyDescent="0.25">
      <c r="A13" s="43" t="s">
        <v>137</v>
      </c>
      <c r="B13" s="5" t="s">
        <v>80</v>
      </c>
      <c r="C13" s="5" t="s">
        <v>142</v>
      </c>
      <c r="D13" s="44" t="s">
        <v>26</v>
      </c>
      <c r="E13" s="5" t="s">
        <v>99</v>
      </c>
      <c r="F13" s="5" t="s">
        <v>80</v>
      </c>
      <c r="G13" s="5" t="s">
        <v>142</v>
      </c>
      <c r="H13" s="5" t="s">
        <v>26</v>
      </c>
      <c r="I13" s="5" t="s">
        <v>99</v>
      </c>
      <c r="J13" s="5" t="s">
        <v>80</v>
      </c>
      <c r="K13" s="5" t="s">
        <v>143</v>
      </c>
      <c r="L13" s="5" t="s">
        <v>26</v>
      </c>
      <c r="M13" s="5" t="s">
        <v>99</v>
      </c>
      <c r="N13" s="5" t="s">
        <v>80</v>
      </c>
      <c r="O13" s="5" t="s">
        <v>142</v>
      </c>
      <c r="P13" s="5" t="s">
        <v>26</v>
      </c>
      <c r="Q13" s="5" t="s">
        <v>99</v>
      </c>
      <c r="R13" s="5" t="s">
        <v>80</v>
      </c>
      <c r="S13" s="5" t="s">
        <v>143</v>
      </c>
      <c r="T13" s="5" t="s">
        <v>26</v>
      </c>
      <c r="U13" s="5" t="s">
        <v>99</v>
      </c>
      <c r="V13" s="5" t="s">
        <v>80</v>
      </c>
      <c r="W13" s="5" t="s">
        <v>142</v>
      </c>
      <c r="X13" s="5" t="s">
        <v>26</v>
      </c>
      <c r="Y13" s="5" t="s">
        <v>99</v>
      </c>
      <c r="Z13" s="263"/>
      <c r="AA13" s="263" t="s">
        <v>132</v>
      </c>
      <c r="AB13" s="263" t="s">
        <v>52</v>
      </c>
      <c r="AC13" s="263" t="s">
        <v>99</v>
      </c>
    </row>
    <row r="14" spans="1:29" ht="21.75" customHeight="1" x14ac:dyDescent="0.25">
      <c r="A14" s="174">
        <v>0.5</v>
      </c>
      <c r="B14" s="174">
        <v>6.0247000000000002E-2</v>
      </c>
      <c r="C14" s="174">
        <v>0.52500000000000002</v>
      </c>
      <c r="D14" s="174">
        <v>105.011</v>
      </c>
      <c r="E14" s="45" t="str">
        <f>IF(OR(A14="",B14="",C14=""),"",IF(D14="Fail","Fail",IF(AND(D14&gt;=80,D14&lt;=120),"Accepted","Rejected")))</f>
        <v>Accepted</v>
      </c>
      <c r="F14" s="174">
        <v>6.1294000000000001E-2</v>
      </c>
      <c r="G14" s="174">
        <v>0.51700000000000002</v>
      </c>
      <c r="H14" s="174">
        <v>103.325</v>
      </c>
      <c r="I14" s="45" t="str">
        <f>IF(OR(A14="",F14="",G14=""),"",IF(H14="Fail","Fail",IF(AND(H14&gt;=80,H14&lt;=120),"Accepted","Rejected")))</f>
        <v>Accepted</v>
      </c>
      <c r="J14" s="174">
        <v>4.4345000000000002E-2</v>
      </c>
      <c r="K14" s="174">
        <v>0.499</v>
      </c>
      <c r="L14" s="174">
        <v>99.772999999999996</v>
      </c>
      <c r="M14" s="45" t="str">
        <f>IF(OR(A14="",J14="",K14=""),"",IF(L14="Fail","Fail",IF(AND(L14&gt;=80,L14&lt;=120),"Accepted","Rejected")))</f>
        <v>Accepted</v>
      </c>
      <c r="N14" s="161">
        <v>6.6780999999999993E-2</v>
      </c>
      <c r="O14" s="161">
        <v>0.52700000000000002</v>
      </c>
      <c r="P14" s="161">
        <v>105.377</v>
      </c>
      <c r="Q14" s="45" t="str">
        <f>IF(OR(A14="",N14="",O14=""),"",IF(P14="Fail","Fail",IF(AND(P14&gt;=80,P14&lt;=120),"Accepted","Rejected")))</f>
        <v>Accepted</v>
      </c>
      <c r="R14" s="174">
        <v>5.9903999999999999E-2</v>
      </c>
      <c r="S14" s="174">
        <v>0.52100000000000002</v>
      </c>
      <c r="T14" s="174">
        <v>104.277</v>
      </c>
      <c r="U14" s="45" t="str">
        <f>IF(OR(A14="",R14="",S14=""),"",IF(T14="Fail","Fail",IF(AND(T14&gt;=80,T14&lt;=120),"Accepted","Rejected")))</f>
        <v>Accepted</v>
      </c>
      <c r="V14" s="174">
        <v>6.0630000000000003E-2</v>
      </c>
      <c r="W14" s="174">
        <v>0.52</v>
      </c>
      <c r="X14" s="174">
        <v>104.09</v>
      </c>
      <c r="Y14" s="45" t="str">
        <f>IF(OR(A14="",V14="",W14=""),"",IF(X14="Fail","Fail",IF(AND(X14&gt;=80,X14&lt;=120),"Accepted","Rejected")))</f>
        <v>Accepted</v>
      </c>
      <c r="Z14" s="45">
        <f>IF(OR(A14=""),"",AVERAGE(D14,H14,L14,P14,T14,X14))</f>
        <v>103.64216666666668</v>
      </c>
      <c r="AA14" s="45">
        <f>IF(OR(A14=""),"",STDEV(D14,H14,L14,P14,T14,X14))</f>
        <v>2.0277063314658434</v>
      </c>
      <c r="AB14" s="45">
        <f>IF(OR(A14=""),"",AA14/Z14*100)</f>
        <v>1.956449191174612</v>
      </c>
      <c r="AC14" s="87" t="str">
        <f>IF(OR(E14="",Z14="",AA14=""),"",IF(AB14="Fail","Fail",IF(AND(AB14&gt;=0,AB14&lt;=15),"Accepted","Rejected")))</f>
        <v>Accepted</v>
      </c>
    </row>
    <row r="15" spans="1:29" ht="21" customHeight="1" x14ac:dyDescent="0.25">
      <c r="A15" s="174">
        <v>2</v>
      </c>
      <c r="B15" s="174">
        <v>0.290543</v>
      </c>
      <c r="C15" s="174">
        <v>1.8069999999999999</v>
      </c>
      <c r="D15" s="174">
        <v>90.356999999999999</v>
      </c>
      <c r="E15" s="45" t="str">
        <f>IF(OR(A15="",B15="",C15=""),"",IF(D15="Fail","Fail",IF(AND(D15&gt;=85,D15&lt;=115),"Accepted","Rejected")))</f>
        <v>Accepted</v>
      </c>
      <c r="F15" s="174">
        <v>0.28080500000000003</v>
      </c>
      <c r="G15" s="174">
        <v>1.8420000000000001</v>
      </c>
      <c r="H15" s="174">
        <v>92.12</v>
      </c>
      <c r="I15" s="45" t="str">
        <f>IF(OR(A15="",F15="",G15=""),"",IF(H15="Fail","Fail",IF(AND(H15&gt;=85,H15&lt;=115),"Accepted","Rejected")))</f>
        <v>Accepted</v>
      </c>
      <c r="J15" s="174">
        <v>0.22711899999999999</v>
      </c>
      <c r="K15" s="174">
        <v>2.0070000000000001</v>
      </c>
      <c r="L15" s="174">
        <v>100.348</v>
      </c>
      <c r="M15" s="45" t="str">
        <f>IF(OR(A15="",J15="",K15=""),"",IF(L15="Fail","Fail",IF(AND(L15&gt;=85,L15&lt;=115),"Accepted","Rejected")))</f>
        <v>Accepted</v>
      </c>
      <c r="N15" s="161">
        <v>0.28449200000000002</v>
      </c>
      <c r="O15" s="161">
        <v>1.762</v>
      </c>
      <c r="P15" s="161">
        <v>88.114000000000004</v>
      </c>
      <c r="Q15" s="45" t="str">
        <f>IF(OR(A15="",N15="",O15=""),"",IF(P15="Fail","Fail",IF(AND(P15&gt;=85,P15&lt;=115),"Accepted","Rejected")))</f>
        <v>Accepted</v>
      </c>
      <c r="R15" s="174">
        <v>0.28138000000000002</v>
      </c>
      <c r="S15" s="174">
        <v>1.8260000000000001</v>
      </c>
      <c r="T15" s="174">
        <v>91.302999999999997</v>
      </c>
      <c r="U15" s="45" t="str">
        <f>IF(OR(A15="",R15="",S15=""),"",IF(T15="Fail","Fail",IF(AND(T15&gt;=85,T15&lt;=115),"Accepted","Rejected")))</f>
        <v>Accepted</v>
      </c>
      <c r="V15" s="174">
        <v>0.268625</v>
      </c>
      <c r="W15" s="174">
        <v>1.802</v>
      </c>
      <c r="X15" s="174">
        <v>90.108000000000004</v>
      </c>
      <c r="Y15" s="45" t="str">
        <f>IF(OR(A15="",V15="",W15=""),"",IF(X15="Fail","Fail",IF(AND(X15&gt;=85,X15&lt;=115),"Accepted","Rejected")))</f>
        <v>Accepted</v>
      </c>
      <c r="Z15" s="45">
        <f t="shared" ref="Z15:Z21" si="0">IF(OR(A15=""),"",AVERAGE(D15,H15,L15,P15,T15,X15))</f>
        <v>92.058333333333323</v>
      </c>
      <c r="AA15" s="45">
        <f t="shared" ref="AA15:AA21" si="1">IF(OR(A15=""),"",STDEV(D15,H15,L15,P15,T15,X15))</f>
        <v>4.2789953337981874</v>
      </c>
      <c r="AB15" s="45">
        <f t="shared" ref="AB15:AB21" si="2">IF(OR(A15=""),"",AA15/Z15*100)</f>
        <v>4.6481346977078166</v>
      </c>
      <c r="AC15" s="87" t="str">
        <f t="shared" ref="AC15:AC21" si="3">IF(OR(E15="",Z15="",AA15=""),"",IF(AB15="Fail","Fail",IF(AND(AB15&gt;=0,AB15&lt;=15),"Accepted","Rejected")))</f>
        <v>Accepted</v>
      </c>
    </row>
    <row r="16" spans="1:29" ht="19.5" customHeight="1" x14ac:dyDescent="0.25">
      <c r="A16" s="174">
        <v>3</v>
      </c>
      <c r="B16" s="174">
        <v>0.44289000000000001</v>
      </c>
      <c r="C16" s="174">
        <v>2.6549999999999998</v>
      </c>
      <c r="D16" s="174">
        <v>88.51</v>
      </c>
      <c r="E16" s="45" t="str">
        <f t="shared" ref="E16:E21" si="4">IF(OR(A16="",B16="",C16=""),"",IF(D16="Fail","Fail",IF(AND(D16&gt;=85,D16&lt;=115),"Accepted","Rejected")))</f>
        <v>Accepted</v>
      </c>
      <c r="F16" s="174">
        <v>0.43982399999999999</v>
      </c>
      <c r="G16" s="174">
        <v>2.8029999999999999</v>
      </c>
      <c r="H16" s="174">
        <v>93.427999999999997</v>
      </c>
      <c r="I16" s="45" t="str">
        <f t="shared" ref="I16:I21" si="5">IF(OR(A16="",F16="",G16=""),"",IF(H16="Fail","Fail",IF(AND(H16&gt;=85,H16&lt;=115),"Accepted","Rejected")))</f>
        <v>Accepted</v>
      </c>
      <c r="J16" s="174">
        <v>0.33573199999999997</v>
      </c>
      <c r="K16" s="174">
        <v>2.903</v>
      </c>
      <c r="L16" s="174">
        <v>96.771000000000001</v>
      </c>
      <c r="M16" s="45" t="str">
        <f t="shared" ref="M16:M21" si="6">IF(OR(A16="",J16="",K16=""),"",IF(L16="Fail","Fail",IF(AND(L16&gt;=85,L16&lt;=115),"Accepted","Rejected")))</f>
        <v>Accepted</v>
      </c>
      <c r="N16" s="161">
        <v>0.42839899999999997</v>
      </c>
      <c r="O16" s="161">
        <v>2.5790000000000002</v>
      </c>
      <c r="P16" s="161">
        <v>85.962999999999994</v>
      </c>
      <c r="Q16" s="45" t="str">
        <f t="shared" ref="Q16:Q21" si="7">IF(OR(A16="",N16="",O16=""),"",IF(P16="Fail","Fail",IF(AND(P16&gt;=85,P16&lt;=115),"Accepted","Rejected")))</f>
        <v>Accepted</v>
      </c>
      <c r="R16" s="174">
        <v>0.41872199999999998</v>
      </c>
      <c r="S16" s="174">
        <v>2.6349999999999998</v>
      </c>
      <c r="T16" s="174">
        <v>87.837000000000003</v>
      </c>
      <c r="U16" s="45" t="str">
        <f t="shared" ref="U16:U21" si="8">IF(OR(A16="",R16="",S16=""),"",IF(T16="Fail","Fail",IF(AND(T16&gt;=85,T16&lt;=115),"Accepted","Rejected")))</f>
        <v>Accepted</v>
      </c>
      <c r="V16" s="174">
        <v>0.40346500000000002</v>
      </c>
      <c r="W16" s="174">
        <v>2.633</v>
      </c>
      <c r="X16" s="174">
        <v>87.769000000000005</v>
      </c>
      <c r="Y16" s="45" t="str">
        <f t="shared" ref="Y16:Y21" si="9">IF(OR(A16="",V16="",W16=""),"",IF(X16="Fail","Fail",IF(AND(X16&gt;=85,X16&lt;=115),"Accepted","Rejected")))</f>
        <v>Accepted</v>
      </c>
      <c r="Z16" s="45">
        <f t="shared" si="0"/>
        <v>90.046333333333337</v>
      </c>
      <c r="AA16" s="45">
        <f t="shared" si="1"/>
        <v>4.1414524827247101</v>
      </c>
      <c r="AB16" s="45">
        <f t="shared" si="2"/>
        <v>4.59924610965989</v>
      </c>
      <c r="AC16" s="87" t="str">
        <f t="shared" si="3"/>
        <v>Accepted</v>
      </c>
    </row>
    <row r="17" spans="1:29" ht="18.75" customHeight="1" x14ac:dyDescent="0.25">
      <c r="A17" s="174">
        <v>5</v>
      </c>
      <c r="B17" s="174">
        <v>0.77204499999999998</v>
      </c>
      <c r="C17" s="174">
        <v>4.4880000000000004</v>
      </c>
      <c r="D17" s="174">
        <v>89.754999999999995</v>
      </c>
      <c r="E17" s="45" t="str">
        <f t="shared" si="4"/>
        <v>Accepted</v>
      </c>
      <c r="F17" s="174">
        <v>0.80418000000000001</v>
      </c>
      <c r="G17" s="174">
        <v>5.0030000000000001</v>
      </c>
      <c r="H17" s="174">
        <v>100.069</v>
      </c>
      <c r="I17" s="45" t="str">
        <f t="shared" si="5"/>
        <v>Accepted</v>
      </c>
      <c r="J17" s="174">
        <v>0.65655300000000005</v>
      </c>
      <c r="K17" s="174">
        <v>5.55</v>
      </c>
      <c r="L17" s="174">
        <v>111.006</v>
      </c>
      <c r="M17" s="45" t="str">
        <f t="shared" si="6"/>
        <v>Accepted</v>
      </c>
      <c r="N17" s="161">
        <v>0.81363600000000003</v>
      </c>
      <c r="O17" s="161">
        <v>4.7649999999999997</v>
      </c>
      <c r="P17" s="161">
        <v>95.298000000000002</v>
      </c>
      <c r="Q17" s="45" t="str">
        <f t="shared" si="7"/>
        <v>Accepted</v>
      </c>
      <c r="R17" s="174">
        <v>0.78497099999999997</v>
      </c>
      <c r="S17" s="174">
        <v>4.7930000000000001</v>
      </c>
      <c r="T17" s="174">
        <v>95.852000000000004</v>
      </c>
      <c r="U17" s="45" t="str">
        <f t="shared" si="8"/>
        <v>Accepted</v>
      </c>
      <c r="V17" s="174">
        <v>0.77888199999999996</v>
      </c>
      <c r="W17" s="174">
        <v>4.9470000000000001</v>
      </c>
      <c r="X17" s="174">
        <v>98.93</v>
      </c>
      <c r="Y17" s="45" t="str">
        <f t="shared" si="9"/>
        <v>Accepted</v>
      </c>
      <c r="Z17" s="45">
        <f t="shared" si="0"/>
        <v>98.485000000000014</v>
      </c>
      <c r="AA17" s="45">
        <f t="shared" si="1"/>
        <v>7.1103457018628848</v>
      </c>
      <c r="AB17" s="45">
        <f t="shared" si="2"/>
        <v>7.2197245284691913</v>
      </c>
      <c r="AC17" s="87" t="str">
        <f t="shared" si="3"/>
        <v>Accepted</v>
      </c>
    </row>
    <row r="18" spans="1:29" ht="21" customHeight="1" x14ac:dyDescent="0.25">
      <c r="A18" s="174">
        <v>10</v>
      </c>
      <c r="B18" s="174">
        <v>1.4264479999999999</v>
      </c>
      <c r="C18" s="174">
        <v>8.1310000000000002</v>
      </c>
      <c r="D18" s="174">
        <v>81.308999999999997</v>
      </c>
      <c r="E18" s="45" t="str">
        <f t="shared" si="4"/>
        <v>Rejected</v>
      </c>
      <c r="F18" s="174">
        <v>1.4331659999999999</v>
      </c>
      <c r="G18" s="174">
        <v>8.8019999999999996</v>
      </c>
      <c r="H18" s="174">
        <v>88.022999999999996</v>
      </c>
      <c r="I18" s="45" t="str">
        <f t="shared" si="5"/>
        <v>Accepted</v>
      </c>
      <c r="J18" s="174">
        <v>1.0851329999999999</v>
      </c>
      <c r="K18" s="174">
        <v>9.0869999999999997</v>
      </c>
      <c r="L18" s="174">
        <v>90.864999999999995</v>
      </c>
      <c r="M18" s="45" t="str">
        <f t="shared" si="6"/>
        <v>Accepted</v>
      </c>
      <c r="N18" s="161">
        <v>1.790392</v>
      </c>
      <c r="O18" s="161">
        <v>10.307</v>
      </c>
      <c r="P18" s="161">
        <v>103.075</v>
      </c>
      <c r="Q18" s="45" t="str">
        <f t="shared" si="7"/>
        <v>Accepted</v>
      </c>
      <c r="R18" s="174">
        <v>1.7228730000000001</v>
      </c>
      <c r="S18" s="174">
        <v>10.318</v>
      </c>
      <c r="T18" s="174">
        <v>103.176</v>
      </c>
      <c r="U18" s="45" t="str">
        <f t="shared" si="8"/>
        <v>Accepted</v>
      </c>
      <c r="V18" s="174">
        <v>1.7209190000000001</v>
      </c>
      <c r="W18" s="174">
        <v>10.752000000000001</v>
      </c>
      <c r="X18" s="174">
        <v>107.51600000000001</v>
      </c>
      <c r="Y18" s="45" t="str">
        <f t="shared" si="9"/>
        <v>Accepted</v>
      </c>
      <c r="Z18" s="45">
        <f t="shared" si="0"/>
        <v>95.660666666666657</v>
      </c>
      <c r="AA18" s="45">
        <f t="shared" si="1"/>
        <v>10.385607438501937</v>
      </c>
      <c r="AB18" s="45">
        <f>IF(OR(A18=""),"",AA18/Z18*100)</f>
        <v>10.85671655905451</v>
      </c>
      <c r="AC18" s="87" t="str">
        <f t="shared" si="3"/>
        <v>Accepted</v>
      </c>
    </row>
    <row r="19" spans="1:29" ht="21" customHeight="1" x14ac:dyDescent="0.25">
      <c r="A19" s="174">
        <v>30</v>
      </c>
      <c r="B19" s="174">
        <v>5.872439</v>
      </c>
      <c r="C19" s="174">
        <v>32.881999999999998</v>
      </c>
      <c r="D19" s="174">
        <v>109.608</v>
      </c>
      <c r="E19" s="45" t="str">
        <f t="shared" si="4"/>
        <v>Accepted</v>
      </c>
      <c r="F19" s="174">
        <v>5.6555</v>
      </c>
      <c r="G19" s="174">
        <v>34.304000000000002</v>
      </c>
      <c r="H19" s="174">
        <v>114.34699999999999</v>
      </c>
      <c r="I19" s="45" t="str">
        <f t="shared" si="5"/>
        <v>Accepted</v>
      </c>
      <c r="J19" s="174">
        <v>3.7241569999999999</v>
      </c>
      <c r="K19" s="174">
        <v>30.861000000000001</v>
      </c>
      <c r="L19" s="174">
        <v>102.872</v>
      </c>
      <c r="M19" s="45" t="str">
        <f t="shared" si="6"/>
        <v>Accepted</v>
      </c>
      <c r="N19" s="161">
        <v>5.4342540000000001</v>
      </c>
      <c r="O19" s="161">
        <v>30.984000000000002</v>
      </c>
      <c r="P19" s="161">
        <v>103.28100000000001</v>
      </c>
      <c r="Q19" s="45" t="str">
        <f t="shared" si="7"/>
        <v>Accepted</v>
      </c>
      <c r="R19" s="174">
        <v>5.0609209999999996</v>
      </c>
      <c r="S19" s="174">
        <v>29.981000000000002</v>
      </c>
      <c r="T19" s="174">
        <v>99.938000000000002</v>
      </c>
      <c r="U19" s="45" t="str">
        <f t="shared" si="8"/>
        <v>Accepted</v>
      </c>
      <c r="V19" s="174">
        <v>5.0512509999999997</v>
      </c>
      <c r="W19" s="174">
        <v>31.274000000000001</v>
      </c>
      <c r="X19" s="174">
        <v>104.246</v>
      </c>
      <c r="Y19" s="45" t="str">
        <f t="shared" si="9"/>
        <v>Accepted</v>
      </c>
      <c r="Z19" s="45">
        <f t="shared" si="0"/>
        <v>105.71533333333333</v>
      </c>
      <c r="AA19" s="45">
        <f t="shared" si="1"/>
        <v>5.2764678968668655</v>
      </c>
      <c r="AB19" s="45">
        <f t="shared" si="2"/>
        <v>4.9912039535736215</v>
      </c>
      <c r="AC19" s="87" t="str">
        <f t="shared" si="3"/>
        <v>Accepted</v>
      </c>
    </row>
    <row r="20" spans="1:29" ht="21" customHeight="1" x14ac:dyDescent="0.25">
      <c r="A20" s="174">
        <v>45</v>
      </c>
      <c r="B20" s="174">
        <v>8.8972990000000003</v>
      </c>
      <c r="C20" s="174">
        <v>49.722000000000001</v>
      </c>
      <c r="D20" s="174">
        <v>110.494</v>
      </c>
      <c r="E20" s="45" t="str">
        <f t="shared" si="4"/>
        <v>Accepted</v>
      </c>
      <c r="F20" s="174">
        <v>7.8549100000000003</v>
      </c>
      <c r="G20" s="174">
        <v>47.588000000000001</v>
      </c>
      <c r="H20" s="174">
        <v>105.751</v>
      </c>
      <c r="I20" s="45" t="str">
        <f t="shared" si="5"/>
        <v>Accepted</v>
      </c>
      <c r="J20" s="174">
        <v>5.5738380000000003</v>
      </c>
      <c r="K20" s="174">
        <v>46.122999999999998</v>
      </c>
      <c r="L20" s="174">
        <v>102.497</v>
      </c>
      <c r="M20" s="45" t="str">
        <f t="shared" si="6"/>
        <v>Accepted</v>
      </c>
      <c r="N20" s="161">
        <v>8.4115669999999998</v>
      </c>
      <c r="O20" s="161">
        <v>47.878999999999998</v>
      </c>
      <c r="P20" s="161">
        <v>106.398</v>
      </c>
      <c r="Q20" s="45" t="str">
        <f t="shared" si="7"/>
        <v>Accepted</v>
      </c>
      <c r="R20" s="174">
        <v>7.9629580000000004</v>
      </c>
      <c r="S20" s="174">
        <v>47.076999999999998</v>
      </c>
      <c r="T20" s="174">
        <v>104.61499999999999</v>
      </c>
      <c r="U20" s="45" t="str">
        <f t="shared" si="8"/>
        <v>Accepted</v>
      </c>
      <c r="V20" s="174">
        <v>7.8146969999999998</v>
      </c>
      <c r="W20" s="174">
        <v>48.302999999999997</v>
      </c>
      <c r="X20" s="174">
        <v>107.34</v>
      </c>
      <c r="Y20" s="45" t="str">
        <f t="shared" si="9"/>
        <v>Accepted</v>
      </c>
      <c r="Z20" s="45">
        <f t="shared" si="0"/>
        <v>106.1825</v>
      </c>
      <c r="AA20" s="45">
        <f t="shared" si="1"/>
        <v>2.6907782331511463</v>
      </c>
      <c r="AB20" s="45">
        <f t="shared" si="2"/>
        <v>2.5341070639240422</v>
      </c>
      <c r="AC20" s="87" t="str">
        <f t="shared" si="3"/>
        <v>Accepted</v>
      </c>
    </row>
    <row r="21" spans="1:29" ht="23.25" customHeight="1" x14ac:dyDescent="0.25">
      <c r="A21" s="174">
        <v>50</v>
      </c>
      <c r="B21" s="174">
        <v>9.5098090000000006</v>
      </c>
      <c r="C21" s="174">
        <v>53.131999999999998</v>
      </c>
      <c r="D21" s="174">
        <v>106.265</v>
      </c>
      <c r="E21" s="45" t="str">
        <f t="shared" si="4"/>
        <v>Accepted</v>
      </c>
      <c r="F21" s="174">
        <v>8.4974139999999991</v>
      </c>
      <c r="G21" s="174">
        <v>51.468000000000004</v>
      </c>
      <c r="H21" s="174">
        <v>102.937</v>
      </c>
      <c r="I21" s="45" t="str">
        <f t="shared" si="5"/>
        <v>Accepted</v>
      </c>
      <c r="J21" s="174">
        <v>5.7932800000000002</v>
      </c>
      <c r="K21" s="174">
        <v>47.933999999999997</v>
      </c>
      <c r="L21" s="174">
        <v>95.867999999999995</v>
      </c>
      <c r="M21" s="45" t="str">
        <f t="shared" si="6"/>
        <v>Accepted</v>
      </c>
      <c r="N21" s="161">
        <v>9.8863109999999992</v>
      </c>
      <c r="O21" s="161">
        <v>56.247</v>
      </c>
      <c r="P21" s="161">
        <v>112.495</v>
      </c>
      <c r="Q21" s="45" t="str">
        <f t="shared" si="7"/>
        <v>Accepted</v>
      </c>
      <c r="R21" s="174">
        <v>9.5629139999999992</v>
      </c>
      <c r="S21" s="174">
        <v>56.502000000000002</v>
      </c>
      <c r="T21" s="174">
        <v>113.003</v>
      </c>
      <c r="U21" s="45" t="str">
        <f t="shared" si="8"/>
        <v>Accepted</v>
      </c>
      <c r="V21" s="174">
        <v>1.754931</v>
      </c>
      <c r="W21" s="174">
        <v>10.961</v>
      </c>
      <c r="X21" s="174">
        <v>21.922000000000001</v>
      </c>
      <c r="Y21" s="45" t="str">
        <f t="shared" si="9"/>
        <v>Rejected</v>
      </c>
      <c r="Z21" s="45">
        <f t="shared" si="0"/>
        <v>92.081666666666663</v>
      </c>
      <c r="AA21" s="45">
        <f t="shared" si="1"/>
        <v>34.957479083404529</v>
      </c>
      <c r="AB21" s="45">
        <f t="shared" si="2"/>
        <v>37.963560336011</v>
      </c>
      <c r="AC21" s="87" t="str">
        <f t="shared" si="3"/>
        <v>Rejected</v>
      </c>
    </row>
    <row r="22" spans="1:29" ht="51" customHeight="1" x14ac:dyDescent="0.25">
      <c r="A22" s="6" t="s">
        <v>87</v>
      </c>
      <c r="B22" s="232" t="s">
        <v>180</v>
      </c>
      <c r="C22" s="232"/>
      <c r="D22" s="232"/>
      <c r="E22" s="232"/>
      <c r="F22" s="232" t="s">
        <v>183</v>
      </c>
      <c r="G22" s="232"/>
      <c r="H22" s="232"/>
      <c r="I22" s="232"/>
      <c r="J22" s="232" t="s">
        <v>185</v>
      </c>
      <c r="K22" s="232"/>
      <c r="L22" s="232"/>
      <c r="M22" s="232"/>
      <c r="N22" s="232" t="s">
        <v>186</v>
      </c>
      <c r="O22" s="232"/>
      <c r="P22" s="232"/>
      <c r="Q22" s="232"/>
      <c r="R22" s="232" t="s">
        <v>188</v>
      </c>
      <c r="S22" s="232"/>
      <c r="T22" s="232"/>
      <c r="U22" s="232"/>
      <c r="V22" s="232" t="s">
        <v>190</v>
      </c>
      <c r="W22" s="232"/>
      <c r="X22" s="232"/>
      <c r="Y22" s="232"/>
      <c r="Z22" s="264"/>
      <c r="AA22" s="264"/>
      <c r="AB22" s="264"/>
      <c r="AC22" s="264"/>
    </row>
    <row r="23" spans="1:29" ht="35.25" customHeight="1" x14ac:dyDescent="0.25">
      <c r="A23" s="6" t="s">
        <v>84</v>
      </c>
      <c r="B23" s="230" t="s">
        <v>181</v>
      </c>
      <c r="C23" s="230"/>
      <c r="D23" s="230"/>
      <c r="E23" s="230"/>
      <c r="F23" s="235" t="s">
        <v>182</v>
      </c>
      <c r="G23" s="236"/>
      <c r="H23" s="236"/>
      <c r="I23" s="237"/>
      <c r="J23" s="235" t="s">
        <v>184</v>
      </c>
      <c r="K23" s="236"/>
      <c r="L23" s="236"/>
      <c r="M23" s="237"/>
      <c r="N23" s="235" t="s">
        <v>187</v>
      </c>
      <c r="O23" s="236"/>
      <c r="P23" s="236"/>
      <c r="Q23" s="237"/>
      <c r="R23" s="235" t="s">
        <v>189</v>
      </c>
      <c r="S23" s="236"/>
      <c r="T23" s="236"/>
      <c r="U23" s="237"/>
      <c r="V23" s="235" t="s">
        <v>191</v>
      </c>
      <c r="W23" s="236"/>
      <c r="X23" s="236"/>
      <c r="Y23" s="237"/>
      <c r="Z23" s="264"/>
      <c r="AA23" s="264"/>
      <c r="AB23" s="264"/>
      <c r="AC23" s="264"/>
    </row>
    <row r="24" spans="1:29" ht="54" customHeight="1" x14ac:dyDescent="0.25">
      <c r="A24" s="6" t="s">
        <v>85</v>
      </c>
      <c r="B24" s="232" t="s">
        <v>128</v>
      </c>
      <c r="C24" s="232"/>
      <c r="D24" s="232"/>
      <c r="E24" s="232"/>
      <c r="F24" s="232" t="s">
        <v>128</v>
      </c>
      <c r="G24" s="232"/>
      <c r="H24" s="232"/>
      <c r="I24" s="232"/>
      <c r="J24" s="232" t="s">
        <v>128</v>
      </c>
      <c r="K24" s="232"/>
      <c r="L24" s="232"/>
      <c r="M24" s="232"/>
      <c r="N24" s="232" t="s">
        <v>128</v>
      </c>
      <c r="O24" s="232"/>
      <c r="P24" s="232"/>
      <c r="Q24" s="232"/>
      <c r="R24" s="232" t="s">
        <v>128</v>
      </c>
      <c r="S24" s="232"/>
      <c r="T24" s="232"/>
      <c r="U24" s="232"/>
      <c r="V24" s="232" t="s">
        <v>128</v>
      </c>
      <c r="W24" s="232"/>
      <c r="X24" s="232"/>
      <c r="Y24" s="232"/>
      <c r="Z24" s="264"/>
      <c r="AA24" s="264"/>
      <c r="AB24" s="264"/>
      <c r="AC24" s="264"/>
    </row>
    <row r="25" spans="1:29" ht="37.5" customHeight="1" x14ac:dyDescent="0.25">
      <c r="A25" s="6" t="s">
        <v>27</v>
      </c>
      <c r="B25" s="229">
        <v>1</v>
      </c>
      <c r="C25" s="230"/>
      <c r="D25" s="230"/>
      <c r="E25" s="230"/>
      <c r="F25" s="230">
        <v>0</v>
      </c>
      <c r="G25" s="230"/>
      <c r="H25" s="230"/>
      <c r="I25" s="230"/>
      <c r="J25" s="230">
        <v>0</v>
      </c>
      <c r="K25" s="230"/>
      <c r="L25" s="230"/>
      <c r="M25" s="230"/>
      <c r="N25" s="229">
        <v>0</v>
      </c>
      <c r="O25" s="230"/>
      <c r="P25" s="230"/>
      <c r="Q25" s="230"/>
      <c r="R25" s="229">
        <v>0</v>
      </c>
      <c r="S25" s="230"/>
      <c r="T25" s="230"/>
      <c r="U25" s="230"/>
      <c r="V25" s="229">
        <v>1</v>
      </c>
      <c r="W25" s="230"/>
      <c r="X25" s="230"/>
      <c r="Y25" s="230"/>
      <c r="Z25" s="264"/>
      <c r="AA25" s="264"/>
      <c r="AB25" s="264"/>
      <c r="AC25" s="264"/>
    </row>
    <row r="26" spans="1:29" ht="57.75" customHeight="1" x14ac:dyDescent="0.25">
      <c r="A26" s="6" t="s">
        <v>86</v>
      </c>
      <c r="B26" s="228">
        <f>IF(OR(E14="",E15=""),"",((COUNTIF(E14:E21,"Accepted")/(COUNT($A$14:$A$21)))))</f>
        <v>0.875</v>
      </c>
      <c r="C26" s="228"/>
      <c r="D26" s="228"/>
      <c r="E26" s="228"/>
      <c r="F26" s="228">
        <f>IF(OR(I14="",I14=""),"",((COUNTIF(I14:I21,"Accepted")/(COUNT($A$14:$A$21)))))</f>
        <v>1</v>
      </c>
      <c r="G26" s="228"/>
      <c r="H26" s="228"/>
      <c r="I26" s="228"/>
      <c r="J26" s="228">
        <f>IF(OR(M14="",M15=""),"",((COUNTIF(M14:M21,"Accepted")/(COUNT($A$14:$A$21)))))</f>
        <v>1</v>
      </c>
      <c r="K26" s="228"/>
      <c r="L26" s="228"/>
      <c r="M26" s="228"/>
      <c r="N26" s="228">
        <f>IF(OR(Q14="",Q15=""),"",((COUNTIF(Q14:Q21,"Accepted")/(COUNT($A$14:$A$21)))))</f>
        <v>1</v>
      </c>
      <c r="O26" s="228"/>
      <c r="P26" s="228"/>
      <c r="Q26" s="228"/>
      <c r="R26" s="228">
        <f>IF(OR(U14="",U15=""),"",((COUNTIF(U14:U21,"Accepted")/(COUNT($A$14:$A$21)))))</f>
        <v>1</v>
      </c>
      <c r="S26" s="228"/>
      <c r="T26" s="228"/>
      <c r="U26" s="228"/>
      <c r="V26" s="228">
        <f>IF(OR(Y14="",Y15=""),"",((COUNTIF(Y14:Y21,"Accepted")/(COUNT($A$14:$A$21)))))</f>
        <v>0.875</v>
      </c>
      <c r="W26" s="228"/>
      <c r="X26" s="228"/>
      <c r="Y26" s="228"/>
      <c r="Z26" s="264"/>
      <c r="AA26" s="264"/>
      <c r="AB26" s="264"/>
      <c r="AC26" s="264"/>
    </row>
    <row r="27" spans="1:29" ht="70.5" customHeight="1" x14ac:dyDescent="0.25">
      <c r="A27" s="6" t="s">
        <v>28</v>
      </c>
      <c r="B27" s="229" t="s">
        <v>192</v>
      </c>
      <c r="C27" s="230"/>
      <c r="D27" s="230"/>
      <c r="E27" s="230"/>
      <c r="F27" s="231"/>
      <c r="G27" s="232"/>
      <c r="H27" s="232"/>
      <c r="I27" s="232"/>
      <c r="J27" s="231"/>
      <c r="K27" s="232"/>
      <c r="L27" s="232"/>
      <c r="M27" s="232"/>
      <c r="N27" s="231"/>
      <c r="O27" s="232"/>
      <c r="P27" s="232"/>
      <c r="Q27" s="232"/>
      <c r="R27" s="231"/>
      <c r="S27" s="232"/>
      <c r="T27" s="232"/>
      <c r="U27" s="232"/>
      <c r="V27" s="231"/>
      <c r="W27" s="232"/>
      <c r="X27" s="232"/>
      <c r="Y27" s="232"/>
      <c r="Z27" s="264"/>
      <c r="AA27" s="264"/>
      <c r="AB27" s="264"/>
      <c r="AC27" s="264"/>
    </row>
    <row r="28" spans="1:29" ht="23.25" customHeight="1" x14ac:dyDescent="0.25">
      <c r="A28" s="115"/>
      <c r="B28" s="116"/>
      <c r="C28" s="117"/>
      <c r="D28" s="117"/>
      <c r="E28" s="117"/>
      <c r="F28" s="118"/>
      <c r="G28" s="119"/>
      <c r="H28" s="119"/>
      <c r="I28" s="119"/>
      <c r="J28" s="118"/>
      <c r="K28" s="119"/>
      <c r="L28" s="119"/>
      <c r="M28" s="119"/>
      <c r="N28" s="118"/>
      <c r="O28" s="119"/>
      <c r="P28" s="119"/>
      <c r="Q28" s="119"/>
      <c r="R28" s="118"/>
      <c r="S28" s="119"/>
      <c r="T28" s="119"/>
      <c r="U28" s="119"/>
      <c r="V28" s="118"/>
      <c r="W28" s="119"/>
      <c r="X28" s="119"/>
      <c r="Y28" s="119"/>
      <c r="Z28" s="120"/>
      <c r="AA28" s="120"/>
      <c r="AB28" s="120"/>
      <c r="AC28" s="120"/>
    </row>
    <row r="29" spans="1:29" ht="32.25" customHeight="1" x14ac:dyDescent="0.25">
      <c r="A29" s="115"/>
      <c r="B29" s="116"/>
      <c r="C29" s="117"/>
      <c r="D29" s="208" t="s">
        <v>159</v>
      </c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118"/>
      <c r="W29" s="119"/>
      <c r="X29" s="119"/>
      <c r="Y29" s="119"/>
      <c r="Z29" s="120"/>
      <c r="AA29" s="120"/>
      <c r="AB29" s="120"/>
      <c r="AC29" s="120"/>
    </row>
    <row r="30" spans="1:29" ht="28.5" customHeight="1" x14ac:dyDescent="0.25">
      <c r="D30" s="209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</row>
    <row r="31" spans="1:29" s="83" customFormat="1" ht="24.75" customHeight="1" x14ac:dyDescent="0.25">
      <c r="B31" s="82"/>
      <c r="C31" s="82"/>
      <c r="D31" s="85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6"/>
      <c r="U31" s="82"/>
      <c r="V31" s="82"/>
      <c r="W31" s="82"/>
      <c r="X31" s="82"/>
      <c r="Y31" s="82"/>
    </row>
    <row r="32" spans="1:29" s="83" customFormat="1" ht="24.75" customHeight="1" x14ac:dyDescent="0.25">
      <c r="B32" s="82"/>
      <c r="C32" s="82"/>
      <c r="D32" s="82"/>
      <c r="E32" s="82"/>
      <c r="F32" s="265" t="s">
        <v>24</v>
      </c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82"/>
      <c r="S32" s="82"/>
      <c r="T32" s="82"/>
      <c r="U32" s="82"/>
      <c r="V32" s="82"/>
      <c r="W32" s="82"/>
      <c r="X32" s="82"/>
      <c r="Y32" s="82"/>
    </row>
    <row r="33" spans="1:25" s="83" customFormat="1" ht="29.25" customHeight="1" x14ac:dyDescent="0.25">
      <c r="B33" s="82"/>
      <c r="C33" s="82"/>
      <c r="D33" s="86"/>
      <c r="E33" s="82"/>
      <c r="F33" s="257" t="s">
        <v>155</v>
      </c>
      <c r="G33" s="258"/>
      <c r="H33" s="258"/>
      <c r="I33" s="259"/>
      <c r="J33" s="266"/>
      <c r="K33" s="267"/>
      <c r="L33" s="267"/>
      <c r="M33" s="267"/>
      <c r="N33" s="267"/>
      <c r="O33" s="267"/>
      <c r="P33" s="267"/>
      <c r="Q33" s="268"/>
      <c r="R33" s="82"/>
      <c r="S33" s="82"/>
      <c r="T33" s="82"/>
      <c r="U33" s="82"/>
      <c r="V33" s="82"/>
      <c r="W33" s="82"/>
      <c r="X33" s="82"/>
      <c r="Y33" s="82"/>
    </row>
    <row r="34" spans="1:25" s="83" customFormat="1" ht="29.25" customHeight="1" x14ac:dyDescent="0.25">
      <c r="B34" s="82"/>
      <c r="C34" s="82"/>
      <c r="D34" s="82"/>
      <c r="E34" s="82"/>
      <c r="F34" s="257" t="s">
        <v>23</v>
      </c>
      <c r="G34" s="258"/>
      <c r="H34" s="258"/>
      <c r="I34" s="259"/>
      <c r="J34" s="266"/>
      <c r="K34" s="267"/>
      <c r="L34" s="267"/>
      <c r="M34" s="267"/>
      <c r="N34" s="267"/>
      <c r="O34" s="267"/>
      <c r="P34" s="267"/>
      <c r="Q34" s="268"/>
      <c r="R34" s="82"/>
      <c r="S34" s="82"/>
      <c r="T34" s="82"/>
      <c r="U34" s="82"/>
      <c r="V34" s="82"/>
      <c r="W34" s="82"/>
      <c r="X34" s="82"/>
      <c r="Y34" s="82"/>
    </row>
    <row r="35" spans="1:25" s="83" customFormat="1" ht="29.25" customHeight="1" x14ac:dyDescent="0.25">
      <c r="B35" s="82"/>
      <c r="C35" s="82"/>
      <c r="D35" s="82"/>
      <c r="E35" s="82"/>
      <c r="F35" s="257" t="s">
        <v>101</v>
      </c>
      <c r="G35" s="258"/>
      <c r="H35" s="258"/>
      <c r="I35" s="259"/>
      <c r="J35" s="266"/>
      <c r="K35" s="267"/>
      <c r="L35" s="267"/>
      <c r="M35" s="267"/>
      <c r="N35" s="267"/>
      <c r="O35" s="267"/>
      <c r="P35" s="267"/>
      <c r="Q35" s="268"/>
      <c r="R35" s="82"/>
      <c r="S35" s="82"/>
      <c r="T35" s="82"/>
      <c r="U35" s="82"/>
      <c r="V35" s="82"/>
      <c r="W35" s="82"/>
      <c r="X35" s="82"/>
      <c r="Y35" s="82"/>
    </row>
    <row r="36" spans="1:25" s="83" customFormat="1" ht="29.25" customHeight="1" x14ac:dyDescent="0.25">
      <c r="B36" s="82"/>
      <c r="C36" s="82"/>
      <c r="D36" s="82"/>
      <c r="E36" s="82"/>
      <c r="F36" s="257" t="s">
        <v>23</v>
      </c>
      <c r="G36" s="258"/>
      <c r="H36" s="258"/>
      <c r="I36" s="259"/>
      <c r="J36" s="266"/>
      <c r="K36" s="267"/>
      <c r="L36" s="267"/>
      <c r="M36" s="267"/>
      <c r="N36" s="267"/>
      <c r="O36" s="267"/>
      <c r="P36" s="267"/>
      <c r="Q36" s="268"/>
      <c r="R36" s="82"/>
      <c r="S36" s="82"/>
      <c r="T36" s="82"/>
      <c r="U36" s="82"/>
      <c r="V36" s="82"/>
      <c r="W36" s="82"/>
      <c r="X36" s="82"/>
      <c r="Y36" s="82"/>
    </row>
    <row r="37" spans="1:25" s="83" customFormat="1" ht="29.25" customHeight="1" x14ac:dyDescent="0.25">
      <c r="B37" s="82"/>
      <c r="C37" s="82"/>
      <c r="D37" s="82"/>
      <c r="E37" s="82"/>
      <c r="F37" s="257" t="s">
        <v>107</v>
      </c>
      <c r="G37" s="258"/>
      <c r="H37" s="258"/>
      <c r="I37" s="259"/>
      <c r="J37" s="266"/>
      <c r="K37" s="267"/>
      <c r="L37" s="267"/>
      <c r="M37" s="267"/>
      <c r="N37" s="267"/>
      <c r="O37" s="267"/>
      <c r="P37" s="267"/>
      <c r="Q37" s="268"/>
      <c r="R37" s="82"/>
      <c r="S37" s="82"/>
      <c r="T37" s="82"/>
      <c r="U37" s="82"/>
      <c r="V37" s="82"/>
      <c r="W37" s="82"/>
      <c r="X37" s="82"/>
      <c r="Y37" s="82"/>
    </row>
    <row r="38" spans="1:25" ht="29.25" customHeight="1" x14ac:dyDescent="0.25">
      <c r="F38" s="257" t="s">
        <v>23</v>
      </c>
      <c r="G38" s="258"/>
      <c r="H38" s="258"/>
      <c r="I38" s="259"/>
      <c r="J38" s="266"/>
      <c r="K38" s="267"/>
      <c r="L38" s="267"/>
      <c r="M38" s="267"/>
      <c r="N38" s="267"/>
      <c r="O38" s="267"/>
      <c r="P38" s="267"/>
      <c r="Q38" s="268"/>
    </row>
    <row r="40" spans="1:25" ht="21.75" customHeight="1" x14ac:dyDescent="0.3">
      <c r="F40" s="46" t="s">
        <v>168</v>
      </c>
      <c r="I40" s="84"/>
      <c r="K40" s="30"/>
      <c r="L40" s="26"/>
    </row>
    <row r="41" spans="1:25" x14ac:dyDescent="0.25">
      <c r="H41" s="26"/>
      <c r="I41" s="26"/>
      <c r="J41" s="28"/>
      <c r="K41" s="27"/>
      <c r="L41" s="26"/>
      <c r="M41" s="26"/>
      <c r="N41" s="26"/>
    </row>
    <row r="42" spans="1:25" ht="42" customHeight="1" x14ac:dyDescent="0.25"/>
    <row r="43" spans="1:25" ht="1.5" customHeight="1" x14ac:dyDescent="0.25">
      <c r="A43" s="250" t="s">
        <v>100</v>
      </c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2"/>
    </row>
  </sheetData>
  <sheetProtection password="DF33" sheet="1" objects="1" scenarios="1" formatCells="0" formatColumns="0" formatRows="0"/>
  <mergeCells count="120">
    <mergeCell ref="Z2:Z13"/>
    <mergeCell ref="AA2:AA13"/>
    <mergeCell ref="AB2:AB13"/>
    <mergeCell ref="AC2:AC13"/>
    <mergeCell ref="Z22:AC27"/>
    <mergeCell ref="F38:I38"/>
    <mergeCell ref="F32:Q32"/>
    <mergeCell ref="J33:Q33"/>
    <mergeCell ref="J34:Q34"/>
    <mergeCell ref="J35:Q35"/>
    <mergeCell ref="J36:Q36"/>
    <mergeCell ref="J37:Q37"/>
    <mergeCell ref="J38:Q38"/>
    <mergeCell ref="F37:I37"/>
    <mergeCell ref="R25:U25"/>
    <mergeCell ref="V26:Y26"/>
    <mergeCell ref="V27:Y27"/>
    <mergeCell ref="J6:M6"/>
    <mergeCell ref="J7:M7"/>
    <mergeCell ref="J8:M8"/>
    <mergeCell ref="J9:M9"/>
    <mergeCell ref="J10:M10"/>
    <mergeCell ref="J11:M11"/>
    <mergeCell ref="R10:U10"/>
    <mergeCell ref="B12:E12"/>
    <mergeCell ref="F12:I12"/>
    <mergeCell ref="J12:M12"/>
    <mergeCell ref="N12:Q12"/>
    <mergeCell ref="B24:E24"/>
    <mergeCell ref="F24:I24"/>
    <mergeCell ref="B25:E25"/>
    <mergeCell ref="F25:I25"/>
    <mergeCell ref="J25:M25"/>
    <mergeCell ref="J22:M22"/>
    <mergeCell ref="N22:Q22"/>
    <mergeCell ref="N25:Q25"/>
    <mergeCell ref="B26:E26"/>
    <mergeCell ref="F26:I26"/>
    <mergeCell ref="J26:M26"/>
    <mergeCell ref="N26:Q26"/>
    <mergeCell ref="A1:Y1"/>
    <mergeCell ref="F33:I33"/>
    <mergeCell ref="F34:I34"/>
    <mergeCell ref="F35:I35"/>
    <mergeCell ref="F36:I36"/>
    <mergeCell ref="R12:U12"/>
    <mergeCell ref="V12:Y12"/>
    <mergeCell ref="V22:Y22"/>
    <mergeCell ref="V23:Y23"/>
    <mergeCell ref="V24:Y24"/>
    <mergeCell ref="V25:Y25"/>
    <mergeCell ref="R22:U22"/>
    <mergeCell ref="J23:M23"/>
    <mergeCell ref="N23:Q23"/>
    <mergeCell ref="R23:U23"/>
    <mergeCell ref="J24:M24"/>
    <mergeCell ref="N24:Q24"/>
    <mergeCell ref="R24:U24"/>
    <mergeCell ref="B22:E22"/>
    <mergeCell ref="F22:I22"/>
    <mergeCell ref="A43:Y43"/>
    <mergeCell ref="B23:E23"/>
    <mergeCell ref="F23:I23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F3:I3"/>
    <mergeCell ref="F4:I4"/>
    <mergeCell ref="F5:I5"/>
    <mergeCell ref="F6:I6"/>
    <mergeCell ref="F7:I7"/>
    <mergeCell ref="F8:I8"/>
    <mergeCell ref="F9:I9"/>
    <mergeCell ref="F10:I10"/>
    <mergeCell ref="F11:I11"/>
    <mergeCell ref="J3:M3"/>
    <mergeCell ref="J4:M4"/>
    <mergeCell ref="J5:M5"/>
    <mergeCell ref="R8:U8"/>
    <mergeCell ref="R9:U9"/>
    <mergeCell ref="R11:U11"/>
    <mergeCell ref="N3:Q3"/>
    <mergeCell ref="N4:Q4"/>
    <mergeCell ref="N5:Q5"/>
    <mergeCell ref="N6:Q6"/>
    <mergeCell ref="N7:Q7"/>
    <mergeCell ref="N8:Q8"/>
    <mergeCell ref="N9:Q9"/>
    <mergeCell ref="N10:Q10"/>
    <mergeCell ref="N11:Q11"/>
    <mergeCell ref="D29:D30"/>
    <mergeCell ref="E29:U30"/>
    <mergeCell ref="R26:U26"/>
    <mergeCell ref="B27:E27"/>
    <mergeCell ref="F27:I27"/>
    <mergeCell ref="J27:M27"/>
    <mergeCell ref="N27:Q27"/>
    <mergeCell ref="R27:U27"/>
    <mergeCell ref="A2:E2"/>
    <mergeCell ref="F2:Y2"/>
    <mergeCell ref="V3:Y3"/>
    <mergeCell ref="V4:Y4"/>
    <mergeCell ref="V5:Y5"/>
    <mergeCell ref="V6:Y6"/>
    <mergeCell ref="V7:Y7"/>
    <mergeCell ref="V8:Y8"/>
    <mergeCell ref="V9:Y9"/>
    <mergeCell ref="V10:Y10"/>
    <mergeCell ref="V11:Y11"/>
    <mergeCell ref="R3:U3"/>
    <mergeCell ref="R4:U4"/>
    <mergeCell ref="R5:U5"/>
    <mergeCell ref="R6:U6"/>
    <mergeCell ref="R7:U7"/>
  </mergeCells>
  <conditionalFormatting sqref="J41">
    <cfRule type="cellIs" dxfId="232" priority="604" operator="greaterThan">
      <formula>20</formula>
    </cfRule>
  </conditionalFormatting>
  <conditionalFormatting sqref="D14:D21">
    <cfRule type="cellIs" dxfId="231" priority="214" operator="notBetween">
      <formula>80</formula>
      <formula>120</formula>
    </cfRule>
  </conditionalFormatting>
  <conditionalFormatting sqref="E14:E21">
    <cfRule type="containsText" dxfId="230" priority="213" operator="containsText" text="Fail">
      <formula>NOT(ISERROR(SEARCH("Fail",E14)))</formula>
    </cfRule>
  </conditionalFormatting>
  <conditionalFormatting sqref="E15:E21">
    <cfRule type="containsText" dxfId="229" priority="212" operator="containsText" text="Fail">
      <formula>NOT(ISERROR(SEARCH("Fail",E15)))</formula>
    </cfRule>
  </conditionalFormatting>
  <conditionalFormatting sqref="E14:E21">
    <cfRule type="containsText" dxfId="228" priority="211" operator="containsText" text="Rejected">
      <formula>NOT(ISERROR(SEARCH("Rejected",E14)))</formula>
    </cfRule>
  </conditionalFormatting>
  <conditionalFormatting sqref="D14:D21">
    <cfRule type="cellIs" dxfId="227" priority="210" operator="notBetween">
      <formula>80</formula>
      <formula>120</formula>
    </cfRule>
  </conditionalFormatting>
  <conditionalFormatting sqref="E14:E21">
    <cfRule type="containsText" dxfId="226" priority="209" operator="containsText" text="Fail">
      <formula>NOT(ISERROR(SEARCH("Fail",E14)))</formula>
    </cfRule>
  </conditionalFormatting>
  <conditionalFormatting sqref="E15:E21">
    <cfRule type="containsText" dxfId="225" priority="208" operator="containsText" text="Fail">
      <formula>NOT(ISERROR(SEARCH("Fail",E15)))</formula>
    </cfRule>
  </conditionalFormatting>
  <conditionalFormatting sqref="E14:E21">
    <cfRule type="containsText" dxfId="224" priority="207" operator="containsText" text="Rejected">
      <formula>NOT(ISERROR(SEARCH("Rejected",E14)))</formula>
    </cfRule>
  </conditionalFormatting>
  <conditionalFormatting sqref="D15:D21">
    <cfRule type="cellIs" dxfId="223" priority="206" operator="notBetween">
      <formula>80</formula>
      <formula>120</formula>
    </cfRule>
  </conditionalFormatting>
  <conditionalFormatting sqref="D14:D21">
    <cfRule type="cellIs" dxfId="222" priority="205" operator="notBetween">
      <formula>80</formula>
      <formula>120</formula>
    </cfRule>
  </conditionalFormatting>
  <conditionalFormatting sqref="E14:E21">
    <cfRule type="containsText" dxfId="221" priority="204" operator="containsText" text="Fail">
      <formula>NOT(ISERROR(SEARCH("Fail",E14)))</formula>
    </cfRule>
  </conditionalFormatting>
  <conditionalFormatting sqref="E14:E21">
    <cfRule type="containsText" dxfId="220" priority="203" operator="containsText" text="Rejected">
      <formula>NOT(ISERROR(SEARCH("Rejected",E14)))</formula>
    </cfRule>
  </conditionalFormatting>
  <conditionalFormatting sqref="D14:D21">
    <cfRule type="cellIs" dxfId="219" priority="202" operator="notBetween">
      <formula>80</formula>
      <formula>120</formula>
    </cfRule>
  </conditionalFormatting>
  <conditionalFormatting sqref="E14:E21">
    <cfRule type="containsText" dxfId="218" priority="201" operator="containsText" text="Fail">
      <formula>NOT(ISERROR(SEARCH("Fail",E14)))</formula>
    </cfRule>
  </conditionalFormatting>
  <conditionalFormatting sqref="E14:E21">
    <cfRule type="containsText" dxfId="217" priority="200" operator="containsText" text="Rejected">
      <formula>NOT(ISERROR(SEARCH("Rejected",E14)))</formula>
    </cfRule>
  </conditionalFormatting>
  <conditionalFormatting sqref="D14:D21">
    <cfRule type="cellIs" dxfId="216" priority="199" operator="notBetween">
      <formula>80</formula>
      <formula>120</formula>
    </cfRule>
  </conditionalFormatting>
  <conditionalFormatting sqref="E14:E21">
    <cfRule type="containsText" dxfId="215" priority="198" operator="containsText" text="Fail">
      <formula>NOT(ISERROR(SEARCH("Fail",E14)))</formula>
    </cfRule>
  </conditionalFormatting>
  <conditionalFormatting sqref="E14:E21">
    <cfRule type="containsText" dxfId="214" priority="197" operator="containsText" text="Rejected">
      <formula>NOT(ISERROR(SEARCH("Rejected",E14)))</formula>
    </cfRule>
  </conditionalFormatting>
  <conditionalFormatting sqref="D15:D21">
    <cfRule type="cellIs" dxfId="213" priority="196" operator="notBetween">
      <formula>80</formula>
      <formula>120</formula>
    </cfRule>
  </conditionalFormatting>
  <conditionalFormatting sqref="E15:E21">
    <cfRule type="containsText" dxfId="212" priority="195" operator="containsText" text="Fail">
      <formula>NOT(ISERROR(SEARCH("Fail",E15)))</formula>
    </cfRule>
  </conditionalFormatting>
  <conditionalFormatting sqref="E15:E21">
    <cfRule type="containsText" dxfId="211" priority="194" operator="containsText" text="Fail">
      <formula>NOT(ISERROR(SEARCH("Fail",E15)))</formula>
    </cfRule>
  </conditionalFormatting>
  <conditionalFormatting sqref="E15:E21">
    <cfRule type="containsText" dxfId="210" priority="193" operator="containsText" text="Rejected">
      <formula>NOT(ISERROR(SEARCH("Rejected",E15)))</formula>
    </cfRule>
  </conditionalFormatting>
  <conditionalFormatting sqref="E15:E21">
    <cfRule type="containsText" dxfId="209" priority="192" operator="containsText" text="Fail">
      <formula>NOT(ISERROR(SEARCH("Fail",E15)))</formula>
    </cfRule>
  </conditionalFormatting>
  <conditionalFormatting sqref="E15:E21">
    <cfRule type="containsText" dxfId="208" priority="191" operator="containsText" text="Rejected">
      <formula>NOT(ISERROR(SEARCH("Rejected",E15)))</formula>
    </cfRule>
  </conditionalFormatting>
  <conditionalFormatting sqref="D15:D21">
    <cfRule type="cellIs" dxfId="207" priority="190" operator="notBetween">
      <formula>80</formula>
      <formula>120</formula>
    </cfRule>
  </conditionalFormatting>
  <conditionalFormatting sqref="D15:D21">
    <cfRule type="cellIs" dxfId="206" priority="189" operator="notBetween">
      <formula>80</formula>
      <formula>120</formula>
    </cfRule>
  </conditionalFormatting>
  <conditionalFormatting sqref="E15:E21">
    <cfRule type="containsText" dxfId="205" priority="188" operator="containsText" text="Fail">
      <formula>NOT(ISERROR(SEARCH("Fail",E15)))</formula>
    </cfRule>
  </conditionalFormatting>
  <conditionalFormatting sqref="E15:E21">
    <cfRule type="containsText" dxfId="204" priority="187" operator="containsText" text="Fail">
      <formula>NOT(ISERROR(SEARCH("Fail",E15)))</formula>
    </cfRule>
  </conditionalFormatting>
  <conditionalFormatting sqref="E15:E21">
    <cfRule type="containsText" dxfId="203" priority="186" operator="containsText" text="Rejected">
      <formula>NOT(ISERROR(SEARCH("Rejected",E15)))</formula>
    </cfRule>
  </conditionalFormatting>
  <conditionalFormatting sqref="H14:H21">
    <cfRule type="cellIs" dxfId="202" priority="185" operator="notBetween">
      <formula>80</formula>
      <formula>120</formula>
    </cfRule>
  </conditionalFormatting>
  <conditionalFormatting sqref="I14:I21">
    <cfRule type="containsText" dxfId="201" priority="184" operator="containsText" text="Fail">
      <formula>NOT(ISERROR(SEARCH("Fail",I14)))</formula>
    </cfRule>
  </conditionalFormatting>
  <conditionalFormatting sqref="I14:I21">
    <cfRule type="containsText" dxfId="200" priority="182" operator="containsText" text="Rejected">
      <formula>NOT(ISERROR(SEARCH("Rejected",I14)))</formula>
    </cfRule>
  </conditionalFormatting>
  <conditionalFormatting sqref="I14:I21">
    <cfRule type="containsText" dxfId="199" priority="181" operator="containsText" text="Fail">
      <formula>NOT(ISERROR(SEARCH("Fail",I14)))</formula>
    </cfRule>
  </conditionalFormatting>
  <conditionalFormatting sqref="I14:I21">
    <cfRule type="containsText" dxfId="198" priority="179" operator="containsText" text="Rejected">
      <formula>NOT(ISERROR(SEARCH("Rejected",I14)))</formula>
    </cfRule>
  </conditionalFormatting>
  <conditionalFormatting sqref="H14:H21">
    <cfRule type="cellIs" dxfId="197" priority="178" operator="notBetween">
      <formula>80</formula>
      <formula>120</formula>
    </cfRule>
  </conditionalFormatting>
  <conditionalFormatting sqref="H14:H21">
    <cfRule type="cellIs" dxfId="196" priority="177" operator="notBetween">
      <formula>80</formula>
      <formula>120</formula>
    </cfRule>
  </conditionalFormatting>
  <conditionalFormatting sqref="I14:I21">
    <cfRule type="containsText" dxfId="195" priority="176" operator="containsText" text="Fail">
      <formula>NOT(ISERROR(SEARCH("Fail",I14)))</formula>
    </cfRule>
  </conditionalFormatting>
  <conditionalFormatting sqref="I14:I21">
    <cfRule type="containsText" dxfId="194" priority="174" operator="containsText" text="Rejected">
      <formula>NOT(ISERROR(SEARCH("Rejected",I14)))</formula>
    </cfRule>
  </conditionalFormatting>
  <conditionalFormatting sqref="I14:I21">
    <cfRule type="containsText" dxfId="193" priority="173" operator="containsText" text="Fail">
      <formula>NOT(ISERROR(SEARCH("Fail",I14)))</formula>
    </cfRule>
  </conditionalFormatting>
  <conditionalFormatting sqref="I14:I21">
    <cfRule type="containsText" dxfId="192" priority="171" operator="containsText" text="Rejected">
      <formula>NOT(ISERROR(SEARCH("Rejected",I14)))</formula>
    </cfRule>
  </conditionalFormatting>
  <conditionalFormatting sqref="H14:H21">
    <cfRule type="cellIs" dxfId="191" priority="170" operator="notBetween">
      <formula>80</formula>
      <formula>120</formula>
    </cfRule>
  </conditionalFormatting>
  <conditionalFormatting sqref="I14:I21">
    <cfRule type="containsText" dxfId="190" priority="169" operator="containsText" text="Fail">
      <formula>NOT(ISERROR(SEARCH("Fail",I14)))</formula>
    </cfRule>
  </conditionalFormatting>
  <conditionalFormatting sqref="I14:I21">
    <cfRule type="containsText" dxfId="189" priority="167" operator="containsText" text="Rejected">
      <formula>NOT(ISERROR(SEARCH("Rejected",I14)))</formula>
    </cfRule>
  </conditionalFormatting>
  <conditionalFormatting sqref="H14:H21">
    <cfRule type="cellIs" dxfId="188" priority="166" operator="notBetween">
      <formula>80</formula>
      <formula>120</formula>
    </cfRule>
  </conditionalFormatting>
  <conditionalFormatting sqref="M14:M21">
    <cfRule type="containsText" dxfId="187" priority="164" operator="containsText" text="Fail">
      <formula>NOT(ISERROR(SEARCH("Fail",M14)))</formula>
    </cfRule>
  </conditionalFormatting>
  <conditionalFormatting sqref="M15:M21">
    <cfRule type="containsText" dxfId="186" priority="163" operator="containsText" text="Fail">
      <formula>NOT(ISERROR(SEARCH("Fail",M15)))</formula>
    </cfRule>
  </conditionalFormatting>
  <conditionalFormatting sqref="M14:M21">
    <cfRule type="containsText" dxfId="185" priority="162" operator="containsText" text="Rejected">
      <formula>NOT(ISERROR(SEARCH("Rejected",M14)))</formula>
    </cfRule>
  </conditionalFormatting>
  <conditionalFormatting sqref="M14:M21">
    <cfRule type="containsText" dxfId="184" priority="161" operator="containsText" text="Fail">
      <formula>NOT(ISERROR(SEARCH("Fail",M14)))</formula>
    </cfRule>
  </conditionalFormatting>
  <conditionalFormatting sqref="M15:M21">
    <cfRule type="containsText" dxfId="183" priority="160" operator="containsText" text="Fail">
      <formula>NOT(ISERROR(SEARCH("Fail",M15)))</formula>
    </cfRule>
  </conditionalFormatting>
  <conditionalFormatting sqref="M14:M21">
    <cfRule type="containsText" dxfId="182" priority="159" operator="containsText" text="Rejected">
      <formula>NOT(ISERROR(SEARCH("Rejected",M14)))</formula>
    </cfRule>
  </conditionalFormatting>
  <conditionalFormatting sqref="M14:M21">
    <cfRule type="containsText" dxfId="181" priority="156" operator="containsText" text="Fail">
      <formula>NOT(ISERROR(SEARCH("Fail",M14)))</formula>
    </cfRule>
  </conditionalFormatting>
  <conditionalFormatting sqref="M15:M21">
    <cfRule type="containsText" dxfId="180" priority="155" operator="containsText" text="Fail">
      <formula>NOT(ISERROR(SEARCH("Fail",M15)))</formula>
    </cfRule>
  </conditionalFormatting>
  <conditionalFormatting sqref="M14:M21">
    <cfRule type="containsText" dxfId="179" priority="154" operator="containsText" text="Rejected">
      <formula>NOT(ISERROR(SEARCH("Rejected",M14)))</formula>
    </cfRule>
  </conditionalFormatting>
  <conditionalFormatting sqref="M14:M21">
    <cfRule type="containsText" dxfId="178" priority="153" operator="containsText" text="Fail">
      <formula>NOT(ISERROR(SEARCH("Fail",M14)))</formula>
    </cfRule>
  </conditionalFormatting>
  <conditionalFormatting sqref="M15:M21">
    <cfRule type="containsText" dxfId="177" priority="152" operator="containsText" text="Fail">
      <formula>NOT(ISERROR(SEARCH("Fail",M15)))</formula>
    </cfRule>
  </conditionalFormatting>
  <conditionalFormatting sqref="M14:M21">
    <cfRule type="containsText" dxfId="176" priority="151" operator="containsText" text="Rejected">
      <formula>NOT(ISERROR(SEARCH("Rejected",M14)))</formula>
    </cfRule>
  </conditionalFormatting>
  <conditionalFormatting sqref="M14:M21">
    <cfRule type="containsText" dxfId="175" priority="149" operator="containsText" text="Fail">
      <formula>NOT(ISERROR(SEARCH("Fail",M14)))</formula>
    </cfRule>
  </conditionalFormatting>
  <conditionalFormatting sqref="M15:M21">
    <cfRule type="containsText" dxfId="174" priority="148" operator="containsText" text="Fail">
      <formula>NOT(ISERROR(SEARCH("Fail",M15)))</formula>
    </cfRule>
  </conditionalFormatting>
  <conditionalFormatting sqref="M14:M21">
    <cfRule type="containsText" dxfId="173" priority="147" operator="containsText" text="Rejected">
      <formula>NOT(ISERROR(SEARCH("Rejected",M14)))</formula>
    </cfRule>
  </conditionalFormatting>
  <conditionalFormatting sqref="P14:P21">
    <cfRule type="cellIs" dxfId="172" priority="145" operator="notBetween">
      <formula>80</formula>
      <formula>120</formula>
    </cfRule>
  </conditionalFormatting>
  <conditionalFormatting sqref="Q14:Q21">
    <cfRule type="containsText" dxfId="171" priority="144" operator="containsText" text="Fail">
      <formula>NOT(ISERROR(SEARCH("Fail",Q14)))</formula>
    </cfRule>
  </conditionalFormatting>
  <conditionalFormatting sqref="Q15:Q21">
    <cfRule type="containsText" dxfId="170" priority="143" operator="containsText" text="Fail">
      <formula>NOT(ISERROR(SEARCH("Fail",Q15)))</formula>
    </cfRule>
  </conditionalFormatting>
  <conditionalFormatting sqref="Q14:Q21">
    <cfRule type="containsText" dxfId="169" priority="142" operator="containsText" text="Rejected">
      <formula>NOT(ISERROR(SEARCH("Rejected",Q14)))</formula>
    </cfRule>
  </conditionalFormatting>
  <conditionalFormatting sqref="Q14:Q21">
    <cfRule type="containsText" dxfId="168" priority="141" operator="containsText" text="Fail">
      <formula>NOT(ISERROR(SEARCH("Fail",Q14)))</formula>
    </cfRule>
  </conditionalFormatting>
  <conditionalFormatting sqref="Q15:Q21">
    <cfRule type="containsText" dxfId="167" priority="140" operator="containsText" text="Fail">
      <formula>NOT(ISERROR(SEARCH("Fail",Q15)))</formula>
    </cfRule>
  </conditionalFormatting>
  <conditionalFormatting sqref="Q14:Q21">
    <cfRule type="containsText" dxfId="166" priority="139" operator="containsText" text="Rejected">
      <formula>NOT(ISERROR(SEARCH("Rejected",Q14)))</formula>
    </cfRule>
  </conditionalFormatting>
  <conditionalFormatting sqref="P14:P21">
    <cfRule type="cellIs" dxfId="165" priority="138" operator="notBetween">
      <formula>80</formula>
      <formula>120</formula>
    </cfRule>
  </conditionalFormatting>
  <conditionalFormatting sqref="P14:P21">
    <cfRule type="cellIs" dxfId="164" priority="137" operator="notBetween">
      <formula>80</formula>
      <formula>120</formula>
    </cfRule>
  </conditionalFormatting>
  <conditionalFormatting sqref="Q14:Q21">
    <cfRule type="containsText" dxfId="163" priority="136" operator="containsText" text="Fail">
      <formula>NOT(ISERROR(SEARCH("Fail",Q14)))</formula>
    </cfRule>
  </conditionalFormatting>
  <conditionalFormatting sqref="Q15:Q21">
    <cfRule type="containsText" dxfId="162" priority="135" operator="containsText" text="Fail">
      <formula>NOT(ISERROR(SEARCH("Fail",Q15)))</formula>
    </cfRule>
  </conditionalFormatting>
  <conditionalFormatting sqref="Q14:Q21">
    <cfRule type="containsText" dxfId="161" priority="134" operator="containsText" text="Rejected">
      <formula>NOT(ISERROR(SEARCH("Rejected",Q14)))</formula>
    </cfRule>
  </conditionalFormatting>
  <conditionalFormatting sqref="Q14:Q21">
    <cfRule type="containsText" dxfId="160" priority="133" operator="containsText" text="Fail">
      <formula>NOT(ISERROR(SEARCH("Fail",Q14)))</formula>
    </cfRule>
  </conditionalFormatting>
  <conditionalFormatting sqref="Q15:Q21">
    <cfRule type="containsText" dxfId="159" priority="132" operator="containsText" text="Fail">
      <formula>NOT(ISERROR(SEARCH("Fail",Q15)))</formula>
    </cfRule>
  </conditionalFormatting>
  <conditionalFormatting sqref="Q14:Q21">
    <cfRule type="containsText" dxfId="158" priority="131" operator="containsText" text="Rejected">
      <formula>NOT(ISERROR(SEARCH("Rejected",Q14)))</formula>
    </cfRule>
  </conditionalFormatting>
  <conditionalFormatting sqref="P14:P21">
    <cfRule type="cellIs" dxfId="157" priority="130" operator="notBetween">
      <formula>80</formula>
      <formula>120</formula>
    </cfRule>
  </conditionalFormatting>
  <conditionalFormatting sqref="Q14:Q21">
    <cfRule type="containsText" dxfId="156" priority="129" operator="containsText" text="Fail">
      <formula>NOT(ISERROR(SEARCH("Fail",Q14)))</formula>
    </cfRule>
  </conditionalFormatting>
  <conditionalFormatting sqref="Q15:Q21">
    <cfRule type="containsText" dxfId="155" priority="128" operator="containsText" text="Fail">
      <formula>NOT(ISERROR(SEARCH("Fail",Q15)))</formula>
    </cfRule>
  </conditionalFormatting>
  <conditionalFormatting sqref="Q14:Q21">
    <cfRule type="containsText" dxfId="154" priority="127" operator="containsText" text="Rejected">
      <formula>NOT(ISERROR(SEARCH("Rejected",Q14)))</formula>
    </cfRule>
  </conditionalFormatting>
  <conditionalFormatting sqref="P14:P21">
    <cfRule type="cellIs" dxfId="153" priority="126" operator="notBetween">
      <formula>80</formula>
      <formula>120</formula>
    </cfRule>
  </conditionalFormatting>
  <conditionalFormatting sqref="T14:T21">
    <cfRule type="cellIs" dxfId="152" priority="125" operator="notBetween">
      <formula>80</formula>
      <formula>120</formula>
    </cfRule>
  </conditionalFormatting>
  <conditionalFormatting sqref="U14:U21">
    <cfRule type="containsText" dxfId="151" priority="124" operator="containsText" text="Fail">
      <formula>NOT(ISERROR(SEARCH("Fail",U14)))</formula>
    </cfRule>
  </conditionalFormatting>
  <conditionalFormatting sqref="U15:U21">
    <cfRule type="containsText" dxfId="150" priority="123" operator="containsText" text="Fail">
      <formula>NOT(ISERROR(SEARCH("Fail",U15)))</formula>
    </cfRule>
  </conditionalFormatting>
  <conditionalFormatting sqref="U14:U21">
    <cfRule type="containsText" dxfId="149" priority="122" operator="containsText" text="Rejected">
      <formula>NOT(ISERROR(SEARCH("Rejected",U14)))</formula>
    </cfRule>
  </conditionalFormatting>
  <conditionalFormatting sqref="U14:U21">
    <cfRule type="containsText" dxfId="148" priority="121" operator="containsText" text="Fail">
      <formula>NOT(ISERROR(SEARCH("Fail",U14)))</formula>
    </cfRule>
  </conditionalFormatting>
  <conditionalFormatting sqref="U15:U21">
    <cfRule type="containsText" dxfId="147" priority="120" operator="containsText" text="Fail">
      <formula>NOT(ISERROR(SEARCH("Fail",U15)))</formula>
    </cfRule>
  </conditionalFormatting>
  <conditionalFormatting sqref="U14:U21">
    <cfRule type="containsText" dxfId="146" priority="119" operator="containsText" text="Rejected">
      <formula>NOT(ISERROR(SEARCH("Rejected",U14)))</formula>
    </cfRule>
  </conditionalFormatting>
  <conditionalFormatting sqref="T14:T21">
    <cfRule type="cellIs" dxfId="145" priority="118" operator="notBetween">
      <formula>80</formula>
      <formula>120</formula>
    </cfRule>
  </conditionalFormatting>
  <conditionalFormatting sqref="T14:T21">
    <cfRule type="cellIs" dxfId="144" priority="117" operator="notBetween">
      <formula>80</formula>
      <formula>120</formula>
    </cfRule>
  </conditionalFormatting>
  <conditionalFormatting sqref="U14:U21">
    <cfRule type="containsText" dxfId="143" priority="116" operator="containsText" text="Fail">
      <formula>NOT(ISERROR(SEARCH("Fail",U14)))</formula>
    </cfRule>
  </conditionalFormatting>
  <conditionalFormatting sqref="U15:U21">
    <cfRule type="containsText" dxfId="142" priority="115" operator="containsText" text="Fail">
      <formula>NOT(ISERROR(SEARCH("Fail",U15)))</formula>
    </cfRule>
  </conditionalFormatting>
  <conditionalFormatting sqref="U14:U21">
    <cfRule type="containsText" dxfId="141" priority="114" operator="containsText" text="Rejected">
      <formula>NOT(ISERROR(SEARCH("Rejected",U14)))</formula>
    </cfRule>
  </conditionalFormatting>
  <conditionalFormatting sqref="U14:U21">
    <cfRule type="containsText" dxfId="140" priority="113" operator="containsText" text="Fail">
      <formula>NOT(ISERROR(SEARCH("Fail",U14)))</formula>
    </cfRule>
  </conditionalFormatting>
  <conditionalFormatting sqref="U15:U21">
    <cfRule type="containsText" dxfId="139" priority="112" operator="containsText" text="Fail">
      <formula>NOT(ISERROR(SEARCH("Fail",U15)))</formula>
    </cfRule>
  </conditionalFormatting>
  <conditionalFormatting sqref="U14:U21">
    <cfRule type="containsText" dxfId="138" priority="111" operator="containsText" text="Rejected">
      <formula>NOT(ISERROR(SEARCH("Rejected",U14)))</formula>
    </cfRule>
  </conditionalFormatting>
  <conditionalFormatting sqref="T14:T21">
    <cfRule type="cellIs" dxfId="137" priority="110" operator="notBetween">
      <formula>80</formula>
      <formula>120</formula>
    </cfRule>
  </conditionalFormatting>
  <conditionalFormatting sqref="U14:U21">
    <cfRule type="containsText" dxfId="136" priority="109" operator="containsText" text="Fail">
      <formula>NOT(ISERROR(SEARCH("Fail",U14)))</formula>
    </cfRule>
  </conditionalFormatting>
  <conditionalFormatting sqref="U15:U21">
    <cfRule type="containsText" dxfId="135" priority="108" operator="containsText" text="Fail">
      <formula>NOT(ISERROR(SEARCH("Fail",U15)))</formula>
    </cfRule>
  </conditionalFormatting>
  <conditionalFormatting sqref="U14:U21">
    <cfRule type="containsText" dxfId="134" priority="107" operator="containsText" text="Rejected">
      <formula>NOT(ISERROR(SEARCH("Rejected",U14)))</formula>
    </cfRule>
  </conditionalFormatting>
  <conditionalFormatting sqref="T14:T21">
    <cfRule type="cellIs" dxfId="133" priority="106" operator="notBetween">
      <formula>80</formula>
      <formula>120</formula>
    </cfRule>
  </conditionalFormatting>
  <conditionalFormatting sqref="X14:X21">
    <cfRule type="cellIs" dxfId="132" priority="105" operator="notBetween">
      <formula>80</formula>
      <formula>120</formula>
    </cfRule>
  </conditionalFormatting>
  <conditionalFormatting sqref="Y14:Y21">
    <cfRule type="containsText" dxfId="131" priority="104" operator="containsText" text="Fail">
      <formula>NOT(ISERROR(SEARCH("Fail",Y14)))</formula>
    </cfRule>
  </conditionalFormatting>
  <conditionalFormatting sqref="Y15:Y21">
    <cfRule type="containsText" dxfId="130" priority="103" operator="containsText" text="Fail">
      <formula>NOT(ISERROR(SEARCH("Fail",Y15)))</formula>
    </cfRule>
  </conditionalFormatting>
  <conditionalFormatting sqref="Y14:Y21">
    <cfRule type="containsText" dxfId="129" priority="102" operator="containsText" text="Rejected">
      <formula>NOT(ISERROR(SEARCH("Rejected",Y14)))</formula>
    </cfRule>
  </conditionalFormatting>
  <conditionalFormatting sqref="Y14:Y21">
    <cfRule type="containsText" dxfId="128" priority="101" operator="containsText" text="Fail">
      <formula>NOT(ISERROR(SEARCH("Fail",Y14)))</formula>
    </cfRule>
  </conditionalFormatting>
  <conditionalFormatting sqref="Y15:Y21">
    <cfRule type="containsText" dxfId="127" priority="100" operator="containsText" text="Fail">
      <formula>NOT(ISERROR(SEARCH("Fail",Y15)))</formula>
    </cfRule>
  </conditionalFormatting>
  <conditionalFormatting sqref="Y14:Y21">
    <cfRule type="containsText" dxfId="126" priority="99" operator="containsText" text="Rejected">
      <formula>NOT(ISERROR(SEARCH("Rejected",Y14)))</formula>
    </cfRule>
  </conditionalFormatting>
  <conditionalFormatting sqref="X14:X21">
    <cfRule type="cellIs" dxfId="125" priority="98" operator="notBetween">
      <formula>80</formula>
      <formula>120</formula>
    </cfRule>
  </conditionalFormatting>
  <conditionalFormatting sqref="X14:X21">
    <cfRule type="cellIs" dxfId="124" priority="97" operator="notBetween">
      <formula>80</formula>
      <formula>120</formula>
    </cfRule>
  </conditionalFormatting>
  <conditionalFormatting sqref="Y14:Y21">
    <cfRule type="containsText" dxfId="123" priority="96" operator="containsText" text="Fail">
      <formula>NOT(ISERROR(SEARCH("Fail",Y14)))</formula>
    </cfRule>
  </conditionalFormatting>
  <conditionalFormatting sqref="Y15:Y21">
    <cfRule type="containsText" dxfId="122" priority="95" operator="containsText" text="Fail">
      <formula>NOT(ISERROR(SEARCH("Fail",Y15)))</formula>
    </cfRule>
  </conditionalFormatting>
  <conditionalFormatting sqref="Y14:Y21">
    <cfRule type="containsText" dxfId="121" priority="94" operator="containsText" text="Rejected">
      <formula>NOT(ISERROR(SEARCH("Rejected",Y14)))</formula>
    </cfRule>
  </conditionalFormatting>
  <conditionalFormatting sqref="Y14:Y21">
    <cfRule type="containsText" dxfId="120" priority="93" operator="containsText" text="Fail">
      <formula>NOT(ISERROR(SEARCH("Fail",Y14)))</formula>
    </cfRule>
  </conditionalFormatting>
  <conditionalFormatting sqref="Y15:Y21">
    <cfRule type="containsText" dxfId="119" priority="92" operator="containsText" text="Fail">
      <formula>NOT(ISERROR(SEARCH("Fail",Y15)))</formula>
    </cfRule>
  </conditionalFormatting>
  <conditionalFormatting sqref="Y14:Y21">
    <cfRule type="containsText" dxfId="118" priority="91" operator="containsText" text="Rejected">
      <formula>NOT(ISERROR(SEARCH("Rejected",Y14)))</formula>
    </cfRule>
  </conditionalFormatting>
  <conditionalFormatting sqref="X14:X21">
    <cfRule type="cellIs" dxfId="117" priority="90" operator="notBetween">
      <formula>80</formula>
      <formula>120</formula>
    </cfRule>
  </conditionalFormatting>
  <conditionalFormatting sqref="Y14:Y21">
    <cfRule type="containsText" dxfId="116" priority="89" operator="containsText" text="Fail">
      <formula>NOT(ISERROR(SEARCH("Fail",Y14)))</formula>
    </cfRule>
  </conditionalFormatting>
  <conditionalFormatting sqref="Y15:Y21">
    <cfRule type="containsText" dxfId="115" priority="88" operator="containsText" text="Fail">
      <formula>NOT(ISERROR(SEARCH("Fail",Y15)))</formula>
    </cfRule>
  </conditionalFormatting>
  <conditionalFormatting sqref="Y14:Y21">
    <cfRule type="containsText" dxfId="114" priority="87" operator="containsText" text="Rejected">
      <formula>NOT(ISERROR(SEARCH("Rejected",Y14)))</formula>
    </cfRule>
  </conditionalFormatting>
  <conditionalFormatting sqref="X14:X21">
    <cfRule type="cellIs" dxfId="113" priority="86" operator="notBetween">
      <formula>80</formula>
      <formula>120</formula>
    </cfRule>
  </conditionalFormatting>
  <conditionalFormatting sqref="Z14:Z21">
    <cfRule type="cellIs" dxfId="112" priority="50" operator="notBetween">
      <formula>80</formula>
      <formula>120</formula>
    </cfRule>
  </conditionalFormatting>
  <conditionalFormatting sqref="Z14:Z21">
    <cfRule type="cellIs" dxfId="111" priority="49" operator="notBetween">
      <formula>80</formula>
      <formula>120</formula>
    </cfRule>
  </conditionalFormatting>
  <conditionalFormatting sqref="Z14:Z21">
    <cfRule type="cellIs" dxfId="110" priority="48" operator="notBetween">
      <formula>80</formula>
      <formula>120</formula>
    </cfRule>
  </conditionalFormatting>
  <conditionalFormatting sqref="Z14:Z21">
    <cfRule type="cellIs" dxfId="109" priority="47" operator="notBetween">
      <formula>80</formula>
      <formula>120</formula>
    </cfRule>
  </conditionalFormatting>
  <conditionalFormatting sqref="Z14:Z21">
    <cfRule type="cellIs" dxfId="108" priority="46" operator="notBetween">
      <formula>80</formula>
      <formula>120</formula>
    </cfRule>
  </conditionalFormatting>
  <conditionalFormatting sqref="AB14:AB21">
    <cfRule type="cellIs" dxfId="107" priority="40" operator="notBetween">
      <formula>80</formula>
      <formula>120</formula>
    </cfRule>
  </conditionalFormatting>
  <conditionalFormatting sqref="AB14:AB21">
    <cfRule type="cellIs" dxfId="106" priority="39" operator="notBetween">
      <formula>80</formula>
      <formula>120</formula>
    </cfRule>
  </conditionalFormatting>
  <conditionalFormatting sqref="AB14:AB21">
    <cfRule type="cellIs" dxfId="105" priority="38" operator="notBetween">
      <formula>80</formula>
      <formula>120</formula>
    </cfRule>
  </conditionalFormatting>
  <conditionalFormatting sqref="AB14:AB21">
    <cfRule type="cellIs" dxfId="104" priority="37" operator="notBetween">
      <formula>80</formula>
      <formula>120</formula>
    </cfRule>
  </conditionalFormatting>
  <conditionalFormatting sqref="AB14:AB21">
    <cfRule type="cellIs" dxfId="103" priority="36" operator="notBetween">
      <formula>80</formula>
      <formula>120</formula>
    </cfRule>
  </conditionalFormatting>
  <conditionalFormatting sqref="AA14:AA21">
    <cfRule type="cellIs" dxfId="102" priority="35" operator="notBetween">
      <formula>80</formula>
      <formula>120</formula>
    </cfRule>
  </conditionalFormatting>
  <conditionalFormatting sqref="AA14:AA21">
    <cfRule type="cellIs" dxfId="101" priority="34" operator="notBetween">
      <formula>80</formula>
      <formula>120</formula>
    </cfRule>
  </conditionalFormatting>
  <conditionalFormatting sqref="AA14:AA21">
    <cfRule type="cellIs" dxfId="100" priority="33" operator="notBetween">
      <formula>80</formula>
      <formula>120</formula>
    </cfRule>
  </conditionalFormatting>
  <conditionalFormatting sqref="AA14:AA21">
    <cfRule type="cellIs" dxfId="99" priority="32" operator="notBetween">
      <formula>80</formula>
      <formula>120</formula>
    </cfRule>
  </conditionalFormatting>
  <conditionalFormatting sqref="AA14:AA21">
    <cfRule type="cellIs" dxfId="98" priority="31" operator="notBetween">
      <formula>80</formula>
      <formula>120</formula>
    </cfRule>
  </conditionalFormatting>
  <conditionalFormatting sqref="AC14:AC21">
    <cfRule type="containsText" dxfId="97" priority="25" operator="containsText" text="Fail">
      <formula>NOT(ISERROR(SEARCH("Fail",AC14)))</formula>
    </cfRule>
  </conditionalFormatting>
  <conditionalFormatting sqref="AC15:AC21">
    <cfRule type="containsText" dxfId="96" priority="24" operator="containsText" text="Fail">
      <formula>NOT(ISERROR(SEARCH("Fail",AC15)))</formula>
    </cfRule>
  </conditionalFormatting>
  <conditionalFormatting sqref="AC14:AC21">
    <cfRule type="containsText" dxfId="95" priority="23" operator="containsText" text="Rejected">
      <formula>NOT(ISERROR(SEARCH("Rejected",AC14)))</formula>
    </cfRule>
  </conditionalFormatting>
  <conditionalFormatting sqref="AC14:AC21">
    <cfRule type="containsText" dxfId="94" priority="22" operator="containsText" text="Fail">
      <formula>NOT(ISERROR(SEARCH("Fail",AC14)))</formula>
    </cfRule>
  </conditionalFormatting>
  <conditionalFormatting sqref="AC15:AC21">
    <cfRule type="containsText" dxfId="93" priority="21" operator="containsText" text="Fail">
      <formula>NOT(ISERROR(SEARCH("Fail",AC15)))</formula>
    </cfRule>
  </conditionalFormatting>
  <conditionalFormatting sqref="AC14:AC21">
    <cfRule type="containsText" dxfId="92" priority="20" operator="containsText" text="Rejected">
      <formula>NOT(ISERROR(SEARCH("Rejected",AC14)))</formula>
    </cfRule>
  </conditionalFormatting>
  <conditionalFormatting sqref="AC14:AC21">
    <cfRule type="containsText" dxfId="91" priority="19" operator="containsText" text="Fail">
      <formula>NOT(ISERROR(SEARCH("Fail",AC14)))</formula>
    </cfRule>
  </conditionalFormatting>
  <conditionalFormatting sqref="AC15:AC21">
    <cfRule type="containsText" dxfId="90" priority="18" operator="containsText" text="Fail">
      <formula>NOT(ISERROR(SEARCH("Fail",AC15)))</formula>
    </cfRule>
  </conditionalFormatting>
  <conditionalFormatting sqref="AC14:AC21">
    <cfRule type="containsText" dxfId="89" priority="17" operator="containsText" text="Rejected">
      <formula>NOT(ISERROR(SEARCH("Rejected",AC14)))</formula>
    </cfRule>
  </conditionalFormatting>
  <conditionalFormatting sqref="AC14:AC21">
    <cfRule type="containsText" dxfId="88" priority="16" operator="containsText" text="Fail">
      <formula>NOT(ISERROR(SEARCH("Fail",AC14)))</formula>
    </cfRule>
  </conditionalFormatting>
  <conditionalFormatting sqref="AC15:AC21">
    <cfRule type="containsText" dxfId="87" priority="15" operator="containsText" text="Fail">
      <formula>NOT(ISERROR(SEARCH("Fail",AC15)))</formula>
    </cfRule>
  </conditionalFormatting>
  <conditionalFormatting sqref="AC14:AC21">
    <cfRule type="containsText" dxfId="86" priority="14" operator="containsText" text="Rejected">
      <formula>NOT(ISERROR(SEARCH("Rejected",AC14)))</formula>
    </cfRule>
  </conditionalFormatting>
  <conditionalFormatting sqref="AC14:AC21">
    <cfRule type="containsText" dxfId="85" priority="13" operator="containsText" text="Fail">
      <formula>NOT(ISERROR(SEARCH("Fail",AC14)))</formula>
    </cfRule>
  </conditionalFormatting>
  <conditionalFormatting sqref="AC15:AC21">
    <cfRule type="containsText" dxfId="84" priority="12" operator="containsText" text="Fail">
      <formula>NOT(ISERROR(SEARCH("Fail",AC15)))</formula>
    </cfRule>
  </conditionalFormatting>
  <conditionalFormatting sqref="AC14:AC21">
    <cfRule type="containsText" dxfId="83" priority="11" operator="containsText" text="Rejected">
      <formula>NOT(ISERROR(SEARCH("Rejected",AC14)))</formula>
    </cfRule>
  </conditionalFormatting>
  <conditionalFormatting sqref="L14:L21">
    <cfRule type="cellIs" dxfId="82" priority="5" operator="notBetween">
      <formula>80</formula>
      <formula>120</formula>
    </cfRule>
  </conditionalFormatting>
  <conditionalFormatting sqref="L14:L21">
    <cfRule type="cellIs" dxfId="81" priority="4" operator="notBetween">
      <formula>80</formula>
      <formula>120</formula>
    </cfRule>
  </conditionalFormatting>
  <conditionalFormatting sqref="L14:L21">
    <cfRule type="cellIs" dxfId="80" priority="3" operator="notBetween">
      <formula>80</formula>
      <formula>120</formula>
    </cfRule>
  </conditionalFormatting>
  <conditionalFormatting sqref="L14:L21">
    <cfRule type="cellIs" dxfId="79" priority="2" operator="notBetween">
      <formula>80</formula>
      <formula>120</formula>
    </cfRule>
  </conditionalFormatting>
  <conditionalFormatting sqref="L14:L21">
    <cfRule type="cellIs" dxfId="78" priority="1" operator="notBetween">
      <formula>80</formula>
      <formula>120</formula>
    </cfRule>
  </conditionalFormatting>
  <pageMargins left="0.70866141732283472" right="0.70866141732283472" top="0.74803149606299213" bottom="0.74803149606299213" header="0.31496062992125984" footer="0.31496062992125984"/>
  <pageSetup scale="29" orientation="landscape" r:id="rId1"/>
  <rowBreaks count="1" manualBreakCount="1">
    <brk id="4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6"/>
  <sheetViews>
    <sheetView showGridLines="0" view="pageBreakPreview" topLeftCell="A76" zoomScale="110" zoomScaleNormal="100" zoomScaleSheetLayoutView="110" workbookViewId="0">
      <selection activeCell="B93" sqref="B93:M93"/>
    </sheetView>
  </sheetViews>
  <sheetFormatPr defaultColWidth="9" defaultRowHeight="11.25" x14ac:dyDescent="0.2"/>
  <cols>
    <col min="1" max="1" width="15.375" style="183" customWidth="1"/>
    <col min="2" max="2" width="9.125" style="182" customWidth="1"/>
    <col min="3" max="3" width="7.875" style="182" customWidth="1"/>
    <col min="4" max="4" width="10.125" style="183" customWidth="1"/>
    <col min="5" max="5" width="10" style="182" customWidth="1"/>
    <col min="6" max="6" width="6.75" style="182" customWidth="1"/>
    <col min="7" max="7" width="8" style="183" customWidth="1"/>
    <col min="8" max="8" width="7.875" style="182" customWidth="1"/>
    <col min="9" max="9" width="7.25" style="182" customWidth="1"/>
    <col min="10" max="10" width="9" style="183" customWidth="1"/>
    <col min="11" max="12" width="9" style="182"/>
    <col min="13" max="16384" width="9" style="183"/>
  </cols>
  <sheetData>
    <row r="1" spans="1:13" ht="53.25" customHeight="1" x14ac:dyDescent="0.2">
      <c r="A1" s="301" t="s">
        <v>106</v>
      </c>
      <c r="B1" s="301"/>
      <c r="C1" s="301"/>
      <c r="D1" s="301"/>
      <c r="E1" s="301"/>
      <c r="F1" s="301"/>
      <c r="G1" s="301"/>
      <c r="H1" s="301"/>
      <c r="I1" s="301"/>
      <c r="J1" s="301"/>
    </row>
    <row r="2" spans="1:13" ht="27" customHeight="1" x14ac:dyDescent="0.2">
      <c r="A2" s="234" t="s">
        <v>146</v>
      </c>
      <c r="B2" s="234"/>
      <c r="C2" s="288" t="s">
        <v>199</v>
      </c>
      <c r="D2" s="289"/>
      <c r="E2" s="289"/>
      <c r="F2" s="289"/>
      <c r="G2" s="289"/>
      <c r="H2" s="289"/>
      <c r="I2" s="289"/>
      <c r="J2" s="289"/>
      <c r="K2" s="289"/>
      <c r="L2" s="289"/>
      <c r="M2" s="290"/>
    </row>
    <row r="3" spans="1:13" ht="20.25" customHeight="1" x14ac:dyDescent="0.2">
      <c r="A3" s="306" t="s">
        <v>133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</row>
    <row r="4" spans="1:13" ht="21" customHeight="1" x14ac:dyDescent="0.2">
      <c r="A4" s="184" t="s">
        <v>37</v>
      </c>
      <c r="B4" s="281">
        <v>1</v>
      </c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</row>
    <row r="5" spans="1:13" ht="21" customHeight="1" x14ac:dyDescent="0.2">
      <c r="A5" s="185" t="s">
        <v>33</v>
      </c>
      <c r="B5" s="275" t="str">
        <f>B88</f>
        <v>Zi\MP\EP\04 (1 mL) - Zi\MP\IS\02 (200 µL)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7"/>
    </row>
    <row r="6" spans="1:13" ht="22.5" customHeight="1" x14ac:dyDescent="0.2">
      <c r="A6" s="185" t="s">
        <v>120</v>
      </c>
      <c r="B6" s="275" t="str">
        <f>B89</f>
        <v xml:space="preserve"> Microlit - Zi\DI\MI\02 (10 mL)</v>
      </c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7"/>
    </row>
    <row r="7" spans="1:13" ht="21" customHeight="1" x14ac:dyDescent="0.2">
      <c r="A7" s="186" t="s">
        <v>81</v>
      </c>
      <c r="B7" s="275" t="str">
        <f>B90</f>
        <v>Eppendorf - Zi/CE/EP/01</v>
      </c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7"/>
    </row>
    <row r="8" spans="1:13" ht="21" customHeight="1" x14ac:dyDescent="0.2">
      <c r="A8" s="186" t="s">
        <v>82</v>
      </c>
      <c r="B8" s="305" t="str">
        <f>B91</f>
        <v>N/A</v>
      </c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</row>
    <row r="9" spans="1:13" ht="12.75" customHeight="1" x14ac:dyDescent="0.2">
      <c r="A9" s="157" t="s">
        <v>25</v>
      </c>
      <c r="B9" s="299" t="s">
        <v>198</v>
      </c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</row>
    <row r="10" spans="1:13" ht="12.75" customHeight="1" x14ac:dyDescent="0.2">
      <c r="A10" s="157" t="s">
        <v>45</v>
      </c>
      <c r="B10" s="307">
        <v>43650</v>
      </c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9"/>
    </row>
    <row r="11" spans="1:13" ht="12.75" customHeight="1" x14ac:dyDescent="0.2">
      <c r="A11" s="157" t="s">
        <v>46</v>
      </c>
      <c r="B11" s="299" t="s">
        <v>47</v>
      </c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</row>
    <row r="12" spans="1:13" ht="12.75" customHeight="1" x14ac:dyDescent="0.2">
      <c r="A12" s="143" t="s">
        <v>38</v>
      </c>
      <c r="B12" s="291" t="s">
        <v>43</v>
      </c>
      <c r="C12" s="291"/>
      <c r="D12" s="291"/>
      <c r="E12" s="291" t="s">
        <v>160</v>
      </c>
      <c r="F12" s="291"/>
      <c r="G12" s="291"/>
      <c r="H12" s="291" t="s">
        <v>161</v>
      </c>
      <c r="I12" s="291"/>
      <c r="J12" s="291"/>
      <c r="K12" s="291" t="s">
        <v>162</v>
      </c>
      <c r="L12" s="291"/>
      <c r="M12" s="291"/>
    </row>
    <row r="13" spans="1:13" ht="21" customHeight="1" x14ac:dyDescent="0.2">
      <c r="A13" s="143" t="s">
        <v>39</v>
      </c>
      <c r="B13" s="284" t="s">
        <v>164</v>
      </c>
      <c r="C13" s="284"/>
      <c r="D13" s="284"/>
      <c r="E13" s="284" t="s">
        <v>165</v>
      </c>
      <c r="F13" s="284"/>
      <c r="G13" s="284"/>
      <c r="H13" s="284" t="s">
        <v>165</v>
      </c>
      <c r="I13" s="284"/>
      <c r="J13" s="284"/>
      <c r="K13" s="284" t="s">
        <v>165</v>
      </c>
      <c r="L13" s="284"/>
      <c r="M13" s="284"/>
    </row>
    <row r="14" spans="1:13" ht="21" customHeight="1" x14ac:dyDescent="0.2">
      <c r="A14" s="143" t="s">
        <v>41</v>
      </c>
      <c r="B14" s="270">
        <v>0.5</v>
      </c>
      <c r="C14" s="270"/>
      <c r="D14" s="271"/>
      <c r="E14" s="270">
        <v>1.5</v>
      </c>
      <c r="F14" s="270"/>
      <c r="G14" s="271"/>
      <c r="H14" s="270">
        <v>15</v>
      </c>
      <c r="I14" s="270"/>
      <c r="J14" s="271"/>
      <c r="K14" s="270">
        <v>40</v>
      </c>
      <c r="L14" s="270"/>
      <c r="M14" s="271"/>
    </row>
    <row r="15" spans="1:13" ht="31.5" customHeight="1" x14ac:dyDescent="0.2">
      <c r="A15" s="157" t="s">
        <v>40</v>
      </c>
      <c r="B15" s="145" t="s">
        <v>42</v>
      </c>
      <c r="C15" s="145" t="s">
        <v>50</v>
      </c>
      <c r="D15" s="143" t="s">
        <v>98</v>
      </c>
      <c r="E15" s="145" t="s">
        <v>42</v>
      </c>
      <c r="F15" s="145" t="s">
        <v>50</v>
      </c>
      <c r="G15" s="143" t="s">
        <v>98</v>
      </c>
      <c r="H15" s="145" t="s">
        <v>42</v>
      </c>
      <c r="I15" s="145" t="s">
        <v>50</v>
      </c>
      <c r="J15" s="143" t="s">
        <v>98</v>
      </c>
      <c r="K15" s="145" t="s">
        <v>42</v>
      </c>
      <c r="L15" s="145" t="s">
        <v>50</v>
      </c>
      <c r="M15" s="143" t="s">
        <v>98</v>
      </c>
    </row>
    <row r="16" spans="1:13" ht="13.5" customHeight="1" x14ac:dyDescent="0.2">
      <c r="A16" s="157">
        <v>1</v>
      </c>
      <c r="B16" s="174" t="s">
        <v>202</v>
      </c>
      <c r="C16" s="174" t="s">
        <v>203</v>
      </c>
      <c r="D16" s="158" t="str">
        <f t="shared" ref="D16:D21" si="0">IF(OR($B$14="",B16=""),"",IF(C16="Fail","Fail",IF(AND(C16&gt;=80,C16&lt;=120),"Pass","Fail")))</f>
        <v>Fail</v>
      </c>
      <c r="E16" s="174">
        <v>1.3440000000000001</v>
      </c>
      <c r="F16" s="174">
        <v>89.61</v>
      </c>
      <c r="G16" s="158" t="str">
        <f>IF(OR($E$14="",E16=""),"",IF(F16="Fail","Fail",IF(AND(F16&gt;=85,F16&lt;=115),"Pass","Fail")))</f>
        <v>Pass</v>
      </c>
      <c r="H16" s="174">
        <v>13.802</v>
      </c>
      <c r="I16" s="174">
        <v>92.015000000000001</v>
      </c>
      <c r="J16" s="158" t="str">
        <f>IF(OR($H$14="",H16=""),"",IF(I16="Fail","Fail",IF(AND(I16&gt;=85,I16&lt;=115),"Pass","Fail")))</f>
        <v>Pass</v>
      </c>
      <c r="K16" s="174">
        <v>37.975000000000001</v>
      </c>
      <c r="L16" s="174">
        <v>94.936000000000007</v>
      </c>
      <c r="M16" s="158" t="str">
        <f>IF(OR($K$14="",K16=""),"",IF(L16="Fail","Fail",IF(AND(L16&gt;=85,L16&lt;=115),"Pass","Fail")))</f>
        <v>Pass</v>
      </c>
    </row>
    <row r="17" spans="1:13" ht="13.5" customHeight="1" x14ac:dyDescent="0.2">
      <c r="A17" s="157">
        <v>2</v>
      </c>
      <c r="B17" s="174">
        <v>0.58199999999999996</v>
      </c>
      <c r="C17" s="174">
        <v>116.461</v>
      </c>
      <c r="D17" s="158" t="str">
        <f t="shared" si="0"/>
        <v>Pass</v>
      </c>
      <c r="E17" s="174">
        <v>1.28</v>
      </c>
      <c r="F17" s="174">
        <v>85.311000000000007</v>
      </c>
      <c r="G17" s="158" t="str">
        <f t="shared" ref="G17:G21" si="1">IF(OR($E$14="",E17=""),"",IF(F17="Fail","Fail",IF(AND(F17&gt;=85,F17&lt;=115),"Pass","Fail")))</f>
        <v>Pass</v>
      </c>
      <c r="H17" s="174">
        <v>13.702999999999999</v>
      </c>
      <c r="I17" s="174">
        <v>91.35</v>
      </c>
      <c r="J17" s="158" t="str">
        <f t="shared" ref="J17:J21" si="2">IF(OR($H$14="",H17=""),"",IF(I17="Fail","Fail",IF(AND(I17&gt;=85,I17&lt;=115),"Pass","Fail")))</f>
        <v>Pass</v>
      </c>
      <c r="K17" s="174">
        <v>40.127000000000002</v>
      </c>
      <c r="L17" s="174">
        <v>100.316</v>
      </c>
      <c r="M17" s="158" t="str">
        <f t="shared" ref="M17:M21" si="3">IF(OR($K$14="",K17=""),"",IF(L17="Fail","Fail",IF(AND(L17&gt;=85,L17&lt;=115),"Pass","Fail")))</f>
        <v>Pass</v>
      </c>
    </row>
    <row r="18" spans="1:13" ht="13.5" customHeight="1" x14ac:dyDescent="0.2">
      <c r="A18" s="157">
        <v>3</v>
      </c>
      <c r="B18" s="174">
        <v>0.55900000000000005</v>
      </c>
      <c r="C18" s="174">
        <v>111.794</v>
      </c>
      <c r="D18" s="158" t="str">
        <f t="shared" si="0"/>
        <v>Pass</v>
      </c>
      <c r="E18" s="174" t="s">
        <v>206</v>
      </c>
      <c r="F18" s="174">
        <v>79.665000000000006</v>
      </c>
      <c r="G18" s="158" t="str">
        <f t="shared" si="1"/>
        <v>Fail</v>
      </c>
      <c r="H18" s="174">
        <v>13.412000000000001</v>
      </c>
      <c r="I18" s="174">
        <v>89.41</v>
      </c>
      <c r="J18" s="158" t="str">
        <f t="shared" si="2"/>
        <v>Pass</v>
      </c>
      <c r="K18" s="174">
        <v>39.847999999999999</v>
      </c>
      <c r="L18" s="174">
        <v>99.620999999999995</v>
      </c>
      <c r="M18" s="158" t="str">
        <f t="shared" si="3"/>
        <v>Pass</v>
      </c>
    </row>
    <row r="19" spans="1:13" ht="13.5" customHeight="1" x14ac:dyDescent="0.2">
      <c r="A19" s="157">
        <v>4</v>
      </c>
      <c r="B19" s="174" t="s">
        <v>204</v>
      </c>
      <c r="C19" s="174" t="s">
        <v>205</v>
      </c>
      <c r="D19" s="158" t="str">
        <f t="shared" si="0"/>
        <v>Fail</v>
      </c>
      <c r="E19" s="174" t="s">
        <v>207</v>
      </c>
      <c r="F19" s="174">
        <v>81.463999999999999</v>
      </c>
      <c r="G19" s="158" t="str">
        <f t="shared" si="1"/>
        <v>Fail</v>
      </c>
      <c r="H19" s="174">
        <v>13.163</v>
      </c>
      <c r="I19" s="174">
        <v>87.754999999999995</v>
      </c>
      <c r="J19" s="158" t="str">
        <f t="shared" si="2"/>
        <v>Pass</v>
      </c>
      <c r="K19" s="174">
        <v>39.192999999999998</v>
      </c>
      <c r="L19" s="174">
        <v>97.983000000000004</v>
      </c>
      <c r="M19" s="158" t="str">
        <f t="shared" si="3"/>
        <v>Pass</v>
      </c>
    </row>
    <row r="20" spans="1:13" ht="13.5" customHeight="1" x14ac:dyDescent="0.2">
      <c r="A20" s="157">
        <v>5</v>
      </c>
      <c r="B20" s="174">
        <v>0.58399999999999996</v>
      </c>
      <c r="C20" s="174">
        <v>116.819</v>
      </c>
      <c r="D20" s="158" t="str">
        <f t="shared" si="0"/>
        <v>Pass</v>
      </c>
      <c r="E20" s="174">
        <v>1.294</v>
      </c>
      <c r="F20" s="174">
        <v>86.275000000000006</v>
      </c>
      <c r="G20" s="158" t="str">
        <f t="shared" si="1"/>
        <v>Pass</v>
      </c>
      <c r="H20" s="174">
        <v>14.413</v>
      </c>
      <c r="I20" s="174">
        <v>96.087999999999994</v>
      </c>
      <c r="J20" s="158" t="str">
        <f t="shared" si="2"/>
        <v>Pass</v>
      </c>
      <c r="K20" s="174">
        <v>41.656999999999996</v>
      </c>
      <c r="L20" s="174">
        <v>104.14400000000001</v>
      </c>
      <c r="M20" s="158" t="str">
        <f t="shared" si="3"/>
        <v>Pass</v>
      </c>
    </row>
    <row r="21" spans="1:13" ht="13.5" customHeight="1" x14ac:dyDescent="0.2">
      <c r="A21" s="157">
        <v>6</v>
      </c>
      <c r="B21" s="174">
        <v>0.58499999999999996</v>
      </c>
      <c r="C21" s="174">
        <v>117.098</v>
      </c>
      <c r="D21" s="158" t="str">
        <f t="shared" si="0"/>
        <v>Pass</v>
      </c>
      <c r="E21" s="174">
        <v>1.2989999999999999</v>
      </c>
      <c r="F21" s="174">
        <v>86.613</v>
      </c>
      <c r="G21" s="158" t="str">
        <f t="shared" si="1"/>
        <v>Pass</v>
      </c>
      <c r="H21" s="174">
        <v>14.157999999999999</v>
      </c>
      <c r="I21" s="174">
        <v>94.388999999999996</v>
      </c>
      <c r="J21" s="158" t="str">
        <f t="shared" si="2"/>
        <v>Pass</v>
      </c>
      <c r="K21" s="174">
        <v>42.286000000000001</v>
      </c>
      <c r="L21" s="174">
        <v>105.715</v>
      </c>
      <c r="M21" s="158" t="str">
        <f t="shared" si="3"/>
        <v>Pass</v>
      </c>
    </row>
    <row r="22" spans="1:13" ht="13.5" customHeight="1" x14ac:dyDescent="0.2"/>
    <row r="23" spans="1:13" ht="13.5" customHeight="1" x14ac:dyDescent="0.2">
      <c r="A23" s="157" t="s">
        <v>44</v>
      </c>
      <c r="B23" s="274">
        <f>IF(OR(B16="",C16=""),"",AVERAGE(B16:B21))</f>
        <v>0.57750000000000001</v>
      </c>
      <c r="C23" s="274"/>
      <c r="D23" s="274"/>
      <c r="E23" s="274">
        <f>IF(OR(E16="",F16=""),"",AVERAGE(E16:E21))</f>
        <v>1.3042500000000001</v>
      </c>
      <c r="F23" s="274"/>
      <c r="G23" s="274"/>
      <c r="H23" s="274">
        <f>IF(OR(H16="",I16=""),"",AVERAGE(H16:H21))</f>
        <v>13.775166666666665</v>
      </c>
      <c r="I23" s="274"/>
      <c r="J23" s="274"/>
      <c r="K23" s="274">
        <f>IF(OR(K16="",L16=""),"",AVERAGE(K16:K21))</f>
        <v>40.181000000000004</v>
      </c>
      <c r="L23" s="274"/>
      <c r="M23" s="274"/>
    </row>
    <row r="24" spans="1:13" ht="13.5" customHeight="1" x14ac:dyDescent="0.2">
      <c r="A24" s="157" t="s">
        <v>52</v>
      </c>
      <c r="B24" s="274">
        <f>IF(OR(B16="",C16=""),"",STDEV(B16:B21)/B23*100)</f>
        <v>2.1465343701918602</v>
      </c>
      <c r="C24" s="274"/>
      <c r="D24" s="274"/>
      <c r="E24" s="274">
        <f>IF(OR(E16="",F16=""),"",STDEV(E16:E21)/E23*100)</f>
        <v>2.1233092053862568</v>
      </c>
      <c r="F24" s="274"/>
      <c r="G24" s="274"/>
      <c r="H24" s="274">
        <f>IF(OR(H16="",I16=""),"",STDEV(H16:H21)/H23*100)</f>
        <v>3.3518791509395851</v>
      </c>
      <c r="I24" s="274"/>
      <c r="J24" s="274"/>
      <c r="K24" s="274">
        <f>IF(OR(K16="",L16=""),"",STDEV(K16:K21)/K23*100)</f>
        <v>3.9454136483208826</v>
      </c>
      <c r="L24" s="274"/>
      <c r="M24" s="274"/>
    </row>
    <row r="25" spans="1:13" ht="13.5" customHeight="1" x14ac:dyDescent="0.2">
      <c r="A25" s="144" t="s">
        <v>104</v>
      </c>
      <c r="B25" s="286">
        <f>IF(OR(B14="",B14=""),"",B23/B14*100)</f>
        <v>115.5</v>
      </c>
      <c r="C25" s="286"/>
      <c r="D25" s="287"/>
      <c r="E25" s="286">
        <f>IF(OR(E14="",E14=""),"",E23/E14*100)</f>
        <v>86.95</v>
      </c>
      <c r="F25" s="286"/>
      <c r="G25" s="287"/>
      <c r="H25" s="286">
        <f>IF(OR(H14="",H14=""),"",H23/H14*100)</f>
        <v>91.834444444444443</v>
      </c>
      <c r="I25" s="286"/>
      <c r="J25" s="287"/>
      <c r="K25" s="286">
        <f>IF(OR(K14="",K14=""),"",K23/K14*100)</f>
        <v>100.45250000000001</v>
      </c>
      <c r="L25" s="286"/>
      <c r="M25" s="287"/>
    </row>
    <row r="26" spans="1:13" ht="13.5" customHeight="1" x14ac:dyDescent="0.2">
      <c r="A26" s="19"/>
      <c r="B26" s="175"/>
      <c r="C26" s="175"/>
      <c r="D26" s="176"/>
      <c r="E26" s="175"/>
      <c r="F26" s="175"/>
      <c r="G26" s="176"/>
      <c r="H26" s="175"/>
      <c r="I26" s="175"/>
      <c r="J26" s="176"/>
      <c r="K26" s="175"/>
      <c r="L26" s="175"/>
      <c r="M26" s="176"/>
    </row>
    <row r="27" spans="1:13" ht="13.5" customHeight="1" x14ac:dyDescent="0.2">
      <c r="A27" s="187" t="s">
        <v>159</v>
      </c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175"/>
      <c r="M27" s="176"/>
    </row>
    <row r="28" spans="1:13" ht="13.5" customHeight="1" x14ac:dyDescent="0.2">
      <c r="A28" s="188"/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175"/>
      <c r="M28" s="176"/>
    </row>
    <row r="29" spans="1:13" ht="13.5" customHeight="1" x14ac:dyDescent="0.2"/>
    <row r="30" spans="1:13" ht="13.5" customHeight="1" x14ac:dyDescent="0.2">
      <c r="B30" s="282" t="s">
        <v>24</v>
      </c>
      <c r="C30" s="282"/>
      <c r="D30" s="282"/>
      <c r="E30" s="282"/>
      <c r="F30" s="282"/>
      <c r="G30" s="282"/>
      <c r="H30" s="282"/>
      <c r="I30" s="282"/>
      <c r="J30" s="282"/>
    </row>
    <row r="31" spans="1:13" ht="16.5" customHeight="1" x14ac:dyDescent="0.2">
      <c r="B31" s="296" t="s">
        <v>166</v>
      </c>
      <c r="C31" s="296"/>
      <c r="D31" s="296"/>
      <c r="E31" s="297"/>
      <c r="F31" s="297"/>
      <c r="G31" s="297"/>
      <c r="H31" s="297"/>
      <c r="I31" s="297"/>
      <c r="J31" s="298"/>
    </row>
    <row r="32" spans="1:13" ht="16.5" customHeight="1" x14ac:dyDescent="0.2">
      <c r="B32" s="296" t="s">
        <v>23</v>
      </c>
      <c r="C32" s="296"/>
      <c r="D32" s="296"/>
      <c r="E32" s="297"/>
      <c r="F32" s="297"/>
      <c r="G32" s="297"/>
      <c r="H32" s="297"/>
      <c r="I32" s="297"/>
      <c r="J32" s="298"/>
    </row>
    <row r="33" spans="1:13" ht="16.5" customHeight="1" x14ac:dyDescent="0.2">
      <c r="B33" s="296" t="s">
        <v>101</v>
      </c>
      <c r="C33" s="296"/>
      <c r="D33" s="296"/>
      <c r="E33" s="297"/>
      <c r="F33" s="297"/>
      <c r="G33" s="297"/>
      <c r="H33" s="297"/>
      <c r="I33" s="297"/>
      <c r="J33" s="298"/>
    </row>
    <row r="34" spans="1:13" ht="16.5" customHeight="1" x14ac:dyDescent="0.2">
      <c r="B34" s="296" t="s">
        <v>23</v>
      </c>
      <c r="C34" s="296"/>
      <c r="D34" s="296"/>
      <c r="E34" s="297"/>
      <c r="F34" s="297"/>
      <c r="G34" s="297"/>
      <c r="H34" s="297"/>
      <c r="I34" s="297"/>
      <c r="J34" s="298"/>
    </row>
    <row r="35" spans="1:13" ht="16.5" customHeight="1" x14ac:dyDescent="0.2">
      <c r="B35" s="296" t="s">
        <v>107</v>
      </c>
      <c r="C35" s="296"/>
      <c r="D35" s="296"/>
      <c r="E35" s="297"/>
      <c r="F35" s="297"/>
      <c r="G35" s="297"/>
      <c r="H35" s="297"/>
      <c r="I35" s="297"/>
      <c r="J35" s="298"/>
    </row>
    <row r="36" spans="1:13" ht="16.5" customHeight="1" x14ac:dyDescent="0.2">
      <c r="B36" s="296" t="s">
        <v>23</v>
      </c>
      <c r="C36" s="296"/>
      <c r="D36" s="296"/>
      <c r="E36" s="297"/>
      <c r="F36" s="297"/>
      <c r="G36" s="297"/>
      <c r="H36" s="297"/>
      <c r="I36" s="297"/>
      <c r="J36" s="298"/>
    </row>
    <row r="37" spans="1:13" ht="14.25" customHeight="1" x14ac:dyDescent="0.2">
      <c r="E37" s="189"/>
    </row>
    <row r="38" spans="1:13" ht="13.5" customHeight="1" x14ac:dyDescent="0.2">
      <c r="A38" s="190" t="s">
        <v>169</v>
      </c>
    </row>
    <row r="39" spans="1:13" ht="13.5" customHeight="1" x14ac:dyDescent="0.2">
      <c r="A39" s="190"/>
    </row>
    <row r="40" spans="1:13" ht="13.5" customHeight="1" x14ac:dyDescent="0.2">
      <c r="A40" s="190"/>
    </row>
    <row r="41" spans="1:13" ht="13.5" customHeight="1" x14ac:dyDescent="0.2">
      <c r="A41" s="190"/>
    </row>
    <row r="42" spans="1:13" ht="13.5" customHeight="1" x14ac:dyDescent="0.2">
      <c r="A42" s="190"/>
    </row>
    <row r="43" spans="1:13" ht="21.75" customHeight="1" x14ac:dyDescent="0.2">
      <c r="A43" s="234" t="s">
        <v>146</v>
      </c>
      <c r="B43" s="234"/>
      <c r="C43" s="288" t="str">
        <f>C2</f>
        <v>Meropemene</v>
      </c>
      <c r="D43" s="289"/>
      <c r="E43" s="289"/>
      <c r="F43" s="289"/>
      <c r="G43" s="289"/>
      <c r="H43" s="289"/>
      <c r="I43" s="289"/>
      <c r="J43" s="289"/>
      <c r="K43" s="289"/>
      <c r="L43" s="289"/>
      <c r="M43" s="290"/>
    </row>
    <row r="44" spans="1:13" ht="17.25" customHeight="1" x14ac:dyDescent="0.2">
      <c r="A44" s="285" t="s">
        <v>133</v>
      </c>
      <c r="B44" s="285"/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</row>
    <row r="45" spans="1:13" x14ac:dyDescent="0.2">
      <c r="A45" s="184" t="s">
        <v>37</v>
      </c>
      <c r="B45" s="281">
        <v>4</v>
      </c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</row>
    <row r="46" spans="1:13" x14ac:dyDescent="0.2">
      <c r="A46" s="185" t="s">
        <v>33</v>
      </c>
      <c r="B46" s="299" t="str">
        <f>B88</f>
        <v>Zi\MP\EP\04 (1 mL) - Zi\MP\IS\02 (200 µL)</v>
      </c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</row>
    <row r="47" spans="1:13" ht="21" x14ac:dyDescent="0.2">
      <c r="A47" s="185" t="s">
        <v>120</v>
      </c>
      <c r="B47" s="299" t="str">
        <f>B89</f>
        <v xml:space="preserve"> Microlit - Zi\DI\MI\02 (10 mL)</v>
      </c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</row>
    <row r="48" spans="1:13" ht="15.75" customHeight="1" x14ac:dyDescent="0.2">
      <c r="A48" s="186" t="s">
        <v>81</v>
      </c>
      <c r="B48" s="299" t="str">
        <f>B90</f>
        <v>Eppendorf - Zi/CE/EP/01</v>
      </c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</row>
    <row r="49" spans="1:13" ht="15.75" customHeight="1" x14ac:dyDescent="0.2">
      <c r="A49" s="186" t="s">
        <v>82</v>
      </c>
      <c r="B49" s="299" t="str">
        <f>B91</f>
        <v>N/A</v>
      </c>
      <c r="C49" s="299"/>
      <c r="D49" s="299"/>
      <c r="E49" s="299"/>
      <c r="F49" s="299"/>
      <c r="G49" s="299"/>
      <c r="H49" s="299"/>
      <c r="I49" s="299"/>
      <c r="J49" s="299"/>
      <c r="K49" s="299"/>
      <c r="L49" s="299"/>
      <c r="M49" s="299"/>
    </row>
    <row r="50" spans="1:13" x14ac:dyDescent="0.2">
      <c r="A50" s="157" t="s">
        <v>25</v>
      </c>
      <c r="B50" s="299" t="s">
        <v>200</v>
      </c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</row>
    <row r="51" spans="1:13" x14ac:dyDescent="0.2">
      <c r="A51" s="157" t="s">
        <v>45</v>
      </c>
      <c r="B51" s="278">
        <v>43651</v>
      </c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</row>
    <row r="52" spans="1:13" x14ac:dyDescent="0.2">
      <c r="A52" s="157" t="s">
        <v>46</v>
      </c>
      <c r="B52" s="279" t="s">
        <v>48</v>
      </c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</row>
    <row r="53" spans="1:13" x14ac:dyDescent="0.2">
      <c r="A53" s="157" t="s">
        <v>38</v>
      </c>
      <c r="B53" s="272" t="s">
        <v>43</v>
      </c>
      <c r="C53" s="272"/>
      <c r="D53" s="272"/>
      <c r="E53" s="272" t="s">
        <v>160</v>
      </c>
      <c r="F53" s="272"/>
      <c r="G53" s="272"/>
      <c r="H53" s="272" t="s">
        <v>161</v>
      </c>
      <c r="I53" s="272"/>
      <c r="J53" s="272"/>
      <c r="K53" s="272" t="s">
        <v>162</v>
      </c>
      <c r="L53" s="272"/>
      <c r="M53" s="272"/>
    </row>
    <row r="54" spans="1:13" x14ac:dyDescent="0.2">
      <c r="A54" s="157" t="s">
        <v>39</v>
      </c>
      <c r="B54" s="273" t="s">
        <v>164</v>
      </c>
      <c r="C54" s="273"/>
      <c r="D54" s="273"/>
      <c r="E54" s="273" t="s">
        <v>165</v>
      </c>
      <c r="F54" s="273"/>
      <c r="G54" s="273"/>
      <c r="H54" s="273" t="s">
        <v>165</v>
      </c>
      <c r="I54" s="273"/>
      <c r="J54" s="273"/>
      <c r="K54" s="273" t="s">
        <v>165</v>
      </c>
      <c r="L54" s="273"/>
      <c r="M54" s="273"/>
    </row>
    <row r="55" spans="1:13" ht="27.75" customHeight="1" x14ac:dyDescent="0.2">
      <c r="A55" s="143" t="s">
        <v>41</v>
      </c>
      <c r="B55" s="270">
        <v>0.5</v>
      </c>
      <c r="C55" s="270"/>
      <c r="D55" s="271"/>
      <c r="E55" s="270">
        <v>1.5</v>
      </c>
      <c r="F55" s="270"/>
      <c r="G55" s="271"/>
      <c r="H55" s="270">
        <v>15</v>
      </c>
      <c r="I55" s="270"/>
      <c r="J55" s="271"/>
      <c r="K55" s="270">
        <v>40</v>
      </c>
      <c r="L55" s="270"/>
      <c r="M55" s="271"/>
    </row>
    <row r="56" spans="1:13" ht="21" x14ac:dyDescent="0.2">
      <c r="A56" s="157" t="s">
        <v>40</v>
      </c>
      <c r="B56" s="145" t="s">
        <v>42</v>
      </c>
      <c r="C56" s="145" t="s">
        <v>50</v>
      </c>
      <c r="D56" s="143" t="s">
        <v>98</v>
      </c>
      <c r="E56" s="145" t="s">
        <v>42</v>
      </c>
      <c r="F56" s="145" t="s">
        <v>50</v>
      </c>
      <c r="G56" s="143" t="s">
        <v>98</v>
      </c>
      <c r="H56" s="145" t="s">
        <v>42</v>
      </c>
      <c r="I56" s="145" t="s">
        <v>50</v>
      </c>
      <c r="J56" s="143" t="s">
        <v>98</v>
      </c>
      <c r="K56" s="145" t="s">
        <v>42</v>
      </c>
      <c r="L56" s="145" t="s">
        <v>50</v>
      </c>
      <c r="M56" s="143" t="s">
        <v>98</v>
      </c>
    </row>
    <row r="57" spans="1:13" ht="14.25" x14ac:dyDescent="0.2">
      <c r="A57" s="157">
        <v>1</v>
      </c>
      <c r="B57" s="174">
        <v>0.52300000000000002</v>
      </c>
      <c r="C57" s="174">
        <v>104.621</v>
      </c>
      <c r="D57" s="158" t="str">
        <f>IF(OR($B$55="",B57=""),"",IF(C57="Fail","Fail",IF(AND(C57&gt;=80,C57&lt;=120),"Pass","Fail")))</f>
        <v>Pass</v>
      </c>
      <c r="E57" s="174">
        <v>1.294</v>
      </c>
      <c r="F57" s="174">
        <v>86.27</v>
      </c>
      <c r="G57" s="158" t="str">
        <f>IF(OR($E$55="",E57=""),"",IF(F57="Fail","Fail",IF(AND(F57&gt;=85,F57&lt;=115),"Pass","Fail")))</f>
        <v>Pass</v>
      </c>
      <c r="H57" s="174">
        <v>13.968</v>
      </c>
      <c r="I57" s="174">
        <v>93.122</v>
      </c>
      <c r="J57" s="158" t="str">
        <f>IF(OR($H$55="",H57=""),"",IF(I57="Fail","Fail",IF(AND(I57&gt;=85,I57&lt;=115),"Pass","Fail")))</f>
        <v>Pass</v>
      </c>
      <c r="K57" s="174">
        <v>41.65</v>
      </c>
      <c r="L57" s="174">
        <v>104.126</v>
      </c>
      <c r="M57" s="158" t="str">
        <f>IF(OR($K$55="",K57=""),"",IF(L57="Fail","Fail",IF(AND(L57&gt;=85,L57&lt;=115),"Pass","Fail")))</f>
        <v>Pass</v>
      </c>
    </row>
    <row r="58" spans="1:13" ht="14.25" x14ac:dyDescent="0.2">
      <c r="A58" s="157">
        <v>2</v>
      </c>
      <c r="B58" s="174">
        <v>0.42399999999999999</v>
      </c>
      <c r="C58" s="174">
        <v>84.744</v>
      </c>
      <c r="D58" s="158" t="str">
        <f t="shared" ref="D58:D62" si="4">IF(OR($B$55="",B58=""),"",IF(C58="Fail","Fail",IF(AND(C58&gt;=80,C58&lt;=120),"Pass","Fail")))</f>
        <v>Pass</v>
      </c>
      <c r="E58" s="174" t="s">
        <v>208</v>
      </c>
      <c r="F58" s="174" t="s">
        <v>210</v>
      </c>
      <c r="G58" s="158" t="str">
        <f t="shared" ref="G58:G62" si="5">IF(OR($E$55="",E58=""),"",IF(F58="Fail","Fail",IF(AND(F58&gt;=85,F58&lt;=115),"Pass","Fail")))</f>
        <v>Fail</v>
      </c>
      <c r="H58" s="174">
        <v>14.404999999999999</v>
      </c>
      <c r="I58" s="174">
        <v>96.034999999999997</v>
      </c>
      <c r="J58" s="158" t="str">
        <f t="shared" ref="J58:J62" si="6">IF(OR($H$55="",H58=""),"",IF(I58="Fail","Fail",IF(AND(I58&gt;=85,I58&lt;=115),"Pass","Fail")))</f>
        <v>Pass</v>
      </c>
      <c r="K58" s="174">
        <v>40.158000000000001</v>
      </c>
      <c r="L58" s="174">
        <v>100.396</v>
      </c>
      <c r="M58" s="158" t="str">
        <f t="shared" ref="M58:M62" si="7">IF(OR($K$55="",K58=""),"",IF(L58="Fail","Fail",IF(AND(L58&gt;=85,L58&lt;=115),"Pass","Fail")))</f>
        <v>Pass</v>
      </c>
    </row>
    <row r="59" spans="1:13" ht="14.25" x14ac:dyDescent="0.2">
      <c r="A59" s="157">
        <v>3</v>
      </c>
      <c r="B59" s="174">
        <v>0.55700000000000005</v>
      </c>
      <c r="C59" s="174">
        <v>111.404</v>
      </c>
      <c r="D59" s="158" t="str">
        <f t="shared" si="4"/>
        <v>Pass</v>
      </c>
      <c r="E59" s="174">
        <v>1.28</v>
      </c>
      <c r="F59" s="174">
        <v>85.364999999999995</v>
      </c>
      <c r="G59" s="158" t="str">
        <f t="shared" si="5"/>
        <v>Pass</v>
      </c>
      <c r="H59" s="174" t="s">
        <v>212</v>
      </c>
      <c r="I59" s="174" t="s">
        <v>213</v>
      </c>
      <c r="J59" s="158" t="str">
        <f t="shared" si="6"/>
        <v>Fail</v>
      </c>
      <c r="K59" s="174">
        <v>39.026000000000003</v>
      </c>
      <c r="L59" s="174">
        <v>97.566000000000003</v>
      </c>
      <c r="M59" s="158" t="str">
        <f t="shared" si="7"/>
        <v>Pass</v>
      </c>
    </row>
    <row r="60" spans="1:13" ht="14.25" x14ac:dyDescent="0.2">
      <c r="A60" s="157">
        <v>4</v>
      </c>
      <c r="B60" s="174">
        <v>0.58199999999999996</v>
      </c>
      <c r="C60" s="174">
        <v>116.43600000000001</v>
      </c>
      <c r="D60" s="158" t="str">
        <f t="shared" si="4"/>
        <v>Pass</v>
      </c>
      <c r="E60" s="174" t="s">
        <v>209</v>
      </c>
      <c r="F60" s="174" t="s">
        <v>211</v>
      </c>
      <c r="G60" s="158" t="str">
        <f t="shared" si="5"/>
        <v>Fail</v>
      </c>
      <c r="H60" s="174">
        <v>14.15</v>
      </c>
      <c r="I60" s="174">
        <v>94.337000000000003</v>
      </c>
      <c r="J60" s="158" t="str">
        <f t="shared" si="6"/>
        <v>Pass</v>
      </c>
      <c r="K60" s="174">
        <v>40.548000000000002</v>
      </c>
      <c r="L60" s="174">
        <v>101.369</v>
      </c>
      <c r="M60" s="158" t="str">
        <f t="shared" si="7"/>
        <v>Pass</v>
      </c>
    </row>
    <row r="61" spans="1:13" ht="14.25" x14ac:dyDescent="0.2">
      <c r="A61" s="157">
        <v>5</v>
      </c>
      <c r="B61" s="174">
        <v>0.57399999999999995</v>
      </c>
      <c r="C61" s="174">
        <v>114.863</v>
      </c>
      <c r="D61" s="158" t="str">
        <f t="shared" si="4"/>
        <v>Pass</v>
      </c>
      <c r="E61" s="174">
        <v>1.2769999999999999</v>
      </c>
      <c r="F61" s="174">
        <v>85.100999999999999</v>
      </c>
      <c r="G61" s="158" t="str">
        <f t="shared" si="5"/>
        <v>Pass</v>
      </c>
      <c r="H61" s="174">
        <v>14.603999999999999</v>
      </c>
      <c r="I61" s="174">
        <v>97.363</v>
      </c>
      <c r="J61" s="158" t="str">
        <f t="shared" si="6"/>
        <v>Pass</v>
      </c>
      <c r="K61" s="174">
        <v>40.85</v>
      </c>
      <c r="L61" s="174">
        <v>102.125</v>
      </c>
      <c r="M61" s="158" t="str">
        <f t="shared" si="7"/>
        <v>Pass</v>
      </c>
    </row>
    <row r="62" spans="1:13" ht="14.25" x14ac:dyDescent="0.2">
      <c r="A62" s="157">
        <v>6</v>
      </c>
      <c r="B62" s="174">
        <v>0.56999999999999995</v>
      </c>
      <c r="C62" s="174">
        <v>113.996</v>
      </c>
      <c r="D62" s="158" t="str">
        <f t="shared" si="4"/>
        <v>Pass</v>
      </c>
      <c r="E62" s="174">
        <v>1.284</v>
      </c>
      <c r="F62" s="174">
        <v>85.587999999999994</v>
      </c>
      <c r="G62" s="158" t="str">
        <f t="shared" si="5"/>
        <v>Pass</v>
      </c>
      <c r="H62" s="174">
        <v>15.164999999999999</v>
      </c>
      <c r="I62" s="174">
        <v>101.102</v>
      </c>
      <c r="J62" s="158" t="str">
        <f t="shared" si="6"/>
        <v>Pass</v>
      </c>
      <c r="K62" s="174">
        <v>42.935000000000002</v>
      </c>
      <c r="L62" s="174">
        <v>107.337</v>
      </c>
      <c r="M62" s="158" t="str">
        <f t="shared" si="7"/>
        <v>Pass</v>
      </c>
    </row>
    <row r="63" spans="1:13" ht="15" customHeight="1" x14ac:dyDescent="0.2">
      <c r="A63" s="269"/>
      <c r="B63" s="270"/>
      <c r="C63" s="270"/>
      <c r="D63" s="270"/>
      <c r="E63" s="270"/>
      <c r="F63" s="270"/>
      <c r="G63" s="270"/>
      <c r="H63" s="270"/>
      <c r="I63" s="270"/>
      <c r="J63" s="270"/>
      <c r="K63" s="270"/>
      <c r="L63" s="270"/>
      <c r="M63" s="271"/>
    </row>
    <row r="64" spans="1:13" ht="15" customHeight="1" x14ac:dyDescent="0.2">
      <c r="A64" s="157" t="s">
        <v>44</v>
      </c>
      <c r="B64" s="274">
        <f>IF(OR(B57="",C57=""),"",AVERAGE(B57:B62))</f>
        <v>0.53833333333333322</v>
      </c>
      <c r="C64" s="274"/>
      <c r="D64" s="274"/>
      <c r="E64" s="274">
        <f>IF(OR(E57="",F57=""),"",AVERAGE(E57:E62))</f>
        <v>1.2837499999999999</v>
      </c>
      <c r="F64" s="274"/>
      <c r="G64" s="274"/>
      <c r="H64" s="274">
        <f>IF(OR(H57="",I57=""),"",AVERAGE(H57:H62))</f>
        <v>14.458400000000001</v>
      </c>
      <c r="I64" s="274"/>
      <c r="J64" s="274"/>
      <c r="K64" s="274">
        <f>IF(OR(K57="",L57=""),"",AVERAGE(K57:K62))</f>
        <v>40.861166666666669</v>
      </c>
      <c r="L64" s="274"/>
      <c r="M64" s="274"/>
    </row>
    <row r="65" spans="1:13" ht="15" customHeight="1" x14ac:dyDescent="0.2">
      <c r="A65" s="157" t="s">
        <v>52</v>
      </c>
      <c r="B65" s="274">
        <f>IF(OR(B57="",C57=""),"",STDEV(B57:B62)/B64*100)</f>
        <v>11.095035342767396</v>
      </c>
      <c r="C65" s="274"/>
      <c r="D65" s="274"/>
      <c r="E65" s="274">
        <f>IF(OR(E57="",F57=""),"",STDEV(E57:E62)/E64*100)</f>
        <v>0.57726021617438061</v>
      </c>
      <c r="F65" s="274"/>
      <c r="G65" s="274"/>
      <c r="H65" s="274">
        <f>IF(OR(H57="",I57=""),"",STDEV(H57:H62)/H64*100)</f>
        <v>3.2050180139079156</v>
      </c>
      <c r="I65" s="274"/>
      <c r="J65" s="274"/>
      <c r="K65" s="274">
        <f>IF(OR(K57="",L57=""),"",STDEV(K57:K62)/K64*100)</f>
        <v>3.2620964526983944</v>
      </c>
      <c r="L65" s="274"/>
      <c r="M65" s="274"/>
    </row>
    <row r="66" spans="1:13" ht="15" customHeight="1" x14ac:dyDescent="0.2">
      <c r="A66" s="144" t="s">
        <v>104</v>
      </c>
      <c r="B66" s="286">
        <f>IF(OR(B55="",B55=""),"",B64/B55*100)</f>
        <v>107.66666666666664</v>
      </c>
      <c r="C66" s="286"/>
      <c r="D66" s="287"/>
      <c r="E66" s="286">
        <f>IF(OR(E55="",E55=""),"",E64/E55*100)</f>
        <v>85.583333333333329</v>
      </c>
      <c r="F66" s="286"/>
      <c r="G66" s="287"/>
      <c r="H66" s="286">
        <f>IF(OR(H55="",H55=""),"",H64/H55*100)</f>
        <v>96.38933333333334</v>
      </c>
      <c r="I66" s="286"/>
      <c r="J66" s="287"/>
      <c r="K66" s="286">
        <f>IF(OR(K55="",K55=""),"",K64/K55*100)</f>
        <v>102.15291666666668</v>
      </c>
      <c r="L66" s="286"/>
      <c r="M66" s="287"/>
    </row>
    <row r="67" spans="1:13" x14ac:dyDescent="0.2">
      <c r="A67" s="19"/>
      <c r="B67" s="175"/>
      <c r="C67" s="175"/>
      <c r="D67" s="176"/>
      <c r="E67" s="175"/>
      <c r="F67" s="175"/>
      <c r="G67" s="176"/>
      <c r="H67" s="175"/>
      <c r="I67" s="175"/>
      <c r="J67" s="176"/>
      <c r="K67" s="175"/>
      <c r="L67" s="175"/>
      <c r="M67" s="176"/>
    </row>
    <row r="68" spans="1:13" ht="15.75" x14ac:dyDescent="0.2">
      <c r="A68" s="187" t="s">
        <v>159</v>
      </c>
      <c r="B68" s="283"/>
      <c r="C68" s="283"/>
      <c r="D68" s="283"/>
      <c r="E68" s="283"/>
      <c r="F68" s="283"/>
      <c r="G68" s="283"/>
      <c r="H68" s="283"/>
      <c r="I68" s="283"/>
      <c r="J68" s="283"/>
      <c r="K68" s="283"/>
      <c r="L68" s="175"/>
      <c r="M68" s="176"/>
    </row>
    <row r="69" spans="1:13" ht="15.75" x14ac:dyDescent="0.2">
      <c r="A69" s="188"/>
      <c r="B69" s="283"/>
      <c r="C69" s="283"/>
      <c r="D69" s="283"/>
      <c r="E69" s="283"/>
      <c r="F69" s="283"/>
      <c r="G69" s="283"/>
      <c r="H69" s="283"/>
      <c r="I69" s="283"/>
      <c r="J69" s="283"/>
      <c r="K69" s="283"/>
      <c r="L69" s="175"/>
      <c r="M69" s="176"/>
    </row>
    <row r="71" spans="1:13" ht="13.5" customHeight="1" x14ac:dyDescent="0.2">
      <c r="B71" s="282" t="s">
        <v>24</v>
      </c>
      <c r="C71" s="282"/>
      <c r="D71" s="282"/>
      <c r="E71" s="282"/>
      <c r="F71" s="282"/>
      <c r="G71" s="282"/>
      <c r="H71" s="282"/>
      <c r="I71" s="282"/>
      <c r="J71" s="282"/>
    </row>
    <row r="72" spans="1:13" ht="18" customHeight="1" x14ac:dyDescent="0.2">
      <c r="B72" s="296" t="s">
        <v>166</v>
      </c>
      <c r="C72" s="296"/>
      <c r="D72" s="296"/>
      <c r="E72" s="297"/>
      <c r="F72" s="297"/>
      <c r="G72" s="297"/>
      <c r="H72" s="297"/>
      <c r="I72" s="297"/>
      <c r="J72" s="298"/>
    </row>
    <row r="73" spans="1:13" ht="18" customHeight="1" x14ac:dyDescent="0.2">
      <c r="B73" s="296" t="s">
        <v>23</v>
      </c>
      <c r="C73" s="296"/>
      <c r="D73" s="296"/>
      <c r="E73" s="297"/>
      <c r="F73" s="297"/>
      <c r="G73" s="297"/>
      <c r="H73" s="297"/>
      <c r="I73" s="297"/>
      <c r="J73" s="298"/>
    </row>
    <row r="74" spans="1:13" ht="18" customHeight="1" x14ac:dyDescent="0.2">
      <c r="B74" s="296" t="s">
        <v>101</v>
      </c>
      <c r="C74" s="296"/>
      <c r="D74" s="296"/>
      <c r="E74" s="297"/>
      <c r="F74" s="297"/>
      <c r="G74" s="297"/>
      <c r="H74" s="297"/>
      <c r="I74" s="297"/>
      <c r="J74" s="298"/>
    </row>
    <row r="75" spans="1:13" ht="18" customHeight="1" x14ac:dyDescent="0.2">
      <c r="B75" s="296" t="s">
        <v>23</v>
      </c>
      <c r="C75" s="296"/>
      <c r="D75" s="296"/>
      <c r="E75" s="297"/>
      <c r="F75" s="297"/>
      <c r="G75" s="297"/>
      <c r="H75" s="297"/>
      <c r="I75" s="297"/>
      <c r="J75" s="298"/>
    </row>
    <row r="76" spans="1:13" ht="18" customHeight="1" x14ac:dyDescent="0.2">
      <c r="B76" s="296" t="s">
        <v>107</v>
      </c>
      <c r="C76" s="296"/>
      <c r="D76" s="296"/>
      <c r="E76" s="297"/>
      <c r="F76" s="297"/>
      <c r="G76" s="297"/>
      <c r="H76" s="297"/>
      <c r="I76" s="297"/>
      <c r="J76" s="298"/>
    </row>
    <row r="77" spans="1:13" ht="18" customHeight="1" x14ac:dyDescent="0.2">
      <c r="B77" s="296" t="s">
        <v>23</v>
      </c>
      <c r="C77" s="296"/>
      <c r="D77" s="296"/>
      <c r="E77" s="297"/>
      <c r="F77" s="297"/>
      <c r="G77" s="297"/>
      <c r="H77" s="297"/>
      <c r="I77" s="297"/>
      <c r="J77" s="298"/>
    </row>
    <row r="78" spans="1:13" x14ac:dyDescent="0.2">
      <c r="E78" s="189"/>
    </row>
    <row r="79" spans="1:13" x14ac:dyDescent="0.2">
      <c r="F79" s="189"/>
      <c r="G79" s="191"/>
    </row>
    <row r="80" spans="1:13" ht="15.75" x14ac:dyDescent="0.2">
      <c r="A80" s="190" t="s">
        <v>170</v>
      </c>
    </row>
    <row r="81" spans="1:13" ht="15.75" x14ac:dyDescent="0.2">
      <c r="A81" s="190"/>
    </row>
    <row r="82" spans="1:13" ht="15.75" x14ac:dyDescent="0.2">
      <c r="A82" s="190"/>
    </row>
    <row r="83" spans="1:13" ht="15.75" x14ac:dyDescent="0.2">
      <c r="A83" s="190"/>
    </row>
    <row r="84" spans="1:13" ht="15.75" x14ac:dyDescent="0.2">
      <c r="A84" s="190"/>
    </row>
    <row r="85" spans="1:13" ht="21.75" customHeight="1" x14ac:dyDescent="0.2">
      <c r="A85" s="234" t="s">
        <v>146</v>
      </c>
      <c r="B85" s="234"/>
      <c r="C85" s="288" t="str">
        <f>C43</f>
        <v>Meropemene</v>
      </c>
      <c r="D85" s="289"/>
      <c r="E85" s="289"/>
      <c r="F85" s="289"/>
      <c r="G85" s="289"/>
      <c r="H85" s="289"/>
      <c r="I85" s="289"/>
      <c r="J85" s="289"/>
      <c r="K85" s="289"/>
      <c r="L85" s="289"/>
      <c r="M85" s="290"/>
    </row>
    <row r="86" spans="1:13" ht="15" customHeight="1" x14ac:dyDescent="0.2">
      <c r="A86" s="280" t="s">
        <v>133</v>
      </c>
      <c r="B86" s="280"/>
      <c r="C86" s="280"/>
      <c r="D86" s="280"/>
      <c r="E86" s="280"/>
      <c r="F86" s="280"/>
      <c r="G86" s="280"/>
      <c r="H86" s="280"/>
      <c r="I86" s="280"/>
      <c r="J86" s="280"/>
      <c r="K86" s="280"/>
      <c r="L86" s="280"/>
      <c r="M86" s="280"/>
    </row>
    <row r="87" spans="1:13" ht="19.5" customHeight="1" x14ac:dyDescent="0.2">
      <c r="A87" s="184" t="s">
        <v>37</v>
      </c>
      <c r="B87" s="281">
        <v>1</v>
      </c>
      <c r="C87" s="281"/>
      <c r="D87" s="281"/>
      <c r="E87" s="281"/>
      <c r="F87" s="281"/>
      <c r="G87" s="281"/>
      <c r="H87" s="281"/>
      <c r="I87" s="281"/>
      <c r="J87" s="281"/>
      <c r="K87" s="281"/>
      <c r="L87" s="281"/>
      <c r="M87" s="281"/>
    </row>
    <row r="88" spans="1:13" x14ac:dyDescent="0.2">
      <c r="A88" s="185" t="s">
        <v>33</v>
      </c>
      <c r="B88" s="275" t="str">
        <f>Linearity!B4</f>
        <v>Zi\MP\EP\04 (1 mL) - Zi\MP\IS\02 (200 µL)</v>
      </c>
      <c r="C88" s="276"/>
      <c r="D88" s="276"/>
      <c r="E88" s="276"/>
      <c r="F88" s="276"/>
      <c r="G88" s="276"/>
      <c r="H88" s="276"/>
      <c r="I88" s="276"/>
      <c r="J88" s="276"/>
      <c r="K88" s="276"/>
      <c r="L88" s="276"/>
      <c r="M88" s="277"/>
    </row>
    <row r="89" spans="1:13" ht="21" x14ac:dyDescent="0.2">
      <c r="A89" s="185" t="s">
        <v>120</v>
      </c>
      <c r="B89" s="275" t="str">
        <f>Linearity!B5</f>
        <v xml:space="preserve"> Microlit - Zi\DI\MI\02 (10 mL)</v>
      </c>
      <c r="C89" s="276"/>
      <c r="D89" s="276"/>
      <c r="E89" s="276"/>
      <c r="F89" s="276"/>
      <c r="G89" s="276"/>
      <c r="H89" s="276"/>
      <c r="I89" s="276"/>
      <c r="J89" s="276"/>
      <c r="K89" s="276"/>
      <c r="L89" s="276"/>
      <c r="M89" s="277"/>
    </row>
    <row r="90" spans="1:13" ht="15.75" customHeight="1" x14ac:dyDescent="0.2">
      <c r="A90" s="186" t="s">
        <v>81</v>
      </c>
      <c r="B90" s="275" t="str">
        <f>Linearity!B6</f>
        <v>Eppendorf - Zi/CE/EP/01</v>
      </c>
      <c r="C90" s="276"/>
      <c r="D90" s="276"/>
      <c r="E90" s="276"/>
      <c r="F90" s="276"/>
      <c r="G90" s="276"/>
      <c r="H90" s="276"/>
      <c r="I90" s="276"/>
      <c r="J90" s="276"/>
      <c r="K90" s="276"/>
      <c r="L90" s="276"/>
      <c r="M90" s="277"/>
    </row>
    <row r="91" spans="1:13" ht="15.75" customHeight="1" x14ac:dyDescent="0.2">
      <c r="A91" s="186" t="s">
        <v>82</v>
      </c>
      <c r="B91" s="305" t="str">
        <f>Linearity!B7</f>
        <v>N/A</v>
      </c>
      <c r="C91" s="305"/>
      <c r="D91" s="305"/>
      <c r="E91" s="305"/>
      <c r="F91" s="305"/>
      <c r="G91" s="305"/>
      <c r="H91" s="305"/>
      <c r="I91" s="305"/>
      <c r="J91" s="305"/>
      <c r="K91" s="305"/>
      <c r="L91" s="305"/>
      <c r="M91" s="305"/>
    </row>
    <row r="92" spans="1:13" x14ac:dyDescent="0.2">
      <c r="A92" s="157" t="s">
        <v>25</v>
      </c>
      <c r="B92" s="299" t="s">
        <v>201</v>
      </c>
      <c r="C92" s="299"/>
      <c r="D92" s="299"/>
      <c r="E92" s="299"/>
      <c r="F92" s="299"/>
      <c r="G92" s="299"/>
      <c r="H92" s="299"/>
      <c r="I92" s="299"/>
      <c r="J92" s="299"/>
      <c r="K92" s="299"/>
      <c r="L92" s="299"/>
      <c r="M92" s="299"/>
    </row>
    <row r="93" spans="1:13" x14ac:dyDescent="0.2">
      <c r="A93" s="157" t="s">
        <v>45</v>
      </c>
      <c r="B93" s="278">
        <v>43654</v>
      </c>
      <c r="C93" s="278"/>
      <c r="D93" s="278"/>
      <c r="E93" s="278"/>
      <c r="F93" s="278"/>
      <c r="G93" s="278"/>
      <c r="H93" s="278"/>
      <c r="I93" s="278"/>
      <c r="J93" s="278"/>
      <c r="K93" s="278"/>
      <c r="L93" s="278"/>
      <c r="M93" s="278"/>
    </row>
    <row r="94" spans="1:13" x14ac:dyDescent="0.2">
      <c r="A94" s="157" t="s">
        <v>46</v>
      </c>
      <c r="B94" s="279" t="s">
        <v>49</v>
      </c>
      <c r="C94" s="279"/>
      <c r="D94" s="279"/>
      <c r="E94" s="279"/>
      <c r="F94" s="279"/>
      <c r="G94" s="279"/>
      <c r="H94" s="279"/>
      <c r="I94" s="279"/>
      <c r="J94" s="279"/>
      <c r="K94" s="279"/>
      <c r="L94" s="279"/>
      <c r="M94" s="279"/>
    </row>
    <row r="95" spans="1:13" x14ac:dyDescent="0.2">
      <c r="A95" s="157" t="s">
        <v>38</v>
      </c>
      <c r="B95" s="272" t="s">
        <v>43</v>
      </c>
      <c r="C95" s="272"/>
      <c r="D95" s="272"/>
      <c r="E95" s="272" t="s">
        <v>160</v>
      </c>
      <c r="F95" s="272"/>
      <c r="G95" s="272"/>
      <c r="H95" s="272" t="s">
        <v>161</v>
      </c>
      <c r="I95" s="272"/>
      <c r="J95" s="272"/>
      <c r="K95" s="272" t="s">
        <v>162</v>
      </c>
      <c r="L95" s="272"/>
      <c r="M95" s="272"/>
    </row>
    <row r="96" spans="1:13" x14ac:dyDescent="0.2">
      <c r="A96" s="157" t="s">
        <v>39</v>
      </c>
      <c r="B96" s="273" t="s">
        <v>164</v>
      </c>
      <c r="C96" s="273"/>
      <c r="D96" s="273"/>
      <c r="E96" s="273" t="s">
        <v>165</v>
      </c>
      <c r="F96" s="273"/>
      <c r="G96" s="273"/>
      <c r="H96" s="273" t="s">
        <v>165</v>
      </c>
      <c r="I96" s="273"/>
      <c r="J96" s="273"/>
      <c r="K96" s="273" t="s">
        <v>165</v>
      </c>
      <c r="L96" s="273"/>
      <c r="M96" s="273"/>
    </row>
    <row r="97" spans="1:13" ht="18" customHeight="1" x14ac:dyDescent="0.2">
      <c r="A97" s="143" t="s">
        <v>41</v>
      </c>
      <c r="B97" s="269">
        <v>0.5</v>
      </c>
      <c r="C97" s="270"/>
      <c r="D97" s="271"/>
      <c r="E97" s="269">
        <v>1.5</v>
      </c>
      <c r="F97" s="270"/>
      <c r="G97" s="271"/>
      <c r="H97" s="269">
        <v>15</v>
      </c>
      <c r="I97" s="270"/>
      <c r="J97" s="271"/>
      <c r="K97" s="269">
        <v>40</v>
      </c>
      <c r="L97" s="270"/>
      <c r="M97" s="271"/>
    </row>
    <row r="98" spans="1:13" ht="21" x14ac:dyDescent="0.2">
      <c r="A98" s="157" t="s">
        <v>40</v>
      </c>
      <c r="B98" s="145" t="s">
        <v>42</v>
      </c>
      <c r="C98" s="145" t="s">
        <v>50</v>
      </c>
      <c r="D98" s="1" t="s">
        <v>98</v>
      </c>
      <c r="E98" s="145" t="s">
        <v>42</v>
      </c>
      <c r="F98" s="145" t="s">
        <v>50</v>
      </c>
      <c r="G98" s="1" t="s">
        <v>98</v>
      </c>
      <c r="H98" s="145" t="s">
        <v>42</v>
      </c>
      <c r="I98" s="145" t="s">
        <v>50</v>
      </c>
      <c r="J98" s="1" t="s">
        <v>98</v>
      </c>
      <c r="K98" s="145" t="s">
        <v>42</v>
      </c>
      <c r="L98" s="145" t="s">
        <v>50</v>
      </c>
      <c r="M98" s="1" t="s">
        <v>98</v>
      </c>
    </row>
    <row r="99" spans="1:13" ht="13.5" customHeight="1" x14ac:dyDescent="0.2">
      <c r="A99" s="157">
        <v>1</v>
      </c>
      <c r="B99" s="174">
        <v>0.56699999999999995</v>
      </c>
      <c r="C99" s="174">
        <v>113.446</v>
      </c>
      <c r="D99" s="158" t="str">
        <f>IF(OR($B$97="",B99=""),"",IF(C99="Fail","Fail",IF(AND(C99&gt;=80,C99&lt;=120),"Pass","Fail")))</f>
        <v>Pass</v>
      </c>
      <c r="E99" s="174">
        <v>1.3180000000000001</v>
      </c>
      <c r="F99" s="174">
        <v>87.867000000000004</v>
      </c>
      <c r="G99" s="158" t="str">
        <f>IF(OR($E$97="",E99=""),"",IF(F99="Fail","Fail",IF(AND(F99&gt;=85,F99&lt;=115),"Pass","Fail")))</f>
        <v>Pass</v>
      </c>
      <c r="H99" s="174">
        <v>12.852</v>
      </c>
      <c r="I99" s="174">
        <v>85.682000000000002</v>
      </c>
      <c r="J99" s="158" t="str">
        <f>IF(OR($H$97="",H99=""),"",IF(I99="Fail","Fail",IF(AND(I99&gt;=85,I99&lt;=115),"Pass","Fail")))</f>
        <v>Pass</v>
      </c>
      <c r="K99" s="174">
        <v>35.258000000000003</v>
      </c>
      <c r="L99" s="174">
        <v>88.146000000000001</v>
      </c>
      <c r="M99" s="158" t="str">
        <f>IF(OR($K$97="",K99=""),"",IF(L99="Fail","Fail",IF(AND(L99&gt;=85,L99&lt;=115),"Pass","Fail")))</f>
        <v>Pass</v>
      </c>
    </row>
    <row r="100" spans="1:13" ht="13.5" customHeight="1" x14ac:dyDescent="0.2">
      <c r="A100" s="157">
        <v>2</v>
      </c>
      <c r="B100" s="174">
        <v>0.52700000000000002</v>
      </c>
      <c r="C100" s="174">
        <v>105.36799999999999</v>
      </c>
      <c r="D100" s="158" t="str">
        <f t="shared" ref="D100:D104" si="8">IF(OR($B$97="",B100=""),"",IF(C100="Fail","Fail",IF(AND(C100&gt;=80,C100&lt;=120),"Pass","Fail")))</f>
        <v>Pass</v>
      </c>
      <c r="E100" s="174">
        <v>1.2869999999999999</v>
      </c>
      <c r="F100" s="174">
        <v>85.793000000000006</v>
      </c>
      <c r="G100" s="158" t="str">
        <f t="shared" ref="G100:G104" si="9">IF(OR($E$97="",E100=""),"",IF(F100="Fail","Fail",IF(AND(F100&gt;=85,F100&lt;=115),"Pass","Fail")))</f>
        <v>Pass</v>
      </c>
      <c r="H100" s="174">
        <v>13.145</v>
      </c>
      <c r="I100" s="174">
        <v>87.632999999999996</v>
      </c>
      <c r="J100" s="158" t="str">
        <f t="shared" ref="J100:J104" si="10">IF(OR($H$97="",H100=""),"",IF(I100="Fail","Fail",IF(AND(I100&gt;=85,I100&lt;=115),"Pass","Fail")))</f>
        <v>Pass</v>
      </c>
      <c r="K100" s="174">
        <v>34.621000000000002</v>
      </c>
      <c r="L100" s="174">
        <v>86.552000000000007</v>
      </c>
      <c r="M100" s="158" t="str">
        <f t="shared" ref="M100:M104" si="11">IF(OR($K$97="",K100=""),"",IF(L100="Fail","Fail",IF(AND(L100&gt;=85,L100&lt;=115),"Pass","Fail")))</f>
        <v>Pass</v>
      </c>
    </row>
    <row r="101" spans="1:13" ht="13.5" customHeight="1" x14ac:dyDescent="0.2">
      <c r="A101" s="157">
        <v>3</v>
      </c>
      <c r="B101" s="174">
        <v>0.54500000000000004</v>
      </c>
      <c r="C101" s="174">
        <v>108.958</v>
      </c>
      <c r="D101" s="158" t="str">
        <f t="shared" si="8"/>
        <v>Pass</v>
      </c>
      <c r="E101" s="174">
        <v>1.3049999999999999</v>
      </c>
      <c r="F101" s="174">
        <v>87.031999999999996</v>
      </c>
      <c r="G101" s="158" t="str">
        <f t="shared" si="9"/>
        <v>Pass</v>
      </c>
      <c r="H101" s="174" t="s">
        <v>218</v>
      </c>
      <c r="I101" s="174" t="s">
        <v>219</v>
      </c>
      <c r="J101" s="158" t="str">
        <f t="shared" si="10"/>
        <v>Fail</v>
      </c>
      <c r="K101" s="174">
        <v>36.826000000000001</v>
      </c>
      <c r="L101" s="174">
        <v>92.064999999999998</v>
      </c>
      <c r="M101" s="158" t="str">
        <f t="shared" si="11"/>
        <v>Pass</v>
      </c>
    </row>
    <row r="102" spans="1:13" ht="13.5" customHeight="1" x14ac:dyDescent="0.2">
      <c r="A102" s="157">
        <v>4</v>
      </c>
      <c r="B102" s="174">
        <v>0.53200000000000003</v>
      </c>
      <c r="C102" s="174">
        <v>106.3</v>
      </c>
      <c r="D102" s="158" t="str">
        <f t="shared" si="8"/>
        <v>Pass</v>
      </c>
      <c r="E102" s="174" t="s">
        <v>214</v>
      </c>
      <c r="F102" s="174" t="s">
        <v>216</v>
      </c>
      <c r="G102" s="158" t="str">
        <f t="shared" si="9"/>
        <v>Fail</v>
      </c>
      <c r="H102" s="174">
        <v>13.282</v>
      </c>
      <c r="I102" s="174">
        <v>88.546000000000006</v>
      </c>
      <c r="J102" s="158" t="str">
        <f t="shared" si="10"/>
        <v>Pass</v>
      </c>
      <c r="K102" s="174">
        <v>38.896999999999998</v>
      </c>
      <c r="L102" s="174">
        <v>97.242999999999995</v>
      </c>
      <c r="M102" s="158" t="str">
        <f t="shared" si="11"/>
        <v>Pass</v>
      </c>
    </row>
    <row r="103" spans="1:13" ht="12" customHeight="1" x14ac:dyDescent="0.2">
      <c r="A103" s="157">
        <v>5</v>
      </c>
      <c r="B103" s="174">
        <v>0.51900000000000002</v>
      </c>
      <c r="C103" s="174">
        <v>103.833</v>
      </c>
      <c r="D103" s="158" t="str">
        <f t="shared" si="8"/>
        <v>Pass</v>
      </c>
      <c r="E103" s="174">
        <v>1.3129999999999999</v>
      </c>
      <c r="F103" s="174">
        <v>87.558000000000007</v>
      </c>
      <c r="G103" s="158" t="str">
        <f t="shared" si="9"/>
        <v>Pass</v>
      </c>
      <c r="H103" s="174">
        <v>13.297000000000001</v>
      </c>
      <c r="I103" s="174">
        <v>88.644000000000005</v>
      </c>
      <c r="J103" s="158" t="str">
        <f t="shared" si="10"/>
        <v>Pass</v>
      </c>
      <c r="K103" s="174">
        <v>37.732999999999997</v>
      </c>
      <c r="L103" s="174">
        <v>94.331999999999994</v>
      </c>
      <c r="M103" s="158" t="str">
        <f t="shared" si="11"/>
        <v>Pass</v>
      </c>
    </row>
    <row r="104" spans="1:13" ht="13.5" customHeight="1" x14ac:dyDescent="0.2">
      <c r="A104" s="157">
        <v>6</v>
      </c>
      <c r="B104" s="174">
        <v>0.52700000000000002</v>
      </c>
      <c r="C104" s="174">
        <v>105.322</v>
      </c>
      <c r="D104" s="158" t="str">
        <f t="shared" si="8"/>
        <v>Pass</v>
      </c>
      <c r="E104" s="174" t="s">
        <v>215</v>
      </c>
      <c r="F104" s="174" t="s">
        <v>217</v>
      </c>
      <c r="G104" s="158" t="str">
        <f t="shared" si="9"/>
        <v>Fail</v>
      </c>
      <c r="H104" s="174">
        <v>13.269</v>
      </c>
      <c r="I104" s="174">
        <v>88.457999999999998</v>
      </c>
      <c r="J104" s="158" t="str">
        <f t="shared" si="10"/>
        <v>Pass</v>
      </c>
      <c r="K104" s="174">
        <v>38.210999999999999</v>
      </c>
      <c r="L104" s="174">
        <v>95.528000000000006</v>
      </c>
      <c r="M104" s="158" t="str">
        <f t="shared" si="11"/>
        <v>Pass</v>
      </c>
    </row>
    <row r="105" spans="1:13" s="284" customFormat="1" ht="13.5" customHeight="1" x14ac:dyDescent="0.2">
      <c r="A105" s="300"/>
      <c r="B105" s="301"/>
      <c r="C105" s="301"/>
      <c r="D105" s="301"/>
      <c r="E105" s="301"/>
      <c r="F105" s="301"/>
      <c r="G105" s="301"/>
      <c r="H105" s="301"/>
      <c r="I105" s="301"/>
      <c r="J105" s="301"/>
      <c r="K105" s="301"/>
      <c r="L105" s="301"/>
      <c r="M105" s="301"/>
    </row>
    <row r="106" spans="1:13" ht="13.5" customHeight="1" x14ac:dyDescent="0.2">
      <c r="A106" s="157" t="s">
        <v>44</v>
      </c>
      <c r="B106" s="274">
        <f>IF(OR(B99="",C99=""),"",AVERAGE(B99:B104))</f>
        <v>0.53616666666666668</v>
      </c>
      <c r="C106" s="274"/>
      <c r="D106" s="274"/>
      <c r="E106" s="274">
        <f>IF(OR(E99="",F99=""),"",AVERAGE(E99:E104))</f>
        <v>1.30575</v>
      </c>
      <c r="F106" s="274"/>
      <c r="G106" s="274"/>
      <c r="H106" s="274">
        <f>IF(OR(H99="",I99=""),"",AVERAGE(H99:H104))</f>
        <v>13.169</v>
      </c>
      <c r="I106" s="274"/>
      <c r="J106" s="274"/>
      <c r="K106" s="274">
        <f>IF(OR(K99="",L99=""),"",AVERAGE(K99:K104))</f>
        <v>36.92433333333333</v>
      </c>
      <c r="L106" s="274"/>
      <c r="M106" s="274"/>
    </row>
    <row r="107" spans="1:13" ht="13.5" customHeight="1" x14ac:dyDescent="0.2">
      <c r="A107" s="157" t="s">
        <v>52</v>
      </c>
      <c r="B107" s="274">
        <f>IF(OR(B99="",C99=""),"",STDEV(B99:B104)/B106*100)</f>
        <v>3.2399314555427177</v>
      </c>
      <c r="C107" s="274"/>
      <c r="D107" s="274"/>
      <c r="E107" s="274">
        <f>IF(OR(E99="",F99=""),"",STDEV(E99:E104)/E106*100)</f>
        <v>1.0414249871278738</v>
      </c>
      <c r="F107" s="274"/>
      <c r="G107" s="274"/>
      <c r="H107" s="274">
        <f>IF(OR(H99="",I99=""),"",STDEV(H99:H104)/H106*100)</f>
        <v>1.4217364268912389</v>
      </c>
      <c r="I107" s="274"/>
      <c r="J107" s="274"/>
      <c r="K107" s="274">
        <f>IF(OR(K99="",L99=""),"",STDEV(K99:K104)/K106*100)</f>
        <v>4.5788577803561727</v>
      </c>
      <c r="L107" s="274"/>
      <c r="M107" s="274"/>
    </row>
    <row r="108" spans="1:13" ht="13.5" customHeight="1" x14ac:dyDescent="0.2">
      <c r="A108" s="144" t="s">
        <v>104</v>
      </c>
      <c r="B108" s="286">
        <f>IF(OR(B97="",B97=""),"",B106/B97*100)</f>
        <v>107.23333333333333</v>
      </c>
      <c r="C108" s="286"/>
      <c r="D108" s="287"/>
      <c r="E108" s="286">
        <f>IF(OR(E97="",E97=""),"",E106/E97*100)</f>
        <v>87.05</v>
      </c>
      <c r="F108" s="286"/>
      <c r="G108" s="287"/>
      <c r="H108" s="286">
        <f>IF(OR(H97="",H97=""),"",H106/H97*100)</f>
        <v>87.793333333333337</v>
      </c>
      <c r="I108" s="286"/>
      <c r="J108" s="287"/>
      <c r="K108" s="286">
        <f>IF(OR(K97="",K97=""),"",K106/K97*100)</f>
        <v>92.310833333333321</v>
      </c>
      <c r="L108" s="286"/>
      <c r="M108" s="287"/>
    </row>
    <row r="109" spans="1:13" x14ac:dyDescent="0.2">
      <c r="A109" s="19"/>
      <c r="B109" s="177"/>
      <c r="C109" s="177"/>
      <c r="D109" s="178"/>
      <c r="E109" s="179"/>
      <c r="F109" s="179"/>
      <c r="G109" s="178"/>
      <c r="H109" s="177"/>
      <c r="I109" s="177"/>
      <c r="J109" s="178"/>
    </row>
    <row r="110" spans="1:13" x14ac:dyDescent="0.2">
      <c r="B110" s="146"/>
      <c r="C110" s="146"/>
      <c r="D110" s="284" t="s">
        <v>91</v>
      </c>
      <c r="E110" s="284"/>
      <c r="F110" s="284"/>
      <c r="G110" s="284"/>
      <c r="H110" s="146"/>
      <c r="I110" s="146"/>
      <c r="J110" s="159"/>
    </row>
    <row r="111" spans="1:13" x14ac:dyDescent="0.2">
      <c r="B111" s="146"/>
      <c r="C111" s="146"/>
      <c r="D111" s="159"/>
      <c r="E111" s="146"/>
      <c r="F111" s="146"/>
      <c r="G111" s="159"/>
      <c r="H111" s="146"/>
      <c r="I111" s="146"/>
      <c r="J111" s="159"/>
    </row>
    <row r="112" spans="1:13" x14ac:dyDescent="0.2">
      <c r="A112" s="192" t="s">
        <v>38</v>
      </c>
      <c r="B112" s="304" t="s">
        <v>43</v>
      </c>
      <c r="C112" s="304"/>
      <c r="D112" s="304"/>
      <c r="E112" s="304" t="s">
        <v>160</v>
      </c>
      <c r="F112" s="304"/>
      <c r="G112" s="304"/>
      <c r="H112" s="304" t="s">
        <v>161</v>
      </c>
      <c r="I112" s="304"/>
      <c r="J112" s="304"/>
      <c r="K112" s="304" t="s">
        <v>162</v>
      </c>
      <c r="L112" s="304"/>
      <c r="M112" s="304"/>
    </row>
    <row r="113" spans="1:13" x14ac:dyDescent="0.2">
      <c r="A113" s="192" t="s">
        <v>111</v>
      </c>
      <c r="B113" s="302">
        <v>0.5</v>
      </c>
      <c r="C113" s="302"/>
      <c r="D113" s="303"/>
      <c r="E113" s="302">
        <v>1.5</v>
      </c>
      <c r="F113" s="302"/>
      <c r="G113" s="303"/>
      <c r="H113" s="302">
        <v>15</v>
      </c>
      <c r="I113" s="302"/>
      <c r="J113" s="303"/>
      <c r="K113" s="302">
        <v>40</v>
      </c>
      <c r="L113" s="302"/>
      <c r="M113" s="303"/>
    </row>
    <row r="114" spans="1:13" x14ac:dyDescent="0.2">
      <c r="A114" s="192" t="s">
        <v>89</v>
      </c>
      <c r="B114" s="295">
        <f>IF(OR(B16="",B14=""),"",AVERAGE(B16:B21,B57:B62,B99:B104))</f>
        <v>0.54731249999999998</v>
      </c>
      <c r="C114" s="295"/>
      <c r="D114" s="295"/>
      <c r="E114" s="295">
        <f>IF(OR(E16="",E14=""),"",AVERAGE(E16:E21,E57:E62,E99:E104))</f>
        <v>1.2979166666666668</v>
      </c>
      <c r="F114" s="295"/>
      <c r="G114" s="295"/>
      <c r="H114" s="295">
        <f>IF(OR(H16="",H14=""),"",AVERAGE(H16:H21,H57:H62,H99:H104))</f>
        <v>13.799250000000002</v>
      </c>
      <c r="I114" s="295"/>
      <c r="J114" s="295"/>
      <c r="K114" s="295">
        <f>IF(OR(K16="",K14=""),"",AVERAGE(K16:K21,K57:K62,K99:K104))</f>
        <v>39.322166666666675</v>
      </c>
      <c r="L114" s="295"/>
      <c r="M114" s="295"/>
    </row>
    <row r="115" spans="1:13" x14ac:dyDescent="0.2">
      <c r="A115" s="193" t="s">
        <v>90</v>
      </c>
      <c r="B115" s="295" t="str">
        <f>IF(OR(B81="",C81=""),"",B114/B113*100)</f>
        <v/>
      </c>
      <c r="C115" s="295"/>
      <c r="D115" s="295"/>
      <c r="E115" s="295" t="str">
        <f>IF(OR(E81="",F81=""),"",E114/E113*100)</f>
        <v/>
      </c>
      <c r="F115" s="295"/>
      <c r="G115" s="295"/>
      <c r="H115" s="295" t="str">
        <f>IF(OR(H81="",I81=""),"",H114/H113*100)</f>
        <v/>
      </c>
      <c r="I115" s="295"/>
      <c r="J115" s="295"/>
      <c r="K115" s="295" t="str">
        <f>IF(OR(K81="",L81=""),"",K114/K113*100)</f>
        <v/>
      </c>
      <c r="L115" s="295"/>
      <c r="M115" s="295"/>
    </row>
    <row r="116" spans="1:13" x14ac:dyDescent="0.2">
      <c r="A116" s="193" t="s">
        <v>51</v>
      </c>
      <c r="B116" s="292">
        <f>IF(OR(B99=""),"",STDEV(B16:B21,B57:B62,B99:B104))</f>
        <v>4.0563889935097013E-2</v>
      </c>
      <c r="C116" s="292">
        <f>IF(OR(C102=""),"",STDEV(C18:C23,C59:C65,C102:C108))</f>
        <v>4.9977622603632437</v>
      </c>
      <c r="D116" s="293" t="e">
        <f>IF(OR(D102=""),"",STDEV(D18:D23,D59:D65,D102:D108))</f>
        <v>#DIV/0!</v>
      </c>
      <c r="E116" s="292">
        <f>IF(OR(E99=""),"",STDEV(E16:E21,E57:E62,E99:E104))</f>
        <v>1.9607319288902563E-2</v>
      </c>
      <c r="F116" s="292">
        <f>IF(OR(F102=""),"",STDEV(F18:F23,F59:F65,F102:F108))</f>
        <v>2.7130042355556423</v>
      </c>
      <c r="G116" s="293" t="e">
        <f>IF(OR(G102=""),"",STDEV(G18:G23,G59:G65,G102:G108))</f>
        <v>#DIV/0!</v>
      </c>
      <c r="H116" s="292">
        <f>IF(OR(H99=""),"",STDEV(H16:H21,H57:H62,H99:H104))</f>
        <v>0.6443116740625866</v>
      </c>
      <c r="I116" s="292">
        <f>IF(OR(I102=""),"",STDEV(I18:I23,I59:I65,I102:I108))</f>
        <v>4.6695741133426711</v>
      </c>
      <c r="J116" s="293" t="e">
        <f>IF(OR(J102=""),"",STDEV(J18:J23,J59:J65,J102:J108))</f>
        <v>#DIV/0!</v>
      </c>
      <c r="K116" s="292">
        <f>IF(OR(K99=""),"",STDEV(K16:K21,K57:K62,K99:K104))</f>
        <v>2.28648685696175</v>
      </c>
      <c r="L116" s="292">
        <f>IF(OR(L102=""),"",STDEV(L18:L23,L59:L65,L102:L108))</f>
        <v>4.2322515821422373</v>
      </c>
      <c r="M116" s="293" t="e">
        <f>IF(OR(M102=""),"",STDEV(M18:M23,M59:M65,M102:M108))</f>
        <v>#DIV/0!</v>
      </c>
    </row>
    <row r="117" spans="1:13" x14ac:dyDescent="0.2">
      <c r="A117" s="193" t="s">
        <v>52</v>
      </c>
      <c r="B117" s="294">
        <f>IF(OR(B114=""),"",B116/B114*100)</f>
        <v>7.4114678424295102</v>
      </c>
      <c r="C117" s="294" t="str">
        <f>IF(OR(C115=""),"",C116/C115*100)</f>
        <v/>
      </c>
      <c r="D117" s="294" t="str">
        <f>IF(OR(D115=""),"",D116/D115*100)</f>
        <v/>
      </c>
      <c r="E117" s="294">
        <f>IF(OR(E114=""),"",E116/E114*100)</f>
        <v>1.5106762855013209</v>
      </c>
      <c r="F117" s="294" t="str">
        <f>IF(OR(F115=""),"",F116/F115*100)</f>
        <v/>
      </c>
      <c r="G117" s="294" t="str">
        <f>IF(OR(G115=""),"",G116/G115*100)</f>
        <v/>
      </c>
      <c r="H117" s="294">
        <f>IF(OR(H114=""),"",H116/H114*100)</f>
        <v>4.6691789340912475</v>
      </c>
      <c r="I117" s="294" t="str">
        <f>IF(OR(I115=""),"",I116/I115*100)</f>
        <v/>
      </c>
      <c r="J117" s="294" t="str">
        <f>IF(OR(J115=""),"",J116/J115*100)</f>
        <v/>
      </c>
      <c r="K117" s="294">
        <f>IF(OR(K114=""),"",K116/K114*100)</f>
        <v>5.8147529772310351</v>
      </c>
      <c r="L117" s="294" t="str">
        <f>IF(OR(L115=""),"",L116/L115*100)</f>
        <v/>
      </c>
      <c r="M117" s="294" t="str">
        <f>IF(OR(M115=""),"",M116/M115*100)</f>
        <v/>
      </c>
    </row>
    <row r="118" spans="1:13" x14ac:dyDescent="0.2">
      <c r="B118" s="180"/>
      <c r="C118" s="180"/>
      <c r="D118" s="181"/>
      <c r="E118" s="180"/>
      <c r="F118" s="180"/>
      <c r="G118" s="181"/>
      <c r="H118" s="180"/>
      <c r="I118" s="180"/>
      <c r="J118" s="181"/>
      <c r="K118" s="180"/>
      <c r="L118" s="180"/>
      <c r="M118" s="181"/>
    </row>
    <row r="119" spans="1:13" ht="15.75" x14ac:dyDescent="0.2">
      <c r="A119" s="187" t="s">
        <v>159</v>
      </c>
      <c r="B119" s="283"/>
      <c r="C119" s="283"/>
      <c r="D119" s="283"/>
      <c r="E119" s="283"/>
      <c r="F119" s="283"/>
      <c r="G119" s="283"/>
      <c r="H119" s="283"/>
      <c r="I119" s="283"/>
      <c r="J119" s="283"/>
      <c r="K119" s="283"/>
      <c r="L119" s="180"/>
      <c r="M119" s="181"/>
    </row>
    <row r="120" spans="1:13" ht="15.75" x14ac:dyDescent="0.2">
      <c r="A120" s="188"/>
      <c r="B120" s="283"/>
      <c r="C120" s="283"/>
      <c r="D120" s="283"/>
      <c r="E120" s="283"/>
      <c r="F120" s="283"/>
      <c r="G120" s="283"/>
      <c r="H120" s="283"/>
      <c r="I120" s="283"/>
      <c r="J120" s="283"/>
      <c r="K120" s="283"/>
      <c r="L120" s="180"/>
      <c r="M120" s="181"/>
    </row>
    <row r="122" spans="1:13" ht="13.5" customHeight="1" x14ac:dyDescent="0.2">
      <c r="B122" s="282" t="s">
        <v>24</v>
      </c>
      <c r="C122" s="282"/>
      <c r="D122" s="282"/>
      <c r="E122" s="282"/>
      <c r="F122" s="282"/>
      <c r="G122" s="282"/>
      <c r="H122" s="282"/>
      <c r="I122" s="282"/>
      <c r="J122" s="282"/>
    </row>
    <row r="123" spans="1:13" ht="19.5" customHeight="1" x14ac:dyDescent="0.2">
      <c r="B123" s="296" t="s">
        <v>166</v>
      </c>
      <c r="C123" s="296"/>
      <c r="D123" s="296"/>
      <c r="E123" s="297"/>
      <c r="F123" s="297"/>
      <c r="G123" s="297"/>
      <c r="H123" s="297"/>
      <c r="I123" s="297"/>
      <c r="J123" s="298"/>
    </row>
    <row r="124" spans="1:13" ht="19.5" customHeight="1" x14ac:dyDescent="0.2">
      <c r="B124" s="296" t="s">
        <v>23</v>
      </c>
      <c r="C124" s="296"/>
      <c r="D124" s="296"/>
      <c r="E124" s="297"/>
      <c r="F124" s="297"/>
      <c r="G124" s="297"/>
      <c r="H124" s="297"/>
      <c r="I124" s="297"/>
      <c r="J124" s="298"/>
    </row>
    <row r="125" spans="1:13" ht="19.5" customHeight="1" x14ac:dyDescent="0.2">
      <c r="B125" s="296" t="s">
        <v>101</v>
      </c>
      <c r="C125" s="296"/>
      <c r="D125" s="296"/>
      <c r="E125" s="297"/>
      <c r="F125" s="297"/>
      <c r="G125" s="297"/>
      <c r="H125" s="297"/>
      <c r="I125" s="297"/>
      <c r="J125" s="298"/>
    </row>
    <row r="126" spans="1:13" ht="19.5" customHeight="1" x14ac:dyDescent="0.2">
      <c r="B126" s="296" t="s">
        <v>23</v>
      </c>
      <c r="C126" s="296"/>
      <c r="D126" s="296"/>
      <c r="E126" s="297"/>
      <c r="F126" s="297"/>
      <c r="G126" s="297"/>
      <c r="H126" s="297"/>
      <c r="I126" s="297"/>
      <c r="J126" s="298"/>
    </row>
    <row r="127" spans="1:13" ht="19.5" customHeight="1" x14ac:dyDescent="0.2">
      <c r="B127" s="296" t="s">
        <v>107</v>
      </c>
      <c r="C127" s="296"/>
      <c r="D127" s="296"/>
      <c r="E127" s="297"/>
      <c r="F127" s="297"/>
      <c r="G127" s="297"/>
      <c r="H127" s="297"/>
      <c r="I127" s="297"/>
      <c r="J127" s="298"/>
    </row>
    <row r="128" spans="1:13" ht="19.5" customHeight="1" x14ac:dyDescent="0.2">
      <c r="B128" s="296" t="s">
        <v>23</v>
      </c>
      <c r="C128" s="296"/>
      <c r="D128" s="296"/>
      <c r="E128" s="297"/>
      <c r="F128" s="297"/>
      <c r="G128" s="297"/>
      <c r="H128" s="297"/>
      <c r="I128" s="297"/>
      <c r="J128" s="298"/>
    </row>
    <row r="130" spans="1:6" x14ac:dyDescent="0.2">
      <c r="E130" s="189"/>
    </row>
    <row r="131" spans="1:6" ht="15" customHeight="1" x14ac:dyDescent="0.2">
      <c r="A131" s="190" t="s">
        <v>171</v>
      </c>
    </row>
    <row r="136" spans="1:6" x14ac:dyDescent="0.2">
      <c r="F136" s="194"/>
    </row>
  </sheetData>
  <sheetProtection password="DF33" sheet="1" objects="1" scenarios="1" formatCells="0" formatColumns="0" formatRows="0"/>
  <mergeCells count="175">
    <mergeCell ref="K106:M106"/>
    <mergeCell ref="K107:M107"/>
    <mergeCell ref="K108:M108"/>
    <mergeCell ref="B107:D107"/>
    <mergeCell ref="E107:G107"/>
    <mergeCell ref="H107:J107"/>
    <mergeCell ref="B108:D108"/>
    <mergeCell ref="E108:G108"/>
    <mergeCell ref="H108:J108"/>
    <mergeCell ref="B9:M9"/>
    <mergeCell ref="B10:M10"/>
    <mergeCell ref="B11:M11"/>
    <mergeCell ref="B30:J30"/>
    <mergeCell ref="B31:D31"/>
    <mergeCell ref="B32:D32"/>
    <mergeCell ref="K66:M66"/>
    <mergeCell ref="B74:D74"/>
    <mergeCell ref="E74:J74"/>
    <mergeCell ref="E14:G14"/>
    <mergeCell ref="H14:J14"/>
    <mergeCell ref="K14:M14"/>
    <mergeCell ref="B55:D55"/>
    <mergeCell ref="E55:G55"/>
    <mergeCell ref="H55:J55"/>
    <mergeCell ref="K55:M55"/>
    <mergeCell ref="A63:M63"/>
    <mergeCell ref="H23:J23"/>
    <mergeCell ref="H24:J24"/>
    <mergeCell ref="H25:J25"/>
    <mergeCell ref="B12:D12"/>
    <mergeCell ref="B13:D13"/>
    <mergeCell ref="E13:G13"/>
    <mergeCell ref="E128:J128"/>
    <mergeCell ref="B122:J122"/>
    <mergeCell ref="B123:D123"/>
    <mergeCell ref="E123:J123"/>
    <mergeCell ref="B124:D124"/>
    <mergeCell ref="E124:J124"/>
    <mergeCell ref="B125:D125"/>
    <mergeCell ref="E125:J125"/>
    <mergeCell ref="B126:D126"/>
    <mergeCell ref="E126:J126"/>
    <mergeCell ref="B128:D128"/>
    <mergeCell ref="B127:D127"/>
    <mergeCell ref="E127:J127"/>
    <mergeCell ref="K112:M112"/>
    <mergeCell ref="K113:M113"/>
    <mergeCell ref="B75:D75"/>
    <mergeCell ref="E75:J75"/>
    <mergeCell ref="B91:M91"/>
    <mergeCell ref="B92:M92"/>
    <mergeCell ref="A1:J1"/>
    <mergeCell ref="B23:D23"/>
    <mergeCell ref="B24:D24"/>
    <mergeCell ref="B25:D25"/>
    <mergeCell ref="E23:G23"/>
    <mergeCell ref="E24:G24"/>
    <mergeCell ref="H64:J64"/>
    <mergeCell ref="B65:D65"/>
    <mergeCell ref="E65:G65"/>
    <mergeCell ref="H65:J65"/>
    <mergeCell ref="E12:G12"/>
    <mergeCell ref="H12:J12"/>
    <mergeCell ref="A3:M3"/>
    <mergeCell ref="B4:M4"/>
    <mergeCell ref="B5:M5"/>
    <mergeCell ref="B6:M6"/>
    <mergeCell ref="B7:M7"/>
    <mergeCell ref="B8:M8"/>
    <mergeCell ref="B113:D113"/>
    <mergeCell ref="E113:G113"/>
    <mergeCell ref="H113:J113"/>
    <mergeCell ref="B112:D112"/>
    <mergeCell ref="E112:G112"/>
    <mergeCell ref="H112:J112"/>
    <mergeCell ref="D110:G110"/>
    <mergeCell ref="B106:D106"/>
    <mergeCell ref="E106:G106"/>
    <mergeCell ref="H106:J106"/>
    <mergeCell ref="E115:G115"/>
    <mergeCell ref="H115:J115"/>
    <mergeCell ref="E31:J31"/>
    <mergeCell ref="E32:J32"/>
    <mergeCell ref="E33:J33"/>
    <mergeCell ref="E34:J34"/>
    <mergeCell ref="E35:J35"/>
    <mergeCell ref="E36:J36"/>
    <mergeCell ref="B45:M45"/>
    <mergeCell ref="B46:M46"/>
    <mergeCell ref="K95:M95"/>
    <mergeCell ref="B47:M47"/>
    <mergeCell ref="B48:M48"/>
    <mergeCell ref="B49:M49"/>
    <mergeCell ref="B50:M50"/>
    <mergeCell ref="B73:D73"/>
    <mergeCell ref="E73:J73"/>
    <mergeCell ref="B33:D33"/>
    <mergeCell ref="B34:D34"/>
    <mergeCell ref="A105:XFD105"/>
    <mergeCell ref="B66:D66"/>
    <mergeCell ref="E66:G66"/>
    <mergeCell ref="H66:J66"/>
    <mergeCell ref="B36:D36"/>
    <mergeCell ref="B116:D116"/>
    <mergeCell ref="E116:G116"/>
    <mergeCell ref="H116:J116"/>
    <mergeCell ref="A85:B85"/>
    <mergeCell ref="C85:M85"/>
    <mergeCell ref="H13:J13"/>
    <mergeCell ref="B35:D35"/>
    <mergeCell ref="B53:D53"/>
    <mergeCell ref="E53:G53"/>
    <mergeCell ref="H53:J53"/>
    <mergeCell ref="B54:D54"/>
    <mergeCell ref="E54:G54"/>
    <mergeCell ref="H54:J54"/>
    <mergeCell ref="B64:D64"/>
    <mergeCell ref="E64:G64"/>
    <mergeCell ref="B72:D72"/>
    <mergeCell ref="E72:J72"/>
    <mergeCell ref="B76:D76"/>
    <mergeCell ref="E76:J76"/>
    <mergeCell ref="B77:D77"/>
    <mergeCell ref="E77:J77"/>
    <mergeCell ref="K25:M25"/>
    <mergeCell ref="K65:M65"/>
    <mergeCell ref="B51:M51"/>
    <mergeCell ref="B119:K120"/>
    <mergeCell ref="K13:M13"/>
    <mergeCell ref="K23:M23"/>
    <mergeCell ref="K24:M24"/>
    <mergeCell ref="A44:M44"/>
    <mergeCell ref="B52:M52"/>
    <mergeCell ref="E25:G25"/>
    <mergeCell ref="A2:B2"/>
    <mergeCell ref="A43:B43"/>
    <mergeCell ref="C43:M43"/>
    <mergeCell ref="C2:M2"/>
    <mergeCell ref="K12:M12"/>
    <mergeCell ref="B27:K28"/>
    <mergeCell ref="K116:M116"/>
    <mergeCell ref="B117:D117"/>
    <mergeCell ref="E117:G117"/>
    <mergeCell ref="H117:J117"/>
    <mergeCell ref="K117:M117"/>
    <mergeCell ref="K114:M114"/>
    <mergeCell ref="K115:M115"/>
    <mergeCell ref="B114:D114"/>
    <mergeCell ref="E114:G114"/>
    <mergeCell ref="H114:J114"/>
    <mergeCell ref="B115:D115"/>
    <mergeCell ref="B97:D97"/>
    <mergeCell ref="E97:G97"/>
    <mergeCell ref="H97:J97"/>
    <mergeCell ref="K97:M97"/>
    <mergeCell ref="B14:D14"/>
    <mergeCell ref="K53:M53"/>
    <mergeCell ref="K54:M54"/>
    <mergeCell ref="K64:M64"/>
    <mergeCell ref="K96:M96"/>
    <mergeCell ref="B95:D95"/>
    <mergeCell ref="E95:G95"/>
    <mergeCell ref="H95:J95"/>
    <mergeCell ref="B96:D96"/>
    <mergeCell ref="E96:G96"/>
    <mergeCell ref="H96:J96"/>
    <mergeCell ref="B89:M89"/>
    <mergeCell ref="B90:M90"/>
    <mergeCell ref="B93:M93"/>
    <mergeCell ref="B94:M94"/>
    <mergeCell ref="A86:M86"/>
    <mergeCell ref="B87:M87"/>
    <mergeCell ref="B88:M88"/>
    <mergeCell ref="B71:J71"/>
    <mergeCell ref="B68:K69"/>
  </mergeCells>
  <conditionalFormatting sqref="D16:D21">
    <cfRule type="containsText" dxfId="77" priority="237" operator="containsText" text="Fail">
      <formula>NOT(ISERROR(SEARCH("Fail",D16)))</formula>
    </cfRule>
  </conditionalFormatting>
  <conditionalFormatting sqref="D67 D25:D26 D115">
    <cfRule type="cellIs" dxfId="76" priority="218" operator="notBetween">
      <formula>80</formula>
      <formula>120</formula>
    </cfRule>
  </conditionalFormatting>
  <conditionalFormatting sqref="G26 G67 M67 M26 J67 J26">
    <cfRule type="cellIs" dxfId="75" priority="216" operator="notBetween">
      <formula>85</formula>
      <formula>115</formula>
    </cfRule>
    <cfRule type="cellIs" priority="217" operator="notBetween">
      <formula>85</formula>
      <formula>115</formula>
    </cfRule>
  </conditionalFormatting>
  <conditionalFormatting sqref="D24">
    <cfRule type="cellIs" dxfId="74" priority="198" operator="greaterThan">
      <formula>20</formula>
    </cfRule>
  </conditionalFormatting>
  <conditionalFormatting sqref="M27:M28">
    <cfRule type="cellIs" dxfId="73" priority="100" operator="notBetween">
      <formula>85</formula>
      <formula>115</formula>
    </cfRule>
    <cfRule type="cellIs" priority="101" operator="notBetween">
      <formula>85</formula>
      <formula>115</formula>
    </cfRule>
  </conditionalFormatting>
  <conditionalFormatting sqref="M68:M69">
    <cfRule type="cellIs" dxfId="72" priority="96" operator="notBetween">
      <formula>85</formula>
      <formula>115</formula>
    </cfRule>
    <cfRule type="cellIs" priority="97" operator="notBetween">
      <formula>85</formula>
      <formula>115</formula>
    </cfRule>
  </conditionalFormatting>
  <conditionalFormatting sqref="D57:D62">
    <cfRule type="containsText" dxfId="71" priority="65" operator="containsText" text="Fail">
      <formula>NOT(ISERROR(SEARCH("Fail",D57)))</formula>
    </cfRule>
  </conditionalFormatting>
  <conditionalFormatting sqref="G25">
    <cfRule type="cellIs" dxfId="70" priority="53" operator="notBetween">
      <formula>80</formula>
      <formula>120</formula>
    </cfRule>
  </conditionalFormatting>
  <conditionalFormatting sqref="G24">
    <cfRule type="cellIs" dxfId="69" priority="52" operator="greaterThan">
      <formula>20</formula>
    </cfRule>
  </conditionalFormatting>
  <conditionalFormatting sqref="J25">
    <cfRule type="cellIs" dxfId="68" priority="51" operator="notBetween">
      <formula>80</formula>
      <formula>120</formula>
    </cfRule>
  </conditionalFormatting>
  <conditionalFormatting sqref="J24">
    <cfRule type="cellIs" dxfId="67" priority="50" operator="greaterThan">
      <formula>20</formula>
    </cfRule>
  </conditionalFormatting>
  <conditionalFormatting sqref="M25">
    <cfRule type="cellIs" dxfId="66" priority="49" operator="notBetween">
      <formula>80</formula>
      <formula>120</formula>
    </cfRule>
  </conditionalFormatting>
  <conditionalFormatting sqref="M24">
    <cfRule type="cellIs" dxfId="65" priority="48" operator="greaterThan">
      <formula>20</formula>
    </cfRule>
  </conditionalFormatting>
  <conditionalFormatting sqref="D66">
    <cfRule type="cellIs" dxfId="64" priority="39" operator="notBetween">
      <formula>80</formula>
      <formula>120</formula>
    </cfRule>
  </conditionalFormatting>
  <conditionalFormatting sqref="D65">
    <cfRule type="cellIs" dxfId="63" priority="38" operator="greaterThan">
      <formula>20</formula>
    </cfRule>
  </conditionalFormatting>
  <conditionalFormatting sqref="G66">
    <cfRule type="cellIs" dxfId="62" priority="37" operator="notBetween">
      <formula>80</formula>
      <formula>120</formula>
    </cfRule>
  </conditionalFormatting>
  <conditionalFormatting sqref="G65">
    <cfRule type="cellIs" dxfId="61" priority="36" operator="greaterThan">
      <formula>20</formula>
    </cfRule>
  </conditionalFormatting>
  <conditionalFormatting sqref="J66">
    <cfRule type="cellIs" dxfId="60" priority="35" operator="notBetween">
      <formula>80</formula>
      <formula>120</formula>
    </cfRule>
  </conditionalFormatting>
  <conditionalFormatting sqref="J65">
    <cfRule type="cellIs" dxfId="59" priority="34" operator="greaterThan">
      <formula>20</formula>
    </cfRule>
  </conditionalFormatting>
  <conditionalFormatting sqref="M66">
    <cfRule type="cellIs" dxfId="58" priority="33" operator="notBetween">
      <formula>80</formula>
      <formula>120</formula>
    </cfRule>
  </conditionalFormatting>
  <conditionalFormatting sqref="M65">
    <cfRule type="cellIs" dxfId="57" priority="32" operator="greaterThan">
      <formula>20</formula>
    </cfRule>
  </conditionalFormatting>
  <conditionalFormatting sqref="D99:D104">
    <cfRule type="containsText" dxfId="56" priority="25" operator="containsText" text="Fail">
      <formula>NOT(ISERROR(SEARCH("Fail",D99)))</formula>
    </cfRule>
  </conditionalFormatting>
  <conditionalFormatting sqref="D108">
    <cfRule type="cellIs" dxfId="55" priority="13" operator="notBetween">
      <formula>80</formula>
      <formula>120</formula>
    </cfRule>
  </conditionalFormatting>
  <conditionalFormatting sqref="D107">
    <cfRule type="cellIs" dxfId="54" priority="12" operator="greaterThan">
      <formula>20</formula>
    </cfRule>
  </conditionalFormatting>
  <conditionalFormatting sqref="G108">
    <cfRule type="cellIs" dxfId="53" priority="11" operator="notBetween">
      <formula>80</formula>
      <formula>120</formula>
    </cfRule>
  </conditionalFormatting>
  <conditionalFormatting sqref="G107">
    <cfRule type="cellIs" dxfId="52" priority="10" operator="greaterThan">
      <formula>20</formula>
    </cfRule>
  </conditionalFormatting>
  <conditionalFormatting sqref="J108">
    <cfRule type="cellIs" dxfId="51" priority="9" operator="notBetween">
      <formula>80</formula>
      <formula>120</formula>
    </cfRule>
  </conditionalFormatting>
  <conditionalFormatting sqref="J107">
    <cfRule type="cellIs" dxfId="50" priority="8" operator="greaterThan">
      <formula>20</formula>
    </cfRule>
  </conditionalFormatting>
  <conditionalFormatting sqref="M108">
    <cfRule type="cellIs" dxfId="49" priority="7" operator="notBetween">
      <formula>80</formula>
      <formula>120</formula>
    </cfRule>
  </conditionalFormatting>
  <conditionalFormatting sqref="M107">
    <cfRule type="cellIs" dxfId="48" priority="6" operator="greaterThan">
      <formula>20</formula>
    </cfRule>
  </conditionalFormatting>
  <conditionalFormatting sqref="G115">
    <cfRule type="cellIs" dxfId="47" priority="5" operator="notBetween">
      <formula>80</formula>
      <formula>120</formula>
    </cfRule>
  </conditionalFormatting>
  <conditionalFormatting sqref="J115">
    <cfRule type="cellIs" dxfId="46" priority="4" operator="notBetween">
      <formula>80</formula>
      <formula>120</formula>
    </cfRule>
  </conditionalFormatting>
  <conditionalFormatting sqref="M115">
    <cfRule type="cellIs" dxfId="45" priority="3" operator="notBetween">
      <formula>80</formula>
      <formula>120</formula>
    </cfRule>
  </conditionalFormatting>
  <conditionalFormatting sqref="D16:D21 G16:G21 J16:J21 M16:M21">
    <cfRule type="containsText" dxfId="44" priority="2" operator="containsText" text="fail">
      <formula>NOT(ISERROR(SEARCH("fail",D16)))</formula>
    </cfRule>
  </conditionalFormatting>
  <conditionalFormatting sqref="D16:D21 G16:G21 J16:J21 M16:M21 D57:D62 G57:G62 J57:J62 M57:M62 M99:M104 J99:J104 G99:G104 D99:D104">
    <cfRule type="containsText" dxfId="43" priority="1" operator="containsText" text="fail">
      <formula>NOT(ISERROR(SEARCH("fail",D16)))</formula>
    </cfRule>
  </conditionalFormatting>
  <pageMargins left="0.7" right="0.7" top="0.75" bottom="0.75" header="0.3" footer="0.3"/>
  <pageSetup scale="67" orientation="landscape" r:id="rId1"/>
  <rowBreaks count="2" manualBreakCount="2">
    <brk id="38" max="20" man="1"/>
    <brk id="80" max="2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activeCell="B4" sqref="B4:J7"/>
    </sheetView>
  </sheetViews>
  <sheetFormatPr defaultRowHeight="14.25" x14ac:dyDescent="0.2"/>
  <cols>
    <col min="1" max="1" width="31.25" customWidth="1"/>
    <col min="4" max="4" width="17.125" customWidth="1"/>
    <col min="5" max="5" width="11" customWidth="1"/>
    <col min="6" max="6" width="12.875" customWidth="1"/>
    <col min="7" max="7" width="14.375" customWidth="1"/>
    <col min="8" max="8" width="17.625" customWidth="1"/>
    <col min="9" max="9" width="13.625" customWidth="1"/>
    <col min="10" max="10" width="15.125" customWidth="1"/>
    <col min="11" max="11" width="7.875" customWidth="1"/>
  </cols>
  <sheetData>
    <row r="1" spans="1:10" ht="42" customHeight="1" x14ac:dyDescent="0.2">
      <c r="A1" s="330" t="s">
        <v>147</v>
      </c>
      <c r="B1" s="330"/>
      <c r="C1" s="330"/>
      <c r="D1" s="330"/>
      <c r="E1" s="330"/>
      <c r="F1" s="330"/>
      <c r="G1" s="330"/>
      <c r="H1" s="330"/>
      <c r="I1" s="330"/>
      <c r="J1" s="330"/>
    </row>
    <row r="2" spans="1:10" ht="28.5" customHeight="1" x14ac:dyDescent="0.2">
      <c r="A2" s="4" t="s">
        <v>146</v>
      </c>
      <c r="B2" s="331" t="s">
        <v>221</v>
      </c>
      <c r="C2" s="332"/>
      <c r="D2" s="332"/>
      <c r="E2" s="332"/>
      <c r="F2" s="332"/>
      <c r="G2" s="332"/>
      <c r="H2" s="332"/>
      <c r="I2" s="332"/>
      <c r="J2" s="332"/>
    </row>
    <row r="3" spans="1:10" ht="23.25" customHeight="1" x14ac:dyDescent="0.2">
      <c r="A3" s="4" t="s">
        <v>37</v>
      </c>
      <c r="B3" s="336">
        <v>2</v>
      </c>
      <c r="C3" s="336"/>
      <c r="D3" s="336"/>
      <c r="E3" s="336"/>
      <c r="F3" s="336"/>
      <c r="G3" s="336"/>
      <c r="H3" s="336"/>
      <c r="I3" s="336"/>
      <c r="J3" s="336"/>
    </row>
    <row r="4" spans="1:10" ht="23.25" customHeight="1" x14ac:dyDescent="0.2">
      <c r="A4" s="4" t="s">
        <v>33</v>
      </c>
      <c r="B4" s="333" t="str">
        <f>' Accuracy '!B88:M88</f>
        <v>Zi\MP\EP\04 (1 mL) - Zi\MP\IS\02 (200 µL)</v>
      </c>
      <c r="C4" s="334"/>
      <c r="D4" s="334"/>
      <c r="E4" s="334"/>
      <c r="F4" s="334"/>
      <c r="G4" s="334"/>
      <c r="H4" s="334"/>
      <c r="I4" s="334"/>
      <c r="J4" s="335"/>
    </row>
    <row r="5" spans="1:10" ht="23.25" customHeight="1" x14ac:dyDescent="0.2">
      <c r="A5" s="4" t="s">
        <v>34</v>
      </c>
      <c r="B5" s="333" t="str">
        <f>' Accuracy '!B89:M89</f>
        <v xml:space="preserve"> Microlit - Zi\DI\MI\02 (10 mL)</v>
      </c>
      <c r="C5" s="334"/>
      <c r="D5" s="334"/>
      <c r="E5" s="334"/>
      <c r="F5" s="334"/>
      <c r="G5" s="334"/>
      <c r="H5" s="334"/>
      <c r="I5" s="334"/>
      <c r="J5" s="335"/>
    </row>
    <row r="6" spans="1:10" ht="23.25" customHeight="1" x14ac:dyDescent="0.2">
      <c r="A6" s="4" t="s">
        <v>82</v>
      </c>
      <c r="B6" s="333" t="str">
        <f>' Accuracy '!B90:M90</f>
        <v>Eppendorf - Zi/CE/EP/01</v>
      </c>
      <c r="C6" s="334"/>
      <c r="D6" s="334"/>
      <c r="E6" s="334"/>
      <c r="F6" s="334"/>
      <c r="G6" s="334"/>
      <c r="H6" s="334"/>
      <c r="I6" s="334"/>
      <c r="J6" s="335"/>
    </row>
    <row r="7" spans="1:10" ht="23.25" customHeight="1" x14ac:dyDescent="0.2">
      <c r="A7" s="4" t="s">
        <v>81</v>
      </c>
      <c r="B7" s="333" t="str">
        <f>' Accuracy '!B91:M91</f>
        <v>N/A</v>
      </c>
      <c r="C7" s="334"/>
      <c r="D7" s="334"/>
      <c r="E7" s="334"/>
      <c r="F7" s="334"/>
      <c r="G7" s="334"/>
      <c r="H7" s="334"/>
      <c r="I7" s="334"/>
      <c r="J7" s="335"/>
    </row>
    <row r="8" spans="1:10" ht="15.75" x14ac:dyDescent="0.2">
      <c r="A8" s="15" t="s">
        <v>25</v>
      </c>
      <c r="B8" s="315" t="s">
        <v>222</v>
      </c>
      <c r="C8" s="316"/>
      <c r="D8" s="316"/>
      <c r="E8" s="316"/>
      <c r="F8" s="316"/>
      <c r="G8" s="316"/>
      <c r="H8" s="316"/>
      <c r="I8" s="316"/>
      <c r="J8" s="317"/>
    </row>
    <row r="9" spans="1:10" ht="15.75" x14ac:dyDescent="0.2">
      <c r="A9" s="15" t="s">
        <v>23</v>
      </c>
      <c r="B9" s="318">
        <v>43651</v>
      </c>
      <c r="C9" s="319"/>
      <c r="D9" s="319"/>
      <c r="E9" s="319"/>
      <c r="F9" s="319"/>
      <c r="G9" s="319"/>
      <c r="H9" s="319"/>
      <c r="I9" s="319"/>
      <c r="J9" s="320"/>
    </row>
    <row r="10" spans="1:10" ht="67.5" customHeight="1" x14ac:dyDescent="0.2">
      <c r="A10" s="16" t="s">
        <v>74</v>
      </c>
      <c r="B10" s="321" t="s">
        <v>77</v>
      </c>
      <c r="C10" s="322"/>
      <c r="D10" s="95" t="s">
        <v>75</v>
      </c>
      <c r="E10" s="36" t="s">
        <v>76</v>
      </c>
      <c r="F10" s="36" t="s">
        <v>98</v>
      </c>
      <c r="G10" s="36" t="s">
        <v>110</v>
      </c>
      <c r="H10" s="95" t="s">
        <v>79</v>
      </c>
      <c r="I10" s="36" t="s">
        <v>76</v>
      </c>
      <c r="J10" s="36" t="s">
        <v>98</v>
      </c>
    </row>
    <row r="11" spans="1:10" ht="15.75" x14ac:dyDescent="0.2">
      <c r="A11" s="17" t="s">
        <v>149</v>
      </c>
      <c r="B11" s="323">
        <v>664.827</v>
      </c>
      <c r="C11" s="324"/>
      <c r="D11" s="195">
        <v>15.586</v>
      </c>
      <c r="E11" s="96">
        <f>IF(OR($B$11="",$B$11=""),"",D11/$B$11*100)</f>
        <v>2.3443692870476078</v>
      </c>
      <c r="F11" s="35" t="str">
        <f t="shared" ref="F11:F19" si="0">IF(OR($B$11="",$D$11=""),"",IF(E11&gt;20,"Fail","Pass"))</f>
        <v>Pass</v>
      </c>
      <c r="G11" s="329">
        <v>10846.5</v>
      </c>
      <c r="H11" s="195">
        <v>3.036</v>
      </c>
      <c r="I11" s="96">
        <f t="shared" ref="I11:I19" si="1">IF(OR($G$11="",$G$11=""),"",H11/$G$11*100)</f>
        <v>2.7990596044807078E-2</v>
      </c>
      <c r="J11" s="34" t="str">
        <f t="shared" ref="J11:J19" si="2">IF(OR($G$11="",H11=""),"",IF(I11&gt;5,"Fail","Pass"))</f>
        <v>Pass</v>
      </c>
    </row>
    <row r="12" spans="1:10" ht="15.75" x14ac:dyDescent="0.2">
      <c r="A12" s="17" t="s">
        <v>150</v>
      </c>
      <c r="B12" s="325"/>
      <c r="C12" s="326"/>
      <c r="D12" s="195">
        <v>14.996</v>
      </c>
      <c r="E12" s="96">
        <f>IF(OR($B$11="",$B$11=""),"",D12/$B$11*100)</f>
        <v>2.2556243955194359</v>
      </c>
      <c r="F12" s="35" t="str">
        <f t="shared" si="0"/>
        <v>Pass</v>
      </c>
      <c r="G12" s="329"/>
      <c r="H12" s="195">
        <v>4.1230000000000002</v>
      </c>
      <c r="I12" s="96">
        <f t="shared" si="1"/>
        <v>3.801226202000646E-2</v>
      </c>
      <c r="J12" s="34" t="str">
        <f t="shared" si="2"/>
        <v>Pass</v>
      </c>
    </row>
    <row r="13" spans="1:10" ht="15.75" x14ac:dyDescent="0.2">
      <c r="A13" s="17" t="s">
        <v>151</v>
      </c>
      <c r="B13" s="325"/>
      <c r="C13" s="326"/>
      <c r="D13" s="195">
        <v>11.085000000000001</v>
      </c>
      <c r="E13" s="96">
        <f>IF(OR($B$11="",$B$11=""),"",D13/$B$11*100)</f>
        <v>1.6673510552369264</v>
      </c>
      <c r="F13" s="35" t="str">
        <f t="shared" si="0"/>
        <v>Pass</v>
      </c>
      <c r="G13" s="329"/>
      <c r="H13" s="195">
        <v>0.23799999999999999</v>
      </c>
      <c r="I13" s="96">
        <f t="shared" si="1"/>
        <v>2.1942562116811872E-3</v>
      </c>
      <c r="J13" s="34" t="str">
        <f t="shared" si="2"/>
        <v>Pass</v>
      </c>
    </row>
    <row r="14" spans="1:10" ht="15.75" x14ac:dyDescent="0.2">
      <c r="A14" s="17" t="s">
        <v>152</v>
      </c>
      <c r="B14" s="325"/>
      <c r="C14" s="326"/>
      <c r="D14" s="195">
        <v>3.2290000000000001</v>
      </c>
      <c r="E14" s="96">
        <f>IF(OR($B$11="",$B$11=""),"",D14/$B$11*100)</f>
        <v>0.48569026227875828</v>
      </c>
      <c r="F14" s="35" t="str">
        <f t="shared" si="0"/>
        <v>Pass</v>
      </c>
      <c r="G14" s="329"/>
      <c r="H14" s="174"/>
      <c r="I14" s="96">
        <f t="shared" si="1"/>
        <v>0</v>
      </c>
      <c r="J14" s="34" t="str">
        <f t="shared" si="2"/>
        <v/>
      </c>
    </row>
    <row r="15" spans="1:10" ht="15.75" x14ac:dyDescent="0.2">
      <c r="A15" s="17" t="s">
        <v>153</v>
      </c>
      <c r="B15" s="325"/>
      <c r="C15" s="326"/>
      <c r="D15" s="195">
        <v>2.7650000000000001</v>
      </c>
      <c r="E15" s="96">
        <f>IF(OR($B$11="",$B$11=""),"",D15/$B$11*100)</f>
        <v>0.41589766961931446</v>
      </c>
      <c r="F15" s="35" t="str">
        <f t="shared" si="0"/>
        <v>Pass</v>
      </c>
      <c r="G15" s="329"/>
      <c r="H15" s="195">
        <v>2.0670000000000002</v>
      </c>
      <c r="I15" s="96">
        <f t="shared" si="1"/>
        <v>1.9056838611533677E-2</v>
      </c>
      <c r="J15" s="34" t="str">
        <f t="shared" si="2"/>
        <v>Pass</v>
      </c>
    </row>
    <row r="16" spans="1:10" ht="15.75" x14ac:dyDescent="0.2">
      <c r="A16" s="17" t="s">
        <v>154</v>
      </c>
      <c r="B16" s="325"/>
      <c r="C16" s="326"/>
      <c r="D16" s="195">
        <v>4.3760000000000003</v>
      </c>
      <c r="E16" s="96">
        <f t="shared" ref="E16" si="3">IF(OR($B$11="",$B$11=""),"",D16/$B$11*100)</f>
        <v>0.65821634801234019</v>
      </c>
      <c r="F16" s="35" t="str">
        <f t="shared" si="0"/>
        <v>Pass</v>
      </c>
      <c r="G16" s="329"/>
      <c r="H16" s="195">
        <v>2.3220000000000001</v>
      </c>
      <c r="I16" s="96">
        <f t="shared" si="1"/>
        <v>2.1407827409763519E-2</v>
      </c>
      <c r="J16" s="34" t="str">
        <f t="shared" si="2"/>
        <v>Pass</v>
      </c>
    </row>
    <row r="17" spans="1:10" ht="15.75" x14ac:dyDescent="0.25">
      <c r="A17" s="18" t="s">
        <v>148</v>
      </c>
      <c r="B17" s="325"/>
      <c r="C17" s="326"/>
      <c r="D17" s="174"/>
      <c r="E17" s="96">
        <f>IF(OR($B$11="",$B$11=""),"",D17/$B$11*100)</f>
        <v>0</v>
      </c>
      <c r="F17" s="35" t="str">
        <f t="shared" si="0"/>
        <v>Pass</v>
      </c>
      <c r="G17" s="329"/>
      <c r="H17" s="195">
        <v>0.186</v>
      </c>
      <c r="I17" s="96">
        <f t="shared" si="1"/>
        <v>1.714838888120592E-3</v>
      </c>
      <c r="J17" s="34" t="str">
        <f t="shared" si="2"/>
        <v>Pass</v>
      </c>
    </row>
    <row r="18" spans="1:10" ht="15.75" x14ac:dyDescent="0.2">
      <c r="A18" s="17" t="s">
        <v>134</v>
      </c>
      <c r="B18" s="325"/>
      <c r="C18" s="326"/>
      <c r="D18" s="195">
        <v>0.90300000000000002</v>
      </c>
      <c r="E18" s="96">
        <f>IF(OR($B$11="",$B$11=""),"",D18/$B$11*100)</f>
        <v>0.13582480855921916</v>
      </c>
      <c r="F18" s="35" t="str">
        <f t="shared" si="0"/>
        <v>Pass</v>
      </c>
      <c r="G18" s="329"/>
      <c r="H18" s="195">
        <v>2.7189999999999999</v>
      </c>
      <c r="I18" s="96">
        <f t="shared" si="1"/>
        <v>2.5067994283870371E-2</v>
      </c>
      <c r="J18" s="34" t="str">
        <f t="shared" si="2"/>
        <v>Pass</v>
      </c>
    </row>
    <row r="19" spans="1:10" ht="15.75" x14ac:dyDescent="0.25">
      <c r="A19" s="18" t="s">
        <v>129</v>
      </c>
      <c r="B19" s="327"/>
      <c r="C19" s="328"/>
      <c r="D19" s="195">
        <v>3.4950000000000001</v>
      </c>
      <c r="E19" s="96">
        <f>IF(OR($B$11="",$B$11=""),"",D19/$B$11*100)</f>
        <v>0.52570067100162898</v>
      </c>
      <c r="F19" s="34" t="str">
        <f t="shared" si="0"/>
        <v>Pass</v>
      </c>
      <c r="G19" s="329"/>
      <c r="H19" s="195">
        <v>0.52600000000000002</v>
      </c>
      <c r="I19" s="96">
        <f t="shared" si="1"/>
        <v>4.849490619093717E-3</v>
      </c>
      <c r="J19" s="34" t="str">
        <f t="shared" si="2"/>
        <v>Pass</v>
      </c>
    </row>
    <row r="28" spans="1:10" ht="15.75" customHeight="1" x14ac:dyDescent="0.2">
      <c r="A28" s="312" t="s">
        <v>159</v>
      </c>
      <c r="B28" s="210"/>
      <c r="C28" s="210"/>
      <c r="D28" s="210"/>
      <c r="E28" s="210"/>
      <c r="F28" s="210"/>
      <c r="G28" s="210"/>
      <c r="H28" s="210"/>
      <c r="I28" s="210"/>
      <c r="J28" s="210"/>
    </row>
    <row r="29" spans="1:10" ht="15.75" customHeight="1" x14ac:dyDescent="0.2">
      <c r="A29" s="313"/>
      <c r="B29" s="210"/>
      <c r="C29" s="210"/>
      <c r="D29" s="210"/>
      <c r="E29" s="210"/>
      <c r="F29" s="210"/>
      <c r="G29" s="210"/>
      <c r="H29" s="210"/>
      <c r="I29" s="210"/>
      <c r="J29" s="210"/>
    </row>
    <row r="32" spans="1:10" ht="15.75" x14ac:dyDescent="0.2">
      <c r="B32" s="257" t="s">
        <v>24</v>
      </c>
      <c r="C32" s="258"/>
      <c r="D32" s="258"/>
      <c r="E32" s="258"/>
      <c r="F32" s="258"/>
      <c r="G32" s="259"/>
    </row>
    <row r="33" spans="1:7" ht="21.75" customHeight="1" x14ac:dyDescent="0.2">
      <c r="B33" s="314" t="s">
        <v>156</v>
      </c>
      <c r="C33" s="314"/>
      <c r="D33" s="92"/>
      <c r="E33" s="93"/>
      <c r="F33" s="93"/>
      <c r="G33" s="94"/>
    </row>
    <row r="34" spans="1:7" ht="21.75" customHeight="1" x14ac:dyDescent="0.2">
      <c r="B34" s="314" t="s">
        <v>23</v>
      </c>
      <c r="C34" s="314"/>
      <c r="D34" s="92"/>
      <c r="E34" s="93"/>
      <c r="F34" s="93"/>
      <c r="G34" s="94"/>
    </row>
    <row r="35" spans="1:7" ht="21.75" customHeight="1" x14ac:dyDescent="0.2">
      <c r="B35" s="314" t="s">
        <v>101</v>
      </c>
      <c r="C35" s="314"/>
      <c r="D35" s="92"/>
      <c r="E35" s="93"/>
      <c r="F35" s="93"/>
      <c r="G35" s="94"/>
    </row>
    <row r="36" spans="1:7" ht="21.75" customHeight="1" x14ac:dyDescent="0.2">
      <c r="B36" s="314" t="s">
        <v>23</v>
      </c>
      <c r="C36" s="314"/>
      <c r="D36" s="92"/>
      <c r="E36" s="93"/>
      <c r="F36" s="93"/>
      <c r="G36" s="94"/>
    </row>
    <row r="37" spans="1:7" ht="21.75" customHeight="1" x14ac:dyDescent="0.2">
      <c r="B37" s="314" t="s">
        <v>107</v>
      </c>
      <c r="C37" s="314"/>
      <c r="D37" s="92"/>
      <c r="E37" s="93"/>
      <c r="F37" s="93"/>
      <c r="G37" s="94"/>
    </row>
    <row r="38" spans="1:7" ht="21.75" customHeight="1" x14ac:dyDescent="0.2">
      <c r="B38" s="314" t="s">
        <v>23</v>
      </c>
      <c r="C38" s="314"/>
      <c r="D38" s="257"/>
      <c r="E38" s="258"/>
      <c r="F38" s="258"/>
      <c r="G38" s="259"/>
    </row>
    <row r="40" spans="1:7" ht="15.75" x14ac:dyDescent="0.25">
      <c r="A40" s="46" t="s">
        <v>172</v>
      </c>
    </row>
  </sheetData>
  <sheetProtection password="DF33" sheet="1" objects="1" scenarios="1" formatCells="0" formatColumns="0" formatRows="0"/>
  <mergeCells count="22">
    <mergeCell ref="A1:J1"/>
    <mergeCell ref="B2:J2"/>
    <mergeCell ref="B7:J7"/>
    <mergeCell ref="B3:J3"/>
    <mergeCell ref="B4:J4"/>
    <mergeCell ref="B5:J5"/>
    <mergeCell ref="B6:J6"/>
    <mergeCell ref="B8:J8"/>
    <mergeCell ref="B9:J9"/>
    <mergeCell ref="B10:C10"/>
    <mergeCell ref="B11:C19"/>
    <mergeCell ref="G11:G19"/>
    <mergeCell ref="B28:J29"/>
    <mergeCell ref="A28:A29"/>
    <mergeCell ref="B37:C37"/>
    <mergeCell ref="B38:C38"/>
    <mergeCell ref="D38:G38"/>
    <mergeCell ref="B32:G32"/>
    <mergeCell ref="B33:C33"/>
    <mergeCell ref="B34:C34"/>
    <mergeCell ref="B35:C35"/>
    <mergeCell ref="B36:C36"/>
  </mergeCells>
  <conditionalFormatting sqref="F11:F19">
    <cfRule type="containsText" dxfId="42" priority="9" operator="containsText" text="fail">
      <formula>NOT(ISERROR(SEARCH("fail",F11)))</formula>
    </cfRule>
  </conditionalFormatting>
  <conditionalFormatting sqref="J11:J19">
    <cfRule type="containsText" dxfId="41" priority="8" operator="containsText" text="fail">
      <formula>NOT(ISERROR(SEARCH("fail",J11)))</formula>
    </cfRule>
  </conditionalFormatting>
  <conditionalFormatting sqref="E11:E19">
    <cfRule type="cellIs" dxfId="40" priority="7" operator="greaterThan">
      <formula>20</formula>
    </cfRule>
  </conditionalFormatting>
  <conditionalFormatting sqref="I11:I19">
    <cfRule type="cellIs" dxfId="39" priority="2" operator="greaterThan">
      <formula>20</formula>
    </cfRule>
  </conditionalFormatting>
  <conditionalFormatting sqref="E11:E19">
    <cfRule type="cellIs" dxfId="38" priority="5" operator="greaterThan">
      <formula>20</formula>
    </cfRule>
  </conditionalFormatting>
  <conditionalFormatting sqref="I11:I19">
    <cfRule type="cellIs" dxfId="37" priority="1" operator="greaterThan">
      <formula>20</formula>
    </cfRule>
  </conditionalFormatting>
  <pageMargins left="0.7" right="0.7" top="0.75" bottom="0.75" header="0.3" footer="0.3"/>
  <pageSetup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view="pageBreakPreview" zoomScale="85" zoomScaleNormal="60" zoomScaleSheetLayoutView="85" workbookViewId="0">
      <selection activeCell="B5" sqref="B5:I5"/>
    </sheetView>
  </sheetViews>
  <sheetFormatPr defaultColWidth="9" defaultRowHeight="15" x14ac:dyDescent="0.25"/>
  <cols>
    <col min="1" max="1" width="21.375" style="3" customWidth="1"/>
    <col min="2" max="2" width="22.125" style="3" customWidth="1"/>
    <col min="3" max="3" width="25" style="3" customWidth="1"/>
    <col min="4" max="5" width="16.25" style="3" customWidth="1"/>
    <col min="6" max="6" width="18.25" style="3" customWidth="1"/>
    <col min="7" max="7" width="25.25" style="11" customWidth="1"/>
    <col min="8" max="8" width="14.375" style="11" customWidth="1"/>
    <col min="9" max="9" width="13.375" style="32" customWidth="1"/>
    <col min="10" max="16384" width="9" style="11"/>
  </cols>
  <sheetData>
    <row r="1" spans="1:13" ht="54" customHeight="1" x14ac:dyDescent="0.2">
      <c r="A1" s="344" t="s">
        <v>113</v>
      </c>
      <c r="B1" s="344"/>
      <c r="C1" s="344"/>
      <c r="D1" s="344"/>
      <c r="E1" s="344"/>
      <c r="F1" s="344"/>
      <c r="G1" s="344"/>
      <c r="H1" s="344"/>
      <c r="I1" s="344"/>
    </row>
    <row r="2" spans="1:13" ht="27.75" customHeight="1" x14ac:dyDescent="0.2">
      <c r="A2" s="105" t="s">
        <v>146</v>
      </c>
      <c r="B2" s="331" t="s">
        <v>220</v>
      </c>
      <c r="C2" s="332"/>
      <c r="D2" s="332"/>
      <c r="E2" s="332"/>
      <c r="F2" s="332"/>
      <c r="G2" s="332"/>
      <c r="H2" s="332"/>
      <c r="I2" s="345"/>
    </row>
    <row r="3" spans="1:13" ht="27" customHeight="1" x14ac:dyDescent="0.2">
      <c r="A3" s="4" t="s">
        <v>37</v>
      </c>
      <c r="B3" s="343">
        <v>3</v>
      </c>
      <c r="C3" s="334"/>
      <c r="D3" s="334"/>
      <c r="E3" s="334"/>
      <c r="F3" s="334"/>
      <c r="G3" s="334"/>
      <c r="H3" s="334"/>
      <c r="I3" s="335"/>
    </row>
    <row r="4" spans="1:13" ht="32.25" customHeight="1" x14ac:dyDescent="0.2">
      <c r="A4" s="4" t="s">
        <v>33</v>
      </c>
      <c r="B4" s="333" t="str">
        <f>Selectivity!B4</f>
        <v>Zi\MP\EP\04 (1 mL) - Zi\MP\IS\02 (200 µL)</v>
      </c>
      <c r="C4" s="334"/>
      <c r="D4" s="334"/>
      <c r="E4" s="334"/>
      <c r="F4" s="334"/>
      <c r="G4" s="334"/>
      <c r="H4" s="334"/>
      <c r="I4" s="335"/>
    </row>
    <row r="5" spans="1:13" ht="27" customHeight="1" x14ac:dyDescent="0.2">
      <c r="A5" s="4" t="s">
        <v>34</v>
      </c>
      <c r="B5" s="333" t="str">
        <f>Selectivity!B5</f>
        <v xml:space="preserve"> Microlit - Zi\DI\MI\02 (10 mL)</v>
      </c>
      <c r="C5" s="334"/>
      <c r="D5" s="334"/>
      <c r="E5" s="334"/>
      <c r="F5" s="334"/>
      <c r="G5" s="334"/>
      <c r="H5" s="334"/>
      <c r="I5" s="335"/>
    </row>
    <row r="6" spans="1:13" ht="27" customHeight="1" x14ac:dyDescent="0.2">
      <c r="A6" s="4" t="s">
        <v>81</v>
      </c>
      <c r="B6" s="333" t="str">
        <f>Selectivity!B6</f>
        <v>Eppendorf - Zi/CE/EP/01</v>
      </c>
      <c r="C6" s="334"/>
      <c r="D6" s="334"/>
      <c r="E6" s="334"/>
      <c r="F6" s="334"/>
      <c r="G6" s="334"/>
      <c r="H6" s="334"/>
      <c r="I6" s="335"/>
    </row>
    <row r="7" spans="1:13" ht="27" customHeight="1" x14ac:dyDescent="0.2">
      <c r="A7" s="4" t="s">
        <v>82</v>
      </c>
      <c r="B7" s="333" t="str">
        <f>Selectivity!B7</f>
        <v>N/A</v>
      </c>
      <c r="C7" s="334"/>
      <c r="D7" s="334"/>
      <c r="E7" s="334"/>
      <c r="F7" s="334"/>
      <c r="G7" s="334"/>
      <c r="H7" s="334"/>
      <c r="I7" s="335"/>
    </row>
    <row r="8" spans="1:13" ht="27" customHeight="1" x14ac:dyDescent="0.2">
      <c r="A8" s="15" t="s">
        <v>25</v>
      </c>
      <c r="B8" s="333" t="str">
        <f>Selectivity!B8</f>
        <v>1st day validation ( Cal -2 )</v>
      </c>
      <c r="C8" s="334"/>
      <c r="D8" s="334"/>
      <c r="E8" s="334"/>
      <c r="F8" s="334"/>
      <c r="G8" s="334"/>
      <c r="H8" s="334"/>
      <c r="I8" s="335"/>
    </row>
    <row r="9" spans="1:13" ht="27" customHeight="1" x14ac:dyDescent="0.2">
      <c r="A9" s="15" t="s">
        <v>23</v>
      </c>
      <c r="B9" s="340">
        <f>Selectivity!B9</f>
        <v>43651</v>
      </c>
      <c r="C9" s="341"/>
      <c r="D9" s="341"/>
      <c r="E9" s="341"/>
      <c r="F9" s="341"/>
      <c r="G9" s="341"/>
      <c r="H9" s="341"/>
      <c r="I9" s="342"/>
    </row>
    <row r="10" spans="1:13" ht="32.25" customHeight="1" x14ac:dyDescent="0.2">
      <c r="A10" s="5" t="s">
        <v>74</v>
      </c>
      <c r="B10" s="37" t="s">
        <v>77</v>
      </c>
      <c r="C10" s="37" t="s">
        <v>75</v>
      </c>
      <c r="D10" s="36" t="s">
        <v>76</v>
      </c>
      <c r="E10" s="36" t="s">
        <v>98</v>
      </c>
      <c r="F10" s="37" t="s">
        <v>78</v>
      </c>
      <c r="G10" s="37" t="s">
        <v>79</v>
      </c>
      <c r="H10" s="5" t="s">
        <v>76</v>
      </c>
      <c r="I10" s="16" t="s">
        <v>98</v>
      </c>
    </row>
    <row r="11" spans="1:13" ht="18" customHeight="1" x14ac:dyDescent="0.2">
      <c r="A11" s="17">
        <v>1</v>
      </c>
      <c r="B11" s="337">
        <v>664.827</v>
      </c>
      <c r="C11" s="195">
        <v>18.347000000000001</v>
      </c>
      <c r="D11" s="39">
        <f>IF(OR($B$11="",$C$11=""),"",C11/$B$11*100)</f>
        <v>2.7596652963853758</v>
      </c>
      <c r="E11" s="34" t="str">
        <f>IF(OR($B$11="",$D$11=""),"",IF(D11&gt;20,"Fail","Pass"))</f>
        <v>Pass</v>
      </c>
      <c r="F11" s="337">
        <v>10846.5</v>
      </c>
      <c r="G11" s="195">
        <v>3.6840000000000002</v>
      </c>
      <c r="H11" s="39">
        <f>IF(OR($F$11="",$G$11=""),"",G11/$F$11*100)</f>
        <v>3.3964873461485273E-2</v>
      </c>
      <c r="I11" s="52" t="str">
        <f>IF(OR($G$11="",G11=""),"",IF(H11&gt;5,"Fail","Pass"))</f>
        <v>Pass</v>
      </c>
      <c r="L11" s="41"/>
      <c r="M11" s="41"/>
    </row>
    <row r="12" spans="1:13" ht="20.25" customHeight="1" x14ac:dyDescent="0.25">
      <c r="A12" s="18">
        <v>2</v>
      </c>
      <c r="B12" s="338"/>
      <c r="C12" s="195">
        <v>16.721</v>
      </c>
      <c r="D12" s="39">
        <f t="shared" ref="D12:D13" si="0">IF(OR($B$11="",$D$11=""),"",C12/$B$11*100)</f>
        <v>2.5150903919365488</v>
      </c>
      <c r="E12" s="34" t="str">
        <f t="shared" ref="E12:E13" si="1">IF(OR($B$11="",$D$11=""),"",IF(D12&gt;20,"Fail","Pass"))</f>
        <v>Pass</v>
      </c>
      <c r="F12" s="338"/>
      <c r="G12" s="195">
        <v>1.43</v>
      </c>
      <c r="H12" s="39">
        <f>IF(OR($F$11="",$G$11=""),"",G12/$F$11*100)</f>
        <v>1.3183976397916379E-2</v>
      </c>
      <c r="I12" s="52" t="str">
        <f t="shared" ref="I12:I13" si="2">IF(OR($G$11="",G12=""),"",IF(H12&gt;5,"Fail","Pass"))</f>
        <v>Pass</v>
      </c>
      <c r="L12" s="41"/>
      <c r="M12" s="41"/>
    </row>
    <row r="13" spans="1:13" ht="20.25" customHeight="1" x14ac:dyDescent="0.25">
      <c r="A13" s="18">
        <v>3</v>
      </c>
      <c r="B13" s="339"/>
      <c r="C13" s="195">
        <v>26.917000000000002</v>
      </c>
      <c r="D13" s="39">
        <f t="shared" si="0"/>
        <v>4.0487224495996701</v>
      </c>
      <c r="E13" s="34" t="str">
        <f t="shared" si="1"/>
        <v>Pass</v>
      </c>
      <c r="F13" s="339"/>
      <c r="G13" s="195">
        <v>2.7330000000000001</v>
      </c>
      <c r="H13" s="39">
        <f>IF(OR($F$11="",$G$11=""),"",G13/$F$11*100)</f>
        <v>2.5197068178675147E-2</v>
      </c>
      <c r="I13" s="34" t="str">
        <f t="shared" si="2"/>
        <v>Pass</v>
      </c>
      <c r="L13" s="41"/>
      <c r="M13" s="41"/>
    </row>
    <row r="15" spans="1:13" ht="28.5" customHeight="1" x14ac:dyDescent="0.25">
      <c r="G15" s="3"/>
    </row>
    <row r="16" spans="1:13" ht="23.25" customHeight="1" x14ac:dyDescent="0.25">
      <c r="G16" s="3"/>
      <c r="J16" s="29"/>
    </row>
    <row r="17" spans="1:10" ht="23.25" customHeight="1" x14ac:dyDescent="0.25">
      <c r="G17" s="3"/>
      <c r="J17" s="29"/>
    </row>
    <row r="18" spans="1:10" ht="23.25" customHeight="1" x14ac:dyDescent="0.25">
      <c r="A18" s="312" t="s">
        <v>159</v>
      </c>
      <c r="B18" s="210"/>
      <c r="C18" s="210"/>
      <c r="D18" s="210"/>
      <c r="E18" s="210"/>
      <c r="F18" s="210"/>
      <c r="G18" s="210"/>
      <c r="H18" s="210"/>
      <c r="I18" s="210"/>
      <c r="J18" s="29"/>
    </row>
    <row r="19" spans="1:10" ht="23.25" customHeight="1" x14ac:dyDescent="0.25">
      <c r="A19" s="313"/>
      <c r="B19" s="210"/>
      <c r="C19" s="210"/>
      <c r="D19" s="210"/>
      <c r="E19" s="210"/>
      <c r="F19" s="210"/>
      <c r="G19" s="210"/>
      <c r="H19" s="210"/>
      <c r="I19" s="210"/>
      <c r="J19" s="29"/>
    </row>
    <row r="20" spans="1:10" ht="23.25" customHeight="1" x14ac:dyDescent="0.25">
      <c r="G20" s="3"/>
      <c r="J20" s="29"/>
    </row>
    <row r="22" spans="1:10" x14ac:dyDescent="0.25">
      <c r="A22" s="14"/>
    </row>
    <row r="23" spans="1:10" ht="15.75" customHeight="1" x14ac:dyDescent="0.2">
      <c r="A23" s="14"/>
      <c r="B23" s="257" t="s">
        <v>24</v>
      </c>
      <c r="C23" s="258"/>
      <c r="D23" s="258"/>
      <c r="E23" s="258"/>
      <c r="F23" s="259"/>
    </row>
    <row r="24" spans="1:10" ht="25.5" customHeight="1" x14ac:dyDescent="0.25">
      <c r="B24" s="53" t="s">
        <v>155</v>
      </c>
      <c r="C24" s="54"/>
      <c r="D24" s="55"/>
      <c r="E24" s="55"/>
      <c r="F24" s="56"/>
    </row>
    <row r="25" spans="1:10" s="3" customFormat="1" ht="25.5" customHeight="1" x14ac:dyDescent="0.25">
      <c r="A25" s="14"/>
      <c r="B25" s="53" t="s">
        <v>23</v>
      </c>
      <c r="C25" s="54"/>
      <c r="D25" s="55"/>
      <c r="E25" s="55"/>
      <c r="F25" s="56"/>
      <c r="G25" s="11"/>
      <c r="I25" s="29"/>
    </row>
    <row r="26" spans="1:10" s="3" customFormat="1" ht="25.5" customHeight="1" x14ac:dyDescent="0.25">
      <c r="A26" s="14"/>
      <c r="B26" s="53" t="s">
        <v>101</v>
      </c>
      <c r="C26" s="54"/>
      <c r="D26" s="55"/>
      <c r="E26" s="55"/>
      <c r="F26" s="56"/>
      <c r="G26" s="11"/>
      <c r="I26" s="29"/>
    </row>
    <row r="27" spans="1:10" s="3" customFormat="1" ht="25.5" customHeight="1" x14ac:dyDescent="0.25">
      <c r="A27" s="14"/>
      <c r="B27" s="53" t="s">
        <v>23</v>
      </c>
      <c r="C27" s="54"/>
      <c r="D27" s="55"/>
      <c r="E27" s="55"/>
      <c r="F27" s="56"/>
      <c r="G27" s="11"/>
      <c r="I27" s="29"/>
    </row>
    <row r="28" spans="1:10" ht="25.5" customHeight="1" x14ac:dyDescent="0.25">
      <c r="B28" s="53" t="s">
        <v>108</v>
      </c>
      <c r="C28" s="54"/>
      <c r="D28" s="55"/>
      <c r="E28" s="55"/>
      <c r="F28" s="56"/>
    </row>
    <row r="29" spans="1:10" ht="25.5" customHeight="1" x14ac:dyDescent="0.25">
      <c r="B29" s="53" t="s">
        <v>23</v>
      </c>
      <c r="C29" s="257"/>
      <c r="D29" s="258"/>
      <c r="E29" s="258"/>
      <c r="F29" s="259"/>
    </row>
    <row r="31" spans="1:10" x14ac:dyDescent="0.25">
      <c r="C31" s="57"/>
    </row>
    <row r="33" spans="1:1" ht="15.75" x14ac:dyDescent="0.25">
      <c r="A33" s="46" t="s">
        <v>173</v>
      </c>
    </row>
  </sheetData>
  <sheetProtection password="DF33" sheet="1" objects="1" scenarios="1" formatCells="0" formatColumns="0" formatRows="0" insertRows="0"/>
  <mergeCells count="15">
    <mergeCell ref="B7:I7"/>
    <mergeCell ref="B8:I8"/>
    <mergeCell ref="B9:I9"/>
    <mergeCell ref="B3:I3"/>
    <mergeCell ref="A1:I1"/>
    <mergeCell ref="B4:I4"/>
    <mergeCell ref="B5:I5"/>
    <mergeCell ref="B6:I6"/>
    <mergeCell ref="B2:I2"/>
    <mergeCell ref="A18:A19"/>
    <mergeCell ref="B18:I19"/>
    <mergeCell ref="F11:F13"/>
    <mergeCell ref="C29:F29"/>
    <mergeCell ref="B11:B13"/>
    <mergeCell ref="B23:F23"/>
  </mergeCells>
  <conditionalFormatting sqref="E11:E13">
    <cfRule type="containsText" dxfId="36" priority="5" operator="containsText" text="fail">
      <formula>NOT(ISERROR(SEARCH("fail",E11)))</formula>
    </cfRule>
  </conditionalFormatting>
  <conditionalFormatting sqref="D11:D13">
    <cfRule type="cellIs" dxfId="35" priority="4" operator="greaterThan">
      <formula>20</formula>
    </cfRule>
  </conditionalFormatting>
  <conditionalFormatting sqref="I11:I13">
    <cfRule type="containsText" dxfId="34" priority="3" operator="containsText" text="fail">
      <formula>NOT(ISERROR(SEARCH("fail",I11)))</formula>
    </cfRule>
  </conditionalFormatting>
  <conditionalFormatting sqref="H11:H13">
    <cfRule type="cellIs" dxfId="33" priority="1" operator="greaterThan">
      <formula>5</formula>
    </cfRule>
    <cfRule type="cellIs" dxfId="32" priority="2" operator="greaterThan">
      <formula>20</formula>
    </cfRule>
  </conditionalFormatting>
  <pageMargins left="0.7" right="0.7" top="0.75" bottom="0.75" header="0.3" footer="0.3"/>
  <pageSetup scale="6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view="pageBreakPreview" zoomScale="70" zoomScaleNormal="100" zoomScaleSheetLayoutView="70" workbookViewId="0">
      <selection activeCell="H16" sqref="H16"/>
    </sheetView>
  </sheetViews>
  <sheetFormatPr defaultColWidth="9" defaultRowHeight="15" x14ac:dyDescent="0.25"/>
  <cols>
    <col min="1" max="1" width="22" style="3" customWidth="1"/>
    <col min="2" max="2" width="20.375" style="3" customWidth="1"/>
    <col min="3" max="3" width="16.25" style="3" customWidth="1"/>
    <col min="4" max="4" width="15.375" style="3" customWidth="1"/>
    <col min="5" max="5" width="14.875" style="3" customWidth="1"/>
    <col min="6" max="6" width="10.25" style="3" bestFit="1" customWidth="1"/>
    <col min="7" max="7" width="19" style="3" customWidth="1"/>
    <col min="8" max="8" width="21.375" style="3" customWidth="1"/>
    <col min="9" max="9" width="15.125" style="3" customWidth="1"/>
    <col min="10" max="10" width="14.125" style="11" customWidth="1"/>
    <col min="11" max="11" width="10.75" style="11" customWidth="1"/>
    <col min="12" max="16384" width="9" style="11"/>
  </cols>
  <sheetData>
    <row r="1" spans="1:11" ht="54" customHeight="1" x14ac:dyDescent="0.2">
      <c r="A1" s="362" t="s">
        <v>135</v>
      </c>
      <c r="B1" s="363"/>
      <c r="C1" s="363"/>
      <c r="D1" s="363"/>
      <c r="E1" s="363"/>
      <c r="F1" s="363"/>
      <c r="G1" s="363"/>
      <c r="H1" s="363"/>
      <c r="I1" s="363"/>
      <c r="J1" s="363"/>
    </row>
    <row r="2" spans="1:11" ht="27" customHeight="1" x14ac:dyDescent="0.2">
      <c r="A2" s="109" t="s">
        <v>146</v>
      </c>
      <c r="B2" s="331" t="s">
        <v>223</v>
      </c>
      <c r="C2" s="332"/>
      <c r="D2" s="332"/>
      <c r="E2" s="332"/>
      <c r="F2" s="332"/>
      <c r="G2" s="332"/>
      <c r="H2" s="332"/>
      <c r="I2" s="332"/>
      <c r="J2" s="332"/>
      <c r="K2" s="345"/>
    </row>
    <row r="3" spans="1:11" ht="27" customHeight="1" x14ac:dyDescent="0.2">
      <c r="A3" s="88" t="s">
        <v>37</v>
      </c>
      <c r="B3" s="348">
        <v>3</v>
      </c>
      <c r="C3" s="349"/>
      <c r="D3" s="356">
        <v>6</v>
      </c>
      <c r="E3" s="359"/>
      <c r="F3" s="360"/>
      <c r="G3" s="348">
        <v>3</v>
      </c>
      <c r="H3" s="349"/>
      <c r="I3" s="356">
        <v>6</v>
      </c>
      <c r="J3" s="359"/>
      <c r="K3" s="360"/>
    </row>
    <row r="4" spans="1:11" ht="44.25" customHeight="1" x14ac:dyDescent="0.2">
      <c r="A4" s="88" t="s">
        <v>33</v>
      </c>
      <c r="B4" s="346" t="str">
        <f>'carry over'!B4:I4</f>
        <v>Zi\MP\EP\04 (1 mL) - Zi\MP\IS\02 (200 µL)</v>
      </c>
      <c r="C4" s="347"/>
      <c r="D4" s="353" t="str">
        <f>B4</f>
        <v>Zi\MP\EP\04 (1 mL) - Zi\MP\IS\02 (200 µL)</v>
      </c>
      <c r="E4" s="354"/>
      <c r="F4" s="355"/>
      <c r="G4" s="361" t="str">
        <f>D4</f>
        <v>Zi\MP\EP\04 (1 mL) - Zi\MP\IS\02 (200 µL)</v>
      </c>
      <c r="H4" s="349"/>
      <c r="I4" s="353" t="str">
        <f>G4</f>
        <v>Zi\MP\EP\04 (1 mL) - Zi\MP\IS\02 (200 µL)</v>
      </c>
      <c r="J4" s="354"/>
      <c r="K4" s="355"/>
    </row>
    <row r="5" spans="1:11" ht="27" customHeight="1" x14ac:dyDescent="0.2">
      <c r="A5" s="88" t="s">
        <v>34</v>
      </c>
      <c r="B5" s="346" t="str">
        <f>'carry over'!B5:I5</f>
        <v xml:space="preserve"> Microlit - Zi\DI\MI\02 (10 mL)</v>
      </c>
      <c r="C5" s="347"/>
      <c r="D5" s="353" t="str">
        <f t="shared" ref="D5:D7" si="0">B5</f>
        <v xml:space="preserve"> Microlit - Zi\DI\MI\02 (10 mL)</v>
      </c>
      <c r="E5" s="354"/>
      <c r="F5" s="355"/>
      <c r="G5" s="361" t="str">
        <f t="shared" ref="G5:G7" si="1">D5</f>
        <v xml:space="preserve"> Microlit - Zi\DI\MI\02 (10 mL)</v>
      </c>
      <c r="H5" s="349"/>
      <c r="I5" s="353" t="str">
        <f t="shared" ref="I5:I7" si="2">G5</f>
        <v xml:space="preserve"> Microlit - Zi\DI\MI\02 (10 mL)</v>
      </c>
      <c r="J5" s="354"/>
      <c r="K5" s="355"/>
    </row>
    <row r="6" spans="1:11" ht="27" customHeight="1" x14ac:dyDescent="0.2">
      <c r="A6" s="88" t="s">
        <v>81</v>
      </c>
      <c r="B6" s="346" t="str">
        <f>'carry over'!B6:I6</f>
        <v>Eppendorf - Zi/CE/EP/01</v>
      </c>
      <c r="C6" s="347"/>
      <c r="D6" s="353" t="str">
        <f t="shared" si="0"/>
        <v>Eppendorf - Zi/CE/EP/01</v>
      </c>
      <c r="E6" s="354"/>
      <c r="F6" s="355"/>
      <c r="G6" s="361" t="str">
        <f t="shared" si="1"/>
        <v>Eppendorf - Zi/CE/EP/01</v>
      </c>
      <c r="H6" s="349"/>
      <c r="I6" s="353" t="str">
        <f t="shared" si="2"/>
        <v>Eppendorf - Zi/CE/EP/01</v>
      </c>
      <c r="J6" s="354"/>
      <c r="K6" s="355"/>
    </row>
    <row r="7" spans="1:11" ht="33" customHeight="1" x14ac:dyDescent="0.2">
      <c r="A7" s="88" t="s">
        <v>82</v>
      </c>
      <c r="B7" s="346" t="str">
        <f>'carry over'!B7:I7</f>
        <v>N/A</v>
      </c>
      <c r="C7" s="347"/>
      <c r="D7" s="353" t="str">
        <f t="shared" si="0"/>
        <v>N/A</v>
      </c>
      <c r="E7" s="354"/>
      <c r="F7" s="355"/>
      <c r="G7" s="361" t="str">
        <f t="shared" si="1"/>
        <v>N/A</v>
      </c>
      <c r="H7" s="349"/>
      <c r="I7" s="353" t="str">
        <f t="shared" si="2"/>
        <v>N/A</v>
      </c>
      <c r="J7" s="354"/>
      <c r="K7" s="355"/>
    </row>
    <row r="8" spans="1:11" ht="27" customHeight="1" x14ac:dyDescent="0.2">
      <c r="A8" s="110" t="s">
        <v>25</v>
      </c>
      <c r="B8" s="348" t="s">
        <v>224</v>
      </c>
      <c r="C8" s="349"/>
      <c r="D8" s="356" t="s">
        <v>232</v>
      </c>
      <c r="E8" s="357"/>
      <c r="F8" s="358"/>
      <c r="G8" s="348" t="str">
        <f>B8</f>
        <v>1st day validation (Cal -3 )</v>
      </c>
      <c r="H8" s="349"/>
      <c r="I8" s="356" t="str">
        <f>D8</f>
        <v>2nd day validation ( Cal -6 )</v>
      </c>
      <c r="J8" s="359"/>
      <c r="K8" s="360"/>
    </row>
    <row r="9" spans="1:11" ht="27" customHeight="1" x14ac:dyDescent="0.2">
      <c r="A9" s="110" t="s">
        <v>23</v>
      </c>
      <c r="B9" s="244">
        <v>43651</v>
      </c>
      <c r="C9" s="246"/>
      <c r="D9" s="364">
        <v>43651</v>
      </c>
      <c r="E9" s="365"/>
      <c r="F9" s="366"/>
      <c r="G9" s="244">
        <f>B9</f>
        <v>43651</v>
      </c>
      <c r="H9" s="349"/>
      <c r="I9" s="367">
        <f>D9</f>
        <v>43651</v>
      </c>
      <c r="J9" s="357"/>
      <c r="K9" s="358"/>
    </row>
    <row r="10" spans="1:11" ht="21.75" customHeight="1" x14ac:dyDescent="0.2">
      <c r="A10" s="110" t="s">
        <v>38</v>
      </c>
      <c r="B10" s="368" t="s">
        <v>160</v>
      </c>
      <c r="C10" s="369"/>
      <c r="D10" s="369"/>
      <c r="E10" s="369"/>
      <c r="F10" s="370"/>
      <c r="G10" s="368" t="s">
        <v>162</v>
      </c>
      <c r="H10" s="369"/>
      <c r="I10" s="369"/>
      <c r="J10" s="369"/>
      <c r="K10" s="370"/>
    </row>
    <row r="11" spans="1:11" ht="25.5" customHeight="1" x14ac:dyDescent="0.2">
      <c r="A11" s="110" t="s">
        <v>55</v>
      </c>
      <c r="B11" s="343">
        <v>1.5</v>
      </c>
      <c r="C11" s="334"/>
      <c r="D11" s="334"/>
      <c r="E11" s="334"/>
      <c r="F11" s="335"/>
      <c r="G11" s="343">
        <v>40</v>
      </c>
      <c r="H11" s="334"/>
      <c r="I11" s="334"/>
      <c r="J11" s="334"/>
      <c r="K11" s="335"/>
    </row>
    <row r="12" spans="1:11" ht="32.25" customHeight="1" x14ac:dyDescent="0.2">
      <c r="A12" s="371" t="s">
        <v>95</v>
      </c>
      <c r="B12" s="105" t="s">
        <v>53</v>
      </c>
      <c r="C12" s="105" t="s">
        <v>54</v>
      </c>
      <c r="D12" s="108" t="s">
        <v>136</v>
      </c>
      <c r="E12" s="105" t="s">
        <v>54</v>
      </c>
      <c r="F12" s="105" t="s">
        <v>98</v>
      </c>
      <c r="G12" s="105" t="s">
        <v>53</v>
      </c>
      <c r="H12" s="105" t="s">
        <v>54</v>
      </c>
      <c r="I12" s="108" t="s">
        <v>136</v>
      </c>
      <c r="J12" s="105" t="s">
        <v>54</v>
      </c>
      <c r="K12" s="105" t="s">
        <v>98</v>
      </c>
    </row>
    <row r="13" spans="1:11" ht="20.25" customHeight="1" x14ac:dyDescent="0.25">
      <c r="A13" s="372"/>
      <c r="B13" s="174">
        <v>1.3120000000000001</v>
      </c>
      <c r="C13" s="174">
        <v>87.45</v>
      </c>
      <c r="D13" s="174">
        <v>1.29</v>
      </c>
      <c r="E13" s="174">
        <v>86.004999999999995</v>
      </c>
      <c r="F13" s="40" t="str">
        <f t="shared" ref="F13:F18" si="3">IF(OR(B13="",D13=""),"",IF(E13="Fail","Fail",IF(AND(E13&gt;=85,E13&lt;=115),"Pass","Fail")))</f>
        <v>Pass</v>
      </c>
      <c r="G13" s="174">
        <v>43.753999999999998</v>
      </c>
      <c r="H13" s="174">
        <v>109.386</v>
      </c>
      <c r="I13" s="174">
        <v>45.048999999999999</v>
      </c>
      <c r="J13" s="174">
        <v>112.624</v>
      </c>
      <c r="K13" s="47" t="str">
        <f t="shared" ref="K13:K18" si="4">IF(OR(G13="",I13=""),"",IF(J13="Fail","Fail",IF(AND(J13&gt;=85,J13&lt;=115),"Pass","Fail")))</f>
        <v>Pass</v>
      </c>
    </row>
    <row r="14" spans="1:11" ht="20.25" customHeight="1" x14ac:dyDescent="0.25">
      <c r="A14" s="372"/>
      <c r="B14" s="174" t="s">
        <v>225</v>
      </c>
      <c r="C14" s="174">
        <v>82.881</v>
      </c>
      <c r="D14" s="174">
        <v>1.32</v>
      </c>
      <c r="E14" s="174">
        <v>88.022000000000006</v>
      </c>
      <c r="F14" s="40" t="str">
        <f t="shared" si="3"/>
        <v>Pass</v>
      </c>
      <c r="G14" s="174" t="s">
        <v>228</v>
      </c>
      <c r="H14" s="174">
        <v>120.264</v>
      </c>
      <c r="I14" s="174">
        <v>45.582000000000001</v>
      </c>
      <c r="J14" s="174">
        <v>113.956</v>
      </c>
      <c r="K14" s="47" t="str">
        <f t="shared" si="4"/>
        <v>Pass</v>
      </c>
    </row>
    <row r="15" spans="1:11" ht="20.25" customHeight="1" x14ac:dyDescent="0.25">
      <c r="A15" s="372"/>
      <c r="B15" s="174" t="s">
        <v>226</v>
      </c>
      <c r="C15" s="174">
        <v>81.37</v>
      </c>
      <c r="D15" s="174">
        <v>1.2869999999999999</v>
      </c>
      <c r="E15" s="174">
        <v>85.823999999999998</v>
      </c>
      <c r="F15" s="40" t="str">
        <f>IF(OR(B15="",D15=""),"",IF(E15="Fail","Fail",IF(AND(E15&gt;=85,E15&lt;=115),"Pass","Fail")))</f>
        <v>Pass</v>
      </c>
      <c r="G15" s="174">
        <v>45.578000000000003</v>
      </c>
      <c r="H15" s="174">
        <v>113.944</v>
      </c>
      <c r="I15" s="174" t="s">
        <v>230</v>
      </c>
      <c r="J15" s="174">
        <v>116.83199999999999</v>
      </c>
      <c r="K15" s="47" t="str">
        <f t="shared" si="4"/>
        <v>Fail</v>
      </c>
    </row>
    <row r="16" spans="1:11" ht="20.25" customHeight="1" x14ac:dyDescent="0.25">
      <c r="A16" s="372"/>
      <c r="B16" s="174">
        <v>1.3009999999999999</v>
      </c>
      <c r="C16" s="174">
        <v>86.760999999999996</v>
      </c>
      <c r="D16" s="174" t="s">
        <v>227</v>
      </c>
      <c r="E16" s="174">
        <v>78.453999999999994</v>
      </c>
      <c r="F16" s="40" t="str">
        <f t="shared" si="3"/>
        <v>Fail</v>
      </c>
      <c r="G16" s="174" t="s">
        <v>229</v>
      </c>
      <c r="H16" s="174">
        <v>116.572</v>
      </c>
      <c r="I16" s="174">
        <v>45.098999999999997</v>
      </c>
      <c r="J16" s="174">
        <v>112.748</v>
      </c>
      <c r="K16" s="47" t="str">
        <f t="shared" si="4"/>
        <v>Pass</v>
      </c>
    </row>
    <row r="17" spans="1:11" ht="20.25" customHeight="1" x14ac:dyDescent="0.25">
      <c r="A17" s="372"/>
      <c r="B17" s="174">
        <v>1.3220000000000001</v>
      </c>
      <c r="C17" s="174">
        <v>88.125</v>
      </c>
      <c r="D17" s="174">
        <v>1.28</v>
      </c>
      <c r="E17" s="174">
        <v>85.350999999999999</v>
      </c>
      <c r="F17" s="40" t="str">
        <f t="shared" si="3"/>
        <v>Pass</v>
      </c>
      <c r="G17" s="174">
        <v>43.261000000000003</v>
      </c>
      <c r="H17" s="174">
        <v>108.152</v>
      </c>
      <c r="I17" s="174" t="s">
        <v>231</v>
      </c>
      <c r="J17" s="174">
        <v>125.70699999999999</v>
      </c>
      <c r="K17" s="47" t="str">
        <f t="shared" si="4"/>
        <v>Fail</v>
      </c>
    </row>
    <row r="18" spans="1:11" ht="20.25" customHeight="1" x14ac:dyDescent="0.25">
      <c r="A18" s="372"/>
      <c r="B18" s="174">
        <v>1.3080000000000001</v>
      </c>
      <c r="C18" s="174">
        <v>87.213999999999999</v>
      </c>
      <c r="D18" s="174">
        <v>1.333</v>
      </c>
      <c r="E18" s="174">
        <v>88.882999999999996</v>
      </c>
      <c r="F18" s="40" t="str">
        <f t="shared" si="3"/>
        <v>Pass</v>
      </c>
      <c r="G18" s="174">
        <v>45.064</v>
      </c>
      <c r="H18" s="174">
        <v>112.66</v>
      </c>
      <c r="I18" s="174">
        <v>45.384</v>
      </c>
      <c r="J18" s="174">
        <v>113.461</v>
      </c>
      <c r="K18" s="47" t="str">
        <f t="shared" si="4"/>
        <v>Pass</v>
      </c>
    </row>
    <row r="19" spans="1:11" ht="20.25" customHeight="1" x14ac:dyDescent="0.25">
      <c r="A19" s="91" t="s">
        <v>44</v>
      </c>
      <c r="B19" s="31">
        <f>IF(OR(B13="",D13=""),"",AVERAGE(B13:B18))</f>
        <v>1.3107500000000001</v>
      </c>
      <c r="C19" s="350"/>
      <c r="D19" s="31">
        <f>IF(OR(B13="",D13=""),"",AVERAGE(D13:D18))</f>
        <v>1.302</v>
      </c>
      <c r="E19" s="373"/>
      <c r="F19" s="374"/>
      <c r="G19" s="31">
        <f>IF(OR(G13="",I13=""),"",AVERAGE(G13:G18))</f>
        <v>44.414249999999996</v>
      </c>
      <c r="H19" s="350"/>
      <c r="I19" s="31">
        <f>IF(OR(G13="",I13=""),"",AVERAGE(I13:I18))</f>
        <v>45.278499999999994</v>
      </c>
      <c r="J19" s="373"/>
      <c r="K19" s="374"/>
    </row>
    <row r="20" spans="1:11" ht="20.25" customHeight="1" x14ac:dyDescent="0.25">
      <c r="A20" s="91" t="s">
        <v>88</v>
      </c>
      <c r="B20" s="31">
        <f>IF(OR(B13="",D13=""),"",B19/B11*100)</f>
        <v>87.38333333333334</v>
      </c>
      <c r="C20" s="351"/>
      <c r="D20" s="31">
        <f>IF(OR(B13="",D13=""),"",D19/B11*100)</f>
        <v>86.8</v>
      </c>
      <c r="E20" s="375"/>
      <c r="F20" s="376"/>
      <c r="G20" s="31">
        <f>IF(OR(G13="",I13=""),"",G19/G11*100)</f>
        <v>111.035625</v>
      </c>
      <c r="H20" s="351"/>
      <c r="I20" s="31">
        <f>IF(OR(G13="",I13=""),"",I19/G11*100)</f>
        <v>113.19624999999998</v>
      </c>
      <c r="J20" s="375"/>
      <c r="K20" s="376"/>
    </row>
    <row r="21" spans="1:11" ht="20.25" customHeight="1" x14ac:dyDescent="0.25">
      <c r="A21" s="91" t="s">
        <v>52</v>
      </c>
      <c r="B21" s="31">
        <f>IF(OR(B13="",D13=""),"",STDEV(B13:B18)/B19*100)</f>
        <v>0.66909896964450077</v>
      </c>
      <c r="C21" s="352"/>
      <c r="D21" s="31">
        <f>IF(OR(B13="",D13=""),"",STDEV(D13:D18)/D19*100)</f>
        <v>1.7756725071731019</v>
      </c>
      <c r="E21" s="377"/>
      <c r="F21" s="378"/>
      <c r="G21" s="31">
        <f>IF(OR(G13="",I13=""),"",STDEV(G13:G18)/G19*100)</f>
        <v>2.4466177974806831</v>
      </c>
      <c r="H21" s="352"/>
      <c r="I21" s="31">
        <f>IF(OR(G13="",I13=""),"",STDEV(I13:I18)/I19*100)</f>
        <v>0.55306965653002493</v>
      </c>
      <c r="J21" s="377"/>
      <c r="K21" s="378"/>
    </row>
    <row r="22" spans="1:11" ht="20.25" customHeight="1" x14ac:dyDescent="0.25">
      <c r="A22" s="106" t="s">
        <v>56</v>
      </c>
      <c r="B22" s="379">
        <f>IF(OR(B13="",D13=""),"",$D$19/$B$19*100)</f>
        <v>99.3324432576769</v>
      </c>
      <c r="C22" s="380"/>
      <c r="D22" s="380"/>
      <c r="E22" s="380"/>
      <c r="F22" s="381"/>
      <c r="G22" s="379">
        <f>IF(OR(G13="",I13=""),"",$I$19/$G$19*100)</f>
        <v>101.94588448527217</v>
      </c>
      <c r="H22" s="380"/>
      <c r="I22" s="380"/>
      <c r="J22" s="380"/>
      <c r="K22" s="381"/>
    </row>
    <row r="23" spans="1:11" ht="20.25" customHeight="1" x14ac:dyDescent="0.25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</row>
    <row r="24" spans="1:11" ht="20.25" customHeight="1" x14ac:dyDescent="0.25">
      <c r="A24" s="312" t="s">
        <v>159</v>
      </c>
      <c r="B24" s="210"/>
      <c r="C24" s="210"/>
      <c r="D24" s="210"/>
      <c r="E24" s="210"/>
      <c r="F24" s="210"/>
      <c r="G24" s="210"/>
      <c r="H24" s="210"/>
      <c r="I24" s="210"/>
      <c r="J24" s="122"/>
      <c r="K24" s="122"/>
    </row>
    <row r="25" spans="1:11" ht="20.25" customHeight="1" x14ac:dyDescent="0.25">
      <c r="A25" s="313"/>
      <c r="B25" s="210"/>
      <c r="C25" s="210"/>
      <c r="D25" s="210"/>
      <c r="E25" s="210"/>
      <c r="F25" s="210"/>
      <c r="G25" s="210"/>
      <c r="H25" s="210"/>
      <c r="I25" s="210"/>
      <c r="J25" s="122"/>
      <c r="K25" s="122"/>
    </row>
    <row r="27" spans="1:11" ht="28.5" customHeight="1" x14ac:dyDescent="0.25">
      <c r="B27" s="257" t="s">
        <v>24</v>
      </c>
      <c r="C27" s="258"/>
      <c r="D27" s="258"/>
      <c r="E27" s="258"/>
      <c r="F27" s="258"/>
      <c r="G27" s="258"/>
      <c r="H27" s="258"/>
      <c r="I27" s="259"/>
      <c r="J27" s="3"/>
    </row>
    <row r="28" spans="1:11" ht="22.5" customHeight="1" x14ac:dyDescent="0.25">
      <c r="B28" s="257" t="s">
        <v>156</v>
      </c>
      <c r="C28" s="258"/>
      <c r="D28" s="259"/>
      <c r="E28" s="102"/>
      <c r="F28" s="103"/>
      <c r="G28" s="103"/>
      <c r="H28" s="103"/>
      <c r="I28" s="104"/>
      <c r="J28" s="3"/>
    </row>
    <row r="29" spans="1:11" ht="22.5" customHeight="1" x14ac:dyDescent="0.25">
      <c r="B29" s="257" t="s">
        <v>23</v>
      </c>
      <c r="C29" s="258"/>
      <c r="D29" s="259"/>
      <c r="E29" s="102"/>
      <c r="F29" s="103"/>
      <c r="G29" s="103"/>
      <c r="H29" s="103"/>
      <c r="I29" s="104"/>
      <c r="J29" s="3"/>
    </row>
    <row r="30" spans="1:11" ht="22.5" customHeight="1" x14ac:dyDescent="0.25">
      <c r="B30" s="257" t="s">
        <v>101</v>
      </c>
      <c r="C30" s="258"/>
      <c r="D30" s="259"/>
      <c r="E30" s="102"/>
      <c r="F30" s="103"/>
      <c r="G30" s="103"/>
      <c r="H30" s="103"/>
      <c r="I30" s="104"/>
      <c r="J30" s="3"/>
    </row>
    <row r="31" spans="1:11" ht="22.5" customHeight="1" x14ac:dyDescent="0.25">
      <c r="A31" s="14"/>
      <c r="B31" s="257" t="s">
        <v>23</v>
      </c>
      <c r="C31" s="258"/>
      <c r="D31" s="259"/>
      <c r="E31" s="102"/>
      <c r="F31" s="103"/>
      <c r="G31" s="103"/>
      <c r="H31" s="103"/>
      <c r="I31" s="104"/>
      <c r="J31" s="3"/>
    </row>
    <row r="32" spans="1:11" ht="22.5" customHeight="1" x14ac:dyDescent="0.25">
      <c r="A32" s="14"/>
      <c r="B32" s="257" t="s">
        <v>107</v>
      </c>
      <c r="C32" s="258"/>
      <c r="D32" s="259"/>
      <c r="E32" s="102"/>
      <c r="F32" s="103"/>
      <c r="G32" s="103"/>
      <c r="H32" s="103"/>
      <c r="I32" s="104"/>
      <c r="J32" s="3"/>
    </row>
    <row r="33" spans="1:10" ht="22.5" customHeight="1" x14ac:dyDescent="0.25">
      <c r="A33" s="14"/>
      <c r="B33" s="257" t="s">
        <v>23</v>
      </c>
      <c r="C33" s="258"/>
      <c r="D33" s="259"/>
      <c r="E33" s="257"/>
      <c r="F33" s="258"/>
      <c r="G33" s="258"/>
      <c r="H33" s="258"/>
      <c r="I33" s="259"/>
      <c r="J33" s="3"/>
    </row>
    <row r="34" spans="1:10" x14ac:dyDescent="0.25">
      <c r="A34" s="14"/>
    </row>
    <row r="35" spans="1:10" ht="15.75" x14ac:dyDescent="0.25">
      <c r="A35" s="46" t="s">
        <v>174</v>
      </c>
    </row>
    <row r="36" spans="1:10" x14ac:dyDescent="0.25">
      <c r="A36" s="14"/>
    </row>
    <row r="37" spans="1:10" x14ac:dyDescent="0.25">
      <c r="A37" s="14"/>
    </row>
  </sheetData>
  <sheetProtection password="DF33" sheet="1" objects="1" scenarios="1" formatCells="0" formatColumns="0" formatRows="0"/>
  <mergeCells count="51">
    <mergeCell ref="E33:I33"/>
    <mergeCell ref="B28:D28"/>
    <mergeCell ref="B29:D29"/>
    <mergeCell ref="B30:D30"/>
    <mergeCell ref="B31:D31"/>
    <mergeCell ref="B32:D32"/>
    <mergeCell ref="B33:D33"/>
    <mergeCell ref="A12:A18"/>
    <mergeCell ref="E19:F21"/>
    <mergeCell ref="J19:K21"/>
    <mergeCell ref="B22:F22"/>
    <mergeCell ref="G22:K22"/>
    <mergeCell ref="B27:I27"/>
    <mergeCell ref="D9:F9"/>
    <mergeCell ref="I9:K9"/>
    <mergeCell ref="B10:F10"/>
    <mergeCell ref="G10:K10"/>
    <mergeCell ref="B11:F11"/>
    <mergeCell ref="G11:K11"/>
    <mergeCell ref="G9:H9"/>
    <mergeCell ref="H19:H21"/>
    <mergeCell ref="D5:F5"/>
    <mergeCell ref="I5:K5"/>
    <mergeCell ref="A1:J1"/>
    <mergeCell ref="D3:F3"/>
    <mergeCell ref="I3:K3"/>
    <mergeCell ref="D4:F4"/>
    <mergeCell ref="I4:K4"/>
    <mergeCell ref="B3:C3"/>
    <mergeCell ref="B4:C4"/>
    <mergeCell ref="B5:C5"/>
    <mergeCell ref="G3:H3"/>
    <mergeCell ref="G4:H4"/>
    <mergeCell ref="G5:H5"/>
    <mergeCell ref="B2:K2"/>
    <mergeCell ref="A24:A25"/>
    <mergeCell ref="B24:I25"/>
    <mergeCell ref="B6:C6"/>
    <mergeCell ref="B7:C7"/>
    <mergeCell ref="B8:C8"/>
    <mergeCell ref="B9:C9"/>
    <mergeCell ref="C19:C21"/>
    <mergeCell ref="D6:F6"/>
    <mergeCell ref="I6:K6"/>
    <mergeCell ref="D7:F7"/>
    <mergeCell ref="I7:K7"/>
    <mergeCell ref="D8:F8"/>
    <mergeCell ref="I8:K8"/>
    <mergeCell ref="G6:H6"/>
    <mergeCell ref="G7:H7"/>
    <mergeCell ref="G8:H8"/>
  </mergeCells>
  <conditionalFormatting sqref="F13:F18">
    <cfRule type="containsText" dxfId="31" priority="14" operator="containsText" text="Fail">
      <formula>NOT(ISERROR(SEARCH("Fail",F13)))</formula>
    </cfRule>
  </conditionalFormatting>
  <conditionalFormatting sqref="K13:K18">
    <cfRule type="containsText" dxfId="30" priority="11" operator="containsText" text="Fail">
      <formula>NOT(ISERROR(SEARCH("Fail",K13)))</formula>
    </cfRule>
  </conditionalFormatting>
  <conditionalFormatting sqref="J13:J18 H13:H18 E13:E18 C13:C18">
    <cfRule type="cellIs" dxfId="29" priority="1" operator="notBetween">
      <formula>85</formula>
      <formula>115</formula>
    </cfRule>
  </conditionalFormatting>
  <pageMargins left="0.7" right="0.7" top="0.75" bottom="0.75" header="0.3" footer="0.3"/>
  <pageSetup scale="5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view="pageBreakPreview" zoomScale="70" zoomScaleNormal="100" zoomScaleSheetLayoutView="70" workbookViewId="0">
      <selection activeCell="G18" sqref="G18"/>
    </sheetView>
  </sheetViews>
  <sheetFormatPr defaultColWidth="9" defaultRowHeight="15" x14ac:dyDescent="0.25"/>
  <cols>
    <col min="1" max="1" width="22" style="3" customWidth="1"/>
    <col min="2" max="2" width="20.375" style="3" customWidth="1"/>
    <col min="3" max="3" width="16.25" style="3" customWidth="1"/>
    <col min="4" max="4" width="15.375" style="3" customWidth="1"/>
    <col min="5" max="5" width="14.875" style="3" customWidth="1"/>
    <col min="6" max="6" width="10.25" style="3" bestFit="1" customWidth="1"/>
    <col min="7" max="7" width="19" style="3" customWidth="1"/>
    <col min="8" max="8" width="21.375" style="3" customWidth="1"/>
    <col min="9" max="9" width="15.125" style="3" customWidth="1"/>
    <col min="10" max="10" width="14.125" style="11" customWidth="1"/>
    <col min="11" max="11" width="10.75" style="11" customWidth="1"/>
    <col min="12" max="16384" width="9" style="11"/>
  </cols>
  <sheetData>
    <row r="1" spans="1:11" ht="54" customHeight="1" x14ac:dyDescent="0.2">
      <c r="A1" s="362" t="s">
        <v>135</v>
      </c>
      <c r="B1" s="363"/>
      <c r="C1" s="363"/>
      <c r="D1" s="363"/>
      <c r="E1" s="363"/>
      <c r="F1" s="363"/>
      <c r="G1" s="363"/>
      <c r="H1" s="363"/>
      <c r="I1" s="363"/>
      <c r="J1" s="363"/>
    </row>
    <row r="2" spans="1:11" ht="27" customHeight="1" x14ac:dyDescent="0.2">
      <c r="A2" s="165" t="s">
        <v>146</v>
      </c>
      <c r="B2" s="331" t="s">
        <v>223</v>
      </c>
      <c r="C2" s="332"/>
      <c r="D2" s="332"/>
      <c r="E2" s="332"/>
      <c r="F2" s="332"/>
      <c r="G2" s="332"/>
      <c r="H2" s="332"/>
      <c r="I2" s="332"/>
      <c r="J2" s="332"/>
      <c r="K2" s="345"/>
    </row>
    <row r="3" spans="1:11" ht="27" customHeight="1" x14ac:dyDescent="0.2">
      <c r="A3" s="88" t="s">
        <v>37</v>
      </c>
      <c r="B3" s="348">
        <v>3</v>
      </c>
      <c r="C3" s="349"/>
      <c r="D3" s="356">
        <v>8</v>
      </c>
      <c r="E3" s="359"/>
      <c r="F3" s="360"/>
      <c r="G3" s="348">
        <v>3</v>
      </c>
      <c r="H3" s="349"/>
      <c r="I3" s="356">
        <v>8</v>
      </c>
      <c r="J3" s="359"/>
      <c r="K3" s="360"/>
    </row>
    <row r="4" spans="1:11" ht="44.25" customHeight="1" x14ac:dyDescent="0.2">
      <c r="A4" s="88" t="s">
        <v>33</v>
      </c>
      <c r="B4" s="346" t="str">
        <f>'carry over'!B4:I4</f>
        <v>Zi\MP\EP\04 (1 mL) - Zi\MP\IS\02 (200 µL)</v>
      </c>
      <c r="C4" s="347"/>
      <c r="D4" s="353" t="str">
        <f>B4</f>
        <v>Zi\MP\EP\04 (1 mL) - Zi\MP\IS\02 (200 µL)</v>
      </c>
      <c r="E4" s="354"/>
      <c r="F4" s="355"/>
      <c r="G4" s="361" t="str">
        <f>D4</f>
        <v>Zi\MP\EP\04 (1 mL) - Zi\MP\IS\02 (200 µL)</v>
      </c>
      <c r="H4" s="349"/>
      <c r="I4" s="353" t="str">
        <f>G4</f>
        <v>Zi\MP\EP\04 (1 mL) - Zi\MP\IS\02 (200 µL)</v>
      </c>
      <c r="J4" s="354"/>
      <c r="K4" s="355"/>
    </row>
    <row r="5" spans="1:11" ht="27" customHeight="1" x14ac:dyDescent="0.2">
      <c r="A5" s="88" t="s">
        <v>34</v>
      </c>
      <c r="B5" s="346" t="str">
        <f>'carry over'!B5:I5</f>
        <v xml:space="preserve"> Microlit - Zi\DI\MI\02 (10 mL)</v>
      </c>
      <c r="C5" s="347"/>
      <c r="D5" s="353" t="str">
        <f t="shared" ref="D5:D7" si="0">B5</f>
        <v xml:space="preserve"> Microlit - Zi\DI\MI\02 (10 mL)</v>
      </c>
      <c r="E5" s="354"/>
      <c r="F5" s="355"/>
      <c r="G5" s="361" t="str">
        <f t="shared" ref="G5:G7" si="1">D5</f>
        <v xml:space="preserve"> Microlit - Zi\DI\MI\02 (10 mL)</v>
      </c>
      <c r="H5" s="349"/>
      <c r="I5" s="353" t="str">
        <f t="shared" ref="I5:I7" si="2">G5</f>
        <v xml:space="preserve"> Microlit - Zi\DI\MI\02 (10 mL)</v>
      </c>
      <c r="J5" s="354"/>
      <c r="K5" s="355"/>
    </row>
    <row r="6" spans="1:11" ht="27" customHeight="1" x14ac:dyDescent="0.2">
      <c r="A6" s="88" t="s">
        <v>81</v>
      </c>
      <c r="B6" s="346" t="str">
        <f>'carry over'!B6:I6</f>
        <v>Eppendorf - Zi/CE/EP/01</v>
      </c>
      <c r="C6" s="347"/>
      <c r="D6" s="353" t="str">
        <f t="shared" si="0"/>
        <v>Eppendorf - Zi/CE/EP/01</v>
      </c>
      <c r="E6" s="354"/>
      <c r="F6" s="355"/>
      <c r="G6" s="361" t="str">
        <f t="shared" si="1"/>
        <v>Eppendorf - Zi/CE/EP/01</v>
      </c>
      <c r="H6" s="349"/>
      <c r="I6" s="353" t="str">
        <f t="shared" si="2"/>
        <v>Eppendorf - Zi/CE/EP/01</v>
      </c>
      <c r="J6" s="354"/>
      <c r="K6" s="355"/>
    </row>
    <row r="7" spans="1:11" ht="33" customHeight="1" x14ac:dyDescent="0.2">
      <c r="A7" s="88" t="s">
        <v>82</v>
      </c>
      <c r="B7" s="346" t="str">
        <f>'carry over'!B7:I7</f>
        <v>N/A</v>
      </c>
      <c r="C7" s="347"/>
      <c r="D7" s="353" t="str">
        <f t="shared" si="0"/>
        <v>N/A</v>
      </c>
      <c r="E7" s="354"/>
      <c r="F7" s="355"/>
      <c r="G7" s="361" t="str">
        <f t="shared" si="1"/>
        <v>N/A</v>
      </c>
      <c r="H7" s="349"/>
      <c r="I7" s="353" t="str">
        <f t="shared" si="2"/>
        <v>N/A</v>
      </c>
      <c r="J7" s="354"/>
      <c r="K7" s="355"/>
    </row>
    <row r="8" spans="1:11" ht="27" customHeight="1" x14ac:dyDescent="0.2">
      <c r="A8" s="110" t="s">
        <v>25</v>
      </c>
      <c r="B8" s="348" t="s">
        <v>224</v>
      </c>
      <c r="C8" s="349"/>
      <c r="D8" s="356" t="s">
        <v>233</v>
      </c>
      <c r="E8" s="357"/>
      <c r="F8" s="358"/>
      <c r="G8" s="348" t="str">
        <f>B8</f>
        <v>1st day validation (Cal -3 )</v>
      </c>
      <c r="H8" s="349"/>
      <c r="I8" s="356" t="str">
        <f>D8</f>
        <v>3rd day validation ( Cal -8 )</v>
      </c>
      <c r="J8" s="359"/>
      <c r="K8" s="360"/>
    </row>
    <row r="9" spans="1:11" ht="27" customHeight="1" x14ac:dyDescent="0.2">
      <c r="A9" s="110" t="s">
        <v>23</v>
      </c>
      <c r="B9" s="244">
        <v>43651</v>
      </c>
      <c r="C9" s="246"/>
      <c r="D9" s="382">
        <v>43654</v>
      </c>
      <c r="E9" s="383"/>
      <c r="F9" s="384"/>
      <c r="G9" s="244">
        <f>B9</f>
        <v>43651</v>
      </c>
      <c r="H9" s="246"/>
      <c r="I9" s="385">
        <v>43654</v>
      </c>
      <c r="J9" s="386"/>
      <c r="K9" s="387"/>
    </row>
    <row r="10" spans="1:11" ht="21.75" customHeight="1" x14ac:dyDescent="0.2">
      <c r="A10" s="110" t="s">
        <v>38</v>
      </c>
      <c r="B10" s="368" t="s">
        <v>160</v>
      </c>
      <c r="C10" s="369"/>
      <c r="D10" s="369"/>
      <c r="E10" s="369"/>
      <c r="F10" s="370"/>
      <c r="G10" s="368" t="s">
        <v>162</v>
      </c>
      <c r="H10" s="369"/>
      <c r="I10" s="369"/>
      <c r="J10" s="369"/>
      <c r="K10" s="370"/>
    </row>
    <row r="11" spans="1:11" ht="25.5" customHeight="1" x14ac:dyDescent="0.2">
      <c r="A11" s="110" t="s">
        <v>55</v>
      </c>
      <c r="B11" s="343">
        <v>1.5</v>
      </c>
      <c r="C11" s="334"/>
      <c r="D11" s="334"/>
      <c r="E11" s="334"/>
      <c r="F11" s="335"/>
      <c r="G11" s="343">
        <v>40</v>
      </c>
      <c r="H11" s="334"/>
      <c r="I11" s="334"/>
      <c r="J11" s="334"/>
      <c r="K11" s="335"/>
    </row>
    <row r="12" spans="1:11" ht="32.25" customHeight="1" x14ac:dyDescent="0.2">
      <c r="A12" s="371" t="s">
        <v>95</v>
      </c>
      <c r="B12" s="160" t="s">
        <v>53</v>
      </c>
      <c r="C12" s="160" t="s">
        <v>54</v>
      </c>
      <c r="D12" s="164" t="s">
        <v>241</v>
      </c>
      <c r="E12" s="160" t="s">
        <v>54</v>
      </c>
      <c r="F12" s="160" t="s">
        <v>98</v>
      </c>
      <c r="G12" s="160" t="s">
        <v>53</v>
      </c>
      <c r="H12" s="160" t="s">
        <v>54</v>
      </c>
      <c r="I12" s="164" t="str">
        <f>D12</f>
        <v>After 2nd cycle</v>
      </c>
      <c r="J12" s="160" t="s">
        <v>54</v>
      </c>
      <c r="K12" s="160" t="s">
        <v>98</v>
      </c>
    </row>
    <row r="13" spans="1:11" ht="20.25" customHeight="1" x14ac:dyDescent="0.25">
      <c r="A13" s="372"/>
      <c r="B13" s="174">
        <v>1.3120000000000001</v>
      </c>
      <c r="C13" s="174">
        <v>87.45</v>
      </c>
      <c r="D13" s="174">
        <v>1.339</v>
      </c>
      <c r="E13" s="174">
        <v>89.265000000000001</v>
      </c>
      <c r="F13" s="162" t="str">
        <f t="shared" ref="F13:F18" si="3">IF(OR(B13="",D13=""),"",IF(E13="Fail","Fail",IF(AND(E13&gt;=85,E13&lt;=115),"Pass","Fail")))</f>
        <v>Pass</v>
      </c>
      <c r="G13" s="174">
        <v>43.753999999999998</v>
      </c>
      <c r="H13" s="174">
        <v>109.386</v>
      </c>
      <c r="I13" s="174">
        <v>41.387</v>
      </c>
      <c r="J13" s="174">
        <v>103.467</v>
      </c>
      <c r="K13" s="47" t="str">
        <f t="shared" ref="K13:K18" si="4">IF(OR(G13="",I13=""),"",IF(J13="Fail","Fail",IF(AND(J13&gt;=85,J13&lt;=115),"Pass","Fail")))</f>
        <v>Pass</v>
      </c>
    </row>
    <row r="14" spans="1:11" ht="20.25" customHeight="1" x14ac:dyDescent="0.25">
      <c r="A14" s="372"/>
      <c r="B14" s="174" t="s">
        <v>225</v>
      </c>
      <c r="C14" s="174">
        <v>82.881</v>
      </c>
      <c r="D14" s="174">
        <v>1.28</v>
      </c>
      <c r="E14" s="174">
        <v>85.33</v>
      </c>
      <c r="F14" s="162" t="str">
        <f t="shared" si="3"/>
        <v>Pass</v>
      </c>
      <c r="G14" s="174" t="s">
        <v>228</v>
      </c>
      <c r="H14" s="174">
        <v>120.264</v>
      </c>
      <c r="I14" s="174">
        <v>41.418999999999997</v>
      </c>
      <c r="J14" s="174">
        <v>103.548</v>
      </c>
      <c r="K14" s="47" t="str">
        <f t="shared" si="4"/>
        <v>Pass</v>
      </c>
    </row>
    <row r="15" spans="1:11" ht="20.25" customHeight="1" x14ac:dyDescent="0.25">
      <c r="A15" s="372"/>
      <c r="B15" s="174" t="s">
        <v>226</v>
      </c>
      <c r="C15" s="174">
        <v>81.37</v>
      </c>
      <c r="D15" s="174">
        <v>1.2989999999999999</v>
      </c>
      <c r="E15" s="174">
        <v>86.572000000000003</v>
      </c>
      <c r="F15" s="162" t="str">
        <f>IF(OR(B15="",D15=""),"",IF(E15="Fail","Fail",IF(AND(E15&gt;=85,E15&lt;=115),"Pass","Fail")))</f>
        <v>Pass</v>
      </c>
      <c r="G15" s="174">
        <v>45.578000000000003</v>
      </c>
      <c r="H15" s="174">
        <v>113.944</v>
      </c>
      <c r="I15" s="174">
        <v>42.981000000000002</v>
      </c>
      <c r="J15" s="174">
        <v>107.45099999999999</v>
      </c>
      <c r="K15" s="47" t="str">
        <f t="shared" si="4"/>
        <v>Pass</v>
      </c>
    </row>
    <row r="16" spans="1:11" ht="20.25" customHeight="1" x14ac:dyDescent="0.25">
      <c r="A16" s="372"/>
      <c r="B16" s="174">
        <v>1.3009999999999999</v>
      </c>
      <c r="C16" s="174">
        <v>86.760999999999996</v>
      </c>
      <c r="D16" s="174">
        <v>1.3029999999999999</v>
      </c>
      <c r="E16" s="174">
        <v>86.86</v>
      </c>
      <c r="F16" s="162" t="str">
        <f t="shared" si="3"/>
        <v>Pass</v>
      </c>
      <c r="G16" s="174" t="s">
        <v>229</v>
      </c>
      <c r="H16" s="174">
        <v>116.572</v>
      </c>
      <c r="I16" s="174">
        <v>42.216999999999999</v>
      </c>
      <c r="J16" s="174">
        <v>105.542</v>
      </c>
      <c r="K16" s="47" t="str">
        <f t="shared" si="4"/>
        <v>Pass</v>
      </c>
    </row>
    <row r="17" spans="1:11" ht="20.25" customHeight="1" x14ac:dyDescent="0.25">
      <c r="A17" s="372"/>
      <c r="B17" s="174">
        <v>1.3220000000000001</v>
      </c>
      <c r="C17" s="174">
        <v>88.125</v>
      </c>
      <c r="D17" s="174">
        <v>1.36</v>
      </c>
      <c r="E17" s="174">
        <v>90.697999999999993</v>
      </c>
      <c r="F17" s="162" t="str">
        <f t="shared" si="3"/>
        <v>Pass</v>
      </c>
      <c r="G17" s="174">
        <v>43.261000000000003</v>
      </c>
      <c r="H17" s="174">
        <v>108.152</v>
      </c>
      <c r="I17" s="174">
        <v>41.173000000000002</v>
      </c>
      <c r="J17" s="174">
        <v>102.93300000000001</v>
      </c>
      <c r="K17" s="47" t="str">
        <f t="shared" si="4"/>
        <v>Pass</v>
      </c>
    </row>
    <row r="18" spans="1:11" ht="20.25" customHeight="1" x14ac:dyDescent="0.25">
      <c r="A18" s="372"/>
      <c r="B18" s="174">
        <v>1.3080000000000001</v>
      </c>
      <c r="C18" s="174">
        <v>87.213999999999999</v>
      </c>
      <c r="D18" s="174">
        <v>1.296</v>
      </c>
      <c r="E18" s="174">
        <v>86.426000000000002</v>
      </c>
      <c r="F18" s="162" t="str">
        <f t="shared" si="3"/>
        <v>Pass</v>
      </c>
      <c r="G18" s="174">
        <v>45.064</v>
      </c>
      <c r="H18" s="174">
        <v>112.66</v>
      </c>
      <c r="I18" s="174">
        <v>42.765000000000001</v>
      </c>
      <c r="J18" s="174">
        <v>106.91200000000001</v>
      </c>
      <c r="K18" s="47" t="str">
        <f t="shared" si="4"/>
        <v>Pass</v>
      </c>
    </row>
    <row r="19" spans="1:11" ht="20.25" customHeight="1" x14ac:dyDescent="0.25">
      <c r="A19" s="91" t="s">
        <v>44</v>
      </c>
      <c r="B19" s="31">
        <f>IF(OR(B13="",D13=""),"",AVERAGE(B13:B18))</f>
        <v>1.3107500000000001</v>
      </c>
      <c r="C19" s="350"/>
      <c r="D19" s="31">
        <f>IF(OR(B13="",D13=""),"",AVERAGE(D13:D18))</f>
        <v>1.3128333333333335</v>
      </c>
      <c r="E19" s="373"/>
      <c r="F19" s="374"/>
      <c r="G19" s="31">
        <f>IF(OR(G13="",I13=""),"",AVERAGE(G13:G18))</f>
        <v>44.414249999999996</v>
      </c>
      <c r="H19" s="350"/>
      <c r="I19" s="31">
        <f>IF(OR(G13="",I13=""),"",AVERAGE(I13:I18))</f>
        <v>41.990333333333332</v>
      </c>
      <c r="J19" s="373"/>
      <c r="K19" s="374"/>
    </row>
    <row r="20" spans="1:11" ht="20.25" customHeight="1" x14ac:dyDescent="0.25">
      <c r="A20" s="91" t="s">
        <v>88</v>
      </c>
      <c r="B20" s="31">
        <f>IF(OR(B13="",D13=""),"",B19/B11*100)</f>
        <v>87.38333333333334</v>
      </c>
      <c r="C20" s="351"/>
      <c r="D20" s="31">
        <f>IF(OR(B13="",D13=""),"",D19/B11*100)</f>
        <v>87.52222222222224</v>
      </c>
      <c r="E20" s="375"/>
      <c r="F20" s="376"/>
      <c r="G20" s="31">
        <f>IF(OR(G13="",I13=""),"",G19/G11*100)</f>
        <v>111.035625</v>
      </c>
      <c r="H20" s="351"/>
      <c r="I20" s="31">
        <f>IF(OR(G13="",I13=""),"",I19/G11*100)</f>
        <v>104.97583333333334</v>
      </c>
      <c r="J20" s="375"/>
      <c r="K20" s="376"/>
    </row>
    <row r="21" spans="1:11" ht="20.25" customHeight="1" x14ac:dyDescent="0.25">
      <c r="A21" s="91" t="s">
        <v>52</v>
      </c>
      <c r="B21" s="31">
        <f>IF(OR(B13="",D13=""),"",STDEV(B13:B18)/B19*100)</f>
        <v>0.66909896964450077</v>
      </c>
      <c r="C21" s="352"/>
      <c r="D21" s="31">
        <f>IF(OR(B13="",D13=""),"",STDEV(D13:D18)/D19*100)</f>
        <v>2.3000234308425118</v>
      </c>
      <c r="E21" s="377"/>
      <c r="F21" s="378"/>
      <c r="G21" s="31">
        <f>IF(OR(G13="",I13=""),"",STDEV(G13:G18)/G19*100)</f>
        <v>2.4466177974806831</v>
      </c>
      <c r="H21" s="352"/>
      <c r="I21" s="31">
        <f>IF(OR(G13="",I13=""),"",STDEV(I13:I18)/I19*100)</f>
        <v>1.8420481767680277</v>
      </c>
      <c r="J21" s="377"/>
      <c r="K21" s="378"/>
    </row>
    <row r="22" spans="1:11" ht="20.25" customHeight="1" x14ac:dyDescent="0.25">
      <c r="A22" s="163" t="s">
        <v>56</v>
      </c>
      <c r="B22" s="379">
        <f>IF(OR(B13="",D13=""),"",$D$19/$B$19*100)</f>
        <v>100.15894208150551</v>
      </c>
      <c r="C22" s="380"/>
      <c r="D22" s="380"/>
      <c r="E22" s="380"/>
      <c r="F22" s="381"/>
      <c r="G22" s="379">
        <f>IF(OR(G13="",I13=""),"",$I$19/$G$19*100)</f>
        <v>94.542479797212238</v>
      </c>
      <c r="H22" s="380"/>
      <c r="I22" s="380"/>
      <c r="J22" s="380"/>
      <c r="K22" s="381"/>
    </row>
    <row r="23" spans="1:11" ht="20.25" customHeight="1" x14ac:dyDescent="0.25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</row>
    <row r="24" spans="1:11" ht="20.25" customHeight="1" x14ac:dyDescent="0.25">
      <c r="A24" s="312" t="s">
        <v>159</v>
      </c>
      <c r="B24" s="210"/>
      <c r="C24" s="210"/>
      <c r="D24" s="210"/>
      <c r="E24" s="210"/>
      <c r="F24" s="210"/>
      <c r="G24" s="210"/>
      <c r="H24" s="210"/>
      <c r="I24" s="210"/>
      <c r="J24" s="122"/>
      <c r="K24" s="122"/>
    </row>
    <row r="25" spans="1:11" ht="20.25" customHeight="1" x14ac:dyDescent="0.25">
      <c r="A25" s="313"/>
      <c r="B25" s="210"/>
      <c r="C25" s="210"/>
      <c r="D25" s="210"/>
      <c r="E25" s="210"/>
      <c r="F25" s="210"/>
      <c r="G25" s="210"/>
      <c r="H25" s="210"/>
      <c r="I25" s="210"/>
      <c r="J25" s="122"/>
      <c r="K25" s="122"/>
    </row>
    <row r="27" spans="1:11" ht="28.5" customHeight="1" x14ac:dyDescent="0.25">
      <c r="B27" s="257" t="s">
        <v>24</v>
      </c>
      <c r="C27" s="258"/>
      <c r="D27" s="258"/>
      <c r="E27" s="258"/>
      <c r="F27" s="258"/>
      <c r="G27" s="258"/>
      <c r="H27" s="258"/>
      <c r="I27" s="259"/>
      <c r="J27" s="3"/>
    </row>
    <row r="28" spans="1:11" ht="22.5" customHeight="1" x14ac:dyDescent="0.25">
      <c r="B28" s="257" t="s">
        <v>156</v>
      </c>
      <c r="C28" s="258"/>
      <c r="D28" s="259"/>
      <c r="E28" s="154"/>
      <c r="F28" s="155"/>
      <c r="G28" s="155"/>
      <c r="H28" s="155"/>
      <c r="I28" s="156"/>
      <c r="J28" s="3"/>
    </row>
    <row r="29" spans="1:11" ht="22.5" customHeight="1" x14ac:dyDescent="0.25">
      <c r="B29" s="257" t="s">
        <v>23</v>
      </c>
      <c r="C29" s="258"/>
      <c r="D29" s="259"/>
      <c r="E29" s="154"/>
      <c r="F29" s="155"/>
      <c r="G29" s="155"/>
      <c r="H29" s="155"/>
      <c r="I29" s="156"/>
      <c r="J29" s="3"/>
    </row>
    <row r="30" spans="1:11" ht="22.5" customHeight="1" x14ac:dyDescent="0.25">
      <c r="B30" s="257" t="s">
        <v>101</v>
      </c>
      <c r="C30" s="258"/>
      <c r="D30" s="259"/>
      <c r="E30" s="154"/>
      <c r="F30" s="155"/>
      <c r="G30" s="155"/>
      <c r="H30" s="155"/>
      <c r="I30" s="156"/>
      <c r="J30" s="3"/>
    </row>
    <row r="31" spans="1:11" ht="22.5" customHeight="1" x14ac:dyDescent="0.25">
      <c r="A31" s="14"/>
      <c r="B31" s="257" t="s">
        <v>23</v>
      </c>
      <c r="C31" s="258"/>
      <c r="D31" s="259"/>
      <c r="E31" s="154"/>
      <c r="F31" s="155"/>
      <c r="G31" s="155"/>
      <c r="H31" s="155"/>
      <c r="I31" s="156"/>
      <c r="J31" s="3"/>
    </row>
    <row r="32" spans="1:11" ht="22.5" customHeight="1" x14ac:dyDescent="0.25">
      <c r="A32" s="14"/>
      <c r="B32" s="257" t="s">
        <v>107</v>
      </c>
      <c r="C32" s="258"/>
      <c r="D32" s="259"/>
      <c r="E32" s="154"/>
      <c r="F32" s="155"/>
      <c r="G32" s="155"/>
      <c r="H32" s="155"/>
      <c r="I32" s="156"/>
      <c r="J32" s="3"/>
    </row>
    <row r="33" spans="1:10" ht="22.5" customHeight="1" x14ac:dyDescent="0.25">
      <c r="A33" s="14"/>
      <c r="B33" s="257" t="s">
        <v>23</v>
      </c>
      <c r="C33" s="258"/>
      <c r="D33" s="259"/>
      <c r="E33" s="257"/>
      <c r="F33" s="258"/>
      <c r="G33" s="258"/>
      <c r="H33" s="258"/>
      <c r="I33" s="259"/>
      <c r="J33" s="3"/>
    </row>
    <row r="34" spans="1:10" x14ac:dyDescent="0.25">
      <c r="A34" s="14"/>
    </row>
    <row r="35" spans="1:10" ht="15.75" x14ac:dyDescent="0.25">
      <c r="A35" s="46" t="s">
        <v>174</v>
      </c>
    </row>
    <row r="36" spans="1:10" x14ac:dyDescent="0.25">
      <c r="A36" s="14"/>
    </row>
    <row r="37" spans="1:10" x14ac:dyDescent="0.25">
      <c r="A37" s="14"/>
    </row>
  </sheetData>
  <sheetProtection password="DF33" sheet="1" objects="1" scenarios="1" formatCells="0" formatColumns="0" formatRows="0"/>
  <mergeCells count="51">
    <mergeCell ref="A1:J1"/>
    <mergeCell ref="B2:K2"/>
    <mergeCell ref="B3:C3"/>
    <mergeCell ref="D3:F3"/>
    <mergeCell ref="G3:H3"/>
    <mergeCell ref="I3:K3"/>
    <mergeCell ref="B4:C4"/>
    <mergeCell ref="D4:F4"/>
    <mergeCell ref="G4:H4"/>
    <mergeCell ref="I4:K4"/>
    <mergeCell ref="B5:C5"/>
    <mergeCell ref="D5:F5"/>
    <mergeCell ref="G5:H5"/>
    <mergeCell ref="I5:K5"/>
    <mergeCell ref="B6:C6"/>
    <mergeCell ref="D6:F6"/>
    <mergeCell ref="G6:H6"/>
    <mergeCell ref="I6:K6"/>
    <mergeCell ref="B7:C7"/>
    <mergeCell ref="D7:F7"/>
    <mergeCell ref="G7:H7"/>
    <mergeCell ref="I7:K7"/>
    <mergeCell ref="J19:K21"/>
    <mergeCell ref="B8:C8"/>
    <mergeCell ref="D8:F8"/>
    <mergeCell ref="G8:H8"/>
    <mergeCell ref="I8:K8"/>
    <mergeCell ref="B9:C9"/>
    <mergeCell ref="D9:F9"/>
    <mergeCell ref="G9:H9"/>
    <mergeCell ref="I9:K9"/>
    <mergeCell ref="B10:F10"/>
    <mergeCell ref="G10:K10"/>
    <mergeCell ref="B11:F11"/>
    <mergeCell ref="G11:K11"/>
    <mergeCell ref="A12:A18"/>
    <mergeCell ref="E33:I33"/>
    <mergeCell ref="B22:F22"/>
    <mergeCell ref="G22:K22"/>
    <mergeCell ref="A24:A25"/>
    <mergeCell ref="B24:I25"/>
    <mergeCell ref="B27:I27"/>
    <mergeCell ref="B28:D28"/>
    <mergeCell ref="B29:D29"/>
    <mergeCell ref="B30:D30"/>
    <mergeCell ref="B31:D31"/>
    <mergeCell ref="B32:D32"/>
    <mergeCell ref="B33:D33"/>
    <mergeCell ref="C19:C21"/>
    <mergeCell ref="E19:F21"/>
    <mergeCell ref="H19:H21"/>
  </mergeCells>
  <conditionalFormatting sqref="F13:F18">
    <cfRule type="containsText" dxfId="28" priority="3" operator="containsText" text="Fail">
      <formula>NOT(ISERROR(SEARCH("Fail",F13)))</formula>
    </cfRule>
  </conditionalFormatting>
  <conditionalFormatting sqref="K13:K18">
    <cfRule type="containsText" dxfId="27" priority="2" operator="containsText" text="Fail">
      <formula>NOT(ISERROR(SEARCH("Fail",K13)))</formula>
    </cfRule>
  </conditionalFormatting>
  <conditionalFormatting sqref="J13:J18 H13:H18 E13:E18 C13:C18">
    <cfRule type="cellIs" dxfId="26" priority="1" operator="notBetween">
      <formula>85</formula>
      <formula>115</formula>
    </cfRule>
  </conditionalFormatting>
  <pageMargins left="0.7" right="0.7" top="0.75" bottom="0.75" header="0.3" footer="0.3"/>
  <pageSetup scale="5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view="pageBreakPreview" topLeftCell="A6" zoomScale="70" zoomScaleNormal="100" zoomScaleSheetLayoutView="70" workbookViewId="0">
      <selection activeCell="A12" sqref="A12:A18"/>
    </sheetView>
  </sheetViews>
  <sheetFormatPr defaultColWidth="9" defaultRowHeight="15" x14ac:dyDescent="0.25"/>
  <cols>
    <col min="1" max="1" width="22" style="3" customWidth="1"/>
    <col min="2" max="2" width="20.375" style="3" customWidth="1"/>
    <col min="3" max="3" width="16.25" style="3" customWidth="1"/>
    <col min="4" max="4" width="15.375" style="3" customWidth="1"/>
    <col min="5" max="5" width="14.875" style="3" customWidth="1"/>
    <col min="6" max="6" width="10.25" style="3" bestFit="1" customWidth="1"/>
    <col min="7" max="7" width="19" style="3" customWidth="1"/>
    <col min="8" max="8" width="21.375" style="3" customWidth="1"/>
    <col min="9" max="9" width="15.125" style="3" customWidth="1"/>
    <col min="10" max="10" width="14.125" style="11" customWidth="1"/>
    <col min="11" max="11" width="10.75" style="11" customWidth="1"/>
    <col min="12" max="16384" width="9" style="11"/>
  </cols>
  <sheetData>
    <row r="1" spans="1:11" ht="54" customHeight="1" x14ac:dyDescent="0.2">
      <c r="A1" s="362" t="s">
        <v>135</v>
      </c>
      <c r="B1" s="363"/>
      <c r="C1" s="363"/>
      <c r="D1" s="363"/>
      <c r="E1" s="363"/>
      <c r="F1" s="363"/>
      <c r="G1" s="363"/>
      <c r="H1" s="363"/>
      <c r="I1" s="363"/>
      <c r="J1" s="363"/>
    </row>
    <row r="2" spans="1:11" ht="27" customHeight="1" x14ac:dyDescent="0.2">
      <c r="A2" s="173" t="s">
        <v>146</v>
      </c>
      <c r="B2" s="331" t="s">
        <v>223</v>
      </c>
      <c r="C2" s="332"/>
      <c r="D2" s="332"/>
      <c r="E2" s="332"/>
      <c r="F2" s="332"/>
      <c r="G2" s="332"/>
      <c r="H2" s="332"/>
      <c r="I2" s="332"/>
      <c r="J2" s="332"/>
      <c r="K2" s="345"/>
    </row>
    <row r="3" spans="1:11" ht="27" customHeight="1" x14ac:dyDescent="0.2">
      <c r="A3" s="88" t="s">
        <v>37</v>
      </c>
      <c r="B3" s="348">
        <v>3</v>
      </c>
      <c r="C3" s="349"/>
      <c r="D3" s="356">
        <v>9</v>
      </c>
      <c r="E3" s="359"/>
      <c r="F3" s="360"/>
      <c r="G3" s="348">
        <v>3</v>
      </c>
      <c r="H3" s="349"/>
      <c r="I3" s="356">
        <v>9</v>
      </c>
      <c r="J3" s="359"/>
      <c r="K3" s="360"/>
    </row>
    <row r="4" spans="1:11" ht="44.25" customHeight="1" x14ac:dyDescent="0.2">
      <c r="A4" s="88" t="s">
        <v>33</v>
      </c>
      <c r="B4" s="346" t="str">
        <f>'carry over'!B4:I4</f>
        <v>Zi\MP\EP\04 (1 mL) - Zi\MP\IS\02 (200 µL)</v>
      </c>
      <c r="C4" s="347"/>
      <c r="D4" s="353" t="str">
        <f>B4</f>
        <v>Zi\MP\EP\04 (1 mL) - Zi\MP\IS\02 (200 µL)</v>
      </c>
      <c r="E4" s="354"/>
      <c r="F4" s="355"/>
      <c r="G4" s="361" t="str">
        <f>D4</f>
        <v>Zi\MP\EP\04 (1 mL) - Zi\MP\IS\02 (200 µL)</v>
      </c>
      <c r="H4" s="349"/>
      <c r="I4" s="353" t="str">
        <f>G4</f>
        <v>Zi\MP\EP\04 (1 mL) - Zi\MP\IS\02 (200 µL)</v>
      </c>
      <c r="J4" s="354"/>
      <c r="K4" s="355"/>
    </row>
    <row r="5" spans="1:11" ht="27" customHeight="1" x14ac:dyDescent="0.2">
      <c r="A5" s="88" t="s">
        <v>34</v>
      </c>
      <c r="B5" s="346" t="str">
        <f>'carry over'!B5:I5</f>
        <v xml:space="preserve"> Microlit - Zi\DI\MI\02 (10 mL)</v>
      </c>
      <c r="C5" s="347"/>
      <c r="D5" s="353" t="str">
        <f t="shared" ref="D5:D7" si="0">B5</f>
        <v xml:space="preserve"> Microlit - Zi\DI\MI\02 (10 mL)</v>
      </c>
      <c r="E5" s="354"/>
      <c r="F5" s="355"/>
      <c r="G5" s="361" t="str">
        <f t="shared" ref="G5:G7" si="1">D5</f>
        <v xml:space="preserve"> Microlit - Zi\DI\MI\02 (10 mL)</v>
      </c>
      <c r="H5" s="349"/>
      <c r="I5" s="353" t="str">
        <f t="shared" ref="I5:I7" si="2">G5</f>
        <v xml:space="preserve"> Microlit - Zi\DI\MI\02 (10 mL)</v>
      </c>
      <c r="J5" s="354"/>
      <c r="K5" s="355"/>
    </row>
    <row r="6" spans="1:11" ht="27" customHeight="1" x14ac:dyDescent="0.2">
      <c r="A6" s="88" t="s">
        <v>81</v>
      </c>
      <c r="B6" s="346" t="str">
        <f>'carry over'!B6:I6</f>
        <v>Eppendorf - Zi/CE/EP/01</v>
      </c>
      <c r="C6" s="347"/>
      <c r="D6" s="353" t="str">
        <f t="shared" si="0"/>
        <v>Eppendorf - Zi/CE/EP/01</v>
      </c>
      <c r="E6" s="354"/>
      <c r="F6" s="355"/>
      <c r="G6" s="361" t="str">
        <f t="shared" si="1"/>
        <v>Eppendorf - Zi/CE/EP/01</v>
      </c>
      <c r="H6" s="349"/>
      <c r="I6" s="353" t="str">
        <f t="shared" si="2"/>
        <v>Eppendorf - Zi/CE/EP/01</v>
      </c>
      <c r="J6" s="354"/>
      <c r="K6" s="355"/>
    </row>
    <row r="7" spans="1:11" ht="33" customHeight="1" x14ac:dyDescent="0.2">
      <c r="A7" s="88" t="s">
        <v>82</v>
      </c>
      <c r="B7" s="346" t="str">
        <f>'carry over'!B7:I7</f>
        <v>N/A</v>
      </c>
      <c r="C7" s="347"/>
      <c r="D7" s="353" t="str">
        <f t="shared" si="0"/>
        <v>N/A</v>
      </c>
      <c r="E7" s="354"/>
      <c r="F7" s="355"/>
      <c r="G7" s="361" t="str">
        <f t="shared" si="1"/>
        <v>N/A</v>
      </c>
      <c r="H7" s="349"/>
      <c r="I7" s="353" t="str">
        <f t="shared" si="2"/>
        <v>N/A</v>
      </c>
      <c r="J7" s="354"/>
      <c r="K7" s="355"/>
    </row>
    <row r="8" spans="1:11" ht="27" customHeight="1" x14ac:dyDescent="0.2">
      <c r="A8" s="110" t="s">
        <v>25</v>
      </c>
      <c r="B8" s="348" t="s">
        <v>224</v>
      </c>
      <c r="C8" s="349"/>
      <c r="D8" s="356" t="s">
        <v>239</v>
      </c>
      <c r="E8" s="357"/>
      <c r="F8" s="358"/>
      <c r="G8" s="348" t="str">
        <f>B8</f>
        <v>1st day validation (Cal -3 )</v>
      </c>
      <c r="H8" s="349"/>
      <c r="I8" s="356" t="str">
        <f>D8</f>
        <v>4th day validation ( Cal -9 )</v>
      </c>
      <c r="J8" s="359"/>
      <c r="K8" s="360"/>
    </row>
    <row r="9" spans="1:11" ht="27" customHeight="1" x14ac:dyDescent="0.2">
      <c r="A9" s="110" t="s">
        <v>23</v>
      </c>
      <c r="B9" s="244">
        <v>43651</v>
      </c>
      <c r="C9" s="246"/>
      <c r="D9" s="382">
        <v>43655</v>
      </c>
      <c r="E9" s="383"/>
      <c r="F9" s="384"/>
      <c r="G9" s="244">
        <f>B9</f>
        <v>43651</v>
      </c>
      <c r="H9" s="246"/>
      <c r="I9" s="385">
        <f>D9</f>
        <v>43655</v>
      </c>
      <c r="J9" s="386"/>
      <c r="K9" s="387"/>
    </row>
    <row r="10" spans="1:11" ht="21.75" customHeight="1" x14ac:dyDescent="0.2">
      <c r="A10" s="110" t="s">
        <v>38</v>
      </c>
      <c r="B10" s="368" t="s">
        <v>160</v>
      </c>
      <c r="C10" s="369"/>
      <c r="D10" s="369"/>
      <c r="E10" s="369"/>
      <c r="F10" s="370"/>
      <c r="G10" s="368" t="s">
        <v>162</v>
      </c>
      <c r="H10" s="369"/>
      <c r="I10" s="369"/>
      <c r="J10" s="369"/>
      <c r="K10" s="370"/>
    </row>
    <row r="11" spans="1:11" ht="25.5" customHeight="1" x14ac:dyDescent="0.2">
      <c r="A11" s="110" t="s">
        <v>55</v>
      </c>
      <c r="B11" s="343">
        <v>1.5</v>
      </c>
      <c r="C11" s="334"/>
      <c r="D11" s="334"/>
      <c r="E11" s="334"/>
      <c r="F11" s="335"/>
      <c r="G11" s="343">
        <v>40</v>
      </c>
      <c r="H11" s="334"/>
      <c r="I11" s="334"/>
      <c r="J11" s="334"/>
      <c r="K11" s="335"/>
    </row>
    <row r="12" spans="1:11" ht="32.25" customHeight="1" x14ac:dyDescent="0.2">
      <c r="A12" s="371" t="s">
        <v>95</v>
      </c>
      <c r="B12" s="169" t="s">
        <v>53</v>
      </c>
      <c r="C12" s="169" t="s">
        <v>54</v>
      </c>
      <c r="D12" s="171" t="s">
        <v>240</v>
      </c>
      <c r="E12" s="169" t="s">
        <v>54</v>
      </c>
      <c r="F12" s="169" t="s">
        <v>98</v>
      </c>
      <c r="G12" s="169" t="s">
        <v>53</v>
      </c>
      <c r="H12" s="169" t="s">
        <v>54</v>
      </c>
      <c r="I12" s="171" t="str">
        <f>D12</f>
        <v>After 3rd cycle</v>
      </c>
      <c r="J12" s="169" t="s">
        <v>54</v>
      </c>
      <c r="K12" s="169" t="s">
        <v>98</v>
      </c>
    </row>
    <row r="13" spans="1:11" ht="20.25" customHeight="1" x14ac:dyDescent="0.25">
      <c r="A13" s="372"/>
      <c r="B13" s="174">
        <v>1.3120000000000001</v>
      </c>
      <c r="C13" s="174">
        <v>87.45</v>
      </c>
      <c r="D13" s="174">
        <v>1.3859999999999999</v>
      </c>
      <c r="E13" s="174">
        <v>92.400999999999996</v>
      </c>
      <c r="F13" s="172" t="str">
        <f t="shared" ref="F13:F18" si="3">IF(OR(B13="",D13=""),"",IF(E13="Fail","Fail",IF(AND(E13&gt;=85,E13&lt;=115),"Pass","Fail")))</f>
        <v>Pass</v>
      </c>
      <c r="G13" s="174">
        <v>43.753999999999998</v>
      </c>
      <c r="H13" s="174">
        <v>109.386</v>
      </c>
      <c r="I13" s="174">
        <v>45.113999999999997</v>
      </c>
      <c r="J13" s="174">
        <v>112.78400000000001</v>
      </c>
      <c r="K13" s="47" t="str">
        <f t="shared" ref="K13:K18" si="4">IF(OR(G13="",I13=""),"",IF(J13="Fail","Fail",IF(AND(J13&gt;=85,J13&lt;=115),"Pass","Fail")))</f>
        <v>Pass</v>
      </c>
    </row>
    <row r="14" spans="1:11" ht="20.25" customHeight="1" x14ac:dyDescent="0.25">
      <c r="A14" s="372"/>
      <c r="B14" s="174" t="s">
        <v>225</v>
      </c>
      <c r="C14" s="174">
        <v>82.881</v>
      </c>
      <c r="D14" s="174">
        <v>1.3560000000000001</v>
      </c>
      <c r="E14" s="174">
        <v>90.415000000000006</v>
      </c>
      <c r="F14" s="172" t="str">
        <f t="shared" si="3"/>
        <v>Pass</v>
      </c>
      <c r="G14" s="174" t="s">
        <v>228</v>
      </c>
      <c r="H14" s="174" t="s">
        <v>236</v>
      </c>
      <c r="I14" s="174" t="s">
        <v>238</v>
      </c>
      <c r="J14" s="174">
        <v>116.37</v>
      </c>
      <c r="K14" s="47" t="str">
        <f t="shared" si="4"/>
        <v>Fail</v>
      </c>
    </row>
    <row r="15" spans="1:11" ht="20.25" customHeight="1" x14ac:dyDescent="0.25">
      <c r="A15" s="372"/>
      <c r="B15" s="174" t="s">
        <v>226</v>
      </c>
      <c r="C15" s="174">
        <v>81.37</v>
      </c>
      <c r="D15" s="174">
        <v>1.357</v>
      </c>
      <c r="E15" s="174">
        <v>90.484999999999999</v>
      </c>
      <c r="F15" s="172" t="str">
        <f>IF(OR(B15="",D15=""),"",IF(E15="Fail","Fail",IF(AND(E15&gt;=85,E15&lt;=115),"Pass","Fail")))</f>
        <v>Pass</v>
      </c>
      <c r="G15" s="174">
        <v>45.578000000000003</v>
      </c>
      <c r="H15" s="174">
        <v>113.944</v>
      </c>
      <c r="I15" s="174">
        <v>44.561999999999998</v>
      </c>
      <c r="J15" s="174">
        <v>111.405</v>
      </c>
      <c r="K15" s="47" t="str">
        <f t="shared" si="4"/>
        <v>Pass</v>
      </c>
    </row>
    <row r="16" spans="1:11" ht="20.25" customHeight="1" x14ac:dyDescent="0.25">
      <c r="A16" s="372"/>
      <c r="B16" s="174">
        <v>1.3009999999999999</v>
      </c>
      <c r="C16" s="174">
        <v>86.760999999999996</v>
      </c>
      <c r="D16" s="174">
        <v>1.3149999999999999</v>
      </c>
      <c r="E16" s="174">
        <v>87.64</v>
      </c>
      <c r="F16" s="172" t="str">
        <f t="shared" si="3"/>
        <v>Pass</v>
      </c>
      <c r="G16" s="174" t="s">
        <v>229</v>
      </c>
      <c r="H16" s="174" t="s">
        <v>237</v>
      </c>
      <c r="I16" s="174">
        <v>45.459000000000003</v>
      </c>
      <c r="J16" s="174">
        <v>113.64700000000001</v>
      </c>
      <c r="K16" s="47" t="str">
        <f t="shared" si="4"/>
        <v>Pass</v>
      </c>
    </row>
    <row r="17" spans="1:11" ht="20.25" customHeight="1" x14ac:dyDescent="0.25">
      <c r="A17" s="372"/>
      <c r="B17" s="174">
        <v>1.3220000000000001</v>
      </c>
      <c r="C17" s="174">
        <v>88.125</v>
      </c>
      <c r="D17" s="174" t="s">
        <v>234</v>
      </c>
      <c r="E17" s="174">
        <v>84.525999999999996</v>
      </c>
      <c r="F17" s="172" t="str">
        <f t="shared" si="3"/>
        <v>Fail</v>
      </c>
      <c r="G17" s="174">
        <v>43.261000000000003</v>
      </c>
      <c r="H17" s="174">
        <v>108.152</v>
      </c>
      <c r="I17" s="174">
        <v>44.018999999999998</v>
      </c>
      <c r="J17" s="174">
        <v>110.047</v>
      </c>
      <c r="K17" s="47" t="str">
        <f t="shared" si="4"/>
        <v>Pass</v>
      </c>
    </row>
    <row r="18" spans="1:11" ht="20.25" customHeight="1" x14ac:dyDescent="0.25">
      <c r="A18" s="372"/>
      <c r="B18" s="174">
        <v>1.3080000000000001</v>
      </c>
      <c r="C18" s="174">
        <v>87.213999999999999</v>
      </c>
      <c r="D18" s="174" t="s">
        <v>235</v>
      </c>
      <c r="E18" s="174">
        <v>84.343000000000004</v>
      </c>
      <c r="F18" s="172" t="str">
        <f t="shared" si="3"/>
        <v>Fail</v>
      </c>
      <c r="G18" s="174">
        <v>45.064</v>
      </c>
      <c r="H18" s="174">
        <v>112.66</v>
      </c>
      <c r="I18" s="174">
        <v>45.237000000000002</v>
      </c>
      <c r="J18" s="174">
        <v>113.09399999999999</v>
      </c>
      <c r="K18" s="47" t="str">
        <f t="shared" si="4"/>
        <v>Pass</v>
      </c>
    </row>
    <row r="19" spans="1:11" ht="20.25" customHeight="1" x14ac:dyDescent="0.25">
      <c r="A19" s="91" t="s">
        <v>44</v>
      </c>
      <c r="B19" s="31">
        <f>IF(OR(B13="",D13=""),"",AVERAGE(B13:B18))</f>
        <v>1.3107500000000001</v>
      </c>
      <c r="C19" s="350"/>
      <c r="D19" s="31">
        <f>IF(OR(B13="",D13=""),"",AVERAGE(D13:D18))</f>
        <v>1.3534999999999999</v>
      </c>
      <c r="E19" s="373"/>
      <c r="F19" s="374"/>
      <c r="G19" s="31">
        <f>IF(OR(G13="",I13=""),"",AVERAGE(G13:G18))</f>
        <v>44.414249999999996</v>
      </c>
      <c r="H19" s="350"/>
      <c r="I19" s="31">
        <f>IF(OR(G13="",I13=""),"",AVERAGE(I13:I18))</f>
        <v>44.8782</v>
      </c>
      <c r="J19" s="373"/>
      <c r="K19" s="374"/>
    </row>
    <row r="20" spans="1:11" ht="20.25" customHeight="1" x14ac:dyDescent="0.25">
      <c r="A20" s="91" t="s">
        <v>88</v>
      </c>
      <c r="B20" s="31">
        <f>IF(OR(B13="",D13=""),"",B19/B11*100)</f>
        <v>87.38333333333334</v>
      </c>
      <c r="C20" s="351"/>
      <c r="D20" s="31">
        <f>IF(OR(B13="",D13=""),"",D19/B11*100)</f>
        <v>90.233333333333334</v>
      </c>
      <c r="E20" s="375"/>
      <c r="F20" s="376"/>
      <c r="G20" s="31">
        <f>IF(OR(G13="",I13=""),"",G19/G11*100)</f>
        <v>111.035625</v>
      </c>
      <c r="H20" s="351"/>
      <c r="I20" s="31">
        <f>IF(OR(G13="",I13=""),"",I19/G11*100)</f>
        <v>112.19550000000001</v>
      </c>
      <c r="J20" s="375"/>
      <c r="K20" s="376"/>
    </row>
    <row r="21" spans="1:11" ht="20.25" customHeight="1" x14ac:dyDescent="0.25">
      <c r="A21" s="91" t="s">
        <v>52</v>
      </c>
      <c r="B21" s="31">
        <f>IF(OR(B13="",D13=""),"",STDEV(B13:B18)/B19*100)</f>
        <v>0.66909896964450077</v>
      </c>
      <c r="C21" s="352"/>
      <c r="D21" s="31">
        <f>IF(OR(B13="",D13=""),"",STDEV(D13:D18)/D19*100)</f>
        <v>2.1569817795490698</v>
      </c>
      <c r="E21" s="377"/>
      <c r="F21" s="378"/>
      <c r="G21" s="31">
        <f>IF(OR(G13="",I13=""),"",STDEV(G13:G18)/G19*100)</f>
        <v>2.4466177974806831</v>
      </c>
      <c r="H21" s="352"/>
      <c r="I21" s="31">
        <f>IF(OR(G13="",I13=""),"",STDEV(I13:I18)/I19*100)</f>
        <v>1.2992240092923173</v>
      </c>
      <c r="J21" s="377"/>
      <c r="K21" s="378"/>
    </row>
    <row r="22" spans="1:11" ht="20.25" customHeight="1" x14ac:dyDescent="0.25">
      <c r="A22" s="170" t="s">
        <v>56</v>
      </c>
      <c r="B22" s="379">
        <f>IF(OR(B13="",D13=""),"",$D$19/$B$19*100)</f>
        <v>103.26149151249284</v>
      </c>
      <c r="C22" s="380"/>
      <c r="D22" s="380"/>
      <c r="E22" s="380"/>
      <c r="F22" s="381"/>
      <c r="G22" s="379">
        <f>IF(OR(G13="",I13=""),"",$I$19/$G$19*100)</f>
        <v>101.04459717320455</v>
      </c>
      <c r="H22" s="380"/>
      <c r="I22" s="380"/>
      <c r="J22" s="380"/>
      <c r="K22" s="381"/>
    </row>
    <row r="23" spans="1:11" ht="20.25" customHeight="1" x14ac:dyDescent="0.25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</row>
    <row r="24" spans="1:11" ht="20.25" customHeight="1" x14ac:dyDescent="0.25">
      <c r="A24" s="312" t="s">
        <v>159</v>
      </c>
      <c r="B24" s="210"/>
      <c r="C24" s="210"/>
      <c r="D24" s="210"/>
      <c r="E24" s="210"/>
      <c r="F24" s="210"/>
      <c r="G24" s="210"/>
      <c r="H24" s="210"/>
      <c r="I24" s="210"/>
      <c r="J24" s="122"/>
      <c r="K24" s="122"/>
    </row>
    <row r="25" spans="1:11" ht="20.25" customHeight="1" x14ac:dyDescent="0.25">
      <c r="A25" s="313"/>
      <c r="B25" s="210"/>
      <c r="C25" s="210"/>
      <c r="D25" s="210"/>
      <c r="E25" s="210"/>
      <c r="F25" s="210"/>
      <c r="G25" s="210"/>
      <c r="H25" s="210"/>
      <c r="I25" s="210"/>
      <c r="J25" s="122"/>
      <c r="K25" s="122"/>
    </row>
    <row r="27" spans="1:11" ht="28.5" customHeight="1" x14ac:dyDescent="0.25">
      <c r="B27" s="257" t="s">
        <v>24</v>
      </c>
      <c r="C27" s="258"/>
      <c r="D27" s="258"/>
      <c r="E27" s="258"/>
      <c r="F27" s="258"/>
      <c r="G27" s="258"/>
      <c r="H27" s="258"/>
      <c r="I27" s="259"/>
      <c r="J27" s="3"/>
    </row>
    <row r="28" spans="1:11" ht="22.5" customHeight="1" x14ac:dyDescent="0.25">
      <c r="B28" s="257" t="s">
        <v>156</v>
      </c>
      <c r="C28" s="258"/>
      <c r="D28" s="259"/>
      <c r="E28" s="166"/>
      <c r="F28" s="167"/>
      <c r="G28" s="167"/>
      <c r="H28" s="167"/>
      <c r="I28" s="168"/>
      <c r="J28" s="3"/>
    </row>
    <row r="29" spans="1:11" ht="22.5" customHeight="1" x14ac:dyDescent="0.25">
      <c r="B29" s="257" t="s">
        <v>23</v>
      </c>
      <c r="C29" s="258"/>
      <c r="D29" s="259"/>
      <c r="E29" s="166"/>
      <c r="F29" s="167"/>
      <c r="G29" s="167"/>
      <c r="H29" s="167"/>
      <c r="I29" s="168"/>
      <c r="J29" s="3"/>
    </row>
    <row r="30" spans="1:11" ht="22.5" customHeight="1" x14ac:dyDescent="0.25">
      <c r="B30" s="257" t="s">
        <v>101</v>
      </c>
      <c r="C30" s="258"/>
      <c r="D30" s="259"/>
      <c r="E30" s="166"/>
      <c r="F30" s="167"/>
      <c r="G30" s="167"/>
      <c r="H30" s="167"/>
      <c r="I30" s="168"/>
      <c r="J30" s="3"/>
    </row>
    <row r="31" spans="1:11" ht="22.5" customHeight="1" x14ac:dyDescent="0.25">
      <c r="A31" s="14"/>
      <c r="B31" s="257" t="s">
        <v>23</v>
      </c>
      <c r="C31" s="258"/>
      <c r="D31" s="259"/>
      <c r="E31" s="166"/>
      <c r="F31" s="167"/>
      <c r="G31" s="167"/>
      <c r="H31" s="167"/>
      <c r="I31" s="168"/>
      <c r="J31" s="3"/>
    </row>
    <row r="32" spans="1:11" ht="22.5" customHeight="1" x14ac:dyDescent="0.25">
      <c r="A32" s="14"/>
      <c r="B32" s="257" t="s">
        <v>107</v>
      </c>
      <c r="C32" s="258"/>
      <c r="D32" s="259"/>
      <c r="E32" s="166"/>
      <c r="F32" s="167"/>
      <c r="G32" s="167"/>
      <c r="H32" s="167"/>
      <c r="I32" s="168"/>
      <c r="J32" s="3"/>
    </row>
    <row r="33" spans="1:10" ht="22.5" customHeight="1" x14ac:dyDescent="0.25">
      <c r="A33" s="14"/>
      <c r="B33" s="257" t="s">
        <v>23</v>
      </c>
      <c r="C33" s="258"/>
      <c r="D33" s="259"/>
      <c r="E33" s="257"/>
      <c r="F33" s="258"/>
      <c r="G33" s="258"/>
      <c r="H33" s="258"/>
      <c r="I33" s="259"/>
      <c r="J33" s="3"/>
    </row>
    <row r="34" spans="1:10" x14ac:dyDescent="0.25">
      <c r="A34" s="14"/>
    </row>
    <row r="35" spans="1:10" ht="15.75" x14ac:dyDescent="0.25">
      <c r="A35" s="46" t="s">
        <v>174</v>
      </c>
    </row>
    <row r="36" spans="1:10" x14ac:dyDescent="0.25">
      <c r="A36" s="14"/>
    </row>
    <row r="37" spans="1:10" x14ac:dyDescent="0.25">
      <c r="A37" s="14"/>
    </row>
  </sheetData>
  <sheetProtection password="DF33" sheet="1" objects="1" scenarios="1" formatCells="0" formatColumns="0" formatRows="0"/>
  <mergeCells count="51">
    <mergeCell ref="A12:A18"/>
    <mergeCell ref="E33:I33"/>
    <mergeCell ref="B22:F22"/>
    <mergeCell ref="G22:K22"/>
    <mergeCell ref="A24:A25"/>
    <mergeCell ref="B24:I25"/>
    <mergeCell ref="B27:I27"/>
    <mergeCell ref="B28:D28"/>
    <mergeCell ref="B29:D29"/>
    <mergeCell ref="B30:D30"/>
    <mergeCell ref="B31:D31"/>
    <mergeCell ref="B32:D32"/>
    <mergeCell ref="B33:D33"/>
    <mergeCell ref="C19:C21"/>
    <mergeCell ref="E19:F21"/>
    <mergeCell ref="H19:H21"/>
    <mergeCell ref="J19:K21"/>
    <mergeCell ref="B8:C8"/>
    <mergeCell ref="D8:F8"/>
    <mergeCell ref="G8:H8"/>
    <mergeCell ref="I8:K8"/>
    <mergeCell ref="B9:C9"/>
    <mergeCell ref="D9:F9"/>
    <mergeCell ref="G9:H9"/>
    <mergeCell ref="I9:K9"/>
    <mergeCell ref="B10:F10"/>
    <mergeCell ref="G10:K10"/>
    <mergeCell ref="B11:F11"/>
    <mergeCell ref="G11:K11"/>
    <mergeCell ref="B6:C6"/>
    <mergeCell ref="D6:F6"/>
    <mergeCell ref="G6:H6"/>
    <mergeCell ref="I6:K6"/>
    <mergeCell ref="B7:C7"/>
    <mergeCell ref="D7:F7"/>
    <mergeCell ref="G7:H7"/>
    <mergeCell ref="I7:K7"/>
    <mergeCell ref="B4:C4"/>
    <mergeCell ref="D4:F4"/>
    <mergeCell ref="G4:H4"/>
    <mergeCell ref="I4:K4"/>
    <mergeCell ref="B5:C5"/>
    <mergeCell ref="D5:F5"/>
    <mergeCell ref="G5:H5"/>
    <mergeCell ref="I5:K5"/>
    <mergeCell ref="A1:J1"/>
    <mergeCell ref="B2:K2"/>
    <mergeCell ref="B3:C3"/>
    <mergeCell ref="D3:F3"/>
    <mergeCell ref="G3:H3"/>
    <mergeCell ref="I3:K3"/>
  </mergeCells>
  <conditionalFormatting sqref="F13:F18">
    <cfRule type="containsText" dxfId="25" priority="3" operator="containsText" text="Fail">
      <formula>NOT(ISERROR(SEARCH("Fail",F13)))</formula>
    </cfRule>
  </conditionalFormatting>
  <conditionalFormatting sqref="K13:K18">
    <cfRule type="containsText" dxfId="24" priority="2" operator="containsText" text="Fail">
      <formula>NOT(ISERROR(SEARCH("Fail",K13)))</formula>
    </cfRule>
  </conditionalFormatting>
  <conditionalFormatting sqref="J13:J18 H13:H18 E13:E18 C13:C18">
    <cfRule type="cellIs" dxfId="23" priority="1" operator="notBetween">
      <formula>85</formula>
      <formula>115</formula>
    </cfRule>
  </conditionalFormatting>
  <pageMargins left="0.7" right="0.7" top="0.75" bottom="0.75" header="0.3" footer="0.3"/>
  <pageSetup scale="5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view="pageBreakPreview" topLeftCell="B6" zoomScale="85" zoomScaleNormal="60" zoomScaleSheetLayoutView="85" workbookViewId="0">
      <selection activeCell="G13" sqref="G13"/>
    </sheetView>
  </sheetViews>
  <sheetFormatPr defaultColWidth="9" defaultRowHeight="14.25" x14ac:dyDescent="0.2"/>
  <cols>
    <col min="1" max="1" width="26.25" style="11" customWidth="1"/>
    <col min="2" max="2" width="22.75" style="11" customWidth="1"/>
    <col min="3" max="3" width="17.75" style="11" customWidth="1"/>
    <col min="4" max="4" width="17.125" style="11" customWidth="1"/>
    <col min="5" max="5" width="16.25" style="11" customWidth="1"/>
    <col min="6" max="6" width="15" style="11" customWidth="1"/>
    <col min="7" max="7" width="22" style="11" customWidth="1"/>
    <col min="8" max="8" width="20" style="11" customWidth="1"/>
    <col min="9" max="9" width="17.125" style="11" customWidth="1"/>
    <col min="10" max="11" width="17.25" style="11" customWidth="1"/>
    <col min="12" max="16384" width="9" style="11"/>
  </cols>
  <sheetData>
    <row r="1" spans="1:14" ht="48.75" customHeight="1" x14ac:dyDescent="0.2">
      <c r="A1" s="331" t="s">
        <v>144</v>
      </c>
      <c r="B1" s="332"/>
      <c r="C1" s="332"/>
      <c r="D1" s="332"/>
      <c r="E1" s="332"/>
      <c r="F1" s="332"/>
      <c r="G1" s="332"/>
      <c r="H1" s="332"/>
      <c r="I1" s="332"/>
      <c r="J1" s="332"/>
      <c r="K1" s="345"/>
    </row>
    <row r="2" spans="1:14" ht="28.5" customHeight="1" x14ac:dyDescent="0.2">
      <c r="A2" s="114" t="s">
        <v>146</v>
      </c>
      <c r="B2" s="344" t="s">
        <v>220</v>
      </c>
      <c r="C2" s="344"/>
      <c r="D2" s="344"/>
      <c r="E2" s="344"/>
      <c r="F2" s="344"/>
      <c r="G2" s="344"/>
      <c r="H2" s="344"/>
      <c r="I2" s="344"/>
      <c r="J2" s="344"/>
      <c r="K2" s="344"/>
    </row>
    <row r="3" spans="1:14" ht="28.5" customHeight="1" x14ac:dyDescent="0.2">
      <c r="A3" s="88" t="s">
        <v>37</v>
      </c>
      <c r="B3" s="348">
        <v>3</v>
      </c>
      <c r="C3" s="349"/>
      <c r="D3" s="356">
        <v>5</v>
      </c>
      <c r="E3" s="359"/>
      <c r="F3" s="360"/>
      <c r="G3" s="348">
        <v>3</v>
      </c>
      <c r="H3" s="349"/>
      <c r="I3" s="356">
        <v>5</v>
      </c>
      <c r="J3" s="359"/>
      <c r="K3" s="360"/>
    </row>
    <row r="4" spans="1:14" ht="55.5" customHeight="1" x14ac:dyDescent="0.2">
      <c r="A4" s="88" t="s">
        <v>33</v>
      </c>
      <c r="B4" s="346" t="str">
        <f>'Freeze &amp; Thaw Stability 3rd cyd'!B4:C4</f>
        <v>Zi\MP\EP\04 (1 mL) - Zi\MP\IS\02 (200 µL)</v>
      </c>
      <c r="C4" s="399"/>
      <c r="D4" s="399"/>
      <c r="E4" s="399"/>
      <c r="F4" s="399"/>
      <c r="G4" s="399"/>
      <c r="H4" s="399"/>
      <c r="I4" s="399"/>
      <c r="J4" s="399"/>
      <c r="K4" s="347"/>
    </row>
    <row r="5" spans="1:14" ht="24.75" customHeight="1" x14ac:dyDescent="0.2">
      <c r="A5" s="88" t="s">
        <v>34</v>
      </c>
      <c r="B5" s="388" t="str">
        <f>'Freeze &amp; Thaw Stability 3rd cyd'!B5:C5</f>
        <v xml:space="preserve"> Microlit - Zi\DI\MI\02 (10 mL)</v>
      </c>
      <c r="C5" s="389"/>
      <c r="D5" s="394" t="str">
        <f>B5</f>
        <v xml:space="preserve"> Microlit - Zi\DI\MI\02 (10 mL)</v>
      </c>
      <c r="E5" s="397"/>
      <c r="F5" s="398"/>
      <c r="G5" s="361" t="str">
        <f>B5</f>
        <v xml:space="preserve"> Microlit - Zi\DI\MI\02 (10 mL)</v>
      </c>
      <c r="H5" s="349"/>
      <c r="I5" s="394" t="str">
        <f>G5</f>
        <v xml:space="preserve"> Microlit - Zi\DI\MI\02 (10 mL)</v>
      </c>
      <c r="J5" s="395"/>
      <c r="K5" s="396"/>
    </row>
    <row r="6" spans="1:14" ht="24.75" customHeight="1" x14ac:dyDescent="0.2">
      <c r="A6" s="88" t="s">
        <v>81</v>
      </c>
      <c r="B6" s="388" t="str">
        <f>'Freeze &amp; Thaw Stability 3rd cyd'!B6:C6</f>
        <v>Eppendorf - Zi/CE/EP/01</v>
      </c>
      <c r="C6" s="389"/>
      <c r="D6" s="394" t="str">
        <f t="shared" ref="D6:D7" si="0">B6</f>
        <v>Eppendorf - Zi/CE/EP/01</v>
      </c>
      <c r="E6" s="397"/>
      <c r="F6" s="398"/>
      <c r="G6" s="361" t="str">
        <f t="shared" ref="G6:G10" si="1">B6</f>
        <v>Eppendorf - Zi/CE/EP/01</v>
      </c>
      <c r="H6" s="349"/>
      <c r="I6" s="394" t="str">
        <f t="shared" ref="I6:I7" si="2">G6</f>
        <v>Eppendorf - Zi/CE/EP/01</v>
      </c>
      <c r="J6" s="395"/>
      <c r="K6" s="396"/>
    </row>
    <row r="7" spans="1:14" ht="29.25" customHeight="1" x14ac:dyDescent="0.2">
      <c r="A7" s="88" t="s">
        <v>82</v>
      </c>
      <c r="B7" s="388" t="str">
        <f>'Freeze &amp; Thaw Stability 3rd cyd'!B7:C7</f>
        <v>N/A</v>
      </c>
      <c r="C7" s="389"/>
      <c r="D7" s="394" t="str">
        <f t="shared" si="0"/>
        <v>N/A</v>
      </c>
      <c r="E7" s="397"/>
      <c r="F7" s="398"/>
      <c r="G7" s="361" t="str">
        <f t="shared" si="1"/>
        <v>N/A</v>
      </c>
      <c r="H7" s="349"/>
      <c r="I7" s="394" t="str">
        <f t="shared" si="2"/>
        <v>N/A</v>
      </c>
      <c r="J7" s="395"/>
      <c r="K7" s="396"/>
    </row>
    <row r="8" spans="1:14" ht="24.75" customHeight="1" x14ac:dyDescent="0.2">
      <c r="A8" s="110" t="s">
        <v>25</v>
      </c>
      <c r="B8" s="388" t="str">
        <f>'Freeze &amp; Thaw Stability 3rd cyd'!B8:C8</f>
        <v>1st day validation (Cal -3 )</v>
      </c>
      <c r="C8" s="389"/>
      <c r="D8" s="356" t="s">
        <v>244</v>
      </c>
      <c r="E8" s="359"/>
      <c r="F8" s="360"/>
      <c r="G8" s="361" t="str">
        <f t="shared" si="1"/>
        <v>1st day validation (Cal -3 )</v>
      </c>
      <c r="H8" s="349"/>
      <c r="I8" s="356" t="str">
        <f>D8</f>
        <v>2nd day validation ( Cal -5 )</v>
      </c>
      <c r="J8" s="359"/>
      <c r="K8" s="360"/>
    </row>
    <row r="9" spans="1:14" ht="35.25" customHeight="1" x14ac:dyDescent="0.2">
      <c r="A9" s="111" t="s">
        <v>117</v>
      </c>
      <c r="B9" s="390">
        <v>43651</v>
      </c>
      <c r="C9" s="391"/>
      <c r="D9" s="385">
        <v>43651</v>
      </c>
      <c r="E9" s="386"/>
      <c r="F9" s="387"/>
      <c r="G9" s="390">
        <f t="shared" si="1"/>
        <v>43651</v>
      </c>
      <c r="H9" s="391"/>
      <c r="I9" s="385">
        <f>D9</f>
        <v>43651</v>
      </c>
      <c r="J9" s="392"/>
      <c r="K9" s="393"/>
    </row>
    <row r="10" spans="1:14" ht="34.5" customHeight="1" x14ac:dyDescent="0.2">
      <c r="A10" s="112" t="s">
        <v>112</v>
      </c>
      <c r="B10" s="390">
        <v>43651</v>
      </c>
      <c r="C10" s="391"/>
      <c r="D10" s="385">
        <v>43651</v>
      </c>
      <c r="E10" s="386"/>
      <c r="F10" s="387"/>
      <c r="G10" s="390">
        <f t="shared" si="1"/>
        <v>43651</v>
      </c>
      <c r="H10" s="391"/>
      <c r="I10" s="385">
        <f>D10</f>
        <v>43651</v>
      </c>
      <c r="J10" s="392"/>
      <c r="K10" s="393"/>
    </row>
    <row r="11" spans="1:14" ht="24.75" customHeight="1" x14ac:dyDescent="0.2">
      <c r="A11" s="110" t="s">
        <v>38</v>
      </c>
      <c r="B11" s="405" t="s">
        <v>160</v>
      </c>
      <c r="C11" s="406"/>
      <c r="D11" s="406"/>
      <c r="E11" s="406"/>
      <c r="F11" s="407"/>
      <c r="G11" s="405" t="s">
        <v>162</v>
      </c>
      <c r="H11" s="406"/>
      <c r="I11" s="406"/>
      <c r="J11" s="406"/>
      <c r="K11" s="407"/>
    </row>
    <row r="12" spans="1:14" ht="23.25" customHeight="1" x14ac:dyDescent="0.2">
      <c r="A12" s="110" t="s">
        <v>55</v>
      </c>
      <c r="B12" s="408">
        <v>1.5</v>
      </c>
      <c r="C12" s="409"/>
      <c r="D12" s="409"/>
      <c r="E12" s="409"/>
      <c r="F12" s="410"/>
      <c r="G12" s="408">
        <v>40</v>
      </c>
      <c r="H12" s="409"/>
      <c r="I12" s="409"/>
      <c r="J12" s="409"/>
      <c r="K12" s="410"/>
      <c r="M12" s="32"/>
      <c r="N12" s="32"/>
    </row>
    <row r="13" spans="1:14" ht="15.75" x14ac:dyDescent="0.25">
      <c r="A13" s="400" t="s">
        <v>141</v>
      </c>
      <c r="B13" s="105" t="s">
        <v>53</v>
      </c>
      <c r="C13" s="105" t="s">
        <v>54</v>
      </c>
      <c r="D13" s="108" t="s">
        <v>145</v>
      </c>
      <c r="E13" s="105" t="s">
        <v>54</v>
      </c>
      <c r="F13" s="107" t="s">
        <v>98</v>
      </c>
      <c r="G13" s="105" t="s">
        <v>53</v>
      </c>
      <c r="H13" s="105" t="s">
        <v>54</v>
      </c>
      <c r="I13" s="108" t="s">
        <v>145</v>
      </c>
      <c r="J13" s="105" t="s">
        <v>54</v>
      </c>
      <c r="K13" s="105" t="s">
        <v>98</v>
      </c>
      <c r="M13" s="99"/>
      <c r="N13" s="99"/>
    </row>
    <row r="14" spans="1:14" ht="15.75" x14ac:dyDescent="0.25">
      <c r="A14" s="401"/>
      <c r="B14" s="174">
        <v>1.3120000000000001</v>
      </c>
      <c r="C14" s="174">
        <v>87.45</v>
      </c>
      <c r="D14" s="174">
        <v>1.2829999999999999</v>
      </c>
      <c r="E14" s="174">
        <v>85.56</v>
      </c>
      <c r="F14" s="196" t="str">
        <f>IF(OR(B14="",D14=""),"",IF(E14="Fail","Fail",IF(AND(E14&gt;=85,E14&lt;=115),"Pass","Fail")))</f>
        <v>Pass</v>
      </c>
      <c r="G14" s="174">
        <v>43.753999999999998</v>
      </c>
      <c r="H14" s="174">
        <v>109.386</v>
      </c>
      <c r="I14" s="174">
        <v>43.262</v>
      </c>
      <c r="J14" s="174">
        <v>108.154</v>
      </c>
      <c r="K14" s="196" t="str">
        <f>IF(OR(G14="",I14=""),"",IF(J14="Fail","Fail",IF(AND(J14&gt;=85,J14&lt;=115),"Pass","Fail")))</f>
        <v>Pass</v>
      </c>
      <c r="M14" s="99"/>
      <c r="N14" s="99"/>
    </row>
    <row r="15" spans="1:14" ht="15.75" x14ac:dyDescent="0.25">
      <c r="A15" s="401"/>
      <c r="B15" s="174" t="s">
        <v>225</v>
      </c>
      <c r="C15" s="174">
        <v>82.881</v>
      </c>
      <c r="D15" s="174">
        <v>1.2809999999999999</v>
      </c>
      <c r="E15" s="174">
        <v>85.384</v>
      </c>
      <c r="F15" s="196" t="str">
        <f t="shared" ref="F15:F19" si="3">IF(OR(B15="",D15=""),"",IF(E15="Fail","Fail",IF(AND(E15&gt;=85,E15&lt;=115),"Pass","Fail")))</f>
        <v>Pass</v>
      </c>
      <c r="G15" s="174" t="s">
        <v>228</v>
      </c>
      <c r="H15" s="174">
        <v>120.264</v>
      </c>
      <c r="I15" s="174">
        <v>44.365000000000002</v>
      </c>
      <c r="J15" s="174">
        <v>110.914</v>
      </c>
      <c r="K15" s="196" t="str">
        <f t="shared" ref="K15:K19" si="4">IF(OR(G15="",I15=""),"",IF(J15="Fail","Fail",IF(AND(J15&gt;=85,J15&lt;=115),"Pass","Fail")))</f>
        <v>Pass</v>
      </c>
      <c r="M15" s="99"/>
      <c r="N15" s="99"/>
    </row>
    <row r="16" spans="1:14" ht="15.75" x14ac:dyDescent="0.25">
      <c r="A16" s="401"/>
      <c r="B16" s="174" t="s">
        <v>226</v>
      </c>
      <c r="C16" s="174">
        <v>81.37</v>
      </c>
      <c r="D16" s="174">
        <v>1.3029999999999999</v>
      </c>
      <c r="E16" s="174">
        <v>86.887</v>
      </c>
      <c r="F16" s="196" t="str">
        <f t="shared" si="3"/>
        <v>Pass</v>
      </c>
      <c r="G16" s="174">
        <v>45.578000000000003</v>
      </c>
      <c r="H16" s="174">
        <v>113.944</v>
      </c>
      <c r="I16" s="174">
        <v>45.015000000000001</v>
      </c>
      <c r="J16" s="174">
        <v>112.538</v>
      </c>
      <c r="K16" s="196" t="str">
        <f t="shared" si="4"/>
        <v>Pass</v>
      </c>
      <c r="M16" s="99"/>
      <c r="N16" s="99"/>
    </row>
    <row r="17" spans="1:14" ht="15.75" x14ac:dyDescent="0.25">
      <c r="A17" s="401"/>
      <c r="B17" s="174">
        <v>1.3009999999999999</v>
      </c>
      <c r="C17" s="174">
        <v>86.760999999999996</v>
      </c>
      <c r="D17" s="174">
        <v>1.3109999999999999</v>
      </c>
      <c r="E17" s="174">
        <v>87.41</v>
      </c>
      <c r="F17" s="196" t="str">
        <f t="shared" si="3"/>
        <v>Pass</v>
      </c>
      <c r="G17" s="174" t="s">
        <v>229</v>
      </c>
      <c r="H17" s="174">
        <v>116.572</v>
      </c>
      <c r="I17" s="174">
        <v>44.356999999999999</v>
      </c>
      <c r="J17" s="174">
        <v>110.892</v>
      </c>
      <c r="K17" s="196" t="str">
        <f t="shared" si="4"/>
        <v>Pass</v>
      </c>
      <c r="M17" s="99"/>
      <c r="N17" s="99"/>
    </row>
    <row r="18" spans="1:14" ht="15.75" x14ac:dyDescent="0.25">
      <c r="A18" s="401"/>
      <c r="B18" s="174">
        <v>1.3220000000000001</v>
      </c>
      <c r="C18" s="174">
        <v>88.125</v>
      </c>
      <c r="D18" s="174" t="s">
        <v>242</v>
      </c>
      <c r="E18" s="174">
        <v>84.753</v>
      </c>
      <c r="F18" s="196" t="str">
        <f t="shared" si="3"/>
        <v>Fail</v>
      </c>
      <c r="G18" s="174">
        <v>43.261000000000003</v>
      </c>
      <c r="H18" s="174">
        <v>108.152</v>
      </c>
      <c r="I18" s="174">
        <v>43.404000000000003</v>
      </c>
      <c r="J18" s="174">
        <v>108.511</v>
      </c>
      <c r="K18" s="196" t="str">
        <f t="shared" si="4"/>
        <v>Pass</v>
      </c>
      <c r="M18" s="99"/>
      <c r="N18" s="99"/>
    </row>
    <row r="19" spans="1:14" ht="15.75" x14ac:dyDescent="0.25">
      <c r="A19" s="401"/>
      <c r="B19" s="174">
        <v>1.3080000000000001</v>
      </c>
      <c r="C19" s="174">
        <v>87.213999999999999</v>
      </c>
      <c r="D19" s="174" t="s">
        <v>243</v>
      </c>
      <c r="E19" s="174">
        <v>81.909000000000006</v>
      </c>
      <c r="F19" s="196" t="str">
        <f t="shared" si="3"/>
        <v>Fail</v>
      </c>
      <c r="G19" s="174">
        <v>45.064</v>
      </c>
      <c r="H19" s="174">
        <v>112.66</v>
      </c>
      <c r="I19" s="174">
        <v>43.622999999999998</v>
      </c>
      <c r="J19" s="174">
        <v>109.05800000000001</v>
      </c>
      <c r="K19" s="196" t="str">
        <f t="shared" si="4"/>
        <v>Pass</v>
      </c>
      <c r="M19" s="99"/>
      <c r="N19" s="99"/>
    </row>
    <row r="20" spans="1:14" ht="20.25" customHeight="1" x14ac:dyDescent="0.25">
      <c r="A20" s="91" t="s">
        <v>44</v>
      </c>
      <c r="B20" s="31">
        <f>IF(OR(B14="",D14=""),"",AVERAGE(B14:B19))</f>
        <v>1.3107500000000001</v>
      </c>
      <c r="C20" s="404"/>
      <c r="D20" s="31">
        <f>IF(OR(B14="",D14=""),"",AVERAGE(D14:D19))</f>
        <v>1.2945</v>
      </c>
      <c r="E20" s="404"/>
      <c r="F20" s="404"/>
      <c r="G20" s="31">
        <f>IF(OR(G14="",I14=""),"",AVERAGE(G14:G19))</f>
        <v>44.414249999999996</v>
      </c>
      <c r="H20" s="404"/>
      <c r="I20" s="31">
        <f>IF(OR(G14="",I14=""),"",AVERAGE(I14:I19))</f>
        <v>44.004333333333335</v>
      </c>
      <c r="J20" s="404"/>
      <c r="K20" s="404"/>
      <c r="M20" s="99"/>
      <c r="N20" s="99"/>
    </row>
    <row r="21" spans="1:14" ht="20.25" customHeight="1" x14ac:dyDescent="0.25">
      <c r="A21" s="91" t="s">
        <v>88</v>
      </c>
      <c r="B21" s="31">
        <f>IF(OR(B14="",D14=""),"",B20/B12*100)</f>
        <v>87.38333333333334</v>
      </c>
      <c r="C21" s="404"/>
      <c r="D21" s="31">
        <f>IF(OR(B14="",D14=""),"",D20/B12*100)</f>
        <v>86.3</v>
      </c>
      <c r="E21" s="404"/>
      <c r="F21" s="404"/>
      <c r="G21" s="31">
        <f>IF(OR(G14="",I14=""),"",G20/G12*100)</f>
        <v>111.035625</v>
      </c>
      <c r="H21" s="404"/>
      <c r="I21" s="31">
        <f>IF(OR(G14="",I14=""),"",I20/G12*100)</f>
        <v>110.01083333333335</v>
      </c>
      <c r="J21" s="404"/>
      <c r="K21" s="404"/>
      <c r="M21" s="99"/>
      <c r="N21" s="99"/>
    </row>
    <row r="22" spans="1:14" ht="20.25" customHeight="1" x14ac:dyDescent="0.25">
      <c r="A22" s="91" t="s">
        <v>52</v>
      </c>
      <c r="B22" s="31">
        <f>IF(OR(B14="",D14=""),"",STDEV(B14:B19)/B20*100)</f>
        <v>0.66909896964450077</v>
      </c>
      <c r="C22" s="404"/>
      <c r="D22" s="81">
        <f>IF(OR(B14="",D14=""),"",STDEV(D14:D19)/D20*100)</f>
        <v>1.1449328737178179</v>
      </c>
      <c r="E22" s="404"/>
      <c r="F22" s="404"/>
      <c r="G22" s="31">
        <f>IF(OR(G14="",I14=""),"",STDEV(G14:G19)/G20*100)</f>
        <v>2.4466177974806831</v>
      </c>
      <c r="H22" s="404"/>
      <c r="I22" s="31">
        <f>IF(OR(G14="",I14=""),"",STDEV(I14:I19)/I20*100)</f>
        <v>1.5522297728492269</v>
      </c>
      <c r="J22" s="404"/>
      <c r="K22" s="404"/>
      <c r="M22" s="99"/>
      <c r="N22" s="99"/>
    </row>
    <row r="23" spans="1:14" ht="20.25" customHeight="1" x14ac:dyDescent="0.25">
      <c r="A23" s="106" t="s">
        <v>56</v>
      </c>
      <c r="B23" s="403">
        <f>IF(OR(B14="",D14=""),"",$D$20/$B$20*100)</f>
        <v>98.760251764257106</v>
      </c>
      <c r="C23" s="403"/>
      <c r="D23" s="403"/>
      <c r="E23" s="403"/>
      <c r="F23" s="403"/>
      <c r="G23" s="403">
        <f>IF(OR(G14="",I14=""),"",$I$20/$G$20*100)</f>
        <v>99.077060477962235</v>
      </c>
      <c r="H23" s="403"/>
      <c r="I23" s="403"/>
      <c r="J23" s="403"/>
      <c r="K23" s="403"/>
      <c r="M23" s="99"/>
      <c r="N23" s="99"/>
    </row>
    <row r="24" spans="1:14" ht="15.75" x14ac:dyDescent="0.25">
      <c r="A24" s="2"/>
      <c r="J24" s="2"/>
      <c r="K24" s="2"/>
      <c r="M24" s="99"/>
      <c r="N24" s="99"/>
    </row>
    <row r="25" spans="1:14" ht="15.75" x14ac:dyDescent="0.25">
      <c r="A25" s="312" t="s">
        <v>159</v>
      </c>
      <c r="B25" s="210"/>
      <c r="C25" s="210"/>
      <c r="D25" s="210"/>
      <c r="E25" s="210"/>
      <c r="F25" s="210"/>
      <c r="G25" s="210"/>
      <c r="H25" s="210"/>
      <c r="I25" s="210"/>
      <c r="J25" s="2"/>
      <c r="K25" s="2"/>
    </row>
    <row r="26" spans="1:14" ht="24.75" customHeight="1" x14ac:dyDescent="0.25">
      <c r="A26" s="313"/>
      <c r="B26" s="210"/>
      <c r="C26" s="210"/>
      <c r="D26" s="210"/>
      <c r="E26" s="210"/>
      <c r="F26" s="210"/>
      <c r="G26" s="210"/>
      <c r="H26" s="210"/>
      <c r="I26" s="210"/>
      <c r="J26" s="2"/>
      <c r="K26" s="2"/>
    </row>
    <row r="27" spans="1:14" ht="15.75" x14ac:dyDescent="0.25">
      <c r="A27" s="2"/>
      <c r="J27" s="2"/>
      <c r="K27" s="2"/>
    </row>
    <row r="28" spans="1:14" ht="15.75" x14ac:dyDescent="0.25">
      <c r="A28" s="21"/>
      <c r="J28" s="2"/>
      <c r="K28" s="2"/>
    </row>
    <row r="29" spans="1:14" ht="15" customHeight="1" x14ac:dyDescent="0.25">
      <c r="A29" s="21"/>
      <c r="J29" s="2"/>
      <c r="K29" s="2"/>
    </row>
    <row r="30" spans="1:14" ht="15" customHeight="1" x14ac:dyDescent="0.25">
      <c r="A30" s="21"/>
      <c r="B30" s="257" t="s">
        <v>24</v>
      </c>
      <c r="C30" s="258"/>
      <c r="D30" s="258"/>
      <c r="E30" s="258"/>
      <c r="F30" s="258"/>
      <c r="G30" s="258"/>
      <c r="H30" s="258"/>
      <c r="I30" s="259"/>
      <c r="J30" s="2"/>
      <c r="K30" s="2"/>
    </row>
    <row r="31" spans="1:14" ht="22.5" customHeight="1" x14ac:dyDescent="0.2">
      <c r="A31" s="22"/>
      <c r="B31" s="402" t="s">
        <v>155</v>
      </c>
      <c r="C31" s="402"/>
      <c r="D31" s="402"/>
      <c r="E31" s="257"/>
      <c r="F31" s="258"/>
      <c r="G31" s="258"/>
      <c r="H31" s="258"/>
      <c r="I31" s="259"/>
      <c r="J31" s="22"/>
      <c r="K31" s="22"/>
    </row>
    <row r="32" spans="1:14" ht="22.5" customHeight="1" x14ac:dyDescent="0.2">
      <c r="B32" s="402" t="s">
        <v>23</v>
      </c>
      <c r="C32" s="402"/>
      <c r="D32" s="402"/>
      <c r="E32" s="58"/>
      <c r="F32" s="59"/>
      <c r="G32" s="59"/>
      <c r="H32" s="59"/>
      <c r="I32" s="60"/>
    </row>
    <row r="33" spans="2:9" ht="22.5" customHeight="1" x14ac:dyDescent="0.2">
      <c r="B33" s="402" t="s">
        <v>101</v>
      </c>
      <c r="C33" s="402"/>
      <c r="D33" s="402"/>
      <c r="E33" s="257"/>
      <c r="F33" s="258"/>
      <c r="G33" s="258"/>
      <c r="H33" s="258"/>
      <c r="I33" s="259"/>
    </row>
    <row r="34" spans="2:9" ht="22.5" customHeight="1" x14ac:dyDescent="0.2">
      <c r="B34" s="402" t="s">
        <v>23</v>
      </c>
      <c r="C34" s="402"/>
      <c r="D34" s="402"/>
      <c r="E34" s="257"/>
      <c r="F34" s="258"/>
      <c r="G34" s="258"/>
      <c r="H34" s="258"/>
      <c r="I34" s="259"/>
    </row>
    <row r="35" spans="2:9" ht="22.5" customHeight="1" x14ac:dyDescent="0.2">
      <c r="B35" s="402" t="s">
        <v>107</v>
      </c>
      <c r="C35" s="402"/>
      <c r="D35" s="402"/>
      <c r="E35" s="257"/>
      <c r="F35" s="258"/>
      <c r="G35" s="258"/>
      <c r="H35" s="258"/>
      <c r="I35" s="259"/>
    </row>
    <row r="36" spans="2:9" ht="22.5" customHeight="1" x14ac:dyDescent="0.2">
      <c r="B36" s="402" t="s">
        <v>23</v>
      </c>
      <c r="C36" s="402"/>
      <c r="D36" s="402"/>
      <c r="E36" s="257"/>
      <c r="F36" s="258"/>
      <c r="G36" s="258"/>
      <c r="H36" s="258"/>
      <c r="I36" s="259"/>
    </row>
    <row r="38" spans="2:9" x14ac:dyDescent="0.2">
      <c r="D38" s="61"/>
    </row>
    <row r="40" spans="2:9" ht="18" x14ac:dyDescent="0.25">
      <c r="B40" s="46" t="s">
        <v>175</v>
      </c>
      <c r="C40" s="46"/>
      <c r="D40" s="62"/>
      <c r="E40" s="62"/>
      <c r="F40" s="62"/>
      <c r="G40" s="62"/>
      <c r="H40" s="62"/>
    </row>
  </sheetData>
  <sheetProtection password="DF33" sheet="1" objects="1" scenarios="1" formatCells="0" formatColumns="0" formatRows="0"/>
  <mergeCells count="56">
    <mergeCell ref="D10:F10"/>
    <mergeCell ref="B30:I30"/>
    <mergeCell ref="B35:D35"/>
    <mergeCell ref="E35:I35"/>
    <mergeCell ref="B31:D31"/>
    <mergeCell ref="B23:F23"/>
    <mergeCell ref="B11:F11"/>
    <mergeCell ref="B12:F12"/>
    <mergeCell ref="I10:K10"/>
    <mergeCell ref="G11:K11"/>
    <mergeCell ref="G12:K12"/>
    <mergeCell ref="E20:F22"/>
    <mergeCell ref="G10:H10"/>
    <mergeCell ref="B10:C10"/>
    <mergeCell ref="A13:A19"/>
    <mergeCell ref="E36:I36"/>
    <mergeCell ref="B32:D32"/>
    <mergeCell ref="B34:D34"/>
    <mergeCell ref="B36:D36"/>
    <mergeCell ref="B33:D33"/>
    <mergeCell ref="G23:K23"/>
    <mergeCell ref="E34:I34"/>
    <mergeCell ref="E31:I31"/>
    <mergeCell ref="E33:I33"/>
    <mergeCell ref="J20:K22"/>
    <mergeCell ref="C20:C22"/>
    <mergeCell ref="H20:H22"/>
    <mergeCell ref="A25:A26"/>
    <mergeCell ref="B25:I26"/>
    <mergeCell ref="I9:K9"/>
    <mergeCell ref="A1:K1"/>
    <mergeCell ref="I3:K3"/>
    <mergeCell ref="I5:K5"/>
    <mergeCell ref="I6:K6"/>
    <mergeCell ref="D5:F5"/>
    <mergeCell ref="D6:F6"/>
    <mergeCell ref="D3:F3"/>
    <mergeCell ref="D7:F7"/>
    <mergeCell ref="D8:F8"/>
    <mergeCell ref="I7:K7"/>
    <mergeCell ref="I8:K8"/>
    <mergeCell ref="B4:K4"/>
    <mergeCell ref="B3:C3"/>
    <mergeCell ref="B5:C5"/>
    <mergeCell ref="G9:H9"/>
    <mergeCell ref="B2:K2"/>
    <mergeCell ref="G3:H3"/>
    <mergeCell ref="G5:H5"/>
    <mergeCell ref="G6:H6"/>
    <mergeCell ref="G7:H7"/>
    <mergeCell ref="G8:H8"/>
    <mergeCell ref="B6:C6"/>
    <mergeCell ref="B7:C7"/>
    <mergeCell ref="B8:C8"/>
    <mergeCell ref="B9:C9"/>
    <mergeCell ref="D9:F9"/>
  </mergeCells>
  <conditionalFormatting sqref="F14:F19">
    <cfRule type="containsText" dxfId="22" priority="16" operator="containsText" text="Fail">
      <formula>NOT(ISERROR(SEARCH("Fail",F14)))</formula>
    </cfRule>
  </conditionalFormatting>
  <conditionalFormatting sqref="K14:K19">
    <cfRule type="containsText" dxfId="21" priority="13" operator="containsText" text="Fail">
      <formula>NOT(ISERROR(SEARCH("Fail",K14)))</formula>
    </cfRule>
  </conditionalFormatting>
  <conditionalFormatting sqref="E14:E19">
    <cfRule type="cellIs" dxfId="20" priority="17" operator="notBetween">
      <formula>80</formula>
      <formula>120</formula>
    </cfRule>
    <cfRule type="cellIs" priority="18" operator="notBetween">
      <formula>80</formula>
      <formula>120</formula>
    </cfRule>
  </conditionalFormatting>
  <conditionalFormatting sqref="J14:J19">
    <cfRule type="cellIs" dxfId="19" priority="14" operator="notBetween">
      <formula>80</formula>
      <formula>120</formula>
    </cfRule>
    <cfRule type="cellIs" priority="15" operator="notBetween">
      <formula>80</formula>
      <formula>120</formula>
    </cfRule>
  </conditionalFormatting>
  <conditionalFormatting sqref="J14:J19">
    <cfRule type="cellIs" dxfId="18" priority="11" operator="notBetween">
      <formula>80</formula>
      <formula>120</formula>
    </cfRule>
    <cfRule type="cellIs" priority="12" operator="notBetween">
      <formula>80</formula>
      <formula>120</formula>
    </cfRule>
  </conditionalFormatting>
  <conditionalFormatting sqref="C14:C19">
    <cfRule type="cellIs" dxfId="17" priority="6" operator="notBetween">
      <formula>80</formula>
      <formula>120</formula>
    </cfRule>
    <cfRule type="cellIs" priority="7" operator="notBetween">
      <formula>80</formula>
      <formula>120</formula>
    </cfRule>
  </conditionalFormatting>
  <conditionalFormatting sqref="H14:H19">
    <cfRule type="cellIs" dxfId="16" priority="4" operator="notBetween">
      <formula>80</formula>
      <formula>120</formula>
    </cfRule>
    <cfRule type="cellIs" priority="5" operator="notBetween">
      <formula>80</formula>
      <formula>120</formula>
    </cfRule>
  </conditionalFormatting>
  <conditionalFormatting sqref="H14:H19">
    <cfRule type="cellIs" dxfId="15" priority="2" operator="notBetween">
      <formula>80</formula>
      <formula>120</formula>
    </cfRule>
    <cfRule type="cellIs" priority="3" operator="notBetween">
      <formula>80</formula>
      <formula>120</formula>
    </cfRule>
  </conditionalFormatting>
  <conditionalFormatting sqref="C14:C22 H14:H22">
    <cfRule type="cellIs" dxfId="14" priority="1" operator="notBetween">
      <formula>85</formula>
      <formula>115</formula>
    </cfRule>
  </conditionalFormatting>
  <pageMargins left="0.7" right="0.7" top="0.75" bottom="0.75" header="0.3" footer="0.3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Bioanalytical method </vt:lpstr>
      <vt:lpstr>Linearity</vt:lpstr>
      <vt:lpstr> Accuracy </vt:lpstr>
      <vt:lpstr>Selectivity</vt:lpstr>
      <vt:lpstr>carry over</vt:lpstr>
      <vt:lpstr>Freeze &amp; Thaw Stability 1st</vt:lpstr>
      <vt:lpstr>Freeze &amp; Thaw Stability 2nd cyc</vt:lpstr>
      <vt:lpstr>Freeze &amp; Thaw Stability 3rd cyd</vt:lpstr>
      <vt:lpstr>Short term stability</vt:lpstr>
      <vt:lpstr>Dilution integrity</vt:lpstr>
      <vt:lpstr>recovery</vt:lpstr>
      <vt:lpstr>Matrix</vt:lpstr>
      <vt:lpstr>system suitability</vt:lpstr>
      <vt:lpstr>' Accuracy '!Print_Area</vt:lpstr>
      <vt:lpstr>'Bioanalytical method '!Print_Area</vt:lpstr>
      <vt:lpstr>'carry over'!Print_Area</vt:lpstr>
      <vt:lpstr>'Dilution integrity'!Print_Area</vt:lpstr>
      <vt:lpstr>'Freeze &amp; Thaw Stability 1st'!Print_Area</vt:lpstr>
      <vt:lpstr>'Freeze &amp; Thaw Stability 2nd cyc'!Print_Area</vt:lpstr>
      <vt:lpstr>'Freeze &amp; Thaw Stability 3rd cyd'!Print_Area</vt:lpstr>
      <vt:lpstr>Linearity!Print_Area</vt:lpstr>
      <vt:lpstr>Matrix!Print_Area</vt:lpstr>
      <vt:lpstr>recovery!Print_Area</vt:lpstr>
      <vt:lpstr>Selectivity!Print_Area</vt:lpstr>
      <vt:lpstr>'Short term stability'!Print_Area</vt:lpstr>
      <vt:lpstr>'system suitability'!Print_Area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2019-07-22T09:46:48Z</dcterms:modified>
</cp:coreProperties>
</file>