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28" windowWidth="14808" windowHeight="7896"/>
  </bookViews>
  <sheets>
    <sheet name="3T's delta" sheetId="8" r:id="rId1"/>
    <sheet name="Massunitcell" sheetId="2" r:id="rId2"/>
    <sheet name="Density Vs P" sheetId="11" r:id="rId3"/>
    <sheet name="Density Vs P (2)" sheetId="12" r:id="rId4"/>
  </sheets>
  <definedNames>
    <definedName name="solver_adj" localSheetId="0" hidden="1">'3T''s delta'!$J$2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'3T''s delta'!$J$2</definedName>
    <definedName name="solver_lhs2" localSheetId="0" hidden="1">'3T''s delta'!$J$2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'3T''s delta'!$J$1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3</definedName>
    <definedName name="solver_rhs1" localSheetId="0" hidden="1">1</definedName>
    <definedName name="solver_rhs2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1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J1" i="8" l="1"/>
  <c r="H8" i="8" l="1"/>
  <c r="R24" i="8" l="1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23" i="8"/>
  <c r="C3" i="2"/>
  <c r="C2" i="2" l="1"/>
  <c r="K23" i="8"/>
  <c r="E23" i="8"/>
  <c r="Q24" i="8" l="1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23" i="8"/>
  <c r="F3" i="2"/>
  <c r="F4" i="2"/>
  <c r="F5" i="2"/>
  <c r="F6" i="2"/>
  <c r="F2" i="2"/>
  <c r="E3" i="2"/>
  <c r="E4" i="2"/>
  <c r="E5" i="2"/>
  <c r="E6" i="2"/>
  <c r="E2" i="2"/>
  <c r="F7" i="2" l="1"/>
  <c r="G12" i="8" s="1"/>
  <c r="T23" i="8" s="1"/>
  <c r="U23" i="8" s="1"/>
  <c r="D46" i="8"/>
  <c r="F46" i="8" s="1"/>
  <c r="J46" i="8" s="1"/>
  <c r="D54" i="8"/>
  <c r="E54" i="8" s="1"/>
  <c r="M54" i="8" s="1"/>
  <c r="C24" i="8"/>
  <c r="D24" i="8" s="1"/>
  <c r="C25" i="8"/>
  <c r="D25" i="8" s="1"/>
  <c r="C26" i="8"/>
  <c r="D26" i="8" s="1"/>
  <c r="C27" i="8"/>
  <c r="D27" i="8" s="1"/>
  <c r="C28" i="8"/>
  <c r="D28" i="8" s="1"/>
  <c r="C29" i="8"/>
  <c r="D29" i="8" s="1"/>
  <c r="C30" i="8"/>
  <c r="D30" i="8" s="1"/>
  <c r="E30" i="8" s="1"/>
  <c r="M30" i="8" s="1"/>
  <c r="C31" i="8"/>
  <c r="D31" i="8" s="1"/>
  <c r="C32" i="8"/>
  <c r="D32" i="8" s="1"/>
  <c r="F32" i="8" s="1"/>
  <c r="C33" i="8"/>
  <c r="D33" i="8" s="1"/>
  <c r="C34" i="8"/>
  <c r="D34" i="8" s="1"/>
  <c r="C35" i="8"/>
  <c r="D35" i="8" s="1"/>
  <c r="C36" i="8"/>
  <c r="D36" i="8" s="1"/>
  <c r="C37" i="8"/>
  <c r="D37" i="8" s="1"/>
  <c r="C38" i="8"/>
  <c r="D38" i="8" s="1"/>
  <c r="F38" i="8" s="1"/>
  <c r="C39" i="8"/>
  <c r="D39" i="8" s="1"/>
  <c r="C40" i="8"/>
  <c r="D40" i="8" s="1"/>
  <c r="C41" i="8"/>
  <c r="D41" i="8" s="1"/>
  <c r="C42" i="8"/>
  <c r="D42" i="8" s="1"/>
  <c r="C43" i="8"/>
  <c r="D43" i="8" s="1"/>
  <c r="C44" i="8"/>
  <c r="D44" i="8" s="1"/>
  <c r="C45" i="8"/>
  <c r="D45" i="8" s="1"/>
  <c r="C46" i="8"/>
  <c r="C47" i="8"/>
  <c r="D47" i="8" s="1"/>
  <c r="C48" i="8"/>
  <c r="D48" i="8" s="1"/>
  <c r="C49" i="8"/>
  <c r="D49" i="8" s="1"/>
  <c r="C50" i="8"/>
  <c r="D50" i="8" s="1"/>
  <c r="C51" i="8"/>
  <c r="D51" i="8" s="1"/>
  <c r="C52" i="8"/>
  <c r="D52" i="8" s="1"/>
  <c r="C53" i="8"/>
  <c r="D53" i="8" s="1"/>
  <c r="C54" i="8"/>
  <c r="C55" i="8"/>
  <c r="D55" i="8" s="1"/>
  <c r="C56" i="8"/>
  <c r="D56" i="8" s="1"/>
  <c r="C57" i="8"/>
  <c r="D57" i="8" s="1"/>
  <c r="C58" i="8"/>
  <c r="D58" i="8" s="1"/>
  <c r="C59" i="8"/>
  <c r="D59" i="8" s="1"/>
  <c r="C60" i="8"/>
  <c r="D60" i="8" s="1"/>
  <c r="C61" i="8"/>
  <c r="D61" i="8" s="1"/>
  <c r="C62" i="8"/>
  <c r="D62" i="8" s="1"/>
  <c r="F62" i="8" s="1"/>
  <c r="J62" i="8" s="1"/>
  <c r="C63" i="8"/>
  <c r="D63" i="8" s="1"/>
  <c r="C64" i="8"/>
  <c r="D64" i="8" s="1"/>
  <c r="F64" i="8" s="1"/>
  <c r="C65" i="8"/>
  <c r="D65" i="8" s="1"/>
  <c r="C66" i="8"/>
  <c r="D66" i="8" s="1"/>
  <c r="C67" i="8"/>
  <c r="D67" i="8" s="1"/>
  <c r="C68" i="8"/>
  <c r="D68" i="8" s="1"/>
  <c r="C69" i="8"/>
  <c r="D69" i="8" s="1"/>
  <c r="C70" i="8"/>
  <c r="D70" i="8" s="1"/>
  <c r="F70" i="8" s="1"/>
  <c r="J70" i="8" s="1"/>
  <c r="C71" i="8"/>
  <c r="D71" i="8" s="1"/>
  <c r="C72" i="8"/>
  <c r="D72" i="8" s="1"/>
  <c r="E72" i="8" s="1"/>
  <c r="M72" i="8" s="1"/>
  <c r="C73" i="8"/>
  <c r="D73" i="8" s="1"/>
  <c r="C23" i="8"/>
  <c r="D23" i="8" s="1"/>
  <c r="T30" i="8" l="1"/>
  <c r="T24" i="8"/>
  <c r="T59" i="8"/>
  <c r="T69" i="8"/>
  <c r="T66" i="8"/>
  <c r="T50" i="8"/>
  <c r="T36" i="8"/>
  <c r="T55" i="8"/>
  <c r="T47" i="8"/>
  <c r="T29" i="8"/>
  <c r="T65" i="8"/>
  <c r="T57" i="8"/>
  <c r="T54" i="8"/>
  <c r="T63" i="8"/>
  <c r="T25" i="8"/>
  <c r="T46" i="8"/>
  <c r="T44" i="8"/>
  <c r="T64" i="8"/>
  <c r="T38" i="8"/>
  <c r="T31" i="8"/>
  <c r="T33" i="8"/>
  <c r="T28" i="8"/>
  <c r="T58" i="8"/>
  <c r="T72" i="8"/>
  <c r="T73" i="8"/>
  <c r="T61" i="8"/>
  <c r="T39" i="8"/>
  <c r="T51" i="8"/>
  <c r="T42" i="8"/>
  <c r="T56" i="8"/>
  <c r="T49" i="8"/>
  <c r="T53" i="8"/>
  <c r="T68" i="8"/>
  <c r="T43" i="8"/>
  <c r="T34" i="8"/>
  <c r="T48" i="8"/>
  <c r="T70" i="8"/>
  <c r="T41" i="8"/>
  <c r="T45" i="8"/>
  <c r="T60" i="8"/>
  <c r="T35" i="8"/>
  <c r="T26" i="8"/>
  <c r="T40" i="8"/>
  <c r="T62" i="8"/>
  <c r="T71" i="8"/>
  <c r="T37" i="8"/>
  <c r="T52" i="8"/>
  <c r="T27" i="8"/>
  <c r="T67" i="8"/>
  <c r="T32" i="8"/>
  <c r="E48" i="8"/>
  <c r="M48" i="8" s="1"/>
  <c r="F48" i="8"/>
  <c r="G48" i="8" s="1"/>
  <c r="E40" i="8"/>
  <c r="M40" i="8" s="1"/>
  <c r="F40" i="8"/>
  <c r="J40" i="8" s="1"/>
  <c r="E24" i="8"/>
  <c r="M24" i="8" s="1"/>
  <c r="P24" i="8" s="1"/>
  <c r="F24" i="8"/>
  <c r="G24" i="8" s="1"/>
  <c r="H24" i="8" s="1"/>
  <c r="E56" i="8"/>
  <c r="M56" i="8" s="1"/>
  <c r="N56" i="8" s="1"/>
  <c r="F56" i="8"/>
  <c r="G56" i="8" s="1"/>
  <c r="H56" i="8" s="1"/>
  <c r="F23" i="8"/>
  <c r="M23" i="8"/>
  <c r="P23" i="8" s="1"/>
  <c r="F49" i="8"/>
  <c r="J49" i="8" s="1"/>
  <c r="E49" i="8"/>
  <c r="M49" i="8" s="1"/>
  <c r="P49" i="8" s="1"/>
  <c r="F33" i="8"/>
  <c r="E33" i="8"/>
  <c r="M33" i="8" s="1"/>
  <c r="P33" i="8" s="1"/>
  <c r="F43" i="8"/>
  <c r="J43" i="8" s="1"/>
  <c r="E43" i="8"/>
  <c r="M43" i="8" s="1"/>
  <c r="P43" i="8" s="1"/>
  <c r="F50" i="8"/>
  <c r="E50" i="8"/>
  <c r="M50" i="8" s="1"/>
  <c r="N50" i="8" s="1"/>
  <c r="F26" i="8"/>
  <c r="E26" i="8"/>
  <c r="M26" i="8" s="1"/>
  <c r="N26" i="8" s="1"/>
  <c r="E57" i="8"/>
  <c r="M57" i="8" s="1"/>
  <c r="N57" i="8" s="1"/>
  <c r="F57" i="8"/>
  <c r="J57" i="8" s="1"/>
  <c r="F25" i="8"/>
  <c r="E25" i="8"/>
  <c r="M25" i="8" s="1"/>
  <c r="N25" i="8" s="1"/>
  <c r="F63" i="8"/>
  <c r="E63" i="8"/>
  <c r="M63" i="8" s="1"/>
  <c r="P63" i="8" s="1"/>
  <c r="F47" i="8"/>
  <c r="E47" i="8"/>
  <c r="M47" i="8" s="1"/>
  <c r="N47" i="8" s="1"/>
  <c r="F39" i="8"/>
  <c r="E39" i="8"/>
  <c r="M39" i="8" s="1"/>
  <c r="N39" i="8" s="1"/>
  <c r="F31" i="8"/>
  <c r="E31" i="8"/>
  <c r="M31" i="8" s="1"/>
  <c r="P31" i="8" s="1"/>
  <c r="E58" i="8"/>
  <c r="M58" i="8" s="1"/>
  <c r="N58" i="8" s="1"/>
  <c r="F58" i="8"/>
  <c r="J58" i="8" s="1"/>
  <c r="E34" i="8"/>
  <c r="M34" i="8" s="1"/>
  <c r="P34" i="8" s="1"/>
  <c r="F34" i="8"/>
  <c r="F73" i="8"/>
  <c r="J73" i="8" s="1"/>
  <c r="E73" i="8"/>
  <c r="M73" i="8" s="1"/>
  <c r="P73" i="8" s="1"/>
  <c r="F41" i="8"/>
  <c r="J41" i="8" s="1"/>
  <c r="E41" i="8"/>
  <c r="M41" i="8" s="1"/>
  <c r="P41" i="8" s="1"/>
  <c r="G38" i="8"/>
  <c r="H38" i="8" s="1"/>
  <c r="J38" i="8"/>
  <c r="F59" i="8"/>
  <c r="J59" i="8" s="1"/>
  <c r="E59" i="8"/>
  <c r="M59" i="8" s="1"/>
  <c r="P59" i="8" s="1"/>
  <c r="F66" i="8"/>
  <c r="E66" i="8"/>
  <c r="M66" i="8" s="1"/>
  <c r="N66" i="8" s="1"/>
  <c r="E42" i="8"/>
  <c r="M42" i="8" s="1"/>
  <c r="N42" i="8" s="1"/>
  <c r="F42" i="8"/>
  <c r="E65" i="8"/>
  <c r="M65" i="8" s="1"/>
  <c r="F65" i="8"/>
  <c r="J65" i="8" s="1"/>
  <c r="F71" i="8"/>
  <c r="E71" i="8"/>
  <c r="M71" i="8" s="1"/>
  <c r="P71" i="8" s="1"/>
  <c r="F55" i="8"/>
  <c r="E55" i="8"/>
  <c r="M55" i="8" s="1"/>
  <c r="N55" i="8" s="1"/>
  <c r="F69" i="8"/>
  <c r="J69" i="8" s="1"/>
  <c r="E69" i="8"/>
  <c r="M69" i="8" s="1"/>
  <c r="N69" i="8" s="1"/>
  <c r="E61" i="8"/>
  <c r="M61" i="8" s="1"/>
  <c r="N61" i="8" s="1"/>
  <c r="F61" i="8"/>
  <c r="E53" i="8"/>
  <c r="M53" i="8" s="1"/>
  <c r="F53" i="8"/>
  <c r="F45" i="8"/>
  <c r="J45" i="8" s="1"/>
  <c r="E45" i="8"/>
  <c r="M45" i="8" s="1"/>
  <c r="P45" i="8" s="1"/>
  <c r="F37" i="8"/>
  <c r="E37" i="8"/>
  <c r="M37" i="8" s="1"/>
  <c r="P37" i="8" s="1"/>
  <c r="F29" i="8"/>
  <c r="E29" i="8"/>
  <c r="M29" i="8" s="1"/>
  <c r="P29" i="8" s="1"/>
  <c r="G64" i="8"/>
  <c r="J64" i="8"/>
  <c r="G32" i="8"/>
  <c r="H32" i="8" s="1"/>
  <c r="J32" i="8"/>
  <c r="F51" i="8"/>
  <c r="J51" i="8" s="1"/>
  <c r="E51" i="8"/>
  <c r="M51" i="8" s="1"/>
  <c r="N51" i="8" s="1"/>
  <c r="F68" i="8"/>
  <c r="E68" i="8"/>
  <c r="M68" i="8" s="1"/>
  <c r="P68" i="8" s="1"/>
  <c r="F60" i="8"/>
  <c r="E60" i="8"/>
  <c r="M60" i="8" s="1"/>
  <c r="N60" i="8" s="1"/>
  <c r="F52" i="8"/>
  <c r="E52" i="8"/>
  <c r="M52" i="8" s="1"/>
  <c r="P52" i="8" s="1"/>
  <c r="F44" i="8"/>
  <c r="E44" i="8"/>
  <c r="M44" i="8" s="1"/>
  <c r="N44" i="8" s="1"/>
  <c r="F36" i="8"/>
  <c r="E36" i="8"/>
  <c r="M36" i="8" s="1"/>
  <c r="P36" i="8" s="1"/>
  <c r="F28" i="8"/>
  <c r="E28" i="8"/>
  <c r="M28" i="8" s="1"/>
  <c r="P28" i="8" s="1"/>
  <c r="F67" i="8"/>
  <c r="J67" i="8" s="1"/>
  <c r="E67" i="8"/>
  <c r="M67" i="8" s="1"/>
  <c r="F35" i="8"/>
  <c r="E35" i="8"/>
  <c r="M35" i="8" s="1"/>
  <c r="N35" i="8" s="1"/>
  <c r="E27" i="8"/>
  <c r="M27" i="8" s="1"/>
  <c r="N27" i="8" s="1"/>
  <c r="F27" i="8"/>
  <c r="F72" i="8"/>
  <c r="F30" i="8"/>
  <c r="E64" i="8"/>
  <c r="M64" i="8" s="1"/>
  <c r="P64" i="8" s="1"/>
  <c r="E32" i="8"/>
  <c r="M32" i="8" s="1"/>
  <c r="P32" i="8" s="1"/>
  <c r="F54" i="8"/>
  <c r="J54" i="8" s="1"/>
  <c r="E70" i="8"/>
  <c r="M70" i="8" s="1"/>
  <c r="P70" i="8" s="1"/>
  <c r="E62" i="8"/>
  <c r="M62" i="8" s="1"/>
  <c r="E46" i="8"/>
  <c r="M46" i="8" s="1"/>
  <c r="P46" i="8" s="1"/>
  <c r="E38" i="8"/>
  <c r="M38" i="8" s="1"/>
  <c r="P38" i="8" s="1"/>
  <c r="J48" i="8"/>
  <c r="J24" i="8"/>
  <c r="N34" i="8"/>
  <c r="N24" i="8"/>
  <c r="O24" i="8" s="1"/>
  <c r="N30" i="8"/>
  <c r="P30" i="8"/>
  <c r="P27" i="8"/>
  <c r="N63" i="8"/>
  <c r="N59" i="8"/>
  <c r="N53" i="8"/>
  <c r="P53" i="8"/>
  <c r="N48" i="8"/>
  <c r="P48" i="8"/>
  <c r="N72" i="8"/>
  <c r="P72" i="8"/>
  <c r="N40" i="8"/>
  <c r="P40" i="8"/>
  <c r="P26" i="8"/>
  <c r="N23" i="8"/>
  <c r="N38" i="8"/>
  <c r="N36" i="8"/>
  <c r="G69" i="8"/>
  <c r="G45" i="8"/>
  <c r="G58" i="8"/>
  <c r="N54" i="8"/>
  <c r="P54" i="8"/>
  <c r="P57" i="8"/>
  <c r="N46" i="8"/>
  <c r="P65" i="8"/>
  <c r="N65" i="8"/>
  <c r="N49" i="8"/>
  <c r="N62" i="8"/>
  <c r="P62" i="8"/>
  <c r="G73" i="8"/>
  <c r="I64" i="8"/>
  <c r="K64" i="8" s="1"/>
  <c r="L64" i="8" s="1"/>
  <c r="H64" i="8"/>
  <c r="G57" i="8"/>
  <c r="I56" i="8"/>
  <c r="K56" i="8" s="1"/>
  <c r="L56" i="8" s="1"/>
  <c r="G41" i="8"/>
  <c r="G65" i="8"/>
  <c r="G46" i="8"/>
  <c r="G43" i="8"/>
  <c r="P50" i="8"/>
  <c r="G70" i="8"/>
  <c r="G67" i="8"/>
  <c r="G62" i="8"/>
  <c r="G59" i="8"/>
  <c r="P58" i="8"/>
  <c r="G49" i="8"/>
  <c r="I48" i="8"/>
  <c r="K48" i="8" s="1"/>
  <c r="L48" i="8" s="1"/>
  <c r="H48" i="8"/>
  <c r="G40" i="8"/>
  <c r="O26" i="8"/>
  <c r="N68" i="8" l="1"/>
  <c r="N33" i="8"/>
  <c r="N45" i="8"/>
  <c r="N71" i="8"/>
  <c r="O71" i="8" s="1"/>
  <c r="S71" i="8" s="1"/>
  <c r="U71" i="8" s="1"/>
  <c r="N70" i="8"/>
  <c r="O57" i="8"/>
  <c r="S57" i="8" s="1"/>
  <c r="U57" i="8" s="1"/>
  <c r="O53" i="8"/>
  <c r="S53" i="8" s="1"/>
  <c r="U53" i="8" s="1"/>
  <c r="O60" i="8"/>
  <c r="S60" i="8" s="1"/>
  <c r="U60" i="8" s="1"/>
  <c r="S26" i="8"/>
  <c r="U26" i="8" s="1"/>
  <c r="O40" i="8"/>
  <c r="S40" i="8" s="1"/>
  <c r="U40" i="8" s="1"/>
  <c r="O63" i="8"/>
  <c r="S63" i="8" s="1"/>
  <c r="U63" i="8" s="1"/>
  <c r="P44" i="8"/>
  <c r="O47" i="8"/>
  <c r="S47" i="8" s="1"/>
  <c r="U47" i="8" s="1"/>
  <c r="O46" i="8"/>
  <c r="S46" i="8" s="1"/>
  <c r="U46" i="8" s="1"/>
  <c r="O50" i="8"/>
  <c r="S50" i="8" s="1"/>
  <c r="U50" i="8" s="1"/>
  <c r="N64" i="8"/>
  <c r="O36" i="8"/>
  <c r="S36" i="8" s="1"/>
  <c r="U36" i="8" s="1"/>
  <c r="O68" i="8"/>
  <c r="S68" i="8" s="1"/>
  <c r="U68" i="8" s="1"/>
  <c r="O62" i="8"/>
  <c r="S62" i="8" s="1"/>
  <c r="U62" i="8" s="1"/>
  <c r="N28" i="8"/>
  <c r="O72" i="8"/>
  <c r="S72" i="8" s="1"/>
  <c r="U72" i="8" s="1"/>
  <c r="O33" i="8"/>
  <c r="S33" i="8" s="1"/>
  <c r="U33" i="8" s="1"/>
  <c r="O30" i="8"/>
  <c r="S30" i="8" s="1"/>
  <c r="U30" i="8" s="1"/>
  <c r="O27" i="8"/>
  <c r="S27" i="8" s="1"/>
  <c r="U27" i="8" s="1"/>
  <c r="O61" i="8"/>
  <c r="S61" i="8" s="1"/>
  <c r="U61" i="8" s="1"/>
  <c r="O58" i="8"/>
  <c r="S58" i="8" s="1"/>
  <c r="U58" i="8" s="1"/>
  <c r="O49" i="8"/>
  <c r="S49" i="8" s="1"/>
  <c r="U49" i="8" s="1"/>
  <c r="S24" i="8"/>
  <c r="U24" i="8" s="1"/>
  <c r="O35" i="8"/>
  <c r="S35" i="8" s="1"/>
  <c r="U35" i="8" s="1"/>
  <c r="O51" i="8"/>
  <c r="S51" i="8" s="1"/>
  <c r="U51" i="8" s="1"/>
  <c r="O69" i="8"/>
  <c r="S69" i="8" s="1"/>
  <c r="U69" i="8" s="1"/>
  <c r="O25" i="8"/>
  <c r="S25" i="8" s="1"/>
  <c r="U25" i="8" s="1"/>
  <c r="O70" i="8"/>
  <c r="P47" i="8"/>
  <c r="O48" i="8"/>
  <c r="S48" i="8" s="1"/>
  <c r="U48" i="8" s="1"/>
  <c r="N29" i="8"/>
  <c r="O42" i="8"/>
  <c r="S42" i="8"/>
  <c r="U42" i="8" s="1"/>
  <c r="O56" i="8"/>
  <c r="S56" i="8" s="1"/>
  <c r="U56" i="8" s="1"/>
  <c r="O59" i="8"/>
  <c r="S59" i="8" s="1"/>
  <c r="U59" i="8" s="1"/>
  <c r="O38" i="8"/>
  <c r="S38" i="8" s="1"/>
  <c r="U38" i="8" s="1"/>
  <c r="O45" i="8"/>
  <c r="S45" i="8" s="1"/>
  <c r="U45" i="8" s="1"/>
  <c r="O44" i="8"/>
  <c r="S44" i="8" s="1"/>
  <c r="U44" i="8" s="1"/>
  <c r="O65" i="8"/>
  <c r="S65" i="8" s="1"/>
  <c r="U65" i="8" s="1"/>
  <c r="O54" i="8"/>
  <c r="S54" i="8" s="1"/>
  <c r="U54" i="8" s="1"/>
  <c r="O23" i="8"/>
  <c r="S23" i="8" s="1"/>
  <c r="P60" i="8"/>
  <c r="O34" i="8"/>
  <c r="S34" i="8" s="1"/>
  <c r="U34" i="8" s="1"/>
  <c r="O55" i="8"/>
  <c r="S55" i="8" s="1"/>
  <c r="U55" i="8" s="1"/>
  <c r="O66" i="8"/>
  <c r="S66" i="8" s="1"/>
  <c r="U66" i="8" s="1"/>
  <c r="O39" i="8"/>
  <c r="S39" i="8" s="1"/>
  <c r="U39" i="8" s="1"/>
  <c r="G51" i="8"/>
  <c r="J56" i="8"/>
  <c r="P66" i="8"/>
  <c r="P56" i="8"/>
  <c r="P39" i="8"/>
  <c r="I24" i="8"/>
  <c r="K24" i="8" s="1"/>
  <c r="L24" i="8" s="1"/>
  <c r="N52" i="8"/>
  <c r="N73" i="8"/>
  <c r="P61" i="8"/>
  <c r="P55" i="8"/>
  <c r="P42" i="8"/>
  <c r="N32" i="8"/>
  <c r="P25" i="8"/>
  <c r="J35" i="8"/>
  <c r="G35" i="8"/>
  <c r="H35" i="8" s="1"/>
  <c r="G44" i="8"/>
  <c r="J44" i="8"/>
  <c r="G37" i="8"/>
  <c r="H37" i="8" s="1"/>
  <c r="J37" i="8"/>
  <c r="G31" i="8"/>
  <c r="J31" i="8"/>
  <c r="G25" i="8"/>
  <c r="H25" i="8" s="1"/>
  <c r="J25" i="8"/>
  <c r="G42" i="8"/>
  <c r="J42" i="8"/>
  <c r="G54" i="8"/>
  <c r="P67" i="8"/>
  <c r="N67" i="8"/>
  <c r="G30" i="8"/>
  <c r="H30" i="8" s="1"/>
  <c r="J30" i="8"/>
  <c r="G52" i="8"/>
  <c r="J52" i="8"/>
  <c r="G55" i="8"/>
  <c r="J55" i="8"/>
  <c r="G66" i="8"/>
  <c r="J66" i="8"/>
  <c r="G39" i="8"/>
  <c r="J39" i="8"/>
  <c r="G33" i="8"/>
  <c r="H33" i="8" s="1"/>
  <c r="J33" i="8"/>
  <c r="P51" i="8"/>
  <c r="P69" i="8"/>
  <c r="G53" i="8"/>
  <c r="J53" i="8"/>
  <c r="G34" i="8"/>
  <c r="J34" i="8"/>
  <c r="N41" i="8"/>
  <c r="N31" i="8"/>
  <c r="N37" i="8"/>
  <c r="G72" i="8"/>
  <c r="J72" i="8"/>
  <c r="G28" i="8"/>
  <c r="H28" i="8" s="1"/>
  <c r="J28" i="8"/>
  <c r="G60" i="8"/>
  <c r="J60" i="8"/>
  <c r="G71" i="8"/>
  <c r="J71" i="8"/>
  <c r="G47" i="8"/>
  <c r="J47" i="8"/>
  <c r="G26" i="8"/>
  <c r="J26" i="8"/>
  <c r="N43" i="8"/>
  <c r="J27" i="8"/>
  <c r="G27" i="8"/>
  <c r="H27" i="8" s="1"/>
  <c r="G61" i="8"/>
  <c r="J61" i="8"/>
  <c r="P35" i="8"/>
  <c r="G36" i="8"/>
  <c r="H36" i="8" s="1"/>
  <c r="J36" i="8"/>
  <c r="J68" i="8"/>
  <c r="G68" i="8"/>
  <c r="G29" i="8"/>
  <c r="H29" i="8" s="1"/>
  <c r="J29" i="8"/>
  <c r="G63" i="8"/>
  <c r="J63" i="8"/>
  <c r="J50" i="8"/>
  <c r="G50" i="8"/>
  <c r="G23" i="8"/>
  <c r="J23" i="8"/>
  <c r="H69" i="8"/>
  <c r="I69" i="8"/>
  <c r="K69" i="8" s="1"/>
  <c r="L69" i="8" s="1"/>
  <c r="H45" i="8"/>
  <c r="I45" i="8"/>
  <c r="K45" i="8" s="1"/>
  <c r="L45" i="8" s="1"/>
  <c r="H58" i="8"/>
  <c r="I58" i="8"/>
  <c r="K58" i="8" s="1"/>
  <c r="L58" i="8" s="1"/>
  <c r="H70" i="8"/>
  <c r="I70" i="8"/>
  <c r="K70" i="8" s="1"/>
  <c r="L70" i="8" s="1"/>
  <c r="H65" i="8"/>
  <c r="I65" i="8"/>
  <c r="K65" i="8" s="1"/>
  <c r="L65" i="8" s="1"/>
  <c r="H73" i="8"/>
  <c r="I73" i="8"/>
  <c r="K73" i="8"/>
  <c r="L73" i="8" s="1"/>
  <c r="H40" i="8"/>
  <c r="I40" i="8"/>
  <c r="K40" i="8"/>
  <c r="L40" i="8" s="1"/>
  <c r="I67" i="8"/>
  <c r="K67" i="8" s="1"/>
  <c r="L67" i="8" s="1"/>
  <c r="H67" i="8"/>
  <c r="H62" i="8"/>
  <c r="I62" i="8"/>
  <c r="K62" i="8"/>
  <c r="L62" i="8" s="1"/>
  <c r="I51" i="8"/>
  <c r="K51" i="8" s="1"/>
  <c r="L51" i="8" s="1"/>
  <c r="H51" i="8"/>
  <c r="H54" i="8"/>
  <c r="I54" i="8"/>
  <c r="K54" i="8" s="1"/>
  <c r="L54" i="8" s="1"/>
  <c r="I43" i="8"/>
  <c r="K43" i="8" s="1"/>
  <c r="L43" i="8" s="1"/>
  <c r="H43" i="8"/>
  <c r="H46" i="8"/>
  <c r="I46" i="8"/>
  <c r="K46" i="8" s="1"/>
  <c r="L46" i="8" s="1"/>
  <c r="H41" i="8"/>
  <c r="I41" i="8"/>
  <c r="K41" i="8" s="1"/>
  <c r="L41" i="8" s="1"/>
  <c r="H57" i="8"/>
  <c r="I57" i="8"/>
  <c r="K57" i="8" s="1"/>
  <c r="L57" i="8" s="1"/>
  <c r="H49" i="8"/>
  <c r="K49" i="8"/>
  <c r="L49" i="8" s="1"/>
  <c r="I49" i="8"/>
  <c r="I59" i="8"/>
  <c r="K59" i="8" s="1"/>
  <c r="L59" i="8" s="1"/>
  <c r="H59" i="8"/>
  <c r="I32" i="8"/>
  <c r="I36" i="8"/>
  <c r="I27" i="8"/>
  <c r="I33" i="8"/>
  <c r="I37" i="8"/>
  <c r="I35" i="8"/>
  <c r="I30" i="8"/>
  <c r="I28" i="8"/>
  <c r="I38" i="8"/>
  <c r="S70" i="8" l="1"/>
  <c r="U70" i="8" s="1"/>
  <c r="O37" i="8"/>
  <c r="S37" i="8" s="1"/>
  <c r="U37" i="8" s="1"/>
  <c r="O41" i="8"/>
  <c r="S41" i="8" s="1"/>
  <c r="U41" i="8" s="1"/>
  <c r="O64" i="8"/>
  <c r="S64" i="8" s="1"/>
  <c r="U64" i="8" s="1"/>
  <c r="O31" i="8"/>
  <c r="S31" i="8" s="1"/>
  <c r="U31" i="8" s="1"/>
  <c r="O43" i="8"/>
  <c r="S43" i="8" s="1"/>
  <c r="U43" i="8" s="1"/>
  <c r="O73" i="8"/>
  <c r="S73" i="8" s="1"/>
  <c r="U73" i="8" s="1"/>
  <c r="O52" i="8"/>
  <c r="S52" i="8" s="1"/>
  <c r="U52" i="8" s="1"/>
  <c r="O28" i="8"/>
  <c r="S28" i="8" s="1"/>
  <c r="U28" i="8" s="1"/>
  <c r="O32" i="8"/>
  <c r="S32" i="8"/>
  <c r="U32" i="8" s="1"/>
  <c r="O67" i="8"/>
  <c r="S67" i="8" s="1"/>
  <c r="U67" i="8" s="1"/>
  <c r="O29" i="8"/>
  <c r="S29" i="8" s="1"/>
  <c r="U29" i="8" s="1"/>
  <c r="I25" i="8"/>
  <c r="I29" i="8"/>
  <c r="H63" i="8"/>
  <c r="I63" i="8"/>
  <c r="K63" i="8" s="1"/>
  <c r="L63" i="8" s="1"/>
  <c r="H47" i="8"/>
  <c r="I47" i="8"/>
  <c r="K47" i="8" s="1"/>
  <c r="L47" i="8" s="1"/>
  <c r="H61" i="8"/>
  <c r="I61" i="8"/>
  <c r="K61" i="8" s="1"/>
  <c r="L61" i="8" s="1"/>
  <c r="H71" i="8"/>
  <c r="I71" i="8"/>
  <c r="K71" i="8"/>
  <c r="L71" i="8" s="1"/>
  <c r="H55" i="8"/>
  <c r="I55" i="8"/>
  <c r="K55" i="8" s="1"/>
  <c r="L55" i="8" s="1"/>
  <c r="I68" i="8"/>
  <c r="K68" i="8" s="1"/>
  <c r="L68" i="8" s="1"/>
  <c r="H68" i="8"/>
  <c r="I42" i="8"/>
  <c r="K42" i="8" s="1"/>
  <c r="L42" i="8" s="1"/>
  <c r="H42" i="8"/>
  <c r="H44" i="8"/>
  <c r="I44" i="8"/>
  <c r="K44" i="8" s="1"/>
  <c r="L44" i="8" s="1"/>
  <c r="I72" i="8"/>
  <c r="K72" i="8" s="1"/>
  <c r="L72" i="8" s="1"/>
  <c r="H72" i="8"/>
  <c r="I23" i="8"/>
  <c r="H23" i="8"/>
  <c r="H60" i="8"/>
  <c r="I60" i="8"/>
  <c r="K60" i="8"/>
  <c r="L60" i="8" s="1"/>
  <c r="I52" i="8"/>
  <c r="H52" i="8"/>
  <c r="K52" i="8"/>
  <c r="L52" i="8" s="1"/>
  <c r="H50" i="8"/>
  <c r="I50" i="8"/>
  <c r="K50" i="8"/>
  <c r="L50" i="8" s="1"/>
  <c r="H66" i="8"/>
  <c r="I66" i="8"/>
  <c r="K66" i="8" s="1"/>
  <c r="L66" i="8" s="1"/>
  <c r="H26" i="8"/>
  <c r="I26" i="8"/>
  <c r="K26" i="8" s="1"/>
  <c r="L26" i="8" s="1"/>
  <c r="H34" i="8"/>
  <c r="I34" i="8"/>
  <c r="K34" i="8" s="1"/>
  <c r="L34" i="8" s="1"/>
  <c r="H39" i="8"/>
  <c r="I39" i="8"/>
  <c r="K39" i="8" s="1"/>
  <c r="L39" i="8" s="1"/>
  <c r="I53" i="8"/>
  <c r="H53" i="8"/>
  <c r="K53" i="8"/>
  <c r="L53" i="8" s="1"/>
  <c r="H31" i="8"/>
  <c r="I31" i="8"/>
  <c r="K31" i="8" s="1"/>
  <c r="L31" i="8" s="1"/>
  <c r="K25" i="8"/>
  <c r="L25" i="8" s="1"/>
  <c r="K37" i="8"/>
  <c r="L37" i="8" s="1"/>
  <c r="K32" i="8"/>
  <c r="L32" i="8" s="1"/>
  <c r="K28" i="8"/>
  <c r="L28" i="8" s="1"/>
  <c r="K30" i="8"/>
  <c r="L30" i="8" s="1"/>
  <c r="K35" i="8"/>
  <c r="L35" i="8" s="1"/>
  <c r="K33" i="8"/>
  <c r="L33" i="8" s="1"/>
  <c r="K36" i="8"/>
  <c r="L36" i="8" s="1"/>
  <c r="K27" i="8"/>
  <c r="L27" i="8" s="1"/>
  <c r="K38" i="8"/>
  <c r="L38" i="8" s="1"/>
  <c r="K29" i="8"/>
  <c r="L29" i="8" s="1"/>
  <c r="L23" i="8" l="1"/>
</calcChain>
</file>

<file path=xl/sharedStrings.xml><?xml version="1.0" encoding="utf-8"?>
<sst xmlns="http://schemas.openxmlformats.org/spreadsheetml/2006/main" count="53" uniqueCount="51">
  <si>
    <t>V_0</t>
  </si>
  <si>
    <t>K'</t>
  </si>
  <si>
    <t>DeltaT</t>
  </si>
  <si>
    <t>K_0(Wentzo.)</t>
  </si>
  <si>
    <t>K_0(AndersonGruen)</t>
  </si>
  <si>
    <t>P (assumed)</t>
  </si>
  <si>
    <t>alpha(P)</t>
  </si>
  <si>
    <t>V(Preal,T)/V0</t>
  </si>
  <si>
    <t>dAlphadP(fit)</t>
  </si>
  <si>
    <t>dAlphadP</t>
  </si>
  <si>
    <t>Alpha0</t>
  </si>
  <si>
    <t>Alpha0(fit)</t>
  </si>
  <si>
    <t>z(P)</t>
  </si>
  <si>
    <t>K0(fit)</t>
  </si>
  <si>
    <t>z(P) fit</t>
  </si>
  <si>
    <t>alpha(P) fit</t>
  </si>
  <si>
    <t>K(T,P)</t>
  </si>
  <si>
    <t>Anderson-Grueneisen delta</t>
  </si>
  <si>
    <t>K(T,P) fit</t>
  </si>
  <si>
    <t>dK/dT(eq)</t>
  </si>
  <si>
    <t>dK/dT(model)</t>
  </si>
  <si>
    <t>dK/dT(eq) fit</t>
  </si>
  <si>
    <t>P(measured)</t>
  </si>
  <si>
    <t>delta(p)</t>
  </si>
  <si>
    <t>P(th)</t>
  </si>
  <si>
    <t>T</t>
  </si>
  <si>
    <t>K' (fit)</t>
  </si>
  <si>
    <t>X</t>
  </si>
  <si>
    <t>V(Preal,T)</t>
  </si>
  <si>
    <t>A-G_delta(fit)</t>
  </si>
  <si>
    <t>Occupancy</t>
  </si>
  <si>
    <t>Mg</t>
  </si>
  <si>
    <t>Fe</t>
  </si>
  <si>
    <t>Si</t>
  </si>
  <si>
    <t>O</t>
  </si>
  <si>
    <t>avogadro's number</t>
  </si>
  <si>
    <t>Multiplicity</t>
  </si>
  <si>
    <t>atomic mass (g/mole)</t>
  </si>
  <si>
    <t>g/atom</t>
  </si>
  <si>
    <t>g/unit cell</t>
  </si>
  <si>
    <t>Sum</t>
  </si>
  <si>
    <t>V(P,T) in cm^3</t>
  </si>
  <si>
    <t>Density (g/cm^3</t>
  </si>
  <si>
    <t>P_Real</t>
  </si>
  <si>
    <t>V(P,T) fit in cm^3</t>
  </si>
  <si>
    <t>Density as fit</t>
  </si>
  <si>
    <t>Density difference^2</t>
  </si>
  <si>
    <t>Density Difference Square Sum</t>
  </si>
  <si>
    <t>X(Fe)</t>
  </si>
  <si>
    <t>Mass/unit-cell (real)</t>
  </si>
  <si>
    <t>Mass/unit-cell (fittingFE)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</si>
</sst>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E+0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1" fontId="0" fillId="0" borderId="0" xfId="0" applyNumberFormat="1"/>
    <xf numFmtId="164" fontId="0" fillId="0" borderId="0" xfId="0" applyNumberFormat="1"/>
    <xf numFmtId="0" fontId="0" fillId="0" borderId="0" xfId="0" applyNumberFormat="1"/>
    <xf numFmtId="16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dK/dT</a:t>
            </a:r>
            <a:r>
              <a:rPr lang="en-US" baseline="0"/>
              <a:t> vs V(P,T)/V(0)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373572300031964"/>
          <c:y val="5.9156131379991844E-2"/>
          <c:w val="0.75533813040558495"/>
          <c:h val="0.82640029261852854"/>
        </c:manualLayout>
      </c:layout>
      <c:scatterChart>
        <c:scatterStyle val="lineMarker"/>
        <c:varyColors val="0"/>
        <c:ser>
          <c:idx val="1"/>
          <c:order val="0"/>
          <c:tx>
            <c:v>2000 K fit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'3T''s delta'!$L$23:$L$39</c:f>
              <c:numCache>
                <c:formatCode>General</c:formatCode>
                <c:ptCount val="17"/>
                <c:pt idx="0">
                  <c:v>0.91815272311283025</c:v>
                </c:pt>
                <c:pt idx="1">
                  <c:v>0.91548419862142627</c:v>
                </c:pt>
                <c:pt idx="2">
                  <c:v>0.90269035523306718</c:v>
                </c:pt>
                <c:pt idx="3">
                  <c:v>0.89073192914547761</c:v>
                </c:pt>
                <c:pt idx="4">
                  <c:v>0.87951493185420915</c:v>
                </c:pt>
                <c:pt idx="5">
                  <c:v>0.86895993197062349</c:v>
                </c:pt>
                <c:pt idx="6">
                  <c:v>0.85899923993874105</c:v>
                </c:pt>
                <c:pt idx="7">
                  <c:v>0.84957473620390855</c:v>
                </c:pt>
                <c:pt idx="8">
                  <c:v>0.84063617502968069</c:v>
                </c:pt>
                <c:pt idx="9">
                  <c:v>0.83213984489579174</c:v>
                </c:pt>
                <c:pt idx="10">
                  <c:v>0.8240474996577557</c:v>
                </c:pt>
                <c:pt idx="11">
                  <c:v>0.81632549772246088</c:v>
                </c:pt>
                <c:pt idx="12">
                  <c:v>0.80894410276018935</c:v>
                </c:pt>
                <c:pt idx="13">
                  <c:v>0.80187691110630932</c:v>
                </c:pt>
                <c:pt idx="14">
                  <c:v>0.79510037943589096</c:v>
                </c:pt>
                <c:pt idx="15">
                  <c:v>0.78859343247856872</c:v>
                </c:pt>
                <c:pt idx="16">
                  <c:v>0.78233713512906711</c:v>
                </c:pt>
              </c:numCache>
            </c:numRef>
          </c:xVal>
          <c:yVal>
            <c:numRef>
              <c:f>'3T''s delta'!$P$23:$P$39</c:f>
              <c:numCache>
                <c:formatCode>General</c:formatCode>
                <c:ptCount val="17"/>
                <c:pt idx="0">
                  <c:v>-5.1517305587436496E-3</c:v>
                </c:pt>
                <c:pt idx="1">
                  <c:v>-5.114040472721011E-3</c:v>
                </c:pt>
                <c:pt idx="2">
                  <c:v>-4.9253321919863254E-3</c:v>
                </c:pt>
                <c:pt idx="3">
                  <c:v>-4.7361931783804741E-3</c:v>
                </c:pt>
                <c:pt idx="4">
                  <c:v>-4.5466220888044639E-3</c:v>
                </c:pt>
                <c:pt idx="5">
                  <c:v>-4.3566175748470676E-3</c:v>
                </c:pt>
                <c:pt idx="6">
                  <c:v>-4.1661782827592938E-3</c:v>
                </c:pt>
                <c:pt idx="7">
                  <c:v>-3.9753028534289568E-3</c:v>
                </c:pt>
                <c:pt idx="8">
                  <c:v>-3.7839899223546486E-3</c:v>
                </c:pt>
                <c:pt idx="9">
                  <c:v>-3.5922381196202228E-3</c:v>
                </c:pt>
                <c:pt idx="10">
                  <c:v>-3.4000460698683475E-3</c:v>
                </c:pt>
                <c:pt idx="11">
                  <c:v>-3.2074123922746583E-3</c:v>
                </c:pt>
                <c:pt idx="12">
                  <c:v>-3.0143357005210404E-3</c:v>
                </c:pt>
                <c:pt idx="13">
                  <c:v>-2.8208146027695509E-3</c:v>
                </c:pt>
                <c:pt idx="14">
                  <c:v>-2.6268477016355139E-3</c:v>
                </c:pt>
                <c:pt idx="15">
                  <c:v>-2.4324335941608411E-3</c:v>
                </c:pt>
                <c:pt idx="16">
                  <c:v>-2.2375708717869962E-3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B4-4953-B0C2-A3B68EFEB14E}"/>
            </c:ext>
          </c:extLst>
        </c:ser>
        <c:ser>
          <c:idx val="0"/>
          <c:order val="1"/>
          <c:tx>
            <c:v>2500 K fit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'3T''s delta'!$L$40:$L$56</c:f>
              <c:numCache>
                <c:formatCode>General</c:formatCode>
                <c:ptCount val="17"/>
                <c:pt idx="0">
                  <c:v>0.91657943792718566</c:v>
                </c:pt>
                <c:pt idx="1">
                  <c:v>0.91392144911774575</c:v>
                </c:pt>
                <c:pt idx="2">
                  <c:v>0.90117376072584943</c:v>
                </c:pt>
                <c:pt idx="3">
                  <c:v>0.8892519944611087</c:v>
                </c:pt>
                <c:pt idx="4">
                  <c:v>0.87806372390286724</c:v>
                </c:pt>
                <c:pt idx="5">
                  <c:v>0.86753076640883098</c:v>
                </c:pt>
                <c:pt idx="6">
                  <c:v>0.85758644144311535</c:v>
                </c:pt>
                <c:pt idx="7">
                  <c:v>0.84817345270936695</c:v>
                </c:pt>
                <c:pt idx="8">
                  <c:v>0.83924223211004334</c:v>
                </c:pt>
                <c:pt idx="9">
                  <c:v>0.83074963040323291</c:v>
                </c:pt>
                <c:pt idx="10">
                  <c:v>0.82265787144848868</c:v>
                </c:pt>
                <c:pt idx="11">
                  <c:v>0.81493370919251906</c:v>
                </c:pt>
                <c:pt idx="12">
                  <c:v>0.80754774226174442</c:v>
                </c:pt>
                <c:pt idx="13">
                  <c:v>0.80047385228420731</c:v>
                </c:pt>
                <c:pt idx="14">
                  <c:v>0.79368874023057878</c:v>
                </c:pt>
                <c:pt idx="15">
                  <c:v>0.78717154106258236</c:v>
                </c:pt>
                <c:pt idx="16">
                  <c:v>0.78090350143263287</c:v>
                </c:pt>
              </c:numCache>
            </c:numRef>
          </c:xVal>
          <c:yVal>
            <c:numRef>
              <c:f>'3T''s delta'!$P$40:$P$56</c:f>
              <c:numCache>
                <c:formatCode>General</c:formatCode>
                <c:ptCount val="17"/>
                <c:pt idx="0">
                  <c:v>-5.0138417780027436E-3</c:v>
                </c:pt>
                <c:pt idx="1">
                  <c:v>-4.9767565527602644E-3</c:v>
                </c:pt>
                <c:pt idx="2">
                  <c:v>-4.7910039188395169E-3</c:v>
                </c:pt>
                <c:pt idx="3">
                  <c:v>-4.6047055050208808E-3</c:v>
                </c:pt>
                <c:pt idx="4">
                  <c:v>-4.4178591200788857E-3</c:v>
                </c:pt>
                <c:pt idx="5">
                  <c:v>-4.2304625616264571E-3</c:v>
                </c:pt>
                <c:pt idx="6">
                  <c:v>-4.0425136160458213E-3</c:v>
                </c:pt>
                <c:pt idx="7">
                  <c:v>-3.8540100584192644E-3</c:v>
                </c:pt>
                <c:pt idx="8">
                  <c:v>-3.6649496524589929E-3</c:v>
                </c:pt>
                <c:pt idx="9">
                  <c:v>-3.4753301504369203E-3</c:v>
                </c:pt>
                <c:pt idx="10">
                  <c:v>-3.2851492931136113E-3</c:v>
                </c:pt>
                <c:pt idx="11">
                  <c:v>-3.0944048096667003E-3</c:v>
                </c:pt>
                <c:pt idx="12">
                  <c:v>-2.9030944176191751E-3</c:v>
                </c:pt>
                <c:pt idx="13">
                  <c:v>-2.7112158227664521E-3</c:v>
                </c:pt>
                <c:pt idx="14">
                  <c:v>-2.5187667191038992E-3</c:v>
                </c:pt>
                <c:pt idx="15">
                  <c:v>-2.3257447887526568E-3</c:v>
                </c:pt>
                <c:pt idx="16">
                  <c:v>-2.1321477018859335E-3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B4-4953-B0C2-A3B68EFEB14E}"/>
            </c:ext>
          </c:extLst>
        </c:ser>
        <c:ser>
          <c:idx val="2"/>
          <c:order val="2"/>
          <c:tx>
            <c:v>3000 K fit</c:v>
          </c:tx>
          <c:marker>
            <c:symbol val="none"/>
          </c:marker>
          <c:xVal>
            <c:numRef>
              <c:f>'3T''s delta'!$L$57:$L$73</c:f>
              <c:numCache>
                <c:formatCode>General</c:formatCode>
                <c:ptCount val="17"/>
                <c:pt idx="0">
                  <c:v>0.91504812096745802</c:v>
                </c:pt>
                <c:pt idx="1">
                  <c:v>0.91240084555189871</c:v>
                </c:pt>
                <c:pt idx="2">
                  <c:v>0.89970009233622494</c:v>
                </c:pt>
                <c:pt idx="3">
                  <c:v>0.88781560060055476</c:v>
                </c:pt>
                <c:pt idx="4">
                  <c:v>0.87665652456735332</c:v>
                </c:pt>
                <c:pt idx="5">
                  <c:v>0.86614594644773146</c:v>
                </c:pt>
                <c:pt idx="6">
                  <c:v>0.8562182086515896</c:v>
                </c:pt>
                <c:pt idx="7">
                  <c:v>0.84681685016407349</c:v>
                </c:pt>
                <c:pt idx="8">
                  <c:v>0.8378929909085141</c:v>
                </c:pt>
                <c:pt idx="9">
                  <c:v>0.82940405289575014</c:v>
                </c:pt>
                <c:pt idx="10">
                  <c:v>0.82131273775990488</c:v>
                </c:pt>
                <c:pt idx="11">
                  <c:v>0.81358620172922735</c:v>
                </c:pt>
                <c:pt idx="12">
                  <c:v>0.80619538424836323</c:v>
                </c:pt>
                <c:pt idx="13">
                  <c:v>0.79911445734704156</c:v>
                </c:pt>
                <c:pt idx="14">
                  <c:v>0.79232037075462214</c:v>
                </c:pt>
                <c:pt idx="15">
                  <c:v>0.78579247357275184</c:v>
                </c:pt>
                <c:pt idx="16">
                  <c:v>0.77951219764088742</c:v>
                </c:pt>
              </c:numCache>
            </c:numRef>
          </c:xVal>
          <c:yVal>
            <c:numRef>
              <c:f>'3T''s delta'!$P$57:$P$73</c:f>
              <c:numCache>
                <c:formatCode>General</c:formatCode>
                <c:ptCount val="17"/>
                <c:pt idx="0">
                  <c:v>-4.8833620429545232E-3</c:v>
                </c:pt>
                <c:pt idx="1">
                  <c:v>-4.8468469440376164E-3</c:v>
                </c:pt>
                <c:pt idx="2">
                  <c:v>-4.6638789934224456E-3</c:v>
                </c:pt>
                <c:pt idx="3">
                  <c:v>-4.4802546005706326E-3</c:v>
                </c:pt>
                <c:pt idx="4">
                  <c:v>-4.2959705465780845E-3</c:v>
                </c:pt>
                <c:pt idx="5">
                  <c:v>-4.1110235925099735E-3</c:v>
                </c:pt>
                <c:pt idx="6">
                  <c:v>-3.9254104792496389E-3</c:v>
                </c:pt>
                <c:pt idx="7">
                  <c:v>-3.7391279273461886E-3</c:v>
                </c:pt>
                <c:pt idx="8">
                  <c:v>-3.5521726368604599E-3</c:v>
                </c:pt>
                <c:pt idx="9">
                  <c:v>-3.3645412872099693E-3</c:v>
                </c:pt>
                <c:pt idx="10">
                  <c:v>-3.1762305370122484E-3</c:v>
                </c:pt>
                <c:pt idx="11">
                  <c:v>-2.9872370239269019E-3</c:v>
                </c:pt>
                <c:pt idx="12">
                  <c:v>-2.7975573644962045E-3</c:v>
                </c:pt>
                <c:pt idx="13">
                  <c:v>-2.6071881539842861E-3</c:v>
                </c:pt>
                <c:pt idx="14">
                  <c:v>-2.4161259662148033E-3</c:v>
                </c:pt>
                <c:pt idx="15">
                  <c:v>-2.2243673534072805E-3</c:v>
                </c:pt>
                <c:pt idx="16">
                  <c:v>-2.0319088460119504E-3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B4-4953-B0C2-A3B68EFEB14E}"/>
            </c:ext>
          </c:extLst>
        </c:ser>
        <c:ser>
          <c:idx val="3"/>
          <c:order val="3"/>
          <c:tx>
            <c:v>2000 K model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</c:spPr>
          </c:marker>
          <c:xVal>
            <c:numRef>
              <c:f>'3T''s delta'!$L$23:$L$39</c:f>
              <c:numCache>
                <c:formatCode>General</c:formatCode>
                <c:ptCount val="17"/>
                <c:pt idx="0">
                  <c:v>0.91815272311283025</c:v>
                </c:pt>
                <c:pt idx="1">
                  <c:v>0.91548419862142627</c:v>
                </c:pt>
                <c:pt idx="2">
                  <c:v>0.90269035523306718</c:v>
                </c:pt>
                <c:pt idx="3">
                  <c:v>0.89073192914547761</c:v>
                </c:pt>
                <c:pt idx="4">
                  <c:v>0.87951493185420915</c:v>
                </c:pt>
                <c:pt idx="5">
                  <c:v>0.86895993197062349</c:v>
                </c:pt>
                <c:pt idx="6">
                  <c:v>0.85899923993874105</c:v>
                </c:pt>
                <c:pt idx="7">
                  <c:v>0.84957473620390855</c:v>
                </c:pt>
                <c:pt idx="8">
                  <c:v>0.84063617502968069</c:v>
                </c:pt>
                <c:pt idx="9">
                  <c:v>0.83213984489579174</c:v>
                </c:pt>
                <c:pt idx="10">
                  <c:v>0.8240474996577557</c:v>
                </c:pt>
                <c:pt idx="11">
                  <c:v>0.81632549772246088</c:v>
                </c:pt>
                <c:pt idx="12">
                  <c:v>0.80894410276018935</c:v>
                </c:pt>
                <c:pt idx="13">
                  <c:v>0.80187691110630932</c:v>
                </c:pt>
                <c:pt idx="14">
                  <c:v>0.79510037943589096</c:v>
                </c:pt>
                <c:pt idx="15">
                  <c:v>0.78859343247856872</c:v>
                </c:pt>
                <c:pt idx="16">
                  <c:v>0.78233713512906711</c:v>
                </c:pt>
              </c:numCache>
            </c:numRef>
          </c:xVal>
          <c:yVal>
            <c:numRef>
              <c:f>'3T''s delta'!$J$23:$J$39</c:f>
              <c:numCache>
                <c:formatCode>General</c:formatCode>
                <c:ptCount val="17"/>
                <c:pt idx="0">
                  <c:v>-1.2662986256507372E-2</c:v>
                </c:pt>
                <c:pt idx="1">
                  <c:v>-1.259180737337471E-2</c:v>
                </c:pt>
                <c:pt idx="2">
                  <c:v>-1.2235161669333749E-2</c:v>
                </c:pt>
                <c:pt idx="3">
                  <c:v>-1.1877259823380705E-2</c:v>
                </c:pt>
                <c:pt idx="4">
                  <c:v>-1.1518096365723807E-2</c:v>
                </c:pt>
                <c:pt idx="5">
                  <c:v>-1.1157665798193214E-2</c:v>
                </c:pt>
                <c:pt idx="6">
                  <c:v>-1.0795962594069742E-2</c:v>
                </c:pt>
                <c:pt idx="7">
                  <c:v>-1.0432981197913341E-2</c:v>
                </c:pt>
                <c:pt idx="8">
                  <c:v>-1.0068716025389389E-2</c:v>
                </c:pt>
                <c:pt idx="9">
                  <c:v>-9.7031614630943147E-3</c:v>
                </c:pt>
                <c:pt idx="10">
                  <c:v>-9.3363118683800275E-3</c:v>
                </c:pt>
                <c:pt idx="11">
                  <c:v>-8.9681615691768503E-3</c:v>
                </c:pt>
                <c:pt idx="12">
                  <c:v>-8.5987048638156184E-3</c:v>
                </c:pt>
                <c:pt idx="13">
                  <c:v>-8.2279360208482571E-3</c:v>
                </c:pt>
                <c:pt idx="14">
                  <c:v>-7.8558492788671098E-3</c:v>
                </c:pt>
                <c:pt idx="15">
                  <c:v>-7.4824388463233049E-3</c:v>
                </c:pt>
                <c:pt idx="16">
                  <c:v>-7.1076989013436238E-3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4B4-4953-B0C2-A3B68EFEB14E}"/>
            </c:ext>
          </c:extLst>
        </c:ser>
        <c:ser>
          <c:idx val="4"/>
          <c:order val="4"/>
          <c:tx>
            <c:v>2500 K model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'3T''s delta'!$L$40:$L$56</c:f>
              <c:numCache>
                <c:formatCode>General</c:formatCode>
                <c:ptCount val="17"/>
                <c:pt idx="0">
                  <c:v>0.91657943792718566</c:v>
                </c:pt>
                <c:pt idx="1">
                  <c:v>0.91392144911774575</c:v>
                </c:pt>
                <c:pt idx="2">
                  <c:v>0.90117376072584943</c:v>
                </c:pt>
                <c:pt idx="3">
                  <c:v>0.8892519944611087</c:v>
                </c:pt>
                <c:pt idx="4">
                  <c:v>0.87806372390286724</c:v>
                </c:pt>
                <c:pt idx="5">
                  <c:v>0.86753076640883098</c:v>
                </c:pt>
                <c:pt idx="6">
                  <c:v>0.85758644144311535</c:v>
                </c:pt>
                <c:pt idx="7">
                  <c:v>0.84817345270936695</c:v>
                </c:pt>
                <c:pt idx="8">
                  <c:v>0.83924223211004334</c:v>
                </c:pt>
                <c:pt idx="9">
                  <c:v>0.83074963040323291</c:v>
                </c:pt>
                <c:pt idx="10">
                  <c:v>0.82265787144848868</c:v>
                </c:pt>
                <c:pt idx="11">
                  <c:v>0.81493370919251906</c:v>
                </c:pt>
                <c:pt idx="12">
                  <c:v>0.80754774226174442</c:v>
                </c:pt>
                <c:pt idx="13">
                  <c:v>0.80047385228420731</c:v>
                </c:pt>
                <c:pt idx="14">
                  <c:v>0.79368874023057878</c:v>
                </c:pt>
                <c:pt idx="15">
                  <c:v>0.78717154106258236</c:v>
                </c:pt>
                <c:pt idx="16">
                  <c:v>0.78090350143263287</c:v>
                </c:pt>
              </c:numCache>
            </c:numRef>
          </c:xVal>
          <c:yVal>
            <c:numRef>
              <c:f>'3T''s delta'!$J$40:$J$56</c:f>
              <c:numCache>
                <c:formatCode>General</c:formatCode>
                <c:ptCount val="17"/>
                <c:pt idx="0">
                  <c:v>-1.2277036446820103E-2</c:v>
                </c:pt>
                <c:pt idx="1">
                  <c:v>-1.2208108410715695E-2</c:v>
                </c:pt>
                <c:pt idx="2">
                  <c:v>-1.1862533387911715E-2</c:v>
                </c:pt>
                <c:pt idx="3">
                  <c:v>-1.1515393905952697E-2</c:v>
                </c:pt>
                <c:pt idx="4">
                  <c:v>-1.1166681206549846E-2</c:v>
                </c:pt>
                <c:pt idx="5">
                  <c:v>-1.0816386472981698E-2</c:v>
                </c:pt>
                <c:pt idx="6">
                  <c:v>-1.0464500829640764E-2</c:v>
                </c:pt>
                <c:pt idx="7">
                  <c:v>-1.0111015341577352E-2</c:v>
                </c:pt>
                <c:pt idx="8">
                  <c:v>-9.7559210140386078E-3</c:v>
                </c:pt>
                <c:pt idx="9">
                  <c:v>-9.3992087920034863E-3</c:v>
                </c:pt>
                <c:pt idx="10">
                  <c:v>-9.0408695597143669E-3</c:v>
                </c:pt>
                <c:pt idx="11">
                  <c:v>-8.6808941402032307E-3</c:v>
                </c:pt>
                <c:pt idx="12">
                  <c:v>-8.3192732948152003E-3</c:v>
                </c:pt>
                <c:pt idx="13">
                  <c:v>-7.9559977227262515E-3</c:v>
                </c:pt>
                <c:pt idx="14">
                  <c:v>-7.5910580604581085E-3</c:v>
                </c:pt>
                <c:pt idx="15">
                  <c:v>-7.2244448813873286E-3</c:v>
                </c:pt>
                <c:pt idx="16">
                  <c:v>-6.8561486952515988E-3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4B4-4953-B0C2-A3B68EFEB14E}"/>
            </c:ext>
          </c:extLst>
        </c:ser>
        <c:ser>
          <c:idx val="5"/>
          <c:order val="5"/>
          <c:tx>
            <c:v>3000 K model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'3T''s delta'!$L$57:$L$73</c:f>
              <c:numCache>
                <c:formatCode>General</c:formatCode>
                <c:ptCount val="17"/>
                <c:pt idx="0">
                  <c:v>0.91504812096745802</c:v>
                </c:pt>
                <c:pt idx="1">
                  <c:v>0.91240084555189871</c:v>
                </c:pt>
                <c:pt idx="2">
                  <c:v>0.89970009233622494</c:v>
                </c:pt>
                <c:pt idx="3">
                  <c:v>0.88781560060055476</c:v>
                </c:pt>
                <c:pt idx="4">
                  <c:v>0.87665652456735332</c:v>
                </c:pt>
                <c:pt idx="5">
                  <c:v>0.86614594644773146</c:v>
                </c:pt>
                <c:pt idx="6">
                  <c:v>0.8562182086515896</c:v>
                </c:pt>
                <c:pt idx="7">
                  <c:v>0.84681685016407349</c:v>
                </c:pt>
                <c:pt idx="8">
                  <c:v>0.8378929909085141</c:v>
                </c:pt>
                <c:pt idx="9">
                  <c:v>0.82940405289575014</c:v>
                </c:pt>
                <c:pt idx="10">
                  <c:v>0.82131273775990488</c:v>
                </c:pt>
                <c:pt idx="11">
                  <c:v>0.81358620172922735</c:v>
                </c:pt>
                <c:pt idx="12">
                  <c:v>0.80619538424836323</c:v>
                </c:pt>
                <c:pt idx="13">
                  <c:v>0.79911445734704156</c:v>
                </c:pt>
                <c:pt idx="14">
                  <c:v>0.79232037075462214</c:v>
                </c:pt>
                <c:pt idx="15">
                  <c:v>0.78579247357275184</c:v>
                </c:pt>
                <c:pt idx="16">
                  <c:v>0.77951219764088742</c:v>
                </c:pt>
              </c:numCache>
            </c:numRef>
          </c:xVal>
          <c:yVal>
            <c:numRef>
              <c:f>'3T''s delta'!$J$57:$J$73</c:f>
              <c:numCache>
                <c:formatCode>General</c:formatCode>
                <c:ptCount val="17"/>
                <c:pt idx="0">
                  <c:v>-1.1914725309615145E-2</c:v>
                </c:pt>
                <c:pt idx="1">
                  <c:v>-1.1847900203955606E-2</c:v>
                </c:pt>
                <c:pt idx="2">
                  <c:v>-1.1512669958415361E-2</c:v>
                </c:pt>
                <c:pt idx="3">
                  <c:v>-1.1175589312769076E-2</c:v>
                </c:pt>
                <c:pt idx="4">
                  <c:v>-1.0836645633543975E-2</c:v>
                </c:pt>
                <c:pt idx="5">
                  <c:v>-1.0495826184450226E-2</c:v>
                </c:pt>
                <c:pt idx="6">
                  <c:v>-1.0153118125408835E-2</c:v>
                </c:pt>
                <c:pt idx="7">
                  <c:v>-9.8085085115693534E-3</c:v>
                </c:pt>
                <c:pt idx="8">
                  <c:v>-9.4619842923170452E-3</c:v>
                </c:pt>
                <c:pt idx="9">
                  <c:v>-9.1135323102687835E-3</c:v>
                </c:pt>
                <c:pt idx="10">
                  <c:v>-8.7631393002588227E-3</c:v>
                </c:pt>
                <c:pt idx="11">
                  <c:v>-8.4107918883131027E-3</c:v>
                </c:pt>
                <c:pt idx="12">
                  <c:v>-8.0564765906126577E-3</c:v>
                </c:pt>
                <c:pt idx="13">
                  <c:v>-7.700179812445535E-3</c:v>
                </c:pt>
                <c:pt idx="14">
                  <c:v>-7.3418878471478407E-3</c:v>
                </c:pt>
                <c:pt idx="15">
                  <c:v>-6.9815868750324455E-3</c:v>
                </c:pt>
                <c:pt idx="16">
                  <c:v>-6.6192629623067333E-3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4B4-4953-B0C2-A3B68EFEB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23808"/>
        <c:axId val="48022272"/>
      </c:scatterChart>
      <c:valAx>
        <c:axId val="4802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V(P,T)</a:t>
                </a:r>
                <a:r>
                  <a:rPr lang="en-US" sz="1800" baseline="0"/>
                  <a:t>/V(0)</a:t>
                </a:r>
                <a:endParaRPr lang="en-US" sz="1800"/>
              </a:p>
            </c:rich>
          </c:tx>
          <c:layout>
            <c:manualLayout>
              <c:xMode val="edge"/>
              <c:yMode val="edge"/>
              <c:x val="0.43940387588537733"/>
              <c:y val="0.92369380731317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48022272"/>
        <c:crossesAt val="-1.4000000000000002E-2"/>
        <c:crossBetween val="midCat"/>
      </c:valAx>
      <c:valAx>
        <c:axId val="48022272"/>
        <c:scaling>
          <c:orientation val="minMax"/>
          <c:min val="-1.4000000000000002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800" b="1"/>
                  <a:t>dK/dT</a:t>
                </a:r>
              </a:p>
            </c:rich>
          </c:tx>
          <c:layout>
            <c:manualLayout>
              <c:xMode val="edge"/>
              <c:yMode val="edge"/>
              <c:x val="1.3988680557605456E-2"/>
              <c:y val="0.386069921074450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480238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Symbol" panose="05050102010706020507" pitchFamily="18" charset="2"/>
              </a:rPr>
              <a:t>a</a:t>
            </a:r>
            <a:r>
              <a:rPr lang="en-US"/>
              <a:t> vs V(P,T)/V(0)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623794448414173E-2"/>
          <c:y val="0.13584094493536533"/>
          <c:w val="0.6888248095904278"/>
          <c:h val="0.81885050618176258"/>
        </c:manualLayout>
      </c:layout>
      <c:scatterChart>
        <c:scatterStyle val="lineMarker"/>
        <c:varyColors val="0"/>
        <c:ser>
          <c:idx val="0"/>
          <c:order val="0"/>
          <c:tx>
            <c:v>2000 K model</c:v>
          </c:tx>
          <c:spPr>
            <a:ln w="28575">
              <a:noFill/>
            </a:ln>
          </c:spPr>
          <c:xVal>
            <c:numRef>
              <c:f>'3T''s delta'!$L$23:$L$39</c:f>
              <c:numCache>
                <c:formatCode>General</c:formatCode>
                <c:ptCount val="17"/>
                <c:pt idx="0">
                  <c:v>0.91815272311283025</c:v>
                </c:pt>
                <c:pt idx="1">
                  <c:v>0.91548419862142627</c:v>
                </c:pt>
                <c:pt idx="2">
                  <c:v>0.90269035523306718</c:v>
                </c:pt>
                <c:pt idx="3">
                  <c:v>0.89073192914547761</c:v>
                </c:pt>
                <c:pt idx="4">
                  <c:v>0.87951493185420915</c:v>
                </c:pt>
                <c:pt idx="5">
                  <c:v>0.86895993197062349</c:v>
                </c:pt>
                <c:pt idx="6">
                  <c:v>0.85899923993874105</c:v>
                </c:pt>
                <c:pt idx="7">
                  <c:v>0.84957473620390855</c:v>
                </c:pt>
                <c:pt idx="8">
                  <c:v>0.84063617502968069</c:v>
                </c:pt>
                <c:pt idx="9">
                  <c:v>0.83213984489579174</c:v>
                </c:pt>
                <c:pt idx="10">
                  <c:v>0.8240474996577557</c:v>
                </c:pt>
                <c:pt idx="11">
                  <c:v>0.81632549772246088</c:v>
                </c:pt>
                <c:pt idx="12">
                  <c:v>0.80894410276018935</c:v>
                </c:pt>
                <c:pt idx="13">
                  <c:v>0.80187691110630932</c:v>
                </c:pt>
                <c:pt idx="14">
                  <c:v>0.79510037943589096</c:v>
                </c:pt>
                <c:pt idx="15">
                  <c:v>0.78859343247856872</c:v>
                </c:pt>
                <c:pt idx="16">
                  <c:v>0.78233713512906711</c:v>
                </c:pt>
              </c:numCache>
            </c:numRef>
          </c:xVal>
          <c:yVal>
            <c:numRef>
              <c:f>'3T''s delta'!$F$23:$F$39</c:f>
              <c:numCache>
                <c:formatCode>0.00E+00</c:formatCode>
                <c:ptCount val="17"/>
                <c:pt idx="0">
                  <c:v>1.6760000000000002E-5</c:v>
                </c:pt>
                <c:pt idx="1">
                  <c:v>1.6660000000000003E-5</c:v>
                </c:pt>
                <c:pt idx="2">
                  <c:v>1.6160000000000001E-5</c:v>
                </c:pt>
                <c:pt idx="3">
                  <c:v>1.5660000000000003E-5</c:v>
                </c:pt>
                <c:pt idx="4">
                  <c:v>1.5160000000000002E-5</c:v>
                </c:pt>
                <c:pt idx="5">
                  <c:v>1.4660000000000002E-5</c:v>
                </c:pt>
                <c:pt idx="6">
                  <c:v>1.4160000000000002E-5</c:v>
                </c:pt>
                <c:pt idx="7">
                  <c:v>1.3660000000000001E-5</c:v>
                </c:pt>
                <c:pt idx="8">
                  <c:v>1.3160000000000001E-5</c:v>
                </c:pt>
                <c:pt idx="9">
                  <c:v>1.2660000000000001E-5</c:v>
                </c:pt>
                <c:pt idx="10">
                  <c:v>1.2160000000000002E-5</c:v>
                </c:pt>
                <c:pt idx="11">
                  <c:v>1.1660000000000002E-5</c:v>
                </c:pt>
                <c:pt idx="12">
                  <c:v>1.1160000000000002E-5</c:v>
                </c:pt>
                <c:pt idx="13">
                  <c:v>1.0660000000000001E-5</c:v>
                </c:pt>
                <c:pt idx="14">
                  <c:v>1.0160000000000001E-5</c:v>
                </c:pt>
                <c:pt idx="15">
                  <c:v>9.6600000000000024E-6</c:v>
                </c:pt>
                <c:pt idx="16">
                  <c:v>9.1600000000000021E-6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2C-44B8-BFE3-694F585CF7D1}"/>
            </c:ext>
          </c:extLst>
        </c:ser>
        <c:ser>
          <c:idx val="1"/>
          <c:order val="1"/>
          <c:tx>
            <c:v>2500 K model</c:v>
          </c:tx>
          <c:spPr>
            <a:ln w="28575">
              <a:noFill/>
            </a:ln>
          </c:spPr>
          <c:xVal>
            <c:numRef>
              <c:f>'3T''s delta'!$L$40:$L$56</c:f>
              <c:numCache>
                <c:formatCode>General</c:formatCode>
                <c:ptCount val="17"/>
                <c:pt idx="0">
                  <c:v>0.91657943792718566</c:v>
                </c:pt>
                <c:pt idx="1">
                  <c:v>0.91392144911774575</c:v>
                </c:pt>
                <c:pt idx="2">
                  <c:v>0.90117376072584943</c:v>
                </c:pt>
                <c:pt idx="3">
                  <c:v>0.8892519944611087</c:v>
                </c:pt>
                <c:pt idx="4">
                  <c:v>0.87806372390286724</c:v>
                </c:pt>
                <c:pt idx="5">
                  <c:v>0.86753076640883098</c:v>
                </c:pt>
                <c:pt idx="6">
                  <c:v>0.85758644144311535</c:v>
                </c:pt>
                <c:pt idx="7">
                  <c:v>0.84817345270936695</c:v>
                </c:pt>
                <c:pt idx="8">
                  <c:v>0.83924223211004334</c:v>
                </c:pt>
                <c:pt idx="9">
                  <c:v>0.83074963040323291</c:v>
                </c:pt>
                <c:pt idx="10">
                  <c:v>0.82265787144848868</c:v>
                </c:pt>
                <c:pt idx="11">
                  <c:v>0.81493370919251906</c:v>
                </c:pt>
                <c:pt idx="12">
                  <c:v>0.80754774226174442</c:v>
                </c:pt>
                <c:pt idx="13">
                  <c:v>0.80047385228420731</c:v>
                </c:pt>
                <c:pt idx="14">
                  <c:v>0.79368874023057878</c:v>
                </c:pt>
                <c:pt idx="15">
                  <c:v>0.78717154106258236</c:v>
                </c:pt>
                <c:pt idx="16">
                  <c:v>0.78090350143263287</c:v>
                </c:pt>
              </c:numCache>
            </c:numRef>
          </c:xVal>
          <c:yVal>
            <c:numRef>
              <c:f>'3T''s delta'!$F$40:$F$56</c:f>
              <c:numCache>
                <c:formatCode>0.00E+00</c:formatCode>
                <c:ptCount val="17"/>
                <c:pt idx="0">
                  <c:v>1.6510000000000003E-5</c:v>
                </c:pt>
                <c:pt idx="1">
                  <c:v>1.641E-5</c:v>
                </c:pt>
                <c:pt idx="2">
                  <c:v>1.5910000000000002E-5</c:v>
                </c:pt>
                <c:pt idx="3">
                  <c:v>1.5410000000000003E-5</c:v>
                </c:pt>
                <c:pt idx="4">
                  <c:v>1.4910000000000001E-5</c:v>
                </c:pt>
                <c:pt idx="5">
                  <c:v>1.4410000000000003E-5</c:v>
                </c:pt>
                <c:pt idx="6">
                  <c:v>1.3910000000000002E-5</c:v>
                </c:pt>
                <c:pt idx="7">
                  <c:v>1.3410000000000002E-5</c:v>
                </c:pt>
                <c:pt idx="8">
                  <c:v>1.2910000000000002E-5</c:v>
                </c:pt>
                <c:pt idx="9">
                  <c:v>1.2410000000000001E-5</c:v>
                </c:pt>
                <c:pt idx="10">
                  <c:v>1.1910000000000001E-5</c:v>
                </c:pt>
                <c:pt idx="11">
                  <c:v>1.1410000000000001E-5</c:v>
                </c:pt>
                <c:pt idx="12">
                  <c:v>1.0910000000000002E-5</c:v>
                </c:pt>
                <c:pt idx="13">
                  <c:v>1.0410000000000002E-5</c:v>
                </c:pt>
                <c:pt idx="14">
                  <c:v>9.9100000000000017E-6</c:v>
                </c:pt>
                <c:pt idx="15">
                  <c:v>9.4100000000000014E-6</c:v>
                </c:pt>
                <c:pt idx="16">
                  <c:v>8.9100000000000011E-6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2C-44B8-BFE3-694F585CF7D1}"/>
            </c:ext>
          </c:extLst>
        </c:ser>
        <c:ser>
          <c:idx val="2"/>
          <c:order val="2"/>
          <c:tx>
            <c:v>3000 K model</c:v>
          </c:tx>
          <c:spPr>
            <a:ln w="28575">
              <a:noFill/>
            </a:ln>
          </c:spPr>
          <c:xVal>
            <c:numRef>
              <c:f>'3T''s delta'!$L$57:$L$73</c:f>
              <c:numCache>
                <c:formatCode>General</c:formatCode>
                <c:ptCount val="17"/>
                <c:pt idx="0">
                  <c:v>0.91504812096745802</c:v>
                </c:pt>
                <c:pt idx="1">
                  <c:v>0.91240084555189871</c:v>
                </c:pt>
                <c:pt idx="2">
                  <c:v>0.89970009233622494</c:v>
                </c:pt>
                <c:pt idx="3">
                  <c:v>0.88781560060055476</c:v>
                </c:pt>
                <c:pt idx="4">
                  <c:v>0.87665652456735332</c:v>
                </c:pt>
                <c:pt idx="5">
                  <c:v>0.86614594644773146</c:v>
                </c:pt>
                <c:pt idx="6">
                  <c:v>0.8562182086515896</c:v>
                </c:pt>
                <c:pt idx="7">
                  <c:v>0.84681685016407349</c:v>
                </c:pt>
                <c:pt idx="8">
                  <c:v>0.8378929909085141</c:v>
                </c:pt>
                <c:pt idx="9">
                  <c:v>0.82940405289575014</c:v>
                </c:pt>
                <c:pt idx="10">
                  <c:v>0.82131273775990488</c:v>
                </c:pt>
                <c:pt idx="11">
                  <c:v>0.81358620172922735</c:v>
                </c:pt>
                <c:pt idx="12">
                  <c:v>0.80619538424836323</c:v>
                </c:pt>
                <c:pt idx="13">
                  <c:v>0.79911445734704156</c:v>
                </c:pt>
                <c:pt idx="14">
                  <c:v>0.79232037075462214</c:v>
                </c:pt>
                <c:pt idx="15">
                  <c:v>0.78579247357275184</c:v>
                </c:pt>
                <c:pt idx="16">
                  <c:v>0.77951219764088742</c:v>
                </c:pt>
              </c:numCache>
            </c:numRef>
          </c:xVal>
          <c:yVal>
            <c:numRef>
              <c:f>'3T''s delta'!$F$57:$F$73</c:f>
              <c:numCache>
                <c:formatCode>0.00E+00</c:formatCode>
                <c:ptCount val="17"/>
                <c:pt idx="0">
                  <c:v>1.6270000000000002E-5</c:v>
                </c:pt>
                <c:pt idx="1">
                  <c:v>1.6170000000000003E-5</c:v>
                </c:pt>
                <c:pt idx="2">
                  <c:v>1.5670000000000004E-5</c:v>
                </c:pt>
                <c:pt idx="3">
                  <c:v>1.5170000000000002E-5</c:v>
                </c:pt>
                <c:pt idx="4">
                  <c:v>1.4670000000000002E-5</c:v>
                </c:pt>
                <c:pt idx="5">
                  <c:v>1.4170000000000002E-5</c:v>
                </c:pt>
                <c:pt idx="6">
                  <c:v>1.3670000000000003E-5</c:v>
                </c:pt>
                <c:pt idx="7">
                  <c:v>1.3170000000000001E-5</c:v>
                </c:pt>
                <c:pt idx="8">
                  <c:v>1.2670000000000002E-5</c:v>
                </c:pt>
                <c:pt idx="9">
                  <c:v>1.2170000000000002E-5</c:v>
                </c:pt>
                <c:pt idx="10">
                  <c:v>1.1670000000000002E-5</c:v>
                </c:pt>
                <c:pt idx="11">
                  <c:v>1.1170000000000001E-5</c:v>
                </c:pt>
                <c:pt idx="12">
                  <c:v>1.0670000000000003E-5</c:v>
                </c:pt>
                <c:pt idx="13">
                  <c:v>1.0170000000000003E-5</c:v>
                </c:pt>
                <c:pt idx="14">
                  <c:v>9.6700000000000023E-6</c:v>
                </c:pt>
                <c:pt idx="15">
                  <c:v>9.170000000000002E-6</c:v>
                </c:pt>
                <c:pt idx="16">
                  <c:v>8.6700000000000017E-6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2C-44B8-BFE3-694F585CF7D1}"/>
            </c:ext>
          </c:extLst>
        </c:ser>
        <c:ser>
          <c:idx val="3"/>
          <c:order val="3"/>
          <c:tx>
            <c:v>2500 K fit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'3T''s delta'!$L$23:$L$39</c:f>
              <c:numCache>
                <c:formatCode>General</c:formatCode>
                <c:ptCount val="17"/>
                <c:pt idx="0">
                  <c:v>0.91815272311283025</c:v>
                </c:pt>
                <c:pt idx="1">
                  <c:v>0.91548419862142627</c:v>
                </c:pt>
                <c:pt idx="2">
                  <c:v>0.90269035523306718</c:v>
                </c:pt>
                <c:pt idx="3">
                  <c:v>0.89073192914547761</c:v>
                </c:pt>
                <c:pt idx="4">
                  <c:v>0.87951493185420915</c:v>
                </c:pt>
                <c:pt idx="5">
                  <c:v>0.86895993197062349</c:v>
                </c:pt>
                <c:pt idx="6">
                  <c:v>0.85899923993874105</c:v>
                </c:pt>
                <c:pt idx="7">
                  <c:v>0.84957473620390855</c:v>
                </c:pt>
                <c:pt idx="8">
                  <c:v>0.84063617502968069</c:v>
                </c:pt>
                <c:pt idx="9">
                  <c:v>0.83213984489579174</c:v>
                </c:pt>
                <c:pt idx="10">
                  <c:v>0.8240474996577557</c:v>
                </c:pt>
                <c:pt idx="11">
                  <c:v>0.81632549772246088</c:v>
                </c:pt>
                <c:pt idx="12">
                  <c:v>0.80894410276018935</c:v>
                </c:pt>
                <c:pt idx="13">
                  <c:v>0.80187691110630932</c:v>
                </c:pt>
                <c:pt idx="14">
                  <c:v>0.79510037943589096</c:v>
                </c:pt>
                <c:pt idx="15">
                  <c:v>0.78859343247856872</c:v>
                </c:pt>
                <c:pt idx="16">
                  <c:v>0.78233713512906711</c:v>
                </c:pt>
              </c:numCache>
            </c:numRef>
          </c:xVal>
          <c:yVal>
            <c:numRef>
              <c:f>'3T''s delta'!$M$23:$M$39</c:f>
              <c:numCache>
                <c:formatCode>0.00E+00</c:formatCode>
                <c:ptCount val="17"/>
                <c:pt idx="0">
                  <c:v>1.326E-5</c:v>
                </c:pt>
                <c:pt idx="1">
                  <c:v>1.3159999999999999E-5</c:v>
                </c:pt>
                <c:pt idx="2">
                  <c:v>1.2660000000000001E-5</c:v>
                </c:pt>
                <c:pt idx="3">
                  <c:v>1.216E-5</c:v>
                </c:pt>
                <c:pt idx="4">
                  <c:v>1.166E-5</c:v>
                </c:pt>
                <c:pt idx="5">
                  <c:v>1.116E-5</c:v>
                </c:pt>
                <c:pt idx="6">
                  <c:v>1.066E-5</c:v>
                </c:pt>
                <c:pt idx="7">
                  <c:v>1.0160000000000001E-5</c:v>
                </c:pt>
                <c:pt idx="8">
                  <c:v>9.659999999999999E-6</c:v>
                </c:pt>
                <c:pt idx="9">
                  <c:v>9.1600000000000004E-6</c:v>
                </c:pt>
                <c:pt idx="10">
                  <c:v>8.6600000000000001E-6</c:v>
                </c:pt>
                <c:pt idx="11">
                  <c:v>8.1599999999999998E-6</c:v>
                </c:pt>
                <c:pt idx="12">
                  <c:v>7.6599999999999995E-6</c:v>
                </c:pt>
                <c:pt idx="13">
                  <c:v>7.1599999999999992E-6</c:v>
                </c:pt>
                <c:pt idx="14">
                  <c:v>6.6599999999999989E-6</c:v>
                </c:pt>
                <c:pt idx="15">
                  <c:v>6.1600000000000003E-6</c:v>
                </c:pt>
                <c:pt idx="16">
                  <c:v>5.66E-6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E2C-44B8-BFE3-694F585CF7D1}"/>
            </c:ext>
          </c:extLst>
        </c:ser>
        <c:ser>
          <c:idx val="4"/>
          <c:order val="4"/>
          <c:tx>
            <c:v>2500 K fit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'3T''s delta'!$L$40:$L$56</c:f>
              <c:numCache>
                <c:formatCode>General</c:formatCode>
                <c:ptCount val="17"/>
                <c:pt idx="0">
                  <c:v>0.91657943792718566</c:v>
                </c:pt>
                <c:pt idx="1">
                  <c:v>0.91392144911774575</c:v>
                </c:pt>
                <c:pt idx="2">
                  <c:v>0.90117376072584943</c:v>
                </c:pt>
                <c:pt idx="3">
                  <c:v>0.8892519944611087</c:v>
                </c:pt>
                <c:pt idx="4">
                  <c:v>0.87806372390286724</c:v>
                </c:pt>
                <c:pt idx="5">
                  <c:v>0.86753076640883098</c:v>
                </c:pt>
                <c:pt idx="6">
                  <c:v>0.85758644144311535</c:v>
                </c:pt>
                <c:pt idx="7">
                  <c:v>0.84817345270936695</c:v>
                </c:pt>
                <c:pt idx="8">
                  <c:v>0.83924223211004334</c:v>
                </c:pt>
                <c:pt idx="9">
                  <c:v>0.83074963040323291</c:v>
                </c:pt>
                <c:pt idx="10">
                  <c:v>0.82265787144848868</c:v>
                </c:pt>
                <c:pt idx="11">
                  <c:v>0.81493370919251906</c:v>
                </c:pt>
                <c:pt idx="12">
                  <c:v>0.80754774226174442</c:v>
                </c:pt>
                <c:pt idx="13">
                  <c:v>0.80047385228420731</c:v>
                </c:pt>
                <c:pt idx="14">
                  <c:v>0.79368874023057878</c:v>
                </c:pt>
                <c:pt idx="15">
                  <c:v>0.78717154106258236</c:v>
                </c:pt>
                <c:pt idx="16">
                  <c:v>0.78090350143263287</c:v>
                </c:pt>
              </c:numCache>
            </c:numRef>
          </c:xVal>
          <c:yVal>
            <c:numRef>
              <c:f>'3T''s delta'!$M$40:$M$56</c:f>
              <c:numCache>
                <c:formatCode>0.00E+00</c:formatCode>
                <c:ptCount val="17"/>
                <c:pt idx="0">
                  <c:v>1.3009999999999999E-5</c:v>
                </c:pt>
                <c:pt idx="1">
                  <c:v>1.291E-5</c:v>
                </c:pt>
                <c:pt idx="2">
                  <c:v>1.241E-5</c:v>
                </c:pt>
                <c:pt idx="3">
                  <c:v>1.1909999999999999E-5</c:v>
                </c:pt>
                <c:pt idx="4">
                  <c:v>1.1410000000000001E-5</c:v>
                </c:pt>
                <c:pt idx="5">
                  <c:v>1.0910000000000001E-5</c:v>
                </c:pt>
                <c:pt idx="6">
                  <c:v>1.041E-5</c:v>
                </c:pt>
                <c:pt idx="7">
                  <c:v>9.9099999999999983E-6</c:v>
                </c:pt>
                <c:pt idx="8">
                  <c:v>9.4099999999999997E-6</c:v>
                </c:pt>
                <c:pt idx="9">
                  <c:v>8.9099999999999994E-6</c:v>
                </c:pt>
                <c:pt idx="10">
                  <c:v>8.4099999999999991E-6</c:v>
                </c:pt>
                <c:pt idx="11">
                  <c:v>7.9099999999999988E-6</c:v>
                </c:pt>
                <c:pt idx="12">
                  <c:v>7.4100000000000002E-6</c:v>
                </c:pt>
                <c:pt idx="13">
                  <c:v>6.9099999999999999E-6</c:v>
                </c:pt>
                <c:pt idx="14">
                  <c:v>6.4099999999999996E-6</c:v>
                </c:pt>
                <c:pt idx="15">
                  <c:v>5.9099999999999993E-6</c:v>
                </c:pt>
                <c:pt idx="16">
                  <c:v>5.409999999999999E-6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E2C-44B8-BFE3-694F585CF7D1}"/>
            </c:ext>
          </c:extLst>
        </c:ser>
        <c:ser>
          <c:idx val="5"/>
          <c:order val="5"/>
          <c:tx>
            <c:v>3000 K fit</c:v>
          </c:tx>
          <c:spPr>
            <a:ln w="285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'3T''s delta'!$L$57:$L$73</c:f>
              <c:numCache>
                <c:formatCode>General</c:formatCode>
                <c:ptCount val="17"/>
                <c:pt idx="0">
                  <c:v>0.91504812096745802</c:v>
                </c:pt>
                <c:pt idx="1">
                  <c:v>0.91240084555189871</c:v>
                </c:pt>
                <c:pt idx="2">
                  <c:v>0.89970009233622494</c:v>
                </c:pt>
                <c:pt idx="3">
                  <c:v>0.88781560060055476</c:v>
                </c:pt>
                <c:pt idx="4">
                  <c:v>0.87665652456735332</c:v>
                </c:pt>
                <c:pt idx="5">
                  <c:v>0.86614594644773146</c:v>
                </c:pt>
                <c:pt idx="6">
                  <c:v>0.8562182086515896</c:v>
                </c:pt>
                <c:pt idx="7">
                  <c:v>0.84681685016407349</c:v>
                </c:pt>
                <c:pt idx="8">
                  <c:v>0.8378929909085141</c:v>
                </c:pt>
                <c:pt idx="9">
                  <c:v>0.82940405289575014</c:v>
                </c:pt>
                <c:pt idx="10">
                  <c:v>0.82131273775990488</c:v>
                </c:pt>
                <c:pt idx="11">
                  <c:v>0.81358620172922735</c:v>
                </c:pt>
                <c:pt idx="12">
                  <c:v>0.80619538424836323</c:v>
                </c:pt>
                <c:pt idx="13">
                  <c:v>0.79911445734704156</c:v>
                </c:pt>
                <c:pt idx="14">
                  <c:v>0.79232037075462214</c:v>
                </c:pt>
                <c:pt idx="15">
                  <c:v>0.78579247357275184</c:v>
                </c:pt>
                <c:pt idx="16">
                  <c:v>0.77951219764088742</c:v>
                </c:pt>
              </c:numCache>
            </c:numRef>
          </c:xVal>
          <c:yVal>
            <c:numRef>
              <c:f>'3T''s delta'!$M$57:$M$73</c:f>
              <c:numCache>
                <c:formatCode>0.00E+00</c:formatCode>
                <c:ptCount val="17"/>
                <c:pt idx="0">
                  <c:v>1.277E-5</c:v>
                </c:pt>
                <c:pt idx="1">
                  <c:v>1.2670000000000001E-5</c:v>
                </c:pt>
                <c:pt idx="2">
                  <c:v>1.217E-5</c:v>
                </c:pt>
                <c:pt idx="3">
                  <c:v>1.167E-5</c:v>
                </c:pt>
                <c:pt idx="4">
                  <c:v>1.117E-5</c:v>
                </c:pt>
                <c:pt idx="5">
                  <c:v>1.0670000000000001E-5</c:v>
                </c:pt>
                <c:pt idx="6">
                  <c:v>1.0169999999999999E-5</c:v>
                </c:pt>
                <c:pt idx="7">
                  <c:v>9.6700000000000006E-6</c:v>
                </c:pt>
                <c:pt idx="8">
                  <c:v>9.1700000000000003E-6</c:v>
                </c:pt>
                <c:pt idx="9">
                  <c:v>8.67E-6</c:v>
                </c:pt>
                <c:pt idx="10">
                  <c:v>8.1699999999999997E-6</c:v>
                </c:pt>
                <c:pt idx="11">
                  <c:v>7.6700000000000011E-6</c:v>
                </c:pt>
                <c:pt idx="12">
                  <c:v>7.1700000000000008E-6</c:v>
                </c:pt>
                <c:pt idx="13">
                  <c:v>6.6700000000000005E-6</c:v>
                </c:pt>
                <c:pt idx="14">
                  <c:v>6.1700000000000002E-6</c:v>
                </c:pt>
                <c:pt idx="15">
                  <c:v>5.6699999999999999E-6</c:v>
                </c:pt>
                <c:pt idx="16">
                  <c:v>5.1700000000000013E-6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E2C-44B8-BFE3-694F585CF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253760"/>
        <c:axId val="133252224"/>
      </c:scatterChart>
      <c:valAx>
        <c:axId val="13325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V(P,T)/V(0)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0.45004363684274862"/>
              <c:y val="0.910236151174498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33252224"/>
        <c:crosses val="autoZero"/>
        <c:crossBetween val="midCat"/>
      </c:valAx>
      <c:valAx>
        <c:axId val="133252224"/>
        <c:scaling>
          <c:orientation val="minMax"/>
          <c:min val="4.0000000000000015E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>
                    <a:latin typeface="Symbol" panose="05050102010706020507" pitchFamily="18" charset="2"/>
                  </a:rPr>
                  <a:t>a</a:t>
                </a:r>
                <a:r>
                  <a:rPr lang="en-US" sz="1800"/>
                  <a:t>(P,T)</a:t>
                </a:r>
              </a:p>
            </c:rich>
          </c:tx>
          <c:layout>
            <c:manualLayout>
              <c:xMode val="edge"/>
              <c:yMode val="edge"/>
              <c:x val="4.6922674659596673E-2"/>
              <c:y val="0.3757567672026827"/>
            </c:manualLayout>
          </c:layout>
          <c:overlay val="0"/>
        </c:title>
        <c:numFmt formatCode="0.00E+00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332537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77487361459824"/>
          <c:y val="7.3069345941686362E-2"/>
          <c:w val="0.85604360408931501"/>
          <c:h val="0.79114002130166849"/>
        </c:manualLayout>
      </c:layout>
      <c:scatterChart>
        <c:scatterStyle val="lineMarker"/>
        <c:varyColors val="0"/>
        <c:ser>
          <c:idx val="0"/>
          <c:order val="0"/>
          <c:tx>
            <c:v>1700 real P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'3T''s delta'!$D$23:$D$39</c:f>
              <c:numCache>
                <c:formatCode>General</c:formatCode>
                <c:ptCount val="17"/>
                <c:pt idx="0">
                  <c:v>32.4</c:v>
                </c:pt>
                <c:pt idx="1">
                  <c:v>33.4</c:v>
                </c:pt>
                <c:pt idx="2">
                  <c:v>38.4</c:v>
                </c:pt>
                <c:pt idx="3">
                  <c:v>43.4</c:v>
                </c:pt>
                <c:pt idx="4">
                  <c:v>48.4</c:v>
                </c:pt>
                <c:pt idx="5">
                  <c:v>53.4</c:v>
                </c:pt>
                <c:pt idx="6">
                  <c:v>58.4</c:v>
                </c:pt>
                <c:pt idx="7">
                  <c:v>63.4</c:v>
                </c:pt>
                <c:pt idx="8">
                  <c:v>68.400000000000006</c:v>
                </c:pt>
                <c:pt idx="9">
                  <c:v>73.400000000000006</c:v>
                </c:pt>
                <c:pt idx="10">
                  <c:v>78.400000000000006</c:v>
                </c:pt>
                <c:pt idx="11">
                  <c:v>83.4</c:v>
                </c:pt>
                <c:pt idx="12">
                  <c:v>88.4</c:v>
                </c:pt>
                <c:pt idx="13">
                  <c:v>93.4</c:v>
                </c:pt>
                <c:pt idx="14">
                  <c:v>98.4</c:v>
                </c:pt>
                <c:pt idx="15">
                  <c:v>103.4</c:v>
                </c:pt>
                <c:pt idx="16">
                  <c:v>108.4</c:v>
                </c:pt>
              </c:numCache>
            </c:numRef>
          </c:xVal>
          <c:yVal>
            <c:numRef>
              <c:f>'3T''s delta'!$R$23:$R$39</c:f>
              <c:numCache>
                <c:formatCode>0.0000</c:formatCode>
                <c:ptCount val="17"/>
                <c:pt idx="0">
                  <c:v>4.6040902962364241</c:v>
                </c:pt>
                <c:pt idx="1">
                  <c:v>4.6175106564508805</c:v>
                </c:pt>
                <c:pt idx="2">
                  <c:v>4.6829547013996695</c:v>
                </c:pt>
                <c:pt idx="3">
                  <c:v>4.7458252080423842</c:v>
                </c:pt>
                <c:pt idx="4">
                  <c:v>4.8063516488967952</c:v>
                </c:pt>
                <c:pt idx="5">
                  <c:v>4.8647329841322753</c:v>
                </c:pt>
                <c:pt idx="6">
                  <c:v>4.9211429375051532</c:v>
                </c:pt>
                <c:pt idx="7">
                  <c:v>4.9757341677027398</c:v>
                </c:pt>
                <c:pt idx="8">
                  <c:v>5.0286416032448003</c:v>
                </c:pt>
                <c:pt idx="9">
                  <c:v>5.0799851357630965</c:v>
                </c:pt>
                <c:pt idx="10">
                  <c:v>5.1298718152806719</c:v>
                </c:pt>
                <c:pt idx="11">
                  <c:v>5.1783976547845603</c:v>
                </c:pt>
                <c:pt idx="12">
                  <c:v>5.2256491252276263</c:v>
                </c:pt>
                <c:pt idx="13">
                  <c:v>5.2717044030045628</c:v>
                </c:pt>
                <c:pt idx="14">
                  <c:v>5.3166344178404135</c:v>
                </c:pt>
                <c:pt idx="15">
                  <c:v>5.3605037384859431</c:v>
                </c:pt>
                <c:pt idx="16">
                  <c:v>5.4033713256490525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92-4300-81AC-C98BDE2AE633}"/>
            </c:ext>
          </c:extLst>
        </c:ser>
        <c:ser>
          <c:idx val="1"/>
          <c:order val="1"/>
          <c:tx>
            <c:v>2200 real 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'3T''s delta'!$D$40:$D$56</c:f>
              <c:numCache>
                <c:formatCode>General</c:formatCode>
                <c:ptCount val="17"/>
                <c:pt idx="0">
                  <c:v>34.9</c:v>
                </c:pt>
                <c:pt idx="1">
                  <c:v>35.9</c:v>
                </c:pt>
                <c:pt idx="2">
                  <c:v>40.9</c:v>
                </c:pt>
                <c:pt idx="3">
                  <c:v>45.9</c:v>
                </c:pt>
                <c:pt idx="4">
                  <c:v>50.9</c:v>
                </c:pt>
                <c:pt idx="5">
                  <c:v>55.9</c:v>
                </c:pt>
                <c:pt idx="6">
                  <c:v>60.9</c:v>
                </c:pt>
                <c:pt idx="7">
                  <c:v>65.900000000000006</c:v>
                </c:pt>
                <c:pt idx="8">
                  <c:v>70.900000000000006</c:v>
                </c:pt>
                <c:pt idx="9">
                  <c:v>75.900000000000006</c:v>
                </c:pt>
                <c:pt idx="10">
                  <c:v>80.900000000000006</c:v>
                </c:pt>
                <c:pt idx="11">
                  <c:v>85.9</c:v>
                </c:pt>
                <c:pt idx="12">
                  <c:v>90.9</c:v>
                </c:pt>
                <c:pt idx="13">
                  <c:v>95.9</c:v>
                </c:pt>
                <c:pt idx="14">
                  <c:v>100.9</c:v>
                </c:pt>
                <c:pt idx="15">
                  <c:v>105.9</c:v>
                </c:pt>
                <c:pt idx="16">
                  <c:v>110.9</c:v>
                </c:pt>
              </c:numCache>
            </c:numRef>
          </c:xVal>
          <c:yVal>
            <c:numRef>
              <c:f>'3T''s delta'!$R$40:$R$56</c:f>
              <c:numCache>
                <c:formatCode>0.0000</c:formatCode>
                <c:ptCount val="17"/>
                <c:pt idx="0">
                  <c:v>4.6119930995906211</c:v>
                </c:pt>
                <c:pt idx="1">
                  <c:v>4.6254063158574672</c:v>
                </c:pt>
                <c:pt idx="2">
                  <c:v>4.6908356935980793</c:v>
                </c:pt>
                <c:pt idx="3">
                  <c:v>4.7537234319148984</c:v>
                </c:pt>
                <c:pt idx="4">
                  <c:v>4.8142952816195095</c:v>
                </c:pt>
                <c:pt idx="5">
                  <c:v>4.8727471193277543</c:v>
                </c:pt>
                <c:pt idx="6">
                  <c:v>4.929250089161104</c:v>
                </c:pt>
                <c:pt idx="7">
                  <c:v>4.9839546727658925</c:v>
                </c:pt>
                <c:pt idx="8">
                  <c:v>5.0369939466923084</c:v>
                </c:pt>
                <c:pt idx="9">
                  <c:v>5.088486215630315</c:v>
                </c:pt>
                <c:pt idx="10">
                  <c:v>5.1385371606591654</c:v>
                </c:pt>
                <c:pt idx="11">
                  <c:v>5.1872416066031048</c:v>
                </c:pt>
                <c:pt idx="12">
                  <c:v>5.2346849873015691</c:v>
                </c:pt>
                <c:pt idx="13">
                  <c:v>5.2809445691249728</c:v>
                </c:pt>
                <c:pt idx="14">
                  <c:v>5.3260904793971839</c:v>
                </c:pt>
                <c:pt idx="15">
                  <c:v>5.3701865761566587</c:v>
                </c:pt>
                <c:pt idx="16">
                  <c:v>5.4132911879528915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92-4300-81AC-C98BDE2AE633}"/>
            </c:ext>
          </c:extLst>
        </c:ser>
        <c:ser>
          <c:idx val="2"/>
          <c:order val="2"/>
          <c:tx>
            <c:v>2700 real 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'3T''s delta'!$D$57:$D$73</c:f>
              <c:numCache>
                <c:formatCode>General</c:formatCode>
                <c:ptCount val="17"/>
                <c:pt idx="0">
                  <c:v>37.299999999999997</c:v>
                </c:pt>
                <c:pt idx="1">
                  <c:v>38.299999999999997</c:v>
                </c:pt>
                <c:pt idx="2">
                  <c:v>43.3</c:v>
                </c:pt>
                <c:pt idx="3">
                  <c:v>48.3</c:v>
                </c:pt>
                <c:pt idx="4">
                  <c:v>53.3</c:v>
                </c:pt>
                <c:pt idx="5">
                  <c:v>58.3</c:v>
                </c:pt>
                <c:pt idx="6">
                  <c:v>63.3</c:v>
                </c:pt>
                <c:pt idx="7">
                  <c:v>68.3</c:v>
                </c:pt>
                <c:pt idx="8">
                  <c:v>73.3</c:v>
                </c:pt>
                <c:pt idx="9">
                  <c:v>78.3</c:v>
                </c:pt>
                <c:pt idx="10">
                  <c:v>83.3</c:v>
                </c:pt>
                <c:pt idx="11">
                  <c:v>88.3</c:v>
                </c:pt>
                <c:pt idx="12">
                  <c:v>93.3</c:v>
                </c:pt>
                <c:pt idx="13">
                  <c:v>98.3</c:v>
                </c:pt>
                <c:pt idx="14">
                  <c:v>103.3</c:v>
                </c:pt>
                <c:pt idx="15">
                  <c:v>108.3</c:v>
                </c:pt>
                <c:pt idx="16">
                  <c:v>113.3</c:v>
                </c:pt>
              </c:numCache>
            </c:numRef>
          </c:xVal>
          <c:yVal>
            <c:numRef>
              <c:f>'3T''s delta'!$R$57:$R$73</c:f>
              <c:numCache>
                <c:formatCode>0.0000</c:formatCode>
                <c:ptCount val="17"/>
                <c:pt idx="0">
                  <c:v>4.6197111890437554</c:v>
                </c:pt>
                <c:pt idx="1">
                  <c:v>4.6331149993507728</c:v>
                </c:pt>
                <c:pt idx="2">
                  <c:v>4.6985190720276933</c:v>
                </c:pt>
                <c:pt idx="3">
                  <c:v>4.7614144649940142</c:v>
                </c:pt>
                <c:pt idx="4">
                  <c:v>4.8220231350391902</c:v>
                </c:pt>
                <c:pt idx="5">
                  <c:v>4.8805378126905872</c:v>
                </c:pt>
                <c:pt idx="6">
                  <c:v>4.9371270083173115</c:v>
                </c:pt>
                <c:pt idx="7">
                  <c:v>4.9919389796362523</c:v>
                </c:pt>
                <c:pt idx="8">
                  <c:v>5.0451049105486376</c:v>
                </c:pt>
                <c:pt idx="9">
                  <c:v>5.0967414834638678</c:v>
                </c:pt>
                <c:pt idx="10">
                  <c:v>5.1469529797827009</c:v>
                </c:pt>
                <c:pt idx="11">
                  <c:v>5.1958330094119756</c:v>
                </c:pt>
                <c:pt idx="12">
                  <c:v>5.2434659457744379</c:v>
                </c:pt>
                <c:pt idx="13">
                  <c:v>5.2899281249156589</c:v>
                </c:pt>
                <c:pt idx="14">
                  <c:v>5.3352888540789412</c:v>
                </c:pt>
                <c:pt idx="15">
                  <c:v>5.3796112652069743</c:v>
                </c:pt>
                <c:pt idx="16">
                  <c:v>5.4229530413253144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292-4300-81AC-C98BDE2AE633}"/>
            </c:ext>
          </c:extLst>
        </c:ser>
        <c:ser>
          <c:idx val="3"/>
          <c:order val="3"/>
          <c:tx>
            <c:v>1700 perceived P</c:v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'3T''s delta'!$E$23:$E$39</c:f>
              <c:numCache>
                <c:formatCode>General</c:formatCode>
                <c:ptCount val="17"/>
                <c:pt idx="0">
                  <c:v>30.4</c:v>
                </c:pt>
                <c:pt idx="1">
                  <c:v>31.4</c:v>
                </c:pt>
                <c:pt idx="2">
                  <c:v>36.4</c:v>
                </c:pt>
                <c:pt idx="3">
                  <c:v>41.4</c:v>
                </c:pt>
                <c:pt idx="4">
                  <c:v>46.4</c:v>
                </c:pt>
                <c:pt idx="5">
                  <c:v>51.4</c:v>
                </c:pt>
                <c:pt idx="6">
                  <c:v>56.4</c:v>
                </c:pt>
                <c:pt idx="7">
                  <c:v>61.4</c:v>
                </c:pt>
                <c:pt idx="8">
                  <c:v>66.400000000000006</c:v>
                </c:pt>
                <c:pt idx="9">
                  <c:v>71.400000000000006</c:v>
                </c:pt>
                <c:pt idx="10">
                  <c:v>76.400000000000006</c:v>
                </c:pt>
                <c:pt idx="11">
                  <c:v>81.400000000000006</c:v>
                </c:pt>
                <c:pt idx="12">
                  <c:v>86.4</c:v>
                </c:pt>
                <c:pt idx="13">
                  <c:v>91.4</c:v>
                </c:pt>
                <c:pt idx="14">
                  <c:v>96.4</c:v>
                </c:pt>
                <c:pt idx="15">
                  <c:v>101.4</c:v>
                </c:pt>
                <c:pt idx="16">
                  <c:v>106.4</c:v>
                </c:pt>
              </c:numCache>
            </c:numRef>
          </c:xVal>
          <c:yVal>
            <c:numRef>
              <c:f>'3T''s delta'!$R$23:$R$39</c:f>
              <c:numCache>
                <c:formatCode>0.0000</c:formatCode>
                <c:ptCount val="17"/>
                <c:pt idx="0">
                  <c:v>4.6040902962364241</c:v>
                </c:pt>
                <c:pt idx="1">
                  <c:v>4.6175106564508805</c:v>
                </c:pt>
                <c:pt idx="2">
                  <c:v>4.6829547013996695</c:v>
                </c:pt>
                <c:pt idx="3">
                  <c:v>4.7458252080423842</c:v>
                </c:pt>
                <c:pt idx="4">
                  <c:v>4.8063516488967952</c:v>
                </c:pt>
                <c:pt idx="5">
                  <c:v>4.8647329841322753</c:v>
                </c:pt>
                <c:pt idx="6">
                  <c:v>4.9211429375051532</c:v>
                </c:pt>
                <c:pt idx="7">
                  <c:v>4.9757341677027398</c:v>
                </c:pt>
                <c:pt idx="8">
                  <c:v>5.0286416032448003</c:v>
                </c:pt>
                <c:pt idx="9">
                  <c:v>5.0799851357630965</c:v>
                </c:pt>
                <c:pt idx="10">
                  <c:v>5.1298718152806719</c:v>
                </c:pt>
                <c:pt idx="11">
                  <c:v>5.1783976547845603</c:v>
                </c:pt>
                <c:pt idx="12">
                  <c:v>5.2256491252276263</c:v>
                </c:pt>
                <c:pt idx="13">
                  <c:v>5.2717044030045628</c:v>
                </c:pt>
                <c:pt idx="14">
                  <c:v>5.3166344178404135</c:v>
                </c:pt>
                <c:pt idx="15">
                  <c:v>5.3605037384859431</c:v>
                </c:pt>
                <c:pt idx="16">
                  <c:v>5.4033713256490525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292-4300-81AC-C98BDE2AE633}"/>
            </c:ext>
          </c:extLst>
        </c:ser>
        <c:ser>
          <c:idx val="4"/>
          <c:order val="4"/>
          <c:tx>
            <c:v>2200 perceived P</c:v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'3T''s delta'!$E$40:$E$56</c:f>
              <c:numCache>
                <c:formatCode>General</c:formatCode>
                <c:ptCount val="17"/>
                <c:pt idx="0">
                  <c:v>32.9</c:v>
                </c:pt>
                <c:pt idx="1">
                  <c:v>33.9</c:v>
                </c:pt>
                <c:pt idx="2">
                  <c:v>38.9</c:v>
                </c:pt>
                <c:pt idx="3">
                  <c:v>43.9</c:v>
                </c:pt>
                <c:pt idx="4">
                  <c:v>48.9</c:v>
                </c:pt>
                <c:pt idx="5">
                  <c:v>53.9</c:v>
                </c:pt>
                <c:pt idx="6">
                  <c:v>58.9</c:v>
                </c:pt>
                <c:pt idx="7">
                  <c:v>63.900000000000006</c:v>
                </c:pt>
                <c:pt idx="8">
                  <c:v>68.900000000000006</c:v>
                </c:pt>
                <c:pt idx="9">
                  <c:v>73.900000000000006</c:v>
                </c:pt>
                <c:pt idx="10">
                  <c:v>78.900000000000006</c:v>
                </c:pt>
                <c:pt idx="11">
                  <c:v>83.9</c:v>
                </c:pt>
                <c:pt idx="12">
                  <c:v>88.9</c:v>
                </c:pt>
                <c:pt idx="13">
                  <c:v>93.9</c:v>
                </c:pt>
                <c:pt idx="14">
                  <c:v>98.9</c:v>
                </c:pt>
                <c:pt idx="15">
                  <c:v>103.9</c:v>
                </c:pt>
                <c:pt idx="16">
                  <c:v>108.9</c:v>
                </c:pt>
              </c:numCache>
            </c:numRef>
          </c:xVal>
          <c:yVal>
            <c:numRef>
              <c:f>'3T''s delta'!$R$40:$R$56</c:f>
              <c:numCache>
                <c:formatCode>0.0000</c:formatCode>
                <c:ptCount val="17"/>
                <c:pt idx="0">
                  <c:v>4.6119930995906211</c:v>
                </c:pt>
                <c:pt idx="1">
                  <c:v>4.6254063158574672</c:v>
                </c:pt>
                <c:pt idx="2">
                  <c:v>4.6908356935980793</c:v>
                </c:pt>
                <c:pt idx="3">
                  <c:v>4.7537234319148984</c:v>
                </c:pt>
                <c:pt idx="4">
                  <c:v>4.8142952816195095</c:v>
                </c:pt>
                <c:pt idx="5">
                  <c:v>4.8727471193277543</c:v>
                </c:pt>
                <c:pt idx="6">
                  <c:v>4.929250089161104</c:v>
                </c:pt>
                <c:pt idx="7">
                  <c:v>4.9839546727658925</c:v>
                </c:pt>
                <c:pt idx="8">
                  <c:v>5.0369939466923084</c:v>
                </c:pt>
                <c:pt idx="9">
                  <c:v>5.088486215630315</c:v>
                </c:pt>
                <c:pt idx="10">
                  <c:v>5.1385371606591654</c:v>
                </c:pt>
                <c:pt idx="11">
                  <c:v>5.1872416066031048</c:v>
                </c:pt>
                <c:pt idx="12">
                  <c:v>5.2346849873015691</c:v>
                </c:pt>
                <c:pt idx="13">
                  <c:v>5.2809445691249728</c:v>
                </c:pt>
                <c:pt idx="14">
                  <c:v>5.3260904793971839</c:v>
                </c:pt>
                <c:pt idx="15">
                  <c:v>5.3701865761566587</c:v>
                </c:pt>
                <c:pt idx="16">
                  <c:v>5.4132911879528915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292-4300-81AC-C98BDE2AE633}"/>
            </c:ext>
          </c:extLst>
        </c:ser>
        <c:ser>
          <c:idx val="5"/>
          <c:order val="5"/>
          <c:tx>
            <c:v>2700 perceived P</c:v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'3T''s delta'!$E$57:$E$73</c:f>
              <c:numCache>
                <c:formatCode>General</c:formatCode>
                <c:ptCount val="17"/>
                <c:pt idx="0">
                  <c:v>35.299999999999997</c:v>
                </c:pt>
                <c:pt idx="1">
                  <c:v>36.299999999999997</c:v>
                </c:pt>
                <c:pt idx="2">
                  <c:v>41.3</c:v>
                </c:pt>
                <c:pt idx="3">
                  <c:v>46.3</c:v>
                </c:pt>
                <c:pt idx="4">
                  <c:v>51.3</c:v>
                </c:pt>
                <c:pt idx="5">
                  <c:v>56.3</c:v>
                </c:pt>
                <c:pt idx="6">
                  <c:v>61.3</c:v>
                </c:pt>
                <c:pt idx="7">
                  <c:v>66.3</c:v>
                </c:pt>
                <c:pt idx="8">
                  <c:v>71.3</c:v>
                </c:pt>
                <c:pt idx="9">
                  <c:v>76.3</c:v>
                </c:pt>
                <c:pt idx="10">
                  <c:v>81.3</c:v>
                </c:pt>
                <c:pt idx="11">
                  <c:v>86.3</c:v>
                </c:pt>
                <c:pt idx="12">
                  <c:v>91.3</c:v>
                </c:pt>
                <c:pt idx="13">
                  <c:v>96.3</c:v>
                </c:pt>
                <c:pt idx="14">
                  <c:v>101.3</c:v>
                </c:pt>
                <c:pt idx="15">
                  <c:v>106.3</c:v>
                </c:pt>
                <c:pt idx="16">
                  <c:v>111.3</c:v>
                </c:pt>
              </c:numCache>
            </c:numRef>
          </c:xVal>
          <c:yVal>
            <c:numRef>
              <c:f>'3T''s delta'!$R$57:$R$73</c:f>
              <c:numCache>
                <c:formatCode>0.0000</c:formatCode>
                <c:ptCount val="17"/>
                <c:pt idx="0">
                  <c:v>4.6197111890437554</c:v>
                </c:pt>
                <c:pt idx="1">
                  <c:v>4.6331149993507728</c:v>
                </c:pt>
                <c:pt idx="2">
                  <c:v>4.6985190720276933</c:v>
                </c:pt>
                <c:pt idx="3">
                  <c:v>4.7614144649940142</c:v>
                </c:pt>
                <c:pt idx="4">
                  <c:v>4.8220231350391902</c:v>
                </c:pt>
                <c:pt idx="5">
                  <c:v>4.8805378126905872</c:v>
                </c:pt>
                <c:pt idx="6">
                  <c:v>4.9371270083173115</c:v>
                </c:pt>
                <c:pt idx="7">
                  <c:v>4.9919389796362523</c:v>
                </c:pt>
                <c:pt idx="8">
                  <c:v>5.0451049105486376</c:v>
                </c:pt>
                <c:pt idx="9">
                  <c:v>5.0967414834638678</c:v>
                </c:pt>
                <c:pt idx="10">
                  <c:v>5.1469529797827009</c:v>
                </c:pt>
                <c:pt idx="11">
                  <c:v>5.1958330094119756</c:v>
                </c:pt>
                <c:pt idx="12">
                  <c:v>5.2434659457744379</c:v>
                </c:pt>
                <c:pt idx="13">
                  <c:v>5.2899281249156589</c:v>
                </c:pt>
                <c:pt idx="14">
                  <c:v>5.3352888540789412</c:v>
                </c:pt>
                <c:pt idx="15">
                  <c:v>5.3796112652069743</c:v>
                </c:pt>
                <c:pt idx="16">
                  <c:v>5.4229530413253144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292-4300-81AC-C98BDE2AE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6777327"/>
        <c:axId val="866777743"/>
      </c:scatterChart>
      <c:valAx>
        <c:axId val="866777327"/>
        <c:scaling>
          <c:orientation val="minMax"/>
          <c:min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/>
                  <a:t>Pressure</a:t>
                </a:r>
                <a:r>
                  <a:rPr lang="en-US" sz="2000" b="1" baseline="0"/>
                  <a:t> (GPa)</a:t>
                </a:r>
                <a:endParaRPr lang="en-US" sz="2000" b="1"/>
              </a:p>
            </c:rich>
          </c:tx>
          <c:layout>
            <c:manualLayout>
              <c:xMode val="edge"/>
              <c:yMode val="edge"/>
              <c:x val="0.44561277032320901"/>
              <c:y val="0.93361112627757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777743"/>
        <c:crosses val="autoZero"/>
        <c:crossBetween val="midCat"/>
      </c:valAx>
      <c:valAx>
        <c:axId val="86677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 i="0" baseline="0"/>
                  <a:t>Density (g/cm</a:t>
                </a:r>
                <a:r>
                  <a:rPr lang="en-US" sz="2000" b="1" i="0" baseline="30000"/>
                  <a:t>3</a:t>
                </a:r>
                <a:r>
                  <a:rPr lang="en-US" sz="2000" b="1" i="0" baseline="0"/>
                  <a:t>)</a:t>
                </a:r>
              </a:p>
            </c:rich>
          </c:tx>
          <c:layout>
            <c:manualLayout>
              <c:xMode val="edge"/>
              <c:yMode val="edge"/>
              <c:x val="4.4770901419502081E-3"/>
              <c:y val="0.34597351187979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7773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71516149136736851"/>
          <c:y val="0.3611589495740064"/>
          <c:w val="0.23595882605724883"/>
          <c:h val="0.39943159469460793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16086558846426E-2"/>
          <c:y val="7.3069402975452447E-2"/>
          <c:w val="0.88536975115553473"/>
          <c:h val="0.81539931622022421"/>
        </c:manualLayout>
      </c:layout>
      <c:scatterChart>
        <c:scatterStyle val="lineMarker"/>
        <c:varyColors val="0"/>
        <c:ser>
          <c:idx val="0"/>
          <c:order val="0"/>
          <c:tx>
            <c:v>1700 real P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'3T''s delta'!$D$23:$D$39</c:f>
              <c:numCache>
                <c:formatCode>General</c:formatCode>
                <c:ptCount val="17"/>
                <c:pt idx="0">
                  <c:v>32.4</c:v>
                </c:pt>
                <c:pt idx="1">
                  <c:v>33.4</c:v>
                </c:pt>
                <c:pt idx="2">
                  <c:v>38.4</c:v>
                </c:pt>
                <c:pt idx="3">
                  <c:v>43.4</c:v>
                </c:pt>
                <c:pt idx="4">
                  <c:v>48.4</c:v>
                </c:pt>
                <c:pt idx="5">
                  <c:v>53.4</c:v>
                </c:pt>
                <c:pt idx="6">
                  <c:v>58.4</c:v>
                </c:pt>
                <c:pt idx="7">
                  <c:v>63.4</c:v>
                </c:pt>
                <c:pt idx="8">
                  <c:v>68.400000000000006</c:v>
                </c:pt>
                <c:pt idx="9">
                  <c:v>73.400000000000006</c:v>
                </c:pt>
                <c:pt idx="10">
                  <c:v>78.400000000000006</c:v>
                </c:pt>
                <c:pt idx="11">
                  <c:v>83.4</c:v>
                </c:pt>
                <c:pt idx="12">
                  <c:v>88.4</c:v>
                </c:pt>
                <c:pt idx="13">
                  <c:v>93.4</c:v>
                </c:pt>
                <c:pt idx="14">
                  <c:v>98.4</c:v>
                </c:pt>
                <c:pt idx="15">
                  <c:v>103.4</c:v>
                </c:pt>
                <c:pt idx="16">
                  <c:v>108.4</c:v>
                </c:pt>
              </c:numCache>
            </c:numRef>
          </c:xVal>
          <c:yVal>
            <c:numRef>
              <c:f>'3T''s delta'!$R$23:$R$39</c:f>
              <c:numCache>
                <c:formatCode>0.0000</c:formatCode>
                <c:ptCount val="17"/>
                <c:pt idx="0">
                  <c:v>4.6040902962364241</c:v>
                </c:pt>
                <c:pt idx="1">
                  <c:v>4.6175106564508805</c:v>
                </c:pt>
                <c:pt idx="2">
                  <c:v>4.6829547013996695</c:v>
                </c:pt>
                <c:pt idx="3">
                  <c:v>4.7458252080423842</c:v>
                </c:pt>
                <c:pt idx="4">
                  <c:v>4.8063516488967952</c:v>
                </c:pt>
                <c:pt idx="5">
                  <c:v>4.8647329841322753</c:v>
                </c:pt>
                <c:pt idx="6">
                  <c:v>4.9211429375051532</c:v>
                </c:pt>
                <c:pt idx="7">
                  <c:v>4.9757341677027398</c:v>
                </c:pt>
                <c:pt idx="8">
                  <c:v>5.0286416032448003</c:v>
                </c:pt>
                <c:pt idx="9">
                  <c:v>5.0799851357630965</c:v>
                </c:pt>
                <c:pt idx="10">
                  <c:v>5.1298718152806719</c:v>
                </c:pt>
                <c:pt idx="11">
                  <c:v>5.1783976547845603</c:v>
                </c:pt>
                <c:pt idx="12">
                  <c:v>5.2256491252276263</c:v>
                </c:pt>
                <c:pt idx="13">
                  <c:v>5.2717044030045628</c:v>
                </c:pt>
                <c:pt idx="14">
                  <c:v>5.3166344178404135</c:v>
                </c:pt>
                <c:pt idx="15">
                  <c:v>5.3605037384859431</c:v>
                </c:pt>
                <c:pt idx="16">
                  <c:v>5.4033713256490525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77-496B-8ED6-5674DA9842C1}"/>
            </c:ext>
          </c:extLst>
        </c:ser>
        <c:ser>
          <c:idx val="1"/>
          <c:order val="1"/>
          <c:tx>
            <c:v>2200 real 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'3T''s delta'!$D$40:$D$56</c:f>
              <c:numCache>
                <c:formatCode>General</c:formatCode>
                <c:ptCount val="17"/>
                <c:pt idx="0">
                  <c:v>34.9</c:v>
                </c:pt>
                <c:pt idx="1">
                  <c:v>35.9</c:v>
                </c:pt>
                <c:pt idx="2">
                  <c:v>40.9</c:v>
                </c:pt>
                <c:pt idx="3">
                  <c:v>45.9</c:v>
                </c:pt>
                <c:pt idx="4">
                  <c:v>50.9</c:v>
                </c:pt>
                <c:pt idx="5">
                  <c:v>55.9</c:v>
                </c:pt>
                <c:pt idx="6">
                  <c:v>60.9</c:v>
                </c:pt>
                <c:pt idx="7">
                  <c:v>65.900000000000006</c:v>
                </c:pt>
                <c:pt idx="8">
                  <c:v>70.900000000000006</c:v>
                </c:pt>
                <c:pt idx="9">
                  <c:v>75.900000000000006</c:v>
                </c:pt>
                <c:pt idx="10">
                  <c:v>80.900000000000006</c:v>
                </c:pt>
                <c:pt idx="11">
                  <c:v>85.9</c:v>
                </c:pt>
                <c:pt idx="12">
                  <c:v>90.9</c:v>
                </c:pt>
                <c:pt idx="13">
                  <c:v>95.9</c:v>
                </c:pt>
                <c:pt idx="14">
                  <c:v>100.9</c:v>
                </c:pt>
                <c:pt idx="15">
                  <c:v>105.9</c:v>
                </c:pt>
                <c:pt idx="16">
                  <c:v>110.9</c:v>
                </c:pt>
              </c:numCache>
            </c:numRef>
          </c:xVal>
          <c:yVal>
            <c:numRef>
              <c:f>'3T''s delta'!$R$40:$R$56</c:f>
              <c:numCache>
                <c:formatCode>0.0000</c:formatCode>
                <c:ptCount val="17"/>
                <c:pt idx="0">
                  <c:v>4.6119930995906211</c:v>
                </c:pt>
                <c:pt idx="1">
                  <c:v>4.6254063158574672</c:v>
                </c:pt>
                <c:pt idx="2">
                  <c:v>4.6908356935980793</c:v>
                </c:pt>
                <c:pt idx="3">
                  <c:v>4.7537234319148984</c:v>
                </c:pt>
                <c:pt idx="4">
                  <c:v>4.8142952816195095</c:v>
                </c:pt>
                <c:pt idx="5">
                  <c:v>4.8727471193277543</c:v>
                </c:pt>
                <c:pt idx="6">
                  <c:v>4.929250089161104</c:v>
                </c:pt>
                <c:pt idx="7">
                  <c:v>4.9839546727658925</c:v>
                </c:pt>
                <c:pt idx="8">
                  <c:v>5.0369939466923084</c:v>
                </c:pt>
                <c:pt idx="9">
                  <c:v>5.088486215630315</c:v>
                </c:pt>
                <c:pt idx="10">
                  <c:v>5.1385371606591654</c:v>
                </c:pt>
                <c:pt idx="11">
                  <c:v>5.1872416066031048</c:v>
                </c:pt>
                <c:pt idx="12">
                  <c:v>5.2346849873015691</c:v>
                </c:pt>
                <c:pt idx="13">
                  <c:v>5.2809445691249728</c:v>
                </c:pt>
                <c:pt idx="14">
                  <c:v>5.3260904793971839</c:v>
                </c:pt>
                <c:pt idx="15">
                  <c:v>5.3701865761566587</c:v>
                </c:pt>
                <c:pt idx="16">
                  <c:v>5.4132911879528915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77-496B-8ED6-5674DA9842C1}"/>
            </c:ext>
          </c:extLst>
        </c:ser>
        <c:ser>
          <c:idx val="2"/>
          <c:order val="2"/>
          <c:tx>
            <c:v>2700 real 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'3T''s delta'!$D$57:$D$73</c:f>
              <c:numCache>
                <c:formatCode>General</c:formatCode>
                <c:ptCount val="17"/>
                <c:pt idx="0">
                  <c:v>37.299999999999997</c:v>
                </c:pt>
                <c:pt idx="1">
                  <c:v>38.299999999999997</c:v>
                </c:pt>
                <c:pt idx="2">
                  <c:v>43.3</c:v>
                </c:pt>
                <c:pt idx="3">
                  <c:v>48.3</c:v>
                </c:pt>
                <c:pt idx="4">
                  <c:v>53.3</c:v>
                </c:pt>
                <c:pt idx="5">
                  <c:v>58.3</c:v>
                </c:pt>
                <c:pt idx="6">
                  <c:v>63.3</c:v>
                </c:pt>
                <c:pt idx="7">
                  <c:v>68.3</c:v>
                </c:pt>
                <c:pt idx="8">
                  <c:v>73.3</c:v>
                </c:pt>
                <c:pt idx="9">
                  <c:v>78.3</c:v>
                </c:pt>
                <c:pt idx="10">
                  <c:v>83.3</c:v>
                </c:pt>
                <c:pt idx="11">
                  <c:v>88.3</c:v>
                </c:pt>
                <c:pt idx="12">
                  <c:v>93.3</c:v>
                </c:pt>
                <c:pt idx="13">
                  <c:v>98.3</c:v>
                </c:pt>
                <c:pt idx="14">
                  <c:v>103.3</c:v>
                </c:pt>
                <c:pt idx="15">
                  <c:v>108.3</c:v>
                </c:pt>
                <c:pt idx="16">
                  <c:v>113.3</c:v>
                </c:pt>
              </c:numCache>
            </c:numRef>
          </c:xVal>
          <c:yVal>
            <c:numRef>
              <c:f>'3T''s delta'!$R$57:$R$73</c:f>
              <c:numCache>
                <c:formatCode>0.0000</c:formatCode>
                <c:ptCount val="17"/>
                <c:pt idx="0">
                  <c:v>4.6197111890437554</c:v>
                </c:pt>
                <c:pt idx="1">
                  <c:v>4.6331149993507728</c:v>
                </c:pt>
                <c:pt idx="2">
                  <c:v>4.6985190720276933</c:v>
                </c:pt>
                <c:pt idx="3">
                  <c:v>4.7614144649940142</c:v>
                </c:pt>
                <c:pt idx="4">
                  <c:v>4.8220231350391902</c:v>
                </c:pt>
                <c:pt idx="5">
                  <c:v>4.8805378126905872</c:v>
                </c:pt>
                <c:pt idx="6">
                  <c:v>4.9371270083173115</c:v>
                </c:pt>
                <c:pt idx="7">
                  <c:v>4.9919389796362523</c:v>
                </c:pt>
                <c:pt idx="8">
                  <c:v>5.0451049105486376</c:v>
                </c:pt>
                <c:pt idx="9">
                  <c:v>5.0967414834638678</c:v>
                </c:pt>
                <c:pt idx="10">
                  <c:v>5.1469529797827009</c:v>
                </c:pt>
                <c:pt idx="11">
                  <c:v>5.1958330094119756</c:v>
                </c:pt>
                <c:pt idx="12">
                  <c:v>5.2434659457744379</c:v>
                </c:pt>
                <c:pt idx="13">
                  <c:v>5.2899281249156589</c:v>
                </c:pt>
                <c:pt idx="14">
                  <c:v>5.3352888540789412</c:v>
                </c:pt>
                <c:pt idx="15">
                  <c:v>5.3796112652069743</c:v>
                </c:pt>
                <c:pt idx="16">
                  <c:v>5.4229530413253144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877-496B-8ED6-5674DA9842C1}"/>
            </c:ext>
          </c:extLst>
        </c:ser>
        <c:ser>
          <c:idx val="3"/>
          <c:order val="3"/>
          <c:tx>
            <c:v>1700 Fe fit</c:v>
          </c:tx>
          <c:spPr>
            <a:ln w="317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'3T''s delta'!$D$23:$D$39</c:f>
              <c:numCache>
                <c:formatCode>General</c:formatCode>
                <c:ptCount val="17"/>
                <c:pt idx="0">
                  <c:v>32.4</c:v>
                </c:pt>
                <c:pt idx="1">
                  <c:v>33.4</c:v>
                </c:pt>
                <c:pt idx="2">
                  <c:v>38.4</c:v>
                </c:pt>
                <c:pt idx="3">
                  <c:v>43.4</c:v>
                </c:pt>
                <c:pt idx="4">
                  <c:v>48.4</c:v>
                </c:pt>
                <c:pt idx="5">
                  <c:v>53.4</c:v>
                </c:pt>
                <c:pt idx="6">
                  <c:v>58.4</c:v>
                </c:pt>
                <c:pt idx="7">
                  <c:v>63.4</c:v>
                </c:pt>
                <c:pt idx="8">
                  <c:v>68.400000000000006</c:v>
                </c:pt>
                <c:pt idx="9">
                  <c:v>73.400000000000006</c:v>
                </c:pt>
                <c:pt idx="10">
                  <c:v>78.400000000000006</c:v>
                </c:pt>
                <c:pt idx="11">
                  <c:v>83.4</c:v>
                </c:pt>
                <c:pt idx="12">
                  <c:v>88.4</c:v>
                </c:pt>
                <c:pt idx="13">
                  <c:v>93.4</c:v>
                </c:pt>
                <c:pt idx="14">
                  <c:v>98.4</c:v>
                </c:pt>
                <c:pt idx="15">
                  <c:v>103.4</c:v>
                </c:pt>
                <c:pt idx="16">
                  <c:v>108.4</c:v>
                </c:pt>
              </c:numCache>
            </c:numRef>
          </c:xVal>
          <c:yVal>
            <c:numRef>
              <c:f>'3T''s delta'!$T$23:$T$39</c:f>
              <c:numCache>
                <c:formatCode>0.0000</c:formatCode>
                <c:ptCount val="17"/>
                <c:pt idx="0">
                  <c:v>4.5932209467964293</c:v>
                </c:pt>
                <c:pt idx="1">
                  <c:v>4.6068544682079215</c:v>
                </c:pt>
                <c:pt idx="2">
                  <c:v>4.6734016925599411</c:v>
                </c:pt>
                <c:pt idx="3">
                  <c:v>4.7374340949756046</c:v>
                </c:pt>
                <c:pt idx="4">
                  <c:v>4.7991768509439767</c:v>
                </c:pt>
                <c:pt idx="5">
                  <c:v>4.8588252241765044</c:v>
                </c:pt>
                <c:pt idx="6">
                  <c:v>4.9165497309357304</c:v>
                </c:pt>
                <c:pt idx="7">
                  <c:v>4.9725002249473844</c:v>
                </c:pt>
                <c:pt idx="8">
                  <c:v>5.0268091644837911</c:v>
                </c:pt>
                <c:pt idx="9">
                  <c:v>5.0795942517947914</c:v>
                </c:pt>
                <c:pt idx="10">
                  <c:v>5.1309605851651465</c:v>
                </c:pt>
                <c:pt idx="11">
                  <c:v>5.1810024284499274</c:v>
                </c:pt>
                <c:pt idx="12">
                  <c:v>5.2298046774143909</c:v>
                </c:pt>
                <c:pt idx="13">
                  <c:v>5.2774440835663166</c:v>
                </c:pt>
                <c:pt idx="14">
                  <c:v>5.3239902823889933</c:v>
                </c:pt>
                <c:pt idx="15">
                  <c:v>5.3695066625790453</c:v>
                </c:pt>
                <c:pt idx="16">
                  <c:v>5.4140511051058073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877-496B-8ED6-5674DA9842C1}"/>
            </c:ext>
          </c:extLst>
        </c:ser>
        <c:ser>
          <c:idx val="4"/>
          <c:order val="4"/>
          <c:tx>
            <c:v>2200 fit Fe</c:v>
          </c:tx>
          <c:spPr>
            <a:ln w="3175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'3T''s delta'!$D$40:$D$56</c:f>
              <c:numCache>
                <c:formatCode>General</c:formatCode>
                <c:ptCount val="17"/>
                <c:pt idx="0">
                  <c:v>34.9</c:v>
                </c:pt>
                <c:pt idx="1">
                  <c:v>35.9</c:v>
                </c:pt>
                <c:pt idx="2">
                  <c:v>40.9</c:v>
                </c:pt>
                <c:pt idx="3">
                  <c:v>45.9</c:v>
                </c:pt>
                <c:pt idx="4">
                  <c:v>50.9</c:v>
                </c:pt>
                <c:pt idx="5">
                  <c:v>55.9</c:v>
                </c:pt>
                <c:pt idx="6">
                  <c:v>60.9</c:v>
                </c:pt>
                <c:pt idx="7">
                  <c:v>65.900000000000006</c:v>
                </c:pt>
                <c:pt idx="8">
                  <c:v>70.900000000000006</c:v>
                </c:pt>
                <c:pt idx="9">
                  <c:v>75.900000000000006</c:v>
                </c:pt>
                <c:pt idx="10">
                  <c:v>80.900000000000006</c:v>
                </c:pt>
                <c:pt idx="11">
                  <c:v>85.9</c:v>
                </c:pt>
                <c:pt idx="12">
                  <c:v>90.9</c:v>
                </c:pt>
                <c:pt idx="13">
                  <c:v>95.9</c:v>
                </c:pt>
                <c:pt idx="14">
                  <c:v>100.9</c:v>
                </c:pt>
                <c:pt idx="15">
                  <c:v>105.9</c:v>
                </c:pt>
                <c:pt idx="16">
                  <c:v>110.9</c:v>
                </c:pt>
              </c:numCache>
            </c:numRef>
          </c:xVal>
          <c:yVal>
            <c:numRef>
              <c:f>'3T''s delta'!$T$40:$T$56</c:f>
              <c:numCache>
                <c:formatCode>0.0000</c:formatCode>
                <c:ptCount val="17"/>
                <c:pt idx="0">
                  <c:v>4.6027446543765862</c:v>
                </c:pt>
                <c:pt idx="1">
                  <c:v>4.6163009186943791</c:v>
                </c:pt>
                <c:pt idx="2">
                  <c:v>4.6825265551362909</c:v>
                </c:pt>
                <c:pt idx="3">
                  <c:v>4.7463355486660559</c:v>
                </c:pt>
                <c:pt idx="4">
                  <c:v>4.8079417796344739</c:v>
                </c:pt>
                <c:pt idx="5">
                  <c:v>4.8675311213257384</c:v>
                </c:pt>
                <c:pt idx="6">
                  <c:v>4.925266208861113</c:v>
                </c:pt>
                <c:pt idx="7">
                  <c:v>4.9812902245775676</c:v>
                </c:pt>
                <c:pt idx="8">
                  <c:v>5.0357299351825384</c:v>
                </c:pt>
                <c:pt idx="9">
                  <c:v>5.088698152541153</c:v>
                </c:pt>
                <c:pt idx="10">
                  <c:v>5.1402957453950942</c:v>
                </c:pt>
                <c:pt idx="11">
                  <c:v>5.1906132975286443</c:v>
                </c:pt>
                <c:pt idx="12">
                  <c:v>5.2397324849003875</c:v>
                </c:pt>
                <c:pt idx="13">
                  <c:v>5.2877272274002056</c:v>
                </c:pt>
                <c:pt idx="14">
                  <c:v>5.3346646583825281</c:v>
                </c:pt>
                <c:pt idx="15">
                  <c:v>5.3806059457415891</c:v>
                </c:pt>
                <c:pt idx="16">
                  <c:v>5.4256069911797047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877-496B-8ED6-5674DA9842C1}"/>
            </c:ext>
          </c:extLst>
        </c:ser>
        <c:ser>
          <c:idx val="5"/>
          <c:order val="5"/>
          <c:tx>
            <c:v>2700 fit Fe</c:v>
          </c:tx>
          <c:spPr>
            <a:ln w="317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'3T''s delta'!$D$57:$D$73</c:f>
              <c:numCache>
                <c:formatCode>General</c:formatCode>
                <c:ptCount val="17"/>
                <c:pt idx="0">
                  <c:v>37.299999999999997</c:v>
                </c:pt>
                <c:pt idx="1">
                  <c:v>38.299999999999997</c:v>
                </c:pt>
                <c:pt idx="2">
                  <c:v>43.3</c:v>
                </c:pt>
                <c:pt idx="3">
                  <c:v>48.3</c:v>
                </c:pt>
                <c:pt idx="4">
                  <c:v>53.3</c:v>
                </c:pt>
                <c:pt idx="5">
                  <c:v>58.3</c:v>
                </c:pt>
                <c:pt idx="6">
                  <c:v>63.3</c:v>
                </c:pt>
                <c:pt idx="7">
                  <c:v>68.3</c:v>
                </c:pt>
                <c:pt idx="8">
                  <c:v>73.3</c:v>
                </c:pt>
                <c:pt idx="9">
                  <c:v>78.3</c:v>
                </c:pt>
                <c:pt idx="10">
                  <c:v>83.3</c:v>
                </c:pt>
                <c:pt idx="11">
                  <c:v>88.3</c:v>
                </c:pt>
                <c:pt idx="12">
                  <c:v>93.3</c:v>
                </c:pt>
                <c:pt idx="13">
                  <c:v>98.3</c:v>
                </c:pt>
                <c:pt idx="14">
                  <c:v>103.3</c:v>
                </c:pt>
                <c:pt idx="15">
                  <c:v>108.3</c:v>
                </c:pt>
                <c:pt idx="16">
                  <c:v>113.3</c:v>
                </c:pt>
              </c:numCache>
            </c:numRef>
          </c:xVal>
          <c:yVal>
            <c:numRef>
              <c:f>'3T''s delta'!$T$57:$T$73</c:f>
              <c:numCache>
                <c:formatCode>0.0000</c:formatCode>
                <c:ptCount val="17"/>
                <c:pt idx="0">
                  <c:v>4.6115183862722615</c:v>
                </c:pt>
                <c:pt idx="1">
                  <c:v>4.6250115234509481</c:v>
                </c:pt>
                <c:pt idx="2">
                  <c:v>4.6909815165952473</c:v>
                </c:pt>
                <c:pt idx="3">
                  <c:v>4.7546261794373157</c:v>
                </c:pt>
                <c:pt idx="4">
                  <c:v>4.8161492138181936</c:v>
                </c:pt>
                <c:pt idx="5">
                  <c:v>4.8757280065357227</c:v>
                </c:pt>
                <c:pt idx="6">
                  <c:v>4.9335180519660966</c:v>
                </c:pt>
                <c:pt idx="7">
                  <c:v>4.9896564740178242</c:v>
                </c:pt>
                <c:pt idx="8">
                  <c:v>5.0442648602924605</c:v>
                </c:pt>
                <c:pt idx="9">
                  <c:v>5.0974515645965974</c:v>
                </c:pt>
                <c:pt idx="10">
                  <c:v>5.1493135939191141</c:v>
                </c:pt>
                <c:pt idx="11">
                  <c:v>5.1999381673088889</c:v>
                </c:pt>
                <c:pt idx="12">
                  <c:v>5.249404013255182</c:v>
                </c:pt>
                <c:pt idx="13">
                  <c:v>5.2977824568445806</c:v>
                </c:pt>
                <c:pt idx="14">
                  <c:v>5.3451383365568921</c:v>
                </c:pt>
                <c:pt idx="15">
                  <c:v>5.3915307819736009</c:v>
                </c:pt>
                <c:pt idx="16">
                  <c:v>5.4370138771426904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877-496B-8ED6-5674DA984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6777327"/>
        <c:axId val="866777743"/>
      </c:scatterChart>
      <c:valAx>
        <c:axId val="866777327"/>
        <c:scaling>
          <c:orientation val="minMax"/>
          <c:min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/>
                  <a:t>Pressure</a:t>
                </a:r>
                <a:r>
                  <a:rPr lang="en-US" sz="2000" b="1" baseline="0"/>
                  <a:t> (GPa)</a:t>
                </a:r>
                <a:endParaRPr lang="en-US" sz="20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777743"/>
        <c:crosses val="autoZero"/>
        <c:crossBetween val="midCat"/>
      </c:valAx>
      <c:valAx>
        <c:axId val="86677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 i="0" baseline="0"/>
                  <a:t>Density (g/cm</a:t>
                </a:r>
                <a:r>
                  <a:rPr lang="en-US" sz="2000" b="1" i="0" baseline="30000"/>
                  <a:t>3</a:t>
                </a:r>
                <a:r>
                  <a:rPr lang="en-US" sz="2000" b="1" i="0" baseline="0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7773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61705494592791"/>
          <c:y val="0.26614351135608788"/>
          <c:w val="0.21836312402683877"/>
          <c:h val="0.5712680255142478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1430655</xdr:colOff>
      <xdr:row>78</xdr:row>
      <xdr:rowOff>57150</xdr:rowOff>
    </xdr:from>
    <xdr:to>
      <xdr:col>16</xdr:col>
      <xdr:colOff>428625</xdr:colOff>
      <xdr:row>121</xdr:row>
      <xdr:rowOff>106679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101</xdr:row>
      <xdr:rowOff>9525</xdr:rowOff>
    </xdr:from>
    <xdr:to>
      <xdr:col>7</xdr:col>
      <xdr:colOff>1128712</xdr:colOff>
      <xdr:row>142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206" cy="62821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1206" cy="62821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workbookViewId="0">
      <selection activeCell="B18" sqref="B18"/>
    </sheetView>
  </sheetViews>
  <sheetFormatPr defaultRowHeight="14.4" x14ac:dyDescent="0.3"/>
  <cols>
    <col min="2" max="13" width="22.109375" customWidth="1"/>
    <col min="14" max="14" width="20.33203125" customWidth="1"/>
    <col min="15" max="18" width="13.33203125" customWidth="1"/>
    <col min="19" max="19" width="13.6640625" customWidth="1"/>
    <col min="20" max="20" width="12" bestFit="1" customWidth="1"/>
    <col min="21" max="21" width="19.21875" customWidth="1"/>
  </cols>
  <sheetData>
    <row r="1" spans="1:11" x14ac:dyDescent="0.3">
      <c r="A1" s="1" t="s">
        <v>2</v>
      </c>
      <c r="B1" s="1"/>
      <c r="C1" s="1"/>
      <c r="D1" s="1"/>
      <c r="E1" s="1"/>
      <c r="F1" s="1"/>
      <c r="G1" s="1">
        <v>2200</v>
      </c>
      <c r="I1" s="1" t="s">
        <v>47</v>
      </c>
      <c r="J1" s="6">
        <f>SUM(U23:U73)</f>
        <v>2.4951041971722886E-3</v>
      </c>
    </row>
    <row r="2" spans="1:11" x14ac:dyDescent="0.3">
      <c r="A2" s="1" t="s">
        <v>0</v>
      </c>
      <c r="B2" s="1"/>
      <c r="C2" s="1"/>
      <c r="D2" s="1"/>
      <c r="E2" s="1"/>
      <c r="F2" s="1"/>
      <c r="G2">
        <v>163.69999999999999</v>
      </c>
      <c r="I2" t="s">
        <v>48</v>
      </c>
      <c r="J2">
        <v>8.8217784897892101E-2</v>
      </c>
    </row>
    <row r="3" spans="1:11" x14ac:dyDescent="0.3">
      <c r="A3" s="1" t="s">
        <v>3</v>
      </c>
      <c r="B3" s="1"/>
      <c r="C3" s="1"/>
      <c r="D3" s="1"/>
      <c r="E3" s="1"/>
      <c r="F3" s="1"/>
      <c r="G3">
        <v>246.7</v>
      </c>
    </row>
    <row r="4" spans="1:11" x14ac:dyDescent="0.3">
      <c r="A4" s="1" t="s">
        <v>4</v>
      </c>
      <c r="B4" s="1"/>
      <c r="C4" s="1"/>
      <c r="D4" s="1"/>
      <c r="E4" s="1"/>
      <c r="F4" s="1"/>
      <c r="G4">
        <v>246.7</v>
      </c>
      <c r="J4" s="4"/>
    </row>
    <row r="5" spans="1:11" x14ac:dyDescent="0.3">
      <c r="A5" s="1" t="s">
        <v>1</v>
      </c>
      <c r="B5" s="1"/>
      <c r="C5" s="1"/>
      <c r="D5" s="1"/>
      <c r="E5" s="1"/>
      <c r="F5" s="1"/>
      <c r="G5">
        <v>4.03</v>
      </c>
    </row>
    <row r="6" spans="1:11" x14ac:dyDescent="0.3">
      <c r="A6" s="1" t="s">
        <v>17</v>
      </c>
      <c r="B6" s="1"/>
      <c r="C6" s="1"/>
      <c r="D6" s="1"/>
      <c r="E6" s="1"/>
      <c r="F6" s="1"/>
      <c r="G6">
        <v>3.25</v>
      </c>
    </row>
    <row r="7" spans="1:11" x14ac:dyDescent="0.3">
      <c r="A7" s="1" t="s">
        <v>10</v>
      </c>
      <c r="B7" s="1"/>
      <c r="C7" s="1"/>
      <c r="D7" s="1"/>
      <c r="E7" s="1"/>
      <c r="F7" s="1"/>
      <c r="G7" s="2">
        <v>2.0000000000000002E-5</v>
      </c>
      <c r="I7" s="2"/>
      <c r="J7" s="2"/>
      <c r="K7" s="2"/>
    </row>
    <row r="8" spans="1:11" x14ac:dyDescent="0.3">
      <c r="A8" s="1" t="s">
        <v>9</v>
      </c>
      <c r="G8" s="2">
        <v>-9.9999999999999995E-8</v>
      </c>
      <c r="H8" s="2">
        <f>G7*G3</f>
        <v>4.934E-3</v>
      </c>
      <c r="J8" s="2"/>
    </row>
    <row r="9" spans="1:11" x14ac:dyDescent="0.3">
      <c r="A9" s="1" t="s">
        <v>19</v>
      </c>
      <c r="G9">
        <v>-0.01</v>
      </c>
      <c r="J9" s="2"/>
    </row>
    <row r="10" spans="1:11" x14ac:dyDescent="0.3">
      <c r="A10" s="1" t="s">
        <v>49</v>
      </c>
      <c r="G10" s="2">
        <v>6.9200214163039598E-22</v>
      </c>
    </row>
    <row r="11" spans="1:11" x14ac:dyDescent="0.3">
      <c r="A11" s="1"/>
    </row>
    <row r="12" spans="1:11" x14ac:dyDescent="0.3">
      <c r="A12" s="1" t="s">
        <v>50</v>
      </c>
      <c r="G12" s="2">
        <f>Massunitcell!F7</f>
        <v>6.8532539383627193E-22</v>
      </c>
    </row>
    <row r="13" spans="1:11" x14ac:dyDescent="0.3">
      <c r="A13" s="1" t="s">
        <v>8</v>
      </c>
      <c r="G13" s="2">
        <v>-9.9999999999999995E-8</v>
      </c>
      <c r="I13" s="2"/>
      <c r="J13" s="2"/>
      <c r="K13" s="2"/>
    </row>
    <row r="14" spans="1:11" x14ac:dyDescent="0.3">
      <c r="A14" s="1" t="s">
        <v>11</v>
      </c>
      <c r="G14" s="2">
        <v>1.63E-5</v>
      </c>
    </row>
    <row r="15" spans="1:11" x14ac:dyDescent="0.3">
      <c r="A15" s="1" t="s">
        <v>13</v>
      </c>
      <c r="G15">
        <v>230.2</v>
      </c>
    </row>
    <row r="16" spans="1:11" x14ac:dyDescent="0.3">
      <c r="A16" s="1" t="s">
        <v>29</v>
      </c>
      <c r="G16">
        <v>1.74</v>
      </c>
    </row>
    <row r="17" spans="1:21" x14ac:dyDescent="0.3">
      <c r="A17" s="1" t="s">
        <v>26</v>
      </c>
      <c r="G17">
        <v>4.4000000000000004</v>
      </c>
    </row>
    <row r="18" spans="1:21" x14ac:dyDescent="0.3">
      <c r="A18" s="1" t="s">
        <v>24</v>
      </c>
      <c r="B18">
        <v>12</v>
      </c>
    </row>
    <row r="19" spans="1:21" x14ac:dyDescent="0.3">
      <c r="A19" s="1" t="s">
        <v>27</v>
      </c>
      <c r="B19">
        <v>2</v>
      </c>
    </row>
    <row r="22" spans="1:21" x14ac:dyDescent="0.3">
      <c r="A22" t="s">
        <v>25</v>
      </c>
      <c r="B22" t="s">
        <v>5</v>
      </c>
      <c r="C22" t="s">
        <v>24</v>
      </c>
      <c r="D22" t="s">
        <v>43</v>
      </c>
      <c r="E22" t="s">
        <v>22</v>
      </c>
      <c r="F22" t="s">
        <v>6</v>
      </c>
      <c r="G22" t="s">
        <v>12</v>
      </c>
      <c r="H22" t="s">
        <v>23</v>
      </c>
      <c r="I22" t="s">
        <v>16</v>
      </c>
      <c r="J22" t="s">
        <v>20</v>
      </c>
      <c r="K22" t="s">
        <v>28</v>
      </c>
      <c r="L22" t="s">
        <v>7</v>
      </c>
      <c r="M22" t="s">
        <v>15</v>
      </c>
      <c r="N22" t="s">
        <v>14</v>
      </c>
      <c r="O22" t="s">
        <v>18</v>
      </c>
      <c r="P22" t="s">
        <v>21</v>
      </c>
      <c r="Q22" t="s">
        <v>41</v>
      </c>
      <c r="R22" t="s">
        <v>42</v>
      </c>
      <c r="S22" t="s">
        <v>44</v>
      </c>
      <c r="T22" t="s">
        <v>45</v>
      </c>
      <c r="U22" t="s">
        <v>46</v>
      </c>
    </row>
    <row r="23" spans="1:21" x14ac:dyDescent="0.3">
      <c r="A23">
        <v>1700</v>
      </c>
      <c r="B23">
        <v>24</v>
      </c>
      <c r="C23" s="4">
        <f>ROUND($G$7*$G$3*A23,1)</f>
        <v>8.4</v>
      </c>
      <c r="D23">
        <f>B23+C23</f>
        <v>32.4</v>
      </c>
      <c r="E23">
        <f>D23-$B$19</f>
        <v>30.4</v>
      </c>
      <c r="F23" s="2">
        <f t="shared" ref="F23:F39" si="0">$G$7+$G$8*D23</f>
        <v>1.6760000000000002E-5</v>
      </c>
      <c r="G23" s="2">
        <f>1+F23*A23</f>
        <v>1.028492</v>
      </c>
      <c r="H23" s="2">
        <f>-(LN(($G$3+$G$9*A23)/$G$3)/LN(G23))</f>
        <v>2.5414607699769984</v>
      </c>
      <c r="I23" s="2">
        <f t="shared" ref="I23:I39" si="1">$G$3*G23^-$G$6</f>
        <v>225.17292336393746</v>
      </c>
      <c r="J23">
        <f>($G$3*(1+F23*A23)^-$G$6-$G$3)/A23</f>
        <v>-1.2662986256507372E-2</v>
      </c>
      <c r="K23">
        <f>$G$2*G23*((D23*$G$5/I23)+1)^(-1/$G$5)</f>
        <v>150.3016007735703</v>
      </c>
      <c r="L23">
        <f t="shared" ref="L23:L39" si="2">K23/$G$2</f>
        <v>0.91815272311283025</v>
      </c>
      <c r="M23" s="2">
        <f t="shared" ref="M23:M39" si="3">$G$14+$G$13*E23</f>
        <v>1.326E-5</v>
      </c>
      <c r="N23" s="2">
        <f t="shared" ref="N23:N54" si="4">1+M23*A23</f>
        <v>1.0225420000000001</v>
      </c>
      <c r="O23" s="2">
        <f t="shared" ref="O23:O39" si="5">$G$15*N23^-$G$16</f>
        <v>221.44205805013578</v>
      </c>
      <c r="P23">
        <f t="shared" ref="P23:P54" si="6">($G$15*(1+M23*A23)^-$G$16-$G$15)/A23</f>
        <v>-5.1517305587436496E-3</v>
      </c>
      <c r="Q23">
        <f>K23*1E-24</f>
        <v>1.503016007735703E-22</v>
      </c>
      <c r="R23" s="6">
        <f>$G$10/Q23</f>
        <v>4.6040902962364241</v>
      </c>
      <c r="S23" s="3">
        <f>($G$2*N23*((D23*$G$5/O23)+1)^(-1/$G$5))*1E-24</f>
        <v>1.4920366378505185E-22</v>
      </c>
      <c r="T23" s="6">
        <f>$G$12/S23</f>
        <v>4.5932209467964293</v>
      </c>
      <c r="U23" s="6">
        <f>(R23-T23)^2</f>
        <v>1.1814275724871387E-4</v>
      </c>
    </row>
    <row r="24" spans="1:21" x14ac:dyDescent="0.3">
      <c r="A24">
        <v>1700</v>
      </c>
      <c r="B24">
        <v>25</v>
      </c>
      <c r="C24" s="4">
        <f t="shared" ref="C24:C73" si="7">ROUND($G$7*$G$3*A24,1)</f>
        <v>8.4</v>
      </c>
      <c r="D24">
        <f t="shared" ref="D24:D73" si="8">B24+C24</f>
        <v>33.4</v>
      </c>
      <c r="E24">
        <f t="shared" ref="E24:E73" si="9">D24-$B$19</f>
        <v>31.4</v>
      </c>
      <c r="F24" s="2">
        <f t="shared" si="0"/>
        <v>1.6660000000000003E-5</v>
      </c>
      <c r="G24" s="2">
        <f t="shared" ref="G24:G39" si="10">1+F24*A24</f>
        <v>1.028322</v>
      </c>
      <c r="H24" s="2">
        <f t="shared" ref="H24:H39" si="11">-(LN(($G$3+$G$9*A24)/$G$3)/LN(G24))</f>
        <v>2.5565033409116964</v>
      </c>
      <c r="I24" s="2">
        <f t="shared" si="1"/>
        <v>225.29392746526298</v>
      </c>
      <c r="J24">
        <f t="shared" ref="J24:J73" si="12">($G$3*(1+F24*A24)^-$G$6-$G$3)/A24</f>
        <v>-1.259180737337471E-2</v>
      </c>
      <c r="K24">
        <f t="shared" ref="K24:K39" si="13">$G$2*G24*((D24*$G$5/I24)+1)^(-1/$G$5)</f>
        <v>149.86476331432746</v>
      </c>
      <c r="L24">
        <f t="shared" si="2"/>
        <v>0.91548419862142627</v>
      </c>
      <c r="M24" s="2">
        <f t="shared" si="3"/>
        <v>1.3159999999999999E-5</v>
      </c>
      <c r="N24" s="2">
        <f t="shared" si="4"/>
        <v>1.0223720000000001</v>
      </c>
      <c r="O24" s="2">
        <f t="shared" si="5"/>
        <v>221.50613119637427</v>
      </c>
      <c r="P24">
        <f t="shared" si="6"/>
        <v>-5.114040472721011E-3</v>
      </c>
      <c r="Q24">
        <f t="shared" ref="Q24:Q73" si="14">K24*1E-24</f>
        <v>1.4986476331432744E-22</v>
      </c>
      <c r="R24" s="6">
        <f t="shared" ref="R24:R73" si="15">$G$10/Q24</f>
        <v>4.6175106564508805</v>
      </c>
      <c r="S24" s="3">
        <f t="shared" ref="S24:S73" si="16">($G$2*N24*((D24*$G$5/O24)+1)^(-1/$G$5))*1E-24</f>
        <v>1.4876211058233522E-22</v>
      </c>
      <c r="T24" s="6">
        <f t="shared" ref="T24:T73" si="17">$G$12/S24</f>
        <v>4.6068544682079215</v>
      </c>
      <c r="U24" s="6">
        <f t="shared" ref="U24:U73" si="18">(R24-T24)^2</f>
        <v>1.1355434786937755E-4</v>
      </c>
    </row>
    <row r="25" spans="1:21" x14ac:dyDescent="0.3">
      <c r="A25">
        <v>1700</v>
      </c>
      <c r="B25">
        <v>30</v>
      </c>
      <c r="C25" s="4">
        <f t="shared" si="7"/>
        <v>8.4</v>
      </c>
      <c r="D25">
        <f t="shared" si="8"/>
        <v>38.4</v>
      </c>
      <c r="E25">
        <f t="shared" si="9"/>
        <v>36.4</v>
      </c>
      <c r="F25" s="2">
        <f t="shared" si="0"/>
        <v>1.6160000000000001E-5</v>
      </c>
      <c r="G25" s="2">
        <f t="shared" si="10"/>
        <v>1.0274719999999999</v>
      </c>
      <c r="H25" s="2">
        <f t="shared" si="11"/>
        <v>2.6345085719358496</v>
      </c>
      <c r="I25" s="2">
        <f t="shared" si="1"/>
        <v>225.90022516213261</v>
      </c>
      <c r="J25">
        <f t="shared" si="12"/>
        <v>-1.2235161669333749E-2</v>
      </c>
      <c r="K25">
        <f t="shared" si="13"/>
        <v>147.77041115165309</v>
      </c>
      <c r="L25">
        <f t="shared" si="2"/>
        <v>0.90269035523306718</v>
      </c>
      <c r="M25" s="2">
        <f t="shared" si="3"/>
        <v>1.2660000000000001E-5</v>
      </c>
      <c r="N25" s="2">
        <f t="shared" si="4"/>
        <v>1.021522</v>
      </c>
      <c r="O25" s="2">
        <f t="shared" si="5"/>
        <v>221.82693527362323</v>
      </c>
      <c r="P25">
        <f t="shared" si="6"/>
        <v>-4.9253321919863254E-3</v>
      </c>
      <c r="Q25">
        <f t="shared" si="14"/>
        <v>1.4777041115165309E-22</v>
      </c>
      <c r="R25" s="6">
        <f t="shared" si="15"/>
        <v>4.6829547013996695</v>
      </c>
      <c r="S25" s="3">
        <f t="shared" si="16"/>
        <v>1.4664380229230251E-22</v>
      </c>
      <c r="T25" s="6">
        <f t="shared" si="17"/>
        <v>4.6734016925599411</v>
      </c>
      <c r="U25" s="6">
        <f t="shared" si="18"/>
        <v>9.1259977891929475E-5</v>
      </c>
    </row>
    <row r="26" spans="1:21" x14ac:dyDescent="0.3">
      <c r="A26">
        <v>1700</v>
      </c>
      <c r="B26">
        <v>35</v>
      </c>
      <c r="C26" s="4">
        <f t="shared" si="7"/>
        <v>8.4</v>
      </c>
      <c r="D26">
        <f t="shared" si="8"/>
        <v>43.4</v>
      </c>
      <c r="E26">
        <f t="shared" si="9"/>
        <v>41.4</v>
      </c>
      <c r="F26" s="2">
        <f t="shared" si="0"/>
        <v>1.5660000000000003E-5</v>
      </c>
      <c r="G26" s="2">
        <f t="shared" si="10"/>
        <v>1.0266219999999999</v>
      </c>
      <c r="H26" s="2">
        <f t="shared" si="11"/>
        <v>2.717494669817154</v>
      </c>
      <c r="I26" s="2">
        <f t="shared" si="1"/>
        <v>226.50865830025279</v>
      </c>
      <c r="J26">
        <f t="shared" si="12"/>
        <v>-1.1877259823380705E-2</v>
      </c>
      <c r="K26">
        <f t="shared" si="13"/>
        <v>145.81281680111468</v>
      </c>
      <c r="L26">
        <f t="shared" si="2"/>
        <v>0.89073192914547761</v>
      </c>
      <c r="M26" s="2">
        <f t="shared" si="3"/>
        <v>1.216E-5</v>
      </c>
      <c r="N26" s="2">
        <f t="shared" si="4"/>
        <v>1.020672</v>
      </c>
      <c r="O26" s="2">
        <f t="shared" si="5"/>
        <v>222.14847159675318</v>
      </c>
      <c r="P26">
        <f t="shared" si="6"/>
        <v>-4.7361931783804741E-3</v>
      </c>
      <c r="Q26">
        <f t="shared" si="14"/>
        <v>1.4581281680111466E-22</v>
      </c>
      <c r="R26" s="6">
        <f t="shared" si="15"/>
        <v>4.7458252080423842</v>
      </c>
      <c r="S26" s="3">
        <f t="shared" si="16"/>
        <v>1.4466172617854666E-22</v>
      </c>
      <c r="T26" s="6">
        <f t="shared" si="17"/>
        <v>4.7374340949756046</v>
      </c>
      <c r="U26" s="6">
        <f t="shared" si="18"/>
        <v>7.0410778499478205E-5</v>
      </c>
    </row>
    <row r="27" spans="1:21" x14ac:dyDescent="0.3">
      <c r="A27">
        <v>1700</v>
      </c>
      <c r="B27">
        <v>40</v>
      </c>
      <c r="C27" s="4">
        <f t="shared" si="7"/>
        <v>8.4</v>
      </c>
      <c r="D27">
        <f t="shared" si="8"/>
        <v>48.4</v>
      </c>
      <c r="E27">
        <f t="shared" si="9"/>
        <v>46.4</v>
      </c>
      <c r="F27" s="2">
        <f t="shared" si="0"/>
        <v>1.5160000000000002E-5</v>
      </c>
      <c r="G27" s="2">
        <f t="shared" si="10"/>
        <v>1.0257719999999999</v>
      </c>
      <c r="H27" s="2">
        <f t="shared" si="11"/>
        <v>2.8059544639922156</v>
      </c>
      <c r="I27" s="2">
        <f t="shared" si="1"/>
        <v>227.11923617826952</v>
      </c>
      <c r="J27">
        <f t="shared" si="12"/>
        <v>-1.1518096365723807E-2</v>
      </c>
      <c r="K27">
        <f t="shared" si="13"/>
        <v>143.97659434453402</v>
      </c>
      <c r="L27">
        <f t="shared" si="2"/>
        <v>0.87951493185420915</v>
      </c>
      <c r="M27" s="2">
        <f t="shared" si="3"/>
        <v>1.166E-5</v>
      </c>
      <c r="N27" s="2">
        <f t="shared" si="4"/>
        <v>1.019822</v>
      </c>
      <c r="O27" s="2">
        <f t="shared" si="5"/>
        <v>222.4707424490324</v>
      </c>
      <c r="P27">
        <f t="shared" si="6"/>
        <v>-4.5466220888044639E-3</v>
      </c>
      <c r="Q27">
        <f t="shared" si="14"/>
        <v>1.43976594344534E-22</v>
      </c>
      <c r="R27" s="6">
        <f t="shared" si="15"/>
        <v>4.8063516488967952</v>
      </c>
      <c r="S27" s="3">
        <f t="shared" si="16"/>
        <v>1.4280061250534483E-22</v>
      </c>
      <c r="T27" s="6">
        <f t="shared" si="17"/>
        <v>4.7991768509439767</v>
      </c>
      <c r="U27" s="6">
        <f t="shared" si="18"/>
        <v>5.1477725663768558E-5</v>
      </c>
    </row>
    <row r="28" spans="1:21" x14ac:dyDescent="0.3">
      <c r="A28">
        <v>1700</v>
      </c>
      <c r="B28">
        <v>45</v>
      </c>
      <c r="C28" s="4">
        <f t="shared" si="7"/>
        <v>8.4</v>
      </c>
      <c r="D28">
        <f t="shared" si="8"/>
        <v>53.4</v>
      </c>
      <c r="E28">
        <f t="shared" si="9"/>
        <v>51.4</v>
      </c>
      <c r="F28" s="2">
        <f t="shared" si="0"/>
        <v>1.4660000000000002E-5</v>
      </c>
      <c r="G28" s="2">
        <f t="shared" si="10"/>
        <v>1.0249220000000001</v>
      </c>
      <c r="H28" s="2">
        <f t="shared" si="11"/>
        <v>2.9004480184720056</v>
      </c>
      <c r="I28" s="2">
        <f t="shared" si="1"/>
        <v>227.73196814307153</v>
      </c>
      <c r="J28">
        <f t="shared" si="12"/>
        <v>-1.1157665798193214E-2</v>
      </c>
      <c r="K28">
        <f t="shared" si="13"/>
        <v>142.24874086359105</v>
      </c>
      <c r="L28">
        <f t="shared" si="2"/>
        <v>0.86895993197062349</v>
      </c>
      <c r="M28" s="2">
        <f t="shared" si="3"/>
        <v>1.116E-5</v>
      </c>
      <c r="N28" s="2">
        <f t="shared" si="4"/>
        <v>1.018972</v>
      </c>
      <c r="O28" s="2">
        <f t="shared" si="5"/>
        <v>222.79375012275997</v>
      </c>
      <c r="P28">
        <f t="shared" si="6"/>
        <v>-4.3566175748470676E-3</v>
      </c>
      <c r="Q28">
        <f t="shared" si="14"/>
        <v>1.4224874086359103E-22</v>
      </c>
      <c r="R28" s="6">
        <f t="shared" si="15"/>
        <v>4.8647329841322753</v>
      </c>
      <c r="S28" s="3">
        <f t="shared" si="16"/>
        <v>1.4104755001810626E-22</v>
      </c>
      <c r="T28" s="6">
        <f t="shared" si="17"/>
        <v>4.8588252241765044</v>
      </c>
      <c r="U28" s="6">
        <f t="shared" si="18"/>
        <v>3.4901627695009756E-5</v>
      </c>
    </row>
    <row r="29" spans="1:21" x14ac:dyDescent="0.3">
      <c r="A29">
        <v>1700</v>
      </c>
      <c r="B29">
        <v>50</v>
      </c>
      <c r="C29" s="4">
        <f t="shared" si="7"/>
        <v>8.4</v>
      </c>
      <c r="D29">
        <f t="shared" si="8"/>
        <v>58.4</v>
      </c>
      <c r="E29">
        <f t="shared" si="9"/>
        <v>56.4</v>
      </c>
      <c r="F29" s="2">
        <f t="shared" si="0"/>
        <v>1.4160000000000002E-5</v>
      </c>
      <c r="G29" s="2">
        <f t="shared" si="10"/>
        <v>1.0240720000000001</v>
      </c>
      <c r="H29" s="2">
        <f t="shared" si="11"/>
        <v>3.0016145023529726</v>
      </c>
      <c r="I29" s="2">
        <f t="shared" si="1"/>
        <v>228.34686359008143</v>
      </c>
      <c r="J29">
        <f t="shared" si="12"/>
        <v>-1.0795962594069742E-2</v>
      </c>
      <c r="K29">
        <f t="shared" si="13"/>
        <v>140.6181755779719</v>
      </c>
      <c r="L29">
        <f t="shared" si="2"/>
        <v>0.85899923993874105</v>
      </c>
      <c r="M29" s="2">
        <f t="shared" si="3"/>
        <v>1.066E-5</v>
      </c>
      <c r="N29" s="2">
        <f t="shared" si="4"/>
        <v>1.018122</v>
      </c>
      <c r="O29" s="2">
        <f t="shared" si="5"/>
        <v>223.11749691930919</v>
      </c>
      <c r="P29">
        <f t="shared" si="6"/>
        <v>-4.1661782827592938E-3</v>
      </c>
      <c r="Q29">
        <f t="shared" si="14"/>
        <v>1.4061817557797188E-22</v>
      </c>
      <c r="R29" s="6">
        <f t="shared" si="15"/>
        <v>4.9211429375051532</v>
      </c>
      <c r="S29" s="3">
        <f t="shared" si="16"/>
        <v>1.393915309193545E-22</v>
      </c>
      <c r="T29" s="6">
        <f t="shared" si="17"/>
        <v>4.9165497309357304</v>
      </c>
      <c r="U29" s="6">
        <f t="shared" si="18"/>
        <v>2.1097546589388284E-5</v>
      </c>
    </row>
    <row r="30" spans="1:21" x14ac:dyDescent="0.3">
      <c r="A30">
        <v>1700</v>
      </c>
      <c r="B30">
        <v>55</v>
      </c>
      <c r="C30" s="4">
        <f t="shared" si="7"/>
        <v>8.4</v>
      </c>
      <c r="D30">
        <f t="shared" si="8"/>
        <v>63.4</v>
      </c>
      <c r="E30">
        <f t="shared" si="9"/>
        <v>61.4</v>
      </c>
      <c r="F30" s="2">
        <f t="shared" si="0"/>
        <v>1.3660000000000001E-5</v>
      </c>
      <c r="G30" s="2">
        <f t="shared" si="10"/>
        <v>1.0232220000000001</v>
      </c>
      <c r="H30" s="2">
        <f t="shared" si="11"/>
        <v>3.1101866673215417</v>
      </c>
      <c r="I30" s="2">
        <f t="shared" si="1"/>
        <v>228.96393196354731</v>
      </c>
      <c r="J30">
        <f t="shared" si="12"/>
        <v>-1.0432981197913341E-2</v>
      </c>
      <c r="K30">
        <f t="shared" si="13"/>
        <v>139.07538431657983</v>
      </c>
      <c r="L30">
        <f t="shared" si="2"/>
        <v>0.84957473620390855</v>
      </c>
      <c r="M30" s="2">
        <f t="shared" si="3"/>
        <v>1.0160000000000001E-5</v>
      </c>
      <c r="N30" s="2">
        <f t="shared" si="4"/>
        <v>1.017272</v>
      </c>
      <c r="O30" s="2">
        <f t="shared" si="5"/>
        <v>223.44198514917076</v>
      </c>
      <c r="P30">
        <f t="shared" si="6"/>
        <v>-3.9753028534289568E-3</v>
      </c>
      <c r="Q30">
        <f t="shared" si="14"/>
        <v>1.3907538431657982E-22</v>
      </c>
      <c r="R30" s="6">
        <f t="shared" si="15"/>
        <v>4.9757341677027398</v>
      </c>
      <c r="S30" s="3">
        <f t="shared" si="16"/>
        <v>1.3782309961454524E-22</v>
      </c>
      <c r="T30" s="6">
        <f t="shared" si="17"/>
        <v>4.9725002249473844</v>
      </c>
      <c r="U30" s="6">
        <f t="shared" si="18"/>
        <v>1.0458385744915541E-5</v>
      </c>
    </row>
    <row r="31" spans="1:21" x14ac:dyDescent="0.3">
      <c r="A31">
        <v>1700</v>
      </c>
      <c r="B31">
        <v>60</v>
      </c>
      <c r="C31" s="4">
        <f t="shared" si="7"/>
        <v>8.4</v>
      </c>
      <c r="D31">
        <f t="shared" si="8"/>
        <v>68.400000000000006</v>
      </c>
      <c r="E31">
        <f t="shared" si="9"/>
        <v>66.400000000000006</v>
      </c>
      <c r="F31" s="2">
        <f t="shared" si="0"/>
        <v>1.3160000000000001E-5</v>
      </c>
      <c r="G31" s="2">
        <f t="shared" si="10"/>
        <v>1.0223720000000001</v>
      </c>
      <c r="H31" s="2">
        <f t="shared" si="11"/>
        <v>3.2270086255018633</v>
      </c>
      <c r="I31" s="2">
        <f t="shared" si="1"/>
        <v>229.58318275683803</v>
      </c>
      <c r="J31">
        <f t="shared" si="12"/>
        <v>-1.0068716025389389E-2</v>
      </c>
      <c r="K31">
        <f t="shared" si="13"/>
        <v>137.61214185235872</v>
      </c>
      <c r="L31">
        <f t="shared" si="2"/>
        <v>0.84063617502968069</v>
      </c>
      <c r="M31" s="2">
        <f t="shared" si="3"/>
        <v>9.659999999999999E-6</v>
      </c>
      <c r="N31" s="2">
        <f t="shared" si="4"/>
        <v>1.0164219999999999</v>
      </c>
      <c r="O31" s="2">
        <f t="shared" si="5"/>
        <v>223.76721713199709</v>
      </c>
      <c r="P31">
        <f t="shared" si="6"/>
        <v>-3.7839899223546486E-3</v>
      </c>
      <c r="Q31">
        <f t="shared" si="14"/>
        <v>1.3761214185235871E-22</v>
      </c>
      <c r="R31" s="6">
        <f t="shared" si="15"/>
        <v>5.0286416032448003</v>
      </c>
      <c r="S31" s="3">
        <f t="shared" si="16"/>
        <v>1.3633407822169608E-22</v>
      </c>
      <c r="T31" s="6">
        <f t="shared" si="17"/>
        <v>5.0268091644837911</v>
      </c>
      <c r="U31" s="6">
        <f t="shared" si="18"/>
        <v>3.3578318128486987E-6</v>
      </c>
    </row>
    <row r="32" spans="1:21" x14ac:dyDescent="0.3">
      <c r="A32">
        <v>1700</v>
      </c>
      <c r="B32">
        <v>65</v>
      </c>
      <c r="C32" s="4">
        <f t="shared" si="7"/>
        <v>8.4</v>
      </c>
      <c r="D32">
        <f t="shared" si="8"/>
        <v>73.400000000000006</v>
      </c>
      <c r="E32">
        <f t="shared" si="9"/>
        <v>71.400000000000006</v>
      </c>
      <c r="F32" s="2">
        <f t="shared" si="0"/>
        <v>1.2660000000000001E-5</v>
      </c>
      <c r="G32" s="2">
        <f t="shared" si="10"/>
        <v>1.021522</v>
      </c>
      <c r="H32" s="2">
        <f t="shared" si="11"/>
        <v>3.3530578400635447</v>
      </c>
      <c r="I32" s="2">
        <f t="shared" si="1"/>
        <v>230.20462551273965</v>
      </c>
      <c r="J32">
        <f t="shared" si="12"/>
        <v>-9.7031614630943147E-3</v>
      </c>
      <c r="K32">
        <f t="shared" si="13"/>
        <v>136.22129260944109</v>
      </c>
      <c r="L32">
        <f t="shared" si="2"/>
        <v>0.83213984489579174</v>
      </c>
      <c r="M32" s="2">
        <f t="shared" si="3"/>
        <v>9.1600000000000004E-6</v>
      </c>
      <c r="N32" s="2">
        <f t="shared" si="4"/>
        <v>1.0155719999999999</v>
      </c>
      <c r="O32" s="2">
        <f t="shared" si="5"/>
        <v>224.09319519664561</v>
      </c>
      <c r="P32">
        <f t="shared" si="6"/>
        <v>-3.5922381196202228E-3</v>
      </c>
      <c r="Q32">
        <f t="shared" si="14"/>
        <v>1.3622129260944108E-22</v>
      </c>
      <c r="R32" s="6">
        <f t="shared" si="15"/>
        <v>5.0799851357630965</v>
      </c>
      <c r="S32" s="3">
        <f t="shared" si="16"/>
        <v>1.3491734966707695E-22</v>
      </c>
      <c r="T32" s="6">
        <f t="shared" si="17"/>
        <v>5.0795942517947914</v>
      </c>
      <c r="U32" s="6">
        <f t="shared" si="18"/>
        <v>1.5279027667795125E-7</v>
      </c>
    </row>
    <row r="33" spans="1:21" x14ac:dyDescent="0.3">
      <c r="A33">
        <v>1700</v>
      </c>
      <c r="B33">
        <v>70</v>
      </c>
      <c r="C33" s="4">
        <f t="shared" si="7"/>
        <v>8.4</v>
      </c>
      <c r="D33">
        <f t="shared" si="8"/>
        <v>78.400000000000006</v>
      </c>
      <c r="E33">
        <f t="shared" si="9"/>
        <v>76.400000000000006</v>
      </c>
      <c r="F33" s="2">
        <f t="shared" si="0"/>
        <v>1.2160000000000002E-5</v>
      </c>
      <c r="G33" s="2">
        <f t="shared" si="10"/>
        <v>1.020672</v>
      </c>
      <c r="H33" s="2">
        <f t="shared" si="11"/>
        <v>3.4894725411438245</v>
      </c>
      <c r="I33" s="2">
        <f t="shared" si="1"/>
        <v>230.82826982375394</v>
      </c>
      <c r="J33">
        <f t="shared" si="12"/>
        <v>-9.3363118683800275E-3</v>
      </c>
      <c r="K33">
        <f t="shared" si="13"/>
        <v>134.8965756939746</v>
      </c>
      <c r="L33">
        <f t="shared" si="2"/>
        <v>0.8240474996577557</v>
      </c>
      <c r="M33" s="2">
        <f t="shared" si="3"/>
        <v>8.6600000000000001E-6</v>
      </c>
      <c r="N33" s="2">
        <f t="shared" si="4"/>
        <v>1.0147219999999999</v>
      </c>
      <c r="O33" s="2">
        <f t="shared" si="5"/>
        <v>224.4199216812238</v>
      </c>
      <c r="P33">
        <f t="shared" si="6"/>
        <v>-3.4000460698683475E-3</v>
      </c>
      <c r="Q33">
        <f t="shared" si="14"/>
        <v>1.3489657569397458E-22</v>
      </c>
      <c r="R33" s="6">
        <f t="shared" si="15"/>
        <v>5.1298718152806719</v>
      </c>
      <c r="S33" s="3">
        <f t="shared" si="16"/>
        <v>1.3356668453422038E-22</v>
      </c>
      <c r="T33" s="6">
        <f t="shared" si="17"/>
        <v>5.1309605851651465</v>
      </c>
      <c r="U33" s="6">
        <f t="shared" si="18"/>
        <v>1.1854198613388211E-6</v>
      </c>
    </row>
    <row r="34" spans="1:21" x14ac:dyDescent="0.3">
      <c r="A34">
        <v>1700</v>
      </c>
      <c r="B34">
        <v>75</v>
      </c>
      <c r="C34" s="4">
        <f t="shared" si="7"/>
        <v>8.4</v>
      </c>
      <c r="D34">
        <f t="shared" si="8"/>
        <v>83.4</v>
      </c>
      <c r="E34">
        <f t="shared" si="9"/>
        <v>81.400000000000006</v>
      </c>
      <c r="F34" s="2">
        <f t="shared" si="0"/>
        <v>1.1660000000000002E-5</v>
      </c>
      <c r="G34" s="2">
        <f t="shared" si="10"/>
        <v>1.019822</v>
      </c>
      <c r="H34" s="2">
        <f t="shared" si="11"/>
        <v>3.6375861956090647</v>
      </c>
      <c r="I34" s="2">
        <f t="shared" si="1"/>
        <v>231.45412533239934</v>
      </c>
      <c r="J34">
        <f t="shared" si="12"/>
        <v>-8.9681615691768503E-3</v>
      </c>
      <c r="K34">
        <f t="shared" si="13"/>
        <v>133.63248397716683</v>
      </c>
      <c r="L34">
        <f t="shared" si="2"/>
        <v>0.81632549772246088</v>
      </c>
      <c r="M34" s="2">
        <f t="shared" si="3"/>
        <v>8.1599999999999998E-6</v>
      </c>
      <c r="N34" s="2">
        <f t="shared" si="4"/>
        <v>1.0138720000000001</v>
      </c>
      <c r="O34" s="2">
        <f t="shared" si="5"/>
        <v>224.74739893313307</v>
      </c>
      <c r="P34">
        <f t="shared" si="6"/>
        <v>-3.2074123922746583E-3</v>
      </c>
      <c r="Q34">
        <f t="shared" si="14"/>
        <v>1.3363248397716683E-22</v>
      </c>
      <c r="R34" s="6">
        <f t="shared" si="15"/>
        <v>5.1783976547845603</v>
      </c>
      <c r="S34" s="3">
        <f t="shared" si="16"/>
        <v>1.3227660154587311E-22</v>
      </c>
      <c r="T34" s="6">
        <f t="shared" si="17"/>
        <v>5.1810024284499274</v>
      </c>
      <c r="U34" s="6">
        <f t="shared" si="18"/>
        <v>6.7848458477902434E-6</v>
      </c>
    </row>
    <row r="35" spans="1:21" x14ac:dyDescent="0.3">
      <c r="A35">
        <v>1700</v>
      </c>
      <c r="B35">
        <v>80</v>
      </c>
      <c r="C35" s="4">
        <f t="shared" si="7"/>
        <v>8.4</v>
      </c>
      <c r="D35">
        <f t="shared" si="8"/>
        <v>88.4</v>
      </c>
      <c r="E35">
        <f t="shared" si="9"/>
        <v>86.4</v>
      </c>
      <c r="F35" s="2">
        <f t="shared" si="0"/>
        <v>1.1160000000000002E-5</v>
      </c>
      <c r="G35" s="2">
        <f t="shared" si="10"/>
        <v>1.018972</v>
      </c>
      <c r="H35" s="2">
        <f t="shared" si="11"/>
        <v>3.7989712428811684</v>
      </c>
      <c r="I35" s="2">
        <f t="shared" si="1"/>
        <v>232.08220173151344</v>
      </c>
      <c r="J35">
        <f t="shared" si="12"/>
        <v>-8.5987048638156184E-3</v>
      </c>
      <c r="K35">
        <f t="shared" si="13"/>
        <v>132.42414962184299</v>
      </c>
      <c r="L35">
        <f t="shared" si="2"/>
        <v>0.80894410276018935</v>
      </c>
      <c r="M35" s="2">
        <f t="shared" si="3"/>
        <v>7.6599999999999995E-6</v>
      </c>
      <c r="N35" s="2">
        <f t="shared" si="4"/>
        <v>1.0130220000000001</v>
      </c>
      <c r="O35" s="2">
        <f t="shared" si="5"/>
        <v>225.07562930911422</v>
      </c>
      <c r="P35">
        <f t="shared" si="6"/>
        <v>-3.0143357005210404E-3</v>
      </c>
      <c r="Q35">
        <f t="shared" si="14"/>
        <v>1.3242414962184297E-22</v>
      </c>
      <c r="R35" s="6">
        <f t="shared" si="15"/>
        <v>5.2256491252276263</v>
      </c>
      <c r="S35" s="3">
        <f t="shared" si="16"/>
        <v>1.3104225417747263E-22</v>
      </c>
      <c r="T35" s="6">
        <f t="shared" si="17"/>
        <v>5.2298046774143909</v>
      </c>
      <c r="U35" s="6">
        <f t="shared" si="18"/>
        <v>1.7268613976924597E-5</v>
      </c>
    </row>
    <row r="36" spans="1:21" x14ac:dyDescent="0.3">
      <c r="A36">
        <v>1700</v>
      </c>
      <c r="B36">
        <v>85</v>
      </c>
      <c r="C36" s="4">
        <f t="shared" si="7"/>
        <v>8.4</v>
      </c>
      <c r="D36">
        <f t="shared" si="8"/>
        <v>93.4</v>
      </c>
      <c r="E36">
        <f t="shared" si="9"/>
        <v>91.4</v>
      </c>
      <c r="F36" s="2">
        <f t="shared" si="0"/>
        <v>1.0660000000000001E-5</v>
      </c>
      <c r="G36" s="2">
        <f t="shared" si="10"/>
        <v>1.018122</v>
      </c>
      <c r="H36" s="2">
        <f t="shared" si="11"/>
        <v>3.9754951391579159</v>
      </c>
      <c r="I36" s="2">
        <f t="shared" si="1"/>
        <v>232.71250876455795</v>
      </c>
      <c r="J36">
        <f t="shared" si="12"/>
        <v>-8.2279360208482571E-3</v>
      </c>
      <c r="K36">
        <f t="shared" si="13"/>
        <v>131.26725034810283</v>
      </c>
      <c r="L36">
        <f t="shared" si="2"/>
        <v>0.80187691110630932</v>
      </c>
      <c r="M36" s="2">
        <f t="shared" si="3"/>
        <v>7.1599999999999992E-6</v>
      </c>
      <c r="N36" s="2">
        <f t="shared" si="4"/>
        <v>1.0121720000000001</v>
      </c>
      <c r="O36" s="2">
        <f t="shared" si="5"/>
        <v>225.40461517529175</v>
      </c>
      <c r="P36">
        <f t="shared" si="6"/>
        <v>-2.8208146027695509E-3</v>
      </c>
      <c r="Q36">
        <f t="shared" si="14"/>
        <v>1.3126725034810283E-22</v>
      </c>
      <c r="R36" s="6">
        <f t="shared" si="15"/>
        <v>5.2717044030045628</v>
      </c>
      <c r="S36" s="3">
        <f t="shared" si="16"/>
        <v>1.2985933777495419E-22</v>
      </c>
      <c r="T36" s="6">
        <f t="shared" si="17"/>
        <v>5.2774440835663166</v>
      </c>
      <c r="U36" s="6">
        <f t="shared" si="18"/>
        <v>3.2943932950974179E-5</v>
      </c>
    </row>
    <row r="37" spans="1:21" x14ac:dyDescent="0.3">
      <c r="A37">
        <v>1700</v>
      </c>
      <c r="B37">
        <v>90</v>
      </c>
      <c r="C37" s="4">
        <f t="shared" si="7"/>
        <v>8.4</v>
      </c>
      <c r="D37">
        <f t="shared" si="8"/>
        <v>98.4</v>
      </c>
      <c r="E37">
        <f t="shared" si="9"/>
        <v>96.4</v>
      </c>
      <c r="F37" s="2">
        <f t="shared" si="0"/>
        <v>1.0160000000000001E-5</v>
      </c>
      <c r="G37" s="2">
        <f t="shared" si="10"/>
        <v>1.017272</v>
      </c>
      <c r="H37" s="2">
        <f t="shared" si="11"/>
        <v>4.1693929501235587</v>
      </c>
      <c r="I37" s="2">
        <f t="shared" si="1"/>
        <v>233.3450562259259</v>
      </c>
      <c r="J37">
        <f t="shared" si="12"/>
        <v>-7.8558492788671098E-3</v>
      </c>
      <c r="K37">
        <f t="shared" si="13"/>
        <v>130.15793211365533</v>
      </c>
      <c r="L37">
        <f t="shared" si="2"/>
        <v>0.79510037943589096</v>
      </c>
      <c r="M37" s="2">
        <f t="shared" si="3"/>
        <v>6.6599999999999989E-6</v>
      </c>
      <c r="N37" s="2">
        <f t="shared" si="4"/>
        <v>1.0113220000000001</v>
      </c>
      <c r="O37" s="2">
        <f t="shared" si="5"/>
        <v>225.73435890721962</v>
      </c>
      <c r="P37">
        <f t="shared" si="6"/>
        <v>-2.6268477016355139E-3</v>
      </c>
      <c r="Q37">
        <f t="shared" si="14"/>
        <v>1.3015793211365533E-22</v>
      </c>
      <c r="R37" s="6">
        <f t="shared" si="15"/>
        <v>5.3166344178404135</v>
      </c>
      <c r="S37" s="3">
        <f t="shared" si="16"/>
        <v>1.2872401290874467E-22</v>
      </c>
      <c r="T37" s="6">
        <f t="shared" si="17"/>
        <v>5.3239902823889933</v>
      </c>
      <c r="U37" s="6">
        <f t="shared" si="18"/>
        <v>5.4108743257053666E-5</v>
      </c>
    </row>
    <row r="38" spans="1:21" x14ac:dyDescent="0.3">
      <c r="A38">
        <v>1700</v>
      </c>
      <c r="B38">
        <v>95</v>
      </c>
      <c r="C38" s="4">
        <f t="shared" si="7"/>
        <v>8.4</v>
      </c>
      <c r="D38">
        <f t="shared" si="8"/>
        <v>103.4</v>
      </c>
      <c r="E38">
        <f t="shared" si="9"/>
        <v>101.4</v>
      </c>
      <c r="F38" s="2">
        <f t="shared" si="0"/>
        <v>9.6600000000000024E-6</v>
      </c>
      <c r="G38" s="2">
        <f t="shared" si="10"/>
        <v>1.0164219999999999</v>
      </c>
      <c r="H38" s="2">
        <f t="shared" si="11"/>
        <v>4.3833624879794817</v>
      </c>
      <c r="I38" s="2">
        <f t="shared" si="1"/>
        <v>233.97985396125037</v>
      </c>
      <c r="J38">
        <f t="shared" si="12"/>
        <v>-7.4824388463233049E-3</v>
      </c>
      <c r="K38">
        <f t="shared" si="13"/>
        <v>129.09274489674169</v>
      </c>
      <c r="L38">
        <f t="shared" si="2"/>
        <v>0.78859343247856872</v>
      </c>
      <c r="M38" s="2">
        <f t="shared" si="3"/>
        <v>6.1600000000000003E-6</v>
      </c>
      <c r="N38" s="2">
        <f t="shared" si="4"/>
        <v>1.010472</v>
      </c>
      <c r="O38" s="2">
        <f t="shared" si="5"/>
        <v>226.06486288992656</v>
      </c>
      <c r="P38">
        <f t="shared" si="6"/>
        <v>-2.4324335941608411E-3</v>
      </c>
      <c r="Q38">
        <f t="shared" si="14"/>
        <v>1.2909274489674168E-22</v>
      </c>
      <c r="R38" s="6">
        <f t="shared" si="15"/>
        <v>5.3605037384859431</v>
      </c>
      <c r="S38" s="3">
        <f t="shared" si="16"/>
        <v>1.2763284169333744E-22</v>
      </c>
      <c r="T38" s="6">
        <f t="shared" si="17"/>
        <v>5.3695066625790453</v>
      </c>
      <c r="U38" s="6">
        <f t="shared" si="18"/>
        <v>8.105264222616035E-5</v>
      </c>
    </row>
    <row r="39" spans="1:21" x14ac:dyDescent="0.3">
      <c r="A39">
        <v>1700</v>
      </c>
      <c r="B39">
        <v>100</v>
      </c>
      <c r="C39" s="4">
        <f t="shared" si="7"/>
        <v>8.4</v>
      </c>
      <c r="D39">
        <f t="shared" si="8"/>
        <v>108.4</v>
      </c>
      <c r="E39">
        <f t="shared" si="9"/>
        <v>106.4</v>
      </c>
      <c r="F39" s="2">
        <f t="shared" si="0"/>
        <v>9.1600000000000021E-6</v>
      </c>
      <c r="G39" s="2">
        <f t="shared" si="10"/>
        <v>1.0155719999999999</v>
      </c>
      <c r="H39" s="2">
        <f t="shared" si="11"/>
        <v>4.6206906068910083</v>
      </c>
      <c r="I39" s="2">
        <f t="shared" si="1"/>
        <v>234.61691186771583</v>
      </c>
      <c r="J39">
        <f t="shared" si="12"/>
        <v>-7.1076989013436238E-3</v>
      </c>
      <c r="K39">
        <f t="shared" si="13"/>
        <v>128.06858902062828</v>
      </c>
      <c r="L39">
        <f t="shared" si="2"/>
        <v>0.78233713512906711</v>
      </c>
      <c r="M39" s="2">
        <f t="shared" si="3"/>
        <v>5.66E-6</v>
      </c>
      <c r="N39" s="2">
        <f t="shared" si="4"/>
        <v>1.009622</v>
      </c>
      <c r="O39" s="2">
        <f t="shared" si="5"/>
        <v>226.39612951796209</v>
      </c>
      <c r="P39">
        <f t="shared" si="6"/>
        <v>-2.2375708717869962E-3</v>
      </c>
      <c r="Q39">
        <f t="shared" si="14"/>
        <v>1.2806858902062828E-22</v>
      </c>
      <c r="R39" s="6">
        <f t="shared" si="15"/>
        <v>5.4033713256490525</v>
      </c>
      <c r="S39" s="3">
        <f t="shared" si="16"/>
        <v>1.2658273454234018E-22</v>
      </c>
      <c r="T39" s="6">
        <f t="shared" si="17"/>
        <v>5.4140511051058073</v>
      </c>
      <c r="U39" s="6">
        <f t="shared" si="18"/>
        <v>1.1405768924492187E-4</v>
      </c>
    </row>
    <row r="40" spans="1:21" x14ac:dyDescent="0.3">
      <c r="A40">
        <v>2200</v>
      </c>
      <c r="B40">
        <v>24</v>
      </c>
      <c r="C40" s="4">
        <f t="shared" si="7"/>
        <v>10.9</v>
      </c>
      <c r="D40">
        <f t="shared" si="8"/>
        <v>34.9</v>
      </c>
      <c r="E40">
        <f t="shared" si="9"/>
        <v>32.9</v>
      </c>
      <c r="F40" s="2">
        <f t="shared" ref="F40:F73" si="19">$G$7+$G$8*D40</f>
        <v>1.6510000000000003E-5</v>
      </c>
      <c r="G40" s="2">
        <f t="shared" ref="G40:G73" si="20">1+F40*A40</f>
        <v>1.036322</v>
      </c>
      <c r="H40" s="2">
        <f t="shared" ref="H40:H73" si="21">-(LN(($G$3+$G$9*A40)/$G$3)/LN(G40))</f>
        <v>2.6180584536233105</v>
      </c>
      <c r="I40" s="2">
        <f t="shared" ref="I40:I73" si="22">$G$3*G40^-$G$6</f>
        <v>219.69051981699576</v>
      </c>
      <c r="J40">
        <f t="shared" si="12"/>
        <v>-1.2277036446820103E-2</v>
      </c>
      <c r="K40">
        <f t="shared" ref="K40:K73" si="23">$G$2*G40*((D40*$G$5/I40)+1)^(-1/$G$5)</f>
        <v>150.04405398868028</v>
      </c>
      <c r="L40">
        <f t="shared" ref="L40:L73" si="24">K40/$G$2</f>
        <v>0.91657943792718566</v>
      </c>
      <c r="M40" s="2">
        <f t="shared" ref="M40:M73" si="25">$G$14+$G$13*E40</f>
        <v>1.3009999999999999E-5</v>
      </c>
      <c r="N40" s="2">
        <f t="shared" si="4"/>
        <v>1.0286219999999999</v>
      </c>
      <c r="O40" s="2">
        <f t="shared" ref="O40:O73" si="26">$G$15*N40^-$G$16</f>
        <v>219.16954808839395</v>
      </c>
      <c r="P40">
        <f t="shared" si="6"/>
        <v>-5.0138417780027436E-3</v>
      </c>
      <c r="Q40">
        <f t="shared" si="14"/>
        <v>1.5004405398868027E-22</v>
      </c>
      <c r="R40" s="6">
        <f t="shared" si="15"/>
        <v>4.6119930995906211</v>
      </c>
      <c r="S40" s="3">
        <f t="shared" si="16"/>
        <v>1.4889494101842483E-22</v>
      </c>
      <c r="T40" s="6">
        <f t="shared" si="17"/>
        <v>4.6027446543765862</v>
      </c>
      <c r="U40" s="6">
        <f t="shared" si="18"/>
        <v>8.5533738877004959E-5</v>
      </c>
    </row>
    <row r="41" spans="1:21" x14ac:dyDescent="0.3">
      <c r="A41">
        <v>2200</v>
      </c>
      <c r="B41">
        <v>25</v>
      </c>
      <c r="C41" s="4">
        <f t="shared" si="7"/>
        <v>10.9</v>
      </c>
      <c r="D41">
        <f t="shared" si="8"/>
        <v>35.9</v>
      </c>
      <c r="E41">
        <f t="shared" si="9"/>
        <v>33.9</v>
      </c>
      <c r="F41" s="2">
        <f t="shared" si="19"/>
        <v>1.641E-5</v>
      </c>
      <c r="G41" s="2">
        <f t="shared" si="20"/>
        <v>1.0361020000000001</v>
      </c>
      <c r="H41" s="2">
        <f t="shared" si="21"/>
        <v>2.6337312379974924</v>
      </c>
      <c r="I41" s="2">
        <f t="shared" si="22"/>
        <v>219.84216149642546</v>
      </c>
      <c r="J41">
        <f t="shared" si="12"/>
        <v>-1.2208108410715695E-2</v>
      </c>
      <c r="K41">
        <f t="shared" si="23"/>
        <v>149.60894122057496</v>
      </c>
      <c r="L41">
        <f t="shared" si="24"/>
        <v>0.91392144911774575</v>
      </c>
      <c r="M41" s="2">
        <f t="shared" si="25"/>
        <v>1.291E-5</v>
      </c>
      <c r="N41" s="2">
        <f t="shared" si="4"/>
        <v>1.028402</v>
      </c>
      <c r="O41" s="2">
        <f t="shared" si="26"/>
        <v>219.25113558392741</v>
      </c>
      <c r="P41">
        <f t="shared" si="6"/>
        <v>-4.9767565527602644E-3</v>
      </c>
      <c r="Q41">
        <f t="shared" si="14"/>
        <v>1.4960894122057495E-22</v>
      </c>
      <c r="R41" s="6">
        <f t="shared" si="15"/>
        <v>4.6254063158574672</v>
      </c>
      <c r="S41" s="3">
        <f t="shared" si="16"/>
        <v>1.4845769500444554E-22</v>
      </c>
      <c r="T41" s="6">
        <f t="shared" si="17"/>
        <v>4.6163009186943791</v>
      </c>
      <c r="U41" s="6">
        <f t="shared" si="18"/>
        <v>8.2908257497573068E-5</v>
      </c>
    </row>
    <row r="42" spans="1:21" x14ac:dyDescent="0.3">
      <c r="A42">
        <v>2200</v>
      </c>
      <c r="B42">
        <v>30</v>
      </c>
      <c r="C42" s="4">
        <f t="shared" si="7"/>
        <v>10.9</v>
      </c>
      <c r="D42">
        <f t="shared" si="8"/>
        <v>40.9</v>
      </c>
      <c r="E42">
        <f t="shared" si="9"/>
        <v>38.9</v>
      </c>
      <c r="F42" s="2">
        <f t="shared" si="19"/>
        <v>1.5910000000000002E-5</v>
      </c>
      <c r="G42" s="2">
        <f t="shared" si="20"/>
        <v>1.035002</v>
      </c>
      <c r="H42" s="2">
        <f t="shared" si="21"/>
        <v>2.7150501240220009</v>
      </c>
      <c r="I42" s="2">
        <f t="shared" si="22"/>
        <v>220.60242654659422</v>
      </c>
      <c r="J42">
        <f t="shared" si="12"/>
        <v>-1.1862533387911715E-2</v>
      </c>
      <c r="K42">
        <f t="shared" si="23"/>
        <v>147.52214463082154</v>
      </c>
      <c r="L42">
        <f t="shared" si="24"/>
        <v>0.90117376072584943</v>
      </c>
      <c r="M42" s="2">
        <f t="shared" si="25"/>
        <v>1.241E-5</v>
      </c>
      <c r="N42" s="2">
        <f t="shared" si="4"/>
        <v>1.0273019999999999</v>
      </c>
      <c r="O42" s="2">
        <f t="shared" si="26"/>
        <v>219.65979137855305</v>
      </c>
      <c r="P42">
        <f t="shared" si="6"/>
        <v>-4.7910039188395169E-3</v>
      </c>
      <c r="Q42">
        <f t="shared" si="14"/>
        <v>1.4752214463082154E-22</v>
      </c>
      <c r="R42" s="6">
        <f t="shared" si="15"/>
        <v>4.6908356935980793</v>
      </c>
      <c r="S42" s="3">
        <f t="shared" si="16"/>
        <v>1.4635803679202512E-22</v>
      </c>
      <c r="T42" s="6">
        <f t="shared" si="17"/>
        <v>4.6825265551362909</v>
      </c>
      <c r="U42" s="6">
        <f t="shared" si="18"/>
        <v>6.9041781977170955E-5</v>
      </c>
    </row>
    <row r="43" spans="1:21" x14ac:dyDescent="0.3">
      <c r="A43">
        <v>2200</v>
      </c>
      <c r="B43">
        <v>35</v>
      </c>
      <c r="C43" s="4">
        <f t="shared" si="7"/>
        <v>10.9</v>
      </c>
      <c r="D43">
        <f t="shared" si="8"/>
        <v>45.9</v>
      </c>
      <c r="E43">
        <f t="shared" si="9"/>
        <v>43.9</v>
      </c>
      <c r="F43" s="2">
        <f t="shared" si="19"/>
        <v>1.5410000000000003E-5</v>
      </c>
      <c r="G43" s="2">
        <f t="shared" si="20"/>
        <v>1.0339020000000001</v>
      </c>
      <c r="H43" s="2">
        <f t="shared" si="21"/>
        <v>2.801645502852268</v>
      </c>
      <c r="I43" s="2">
        <f t="shared" si="22"/>
        <v>221.36613340690405</v>
      </c>
      <c r="J43">
        <f t="shared" si="12"/>
        <v>-1.1515393905952697E-2</v>
      </c>
      <c r="K43">
        <f t="shared" si="23"/>
        <v>145.57055149328349</v>
      </c>
      <c r="L43">
        <f t="shared" si="24"/>
        <v>0.8892519944611087</v>
      </c>
      <c r="M43" s="2">
        <f t="shared" si="25"/>
        <v>1.1909999999999999E-5</v>
      </c>
      <c r="N43" s="2">
        <f t="shared" si="4"/>
        <v>1.0262020000000001</v>
      </c>
      <c r="O43" s="2">
        <f t="shared" si="26"/>
        <v>220.06964788895405</v>
      </c>
      <c r="P43">
        <f t="shared" si="6"/>
        <v>-4.6047055050208808E-3</v>
      </c>
      <c r="Q43">
        <f t="shared" si="14"/>
        <v>1.4557055149328348E-22</v>
      </c>
      <c r="R43" s="6">
        <f t="shared" si="15"/>
        <v>4.7537234319148984</v>
      </c>
      <c r="S43" s="3">
        <f t="shared" si="16"/>
        <v>1.4439042221295979E-22</v>
      </c>
      <c r="T43" s="6">
        <f t="shared" si="17"/>
        <v>4.7463355486660559</v>
      </c>
      <c r="U43" s="6">
        <f t="shared" si="18"/>
        <v>5.4580818898528227E-5</v>
      </c>
    </row>
    <row r="44" spans="1:21" x14ac:dyDescent="0.3">
      <c r="A44">
        <v>2200</v>
      </c>
      <c r="B44">
        <v>40</v>
      </c>
      <c r="C44" s="4">
        <f t="shared" si="7"/>
        <v>10.9</v>
      </c>
      <c r="D44">
        <f t="shared" si="8"/>
        <v>50.9</v>
      </c>
      <c r="E44">
        <f t="shared" si="9"/>
        <v>48.9</v>
      </c>
      <c r="F44" s="2">
        <f t="shared" si="19"/>
        <v>1.4910000000000001E-5</v>
      </c>
      <c r="G44" s="2">
        <f t="shared" si="20"/>
        <v>1.032802</v>
      </c>
      <c r="H44" s="2">
        <f t="shared" si="21"/>
        <v>2.8940482079049783</v>
      </c>
      <c r="I44" s="2">
        <f t="shared" si="22"/>
        <v>222.13330134559033</v>
      </c>
      <c r="J44">
        <f t="shared" si="12"/>
        <v>-1.1166681206549846E-2</v>
      </c>
      <c r="K44">
        <f t="shared" si="23"/>
        <v>143.73903160289936</v>
      </c>
      <c r="L44">
        <f t="shared" si="24"/>
        <v>0.87806372390286724</v>
      </c>
      <c r="M44" s="2">
        <f t="shared" si="25"/>
        <v>1.1410000000000001E-5</v>
      </c>
      <c r="N44" s="2">
        <f t="shared" si="4"/>
        <v>1.025102</v>
      </c>
      <c r="O44" s="2">
        <f t="shared" si="26"/>
        <v>220.48070993582644</v>
      </c>
      <c r="P44">
        <f t="shared" si="6"/>
        <v>-4.4178591200788857E-3</v>
      </c>
      <c r="Q44">
        <f t="shared" si="14"/>
        <v>1.4373903160289936E-22</v>
      </c>
      <c r="R44" s="6">
        <f t="shared" si="15"/>
        <v>4.8142952816195095</v>
      </c>
      <c r="S44" s="3">
        <f t="shared" si="16"/>
        <v>1.4254028547915864E-22</v>
      </c>
      <c r="T44" s="6">
        <f t="shared" si="17"/>
        <v>4.8079417796344739</v>
      </c>
      <c r="U44" s="6">
        <f t="shared" si="18"/>
        <v>4.0366987473851209E-5</v>
      </c>
    </row>
    <row r="45" spans="1:21" x14ac:dyDescent="0.3">
      <c r="A45">
        <v>2200</v>
      </c>
      <c r="B45">
        <v>45</v>
      </c>
      <c r="C45" s="4">
        <f t="shared" si="7"/>
        <v>10.9</v>
      </c>
      <c r="D45">
        <f t="shared" si="8"/>
        <v>55.9</v>
      </c>
      <c r="E45">
        <f t="shared" si="9"/>
        <v>53.9</v>
      </c>
      <c r="F45" s="2">
        <f t="shared" si="19"/>
        <v>1.4410000000000003E-5</v>
      </c>
      <c r="G45" s="2">
        <f t="shared" si="20"/>
        <v>1.0317020000000001</v>
      </c>
      <c r="H45" s="2">
        <f t="shared" si="21"/>
        <v>2.9928627482940575</v>
      </c>
      <c r="I45" s="2">
        <f t="shared" si="22"/>
        <v>222.90394975944025</v>
      </c>
      <c r="J45">
        <f t="shared" si="12"/>
        <v>-1.0816386472981698E-2</v>
      </c>
      <c r="K45">
        <f t="shared" si="23"/>
        <v>142.01478646112562</v>
      </c>
      <c r="L45">
        <f t="shared" si="24"/>
        <v>0.86753076640883098</v>
      </c>
      <c r="M45" s="2">
        <f t="shared" si="25"/>
        <v>1.0910000000000001E-5</v>
      </c>
      <c r="N45" s="2">
        <f t="shared" si="4"/>
        <v>1.0240020000000001</v>
      </c>
      <c r="O45" s="2">
        <f t="shared" si="26"/>
        <v>220.89298236442178</v>
      </c>
      <c r="P45">
        <f t="shared" si="6"/>
        <v>-4.2304625616264571E-3</v>
      </c>
      <c r="Q45">
        <f t="shared" si="14"/>
        <v>1.4201478646112562E-22</v>
      </c>
      <c r="R45" s="6">
        <f t="shared" si="15"/>
        <v>4.8727471193277543</v>
      </c>
      <c r="S45" s="3">
        <f t="shared" si="16"/>
        <v>1.4079527726771148E-22</v>
      </c>
      <c r="T45" s="6">
        <f t="shared" si="17"/>
        <v>4.8675311213257384</v>
      </c>
      <c r="U45" s="6">
        <f t="shared" si="18"/>
        <v>2.7206635157033726E-5</v>
      </c>
    </row>
    <row r="46" spans="1:21" x14ac:dyDescent="0.3">
      <c r="A46">
        <v>2200</v>
      </c>
      <c r="B46">
        <v>50</v>
      </c>
      <c r="C46" s="4">
        <f t="shared" si="7"/>
        <v>10.9</v>
      </c>
      <c r="D46">
        <f t="shared" si="8"/>
        <v>60.9</v>
      </c>
      <c r="E46">
        <f t="shared" si="9"/>
        <v>58.9</v>
      </c>
      <c r="F46" s="2">
        <f t="shared" si="19"/>
        <v>1.3910000000000002E-5</v>
      </c>
      <c r="G46" s="2">
        <f t="shared" si="20"/>
        <v>1.030602</v>
      </c>
      <c r="H46" s="2">
        <f t="shared" si="21"/>
        <v>3.0987805503292565</v>
      </c>
      <c r="I46" s="2">
        <f t="shared" si="22"/>
        <v>223.67809817479031</v>
      </c>
      <c r="J46">
        <f t="shared" si="12"/>
        <v>-1.0464500829640764E-2</v>
      </c>
      <c r="K46">
        <f t="shared" si="23"/>
        <v>140.38690046423798</v>
      </c>
      <c r="L46">
        <f t="shared" si="24"/>
        <v>0.85758644144311535</v>
      </c>
      <c r="M46" s="2">
        <f t="shared" si="25"/>
        <v>1.041E-5</v>
      </c>
      <c r="N46" s="2">
        <f t="shared" si="4"/>
        <v>1.022902</v>
      </c>
      <c r="O46" s="2">
        <f t="shared" si="26"/>
        <v>221.30647004469918</v>
      </c>
      <c r="P46">
        <f t="shared" si="6"/>
        <v>-4.0425136160458213E-3</v>
      </c>
      <c r="Q46">
        <f t="shared" si="14"/>
        <v>1.4038690046423796E-22</v>
      </c>
      <c r="R46" s="6">
        <f t="shared" si="15"/>
        <v>4.929250089161104</v>
      </c>
      <c r="S46" s="3">
        <f t="shared" si="16"/>
        <v>1.3914484309564704E-22</v>
      </c>
      <c r="T46" s="6">
        <f t="shared" si="17"/>
        <v>4.925266208861113</v>
      </c>
      <c r="U46" s="6">
        <f t="shared" si="18"/>
        <v>1.5871302244656153E-5</v>
      </c>
    </row>
    <row r="47" spans="1:21" x14ac:dyDescent="0.3">
      <c r="A47">
        <v>2200</v>
      </c>
      <c r="B47">
        <v>55</v>
      </c>
      <c r="C47" s="4">
        <f t="shared" si="7"/>
        <v>10.9</v>
      </c>
      <c r="D47">
        <f t="shared" si="8"/>
        <v>65.900000000000006</v>
      </c>
      <c r="E47">
        <f t="shared" si="9"/>
        <v>63.900000000000006</v>
      </c>
      <c r="F47" s="2">
        <f t="shared" si="19"/>
        <v>1.3410000000000002E-5</v>
      </c>
      <c r="G47" s="2">
        <f t="shared" si="20"/>
        <v>1.0295019999999999</v>
      </c>
      <c r="H47" s="2">
        <f t="shared" si="21"/>
        <v>3.2125961613183414</v>
      </c>
      <c r="I47" s="2">
        <f t="shared" si="22"/>
        <v>224.45576624852981</v>
      </c>
      <c r="J47">
        <f t="shared" si="12"/>
        <v>-1.0111015341577352E-2</v>
      </c>
      <c r="K47">
        <f t="shared" si="23"/>
        <v>138.84599420852336</v>
      </c>
      <c r="L47">
        <f t="shared" si="24"/>
        <v>0.84817345270936695</v>
      </c>
      <c r="M47" s="2">
        <f t="shared" si="25"/>
        <v>9.9099999999999983E-6</v>
      </c>
      <c r="N47" s="2">
        <f t="shared" si="4"/>
        <v>1.0218020000000001</v>
      </c>
      <c r="O47" s="2">
        <f t="shared" si="26"/>
        <v>221.72117787147761</v>
      </c>
      <c r="P47">
        <f t="shared" si="6"/>
        <v>-3.8540100584192644E-3</v>
      </c>
      <c r="Q47">
        <f t="shared" si="14"/>
        <v>1.3884599420852335E-22</v>
      </c>
      <c r="R47" s="6">
        <f t="shared" si="15"/>
        <v>4.9839546727658925</v>
      </c>
      <c r="S47" s="3">
        <f t="shared" si="16"/>
        <v>1.3757989656071287E-22</v>
      </c>
      <c r="T47" s="6">
        <f t="shared" si="17"/>
        <v>4.9812902245775676</v>
      </c>
      <c r="U47" s="6">
        <f t="shared" si="18"/>
        <v>7.0992841482678264E-6</v>
      </c>
    </row>
    <row r="48" spans="1:21" x14ac:dyDescent="0.3">
      <c r="A48">
        <v>2200</v>
      </c>
      <c r="B48">
        <v>60</v>
      </c>
      <c r="C48" s="4">
        <f t="shared" si="7"/>
        <v>10.9</v>
      </c>
      <c r="D48">
        <f t="shared" si="8"/>
        <v>70.900000000000006</v>
      </c>
      <c r="E48">
        <f t="shared" si="9"/>
        <v>68.900000000000006</v>
      </c>
      <c r="F48" s="2">
        <f t="shared" si="19"/>
        <v>1.2910000000000002E-5</v>
      </c>
      <c r="G48" s="2">
        <f t="shared" si="20"/>
        <v>1.028402</v>
      </c>
      <c r="H48" s="2">
        <f t="shared" si="21"/>
        <v>3.3352272187766769</v>
      </c>
      <c r="I48" s="2">
        <f t="shared" si="22"/>
        <v>225.23697376911505</v>
      </c>
      <c r="J48">
        <f t="shared" si="12"/>
        <v>-9.7559210140386078E-3</v>
      </c>
      <c r="K48">
        <f t="shared" si="23"/>
        <v>137.38395339641409</v>
      </c>
      <c r="L48">
        <f t="shared" si="24"/>
        <v>0.83924223211004334</v>
      </c>
      <c r="M48" s="2">
        <f t="shared" si="25"/>
        <v>9.4099999999999997E-6</v>
      </c>
      <c r="N48" s="2">
        <f t="shared" si="4"/>
        <v>1.020702</v>
      </c>
      <c r="O48" s="2">
        <f t="shared" si="26"/>
        <v>222.1371107645902</v>
      </c>
      <c r="P48">
        <f t="shared" si="6"/>
        <v>-3.6649496524589929E-3</v>
      </c>
      <c r="Q48">
        <f t="shared" si="14"/>
        <v>1.3738395339641409E-22</v>
      </c>
      <c r="R48" s="6">
        <f t="shared" si="15"/>
        <v>5.0369939466923084</v>
      </c>
      <c r="S48" s="3">
        <f t="shared" si="16"/>
        <v>1.3609256307574997E-22</v>
      </c>
      <c r="T48" s="6">
        <f t="shared" si="17"/>
        <v>5.0357299351825384</v>
      </c>
      <c r="U48" s="6">
        <f t="shared" si="18"/>
        <v>1.597725096830928E-6</v>
      </c>
    </row>
    <row r="49" spans="1:21" x14ac:dyDescent="0.3">
      <c r="A49">
        <v>2200</v>
      </c>
      <c r="B49">
        <v>65</v>
      </c>
      <c r="C49" s="4">
        <f t="shared" si="7"/>
        <v>10.9</v>
      </c>
      <c r="D49">
        <f t="shared" si="8"/>
        <v>75.900000000000006</v>
      </c>
      <c r="E49">
        <f t="shared" si="9"/>
        <v>73.900000000000006</v>
      </c>
      <c r="F49" s="2">
        <f t="shared" si="19"/>
        <v>1.2410000000000001E-5</v>
      </c>
      <c r="G49" s="2">
        <f t="shared" si="20"/>
        <v>1.0273019999999999</v>
      </c>
      <c r="H49" s="2">
        <f t="shared" si="21"/>
        <v>3.4677392470041757</v>
      </c>
      <c r="I49" s="2">
        <f t="shared" si="22"/>
        <v>226.02174065759232</v>
      </c>
      <c r="J49">
        <f t="shared" si="12"/>
        <v>-9.3992087920034863E-3</v>
      </c>
      <c r="K49">
        <f t="shared" si="23"/>
        <v>135.99371449700922</v>
      </c>
      <c r="L49">
        <f t="shared" si="24"/>
        <v>0.83074963040323291</v>
      </c>
      <c r="M49" s="2">
        <f t="shared" si="25"/>
        <v>8.9099999999999994E-6</v>
      </c>
      <c r="N49" s="2">
        <f t="shared" si="4"/>
        <v>1.0196019999999999</v>
      </c>
      <c r="O49" s="2">
        <f t="shared" si="26"/>
        <v>222.55427366903876</v>
      </c>
      <c r="P49">
        <f t="shared" si="6"/>
        <v>-3.4753301504369203E-3</v>
      </c>
      <c r="Q49">
        <f t="shared" si="14"/>
        <v>1.3599371449700922E-22</v>
      </c>
      <c r="R49" s="6">
        <f t="shared" si="15"/>
        <v>5.088486215630315</v>
      </c>
      <c r="S49" s="3">
        <f t="shared" si="16"/>
        <v>1.346759767022219E-22</v>
      </c>
      <c r="T49" s="6">
        <f t="shared" si="17"/>
        <v>5.088698152541153</v>
      </c>
      <c r="U49" s="6">
        <f t="shared" si="18"/>
        <v>4.4917254175547697E-8</v>
      </c>
    </row>
    <row r="50" spans="1:21" x14ac:dyDescent="0.3">
      <c r="A50">
        <v>2200</v>
      </c>
      <c r="B50">
        <v>70</v>
      </c>
      <c r="C50" s="4">
        <f t="shared" si="7"/>
        <v>10.9</v>
      </c>
      <c r="D50">
        <f t="shared" si="8"/>
        <v>80.900000000000006</v>
      </c>
      <c r="E50">
        <f t="shared" si="9"/>
        <v>78.900000000000006</v>
      </c>
      <c r="F50" s="2">
        <f t="shared" si="19"/>
        <v>1.1910000000000001E-5</v>
      </c>
      <c r="G50" s="2">
        <f t="shared" si="20"/>
        <v>1.0262020000000001</v>
      </c>
      <c r="H50" s="2">
        <f t="shared" si="21"/>
        <v>3.611376699651113</v>
      </c>
      <c r="I50" s="2">
        <f t="shared" si="22"/>
        <v>226.81008696862838</v>
      </c>
      <c r="J50">
        <f t="shared" si="12"/>
        <v>-9.0408695597143669E-3</v>
      </c>
      <c r="K50">
        <f t="shared" si="23"/>
        <v>134.66909355611759</v>
      </c>
      <c r="L50">
        <f t="shared" si="24"/>
        <v>0.82265787144848868</v>
      </c>
      <c r="M50" s="2">
        <f t="shared" si="25"/>
        <v>8.4099999999999991E-6</v>
      </c>
      <c r="N50" s="2">
        <f t="shared" si="4"/>
        <v>1.018502</v>
      </c>
      <c r="O50" s="2">
        <f t="shared" si="26"/>
        <v>222.97267155515004</v>
      </c>
      <c r="P50">
        <f t="shared" si="6"/>
        <v>-3.2851492931136113E-3</v>
      </c>
      <c r="Q50">
        <f t="shared" si="14"/>
        <v>1.3466909355611758E-22</v>
      </c>
      <c r="R50" s="6">
        <f t="shared" si="15"/>
        <v>5.1385371606591654</v>
      </c>
      <c r="S50" s="3">
        <f t="shared" si="16"/>
        <v>1.3332411747908024E-22</v>
      </c>
      <c r="T50" s="6">
        <f t="shared" si="17"/>
        <v>5.1402957453950942</v>
      </c>
      <c r="U50" s="6">
        <f t="shared" si="18"/>
        <v>3.0926202734414659E-6</v>
      </c>
    </row>
    <row r="51" spans="1:21" x14ac:dyDescent="0.3">
      <c r="A51">
        <v>2200</v>
      </c>
      <c r="B51">
        <v>75</v>
      </c>
      <c r="C51" s="4">
        <f t="shared" si="7"/>
        <v>10.9</v>
      </c>
      <c r="D51">
        <f t="shared" si="8"/>
        <v>85.9</v>
      </c>
      <c r="E51">
        <f t="shared" si="9"/>
        <v>83.9</v>
      </c>
      <c r="F51" s="2">
        <f t="shared" si="19"/>
        <v>1.1410000000000001E-5</v>
      </c>
      <c r="G51" s="2">
        <f t="shared" si="20"/>
        <v>1.025102</v>
      </c>
      <c r="H51" s="2">
        <f t="shared" si="21"/>
        <v>3.7676021642210662</v>
      </c>
      <c r="I51" s="2">
        <f t="shared" si="22"/>
        <v>227.60203289155288</v>
      </c>
      <c r="J51">
        <f t="shared" si="12"/>
        <v>-8.6808941402032307E-3</v>
      </c>
      <c r="K51">
        <f t="shared" si="23"/>
        <v>133.40464819481537</v>
      </c>
      <c r="L51">
        <f t="shared" si="24"/>
        <v>0.81493370919251906</v>
      </c>
      <c r="M51" s="2">
        <f t="shared" si="25"/>
        <v>7.9099999999999988E-6</v>
      </c>
      <c r="N51" s="2">
        <f t="shared" si="4"/>
        <v>1.0174019999999999</v>
      </c>
      <c r="O51" s="2">
        <f t="shared" si="26"/>
        <v>223.39230941873325</v>
      </c>
      <c r="P51">
        <f t="shared" si="6"/>
        <v>-3.0944048096667003E-3</v>
      </c>
      <c r="Q51">
        <f t="shared" si="14"/>
        <v>1.3340464819481536E-22</v>
      </c>
      <c r="R51" s="6">
        <f t="shared" si="15"/>
        <v>5.1872416066031048</v>
      </c>
      <c r="S51" s="3">
        <f t="shared" si="16"/>
        <v>1.3203167998713547E-22</v>
      </c>
      <c r="T51" s="6">
        <f t="shared" si="17"/>
        <v>5.1906132975286443</v>
      </c>
      <c r="U51" s="6">
        <f t="shared" si="18"/>
        <v>1.1368299697365148E-5</v>
      </c>
    </row>
    <row r="52" spans="1:21" x14ac:dyDescent="0.3">
      <c r="A52">
        <v>2200</v>
      </c>
      <c r="B52">
        <v>80</v>
      </c>
      <c r="C52" s="4">
        <f t="shared" si="7"/>
        <v>10.9</v>
      </c>
      <c r="D52">
        <f t="shared" si="8"/>
        <v>90.9</v>
      </c>
      <c r="E52">
        <f t="shared" si="9"/>
        <v>88.9</v>
      </c>
      <c r="F52" s="2">
        <f t="shared" si="19"/>
        <v>1.0910000000000002E-5</v>
      </c>
      <c r="G52" s="2">
        <f t="shared" si="20"/>
        <v>1.0240020000000001</v>
      </c>
      <c r="H52" s="2">
        <f t="shared" si="21"/>
        <v>3.9381463469132858</v>
      </c>
      <c r="I52" s="2">
        <f t="shared" si="22"/>
        <v>228.39759875140655</v>
      </c>
      <c r="J52">
        <f t="shared" si="12"/>
        <v>-8.3192732948152003E-3</v>
      </c>
      <c r="K52">
        <f t="shared" si="23"/>
        <v>132.19556540824755</v>
      </c>
      <c r="L52">
        <f t="shared" si="24"/>
        <v>0.80754774226174442</v>
      </c>
      <c r="M52" s="2">
        <f t="shared" si="25"/>
        <v>7.4100000000000002E-6</v>
      </c>
      <c r="N52" s="2">
        <f t="shared" si="4"/>
        <v>1.016302</v>
      </c>
      <c r="O52" s="2">
        <f t="shared" si="26"/>
        <v>223.8131922812378</v>
      </c>
      <c r="P52">
        <f t="shared" si="6"/>
        <v>-2.9030944176191751E-3</v>
      </c>
      <c r="Q52">
        <f t="shared" si="14"/>
        <v>1.3219556540824753E-22</v>
      </c>
      <c r="R52" s="6">
        <f t="shared" si="15"/>
        <v>5.2346849873015691</v>
      </c>
      <c r="S52" s="3">
        <f t="shared" si="16"/>
        <v>1.3079396625900467E-22</v>
      </c>
      <c r="T52" s="6">
        <f t="shared" si="17"/>
        <v>5.2397324849003875</v>
      </c>
      <c r="U52" s="6">
        <f t="shared" si="18"/>
        <v>2.5477232010077471E-5</v>
      </c>
    </row>
    <row r="53" spans="1:21" x14ac:dyDescent="0.3">
      <c r="A53">
        <v>2200</v>
      </c>
      <c r="B53">
        <v>85</v>
      </c>
      <c r="C53" s="4">
        <f t="shared" si="7"/>
        <v>10.9</v>
      </c>
      <c r="D53">
        <f t="shared" si="8"/>
        <v>95.9</v>
      </c>
      <c r="E53">
        <f t="shared" si="9"/>
        <v>93.9</v>
      </c>
      <c r="F53" s="2">
        <f t="shared" si="19"/>
        <v>1.0410000000000002E-5</v>
      </c>
      <c r="G53" s="2">
        <f t="shared" si="20"/>
        <v>1.022902</v>
      </c>
      <c r="H53" s="2">
        <f t="shared" si="21"/>
        <v>4.1250724623193333</v>
      </c>
      <c r="I53" s="2">
        <f t="shared" si="22"/>
        <v>229.19680501000224</v>
      </c>
      <c r="J53">
        <f t="shared" si="12"/>
        <v>-7.9559977227262515E-3</v>
      </c>
      <c r="K53">
        <f t="shared" si="23"/>
        <v>131.03756961892472</v>
      </c>
      <c r="L53">
        <f t="shared" si="24"/>
        <v>0.80047385228420731</v>
      </c>
      <c r="M53" s="2">
        <f t="shared" si="25"/>
        <v>6.9099999999999999E-6</v>
      </c>
      <c r="N53" s="2">
        <f t="shared" si="4"/>
        <v>1.0152019999999999</v>
      </c>
      <c r="O53" s="2">
        <f t="shared" si="26"/>
        <v>224.23532518991379</v>
      </c>
      <c r="P53">
        <f t="shared" si="6"/>
        <v>-2.7112158227664521E-3</v>
      </c>
      <c r="Q53">
        <f t="shared" si="14"/>
        <v>1.3103756961892472E-22</v>
      </c>
      <c r="R53" s="6">
        <f t="shared" si="15"/>
        <v>5.2809445691249728</v>
      </c>
      <c r="S53" s="3">
        <f t="shared" si="16"/>
        <v>1.2960679784785778E-22</v>
      </c>
      <c r="T53" s="6">
        <f t="shared" si="17"/>
        <v>5.2877272274002056</v>
      </c>
      <c r="U53" s="6">
        <f t="shared" si="18"/>
        <v>4.6004453278584435E-5</v>
      </c>
    </row>
    <row r="54" spans="1:21" x14ac:dyDescent="0.3">
      <c r="A54">
        <v>2200</v>
      </c>
      <c r="B54">
        <v>90</v>
      </c>
      <c r="C54" s="4">
        <f t="shared" si="7"/>
        <v>10.9</v>
      </c>
      <c r="D54">
        <f t="shared" si="8"/>
        <v>100.9</v>
      </c>
      <c r="E54">
        <f t="shared" si="9"/>
        <v>98.9</v>
      </c>
      <c r="F54" s="2">
        <f t="shared" si="19"/>
        <v>9.9100000000000017E-6</v>
      </c>
      <c r="G54" s="2">
        <f t="shared" si="20"/>
        <v>1.0218020000000001</v>
      </c>
      <c r="H54" s="2">
        <f t="shared" si="21"/>
        <v>4.3308601154591617</v>
      </c>
      <c r="I54" s="2">
        <f t="shared" si="22"/>
        <v>229.99967226699215</v>
      </c>
      <c r="J54">
        <f t="shared" si="12"/>
        <v>-7.5910580604581085E-3</v>
      </c>
      <c r="K54">
        <f t="shared" si="23"/>
        <v>129.92684677574573</v>
      </c>
      <c r="L54">
        <f t="shared" si="24"/>
        <v>0.79368874023057878</v>
      </c>
      <c r="M54" s="2">
        <f t="shared" si="25"/>
        <v>6.4099999999999996E-6</v>
      </c>
      <c r="N54" s="2">
        <f t="shared" si="4"/>
        <v>1.0141020000000001</v>
      </c>
      <c r="O54" s="2">
        <f t="shared" si="26"/>
        <v>224.65871321797141</v>
      </c>
      <c r="P54">
        <f t="shared" si="6"/>
        <v>-2.5187667191038992E-3</v>
      </c>
      <c r="Q54">
        <f t="shared" si="14"/>
        <v>1.2992684677574572E-22</v>
      </c>
      <c r="R54" s="6">
        <f t="shared" si="15"/>
        <v>5.3260904793971839</v>
      </c>
      <c r="S54" s="3">
        <f t="shared" si="16"/>
        <v>1.2846644310798401E-22</v>
      </c>
      <c r="T54" s="6">
        <f t="shared" si="17"/>
        <v>5.3346646583825281</v>
      </c>
      <c r="U54" s="6">
        <f t="shared" si="18"/>
        <v>7.3516545272717798E-5</v>
      </c>
    </row>
    <row r="55" spans="1:21" x14ac:dyDescent="0.3">
      <c r="A55">
        <v>2200</v>
      </c>
      <c r="B55">
        <v>95</v>
      </c>
      <c r="C55" s="4">
        <f t="shared" si="7"/>
        <v>10.9</v>
      </c>
      <c r="D55">
        <f t="shared" si="8"/>
        <v>105.9</v>
      </c>
      <c r="E55">
        <f t="shared" si="9"/>
        <v>103.9</v>
      </c>
      <c r="F55" s="2">
        <f t="shared" si="19"/>
        <v>9.4100000000000014E-6</v>
      </c>
      <c r="G55" s="2">
        <f t="shared" si="20"/>
        <v>1.020702</v>
      </c>
      <c r="H55" s="2">
        <f t="shared" si="21"/>
        <v>4.5585159262310677</v>
      </c>
      <c r="I55" s="2">
        <f t="shared" si="22"/>
        <v>230.80622126094786</v>
      </c>
      <c r="J55">
        <f t="shared" si="12"/>
        <v>-7.2244448813873286E-3</v>
      </c>
      <c r="K55">
        <f t="shared" si="23"/>
        <v>128.85998127194472</v>
      </c>
      <c r="L55">
        <f t="shared" si="24"/>
        <v>0.78717154106258236</v>
      </c>
      <c r="M55" s="2">
        <f t="shared" si="25"/>
        <v>5.9099999999999993E-6</v>
      </c>
      <c r="N55" s="2">
        <f t="shared" ref="N55:N73" si="27">1+M55*A55</f>
        <v>1.013002</v>
      </c>
      <c r="O55" s="2">
        <f t="shared" si="26"/>
        <v>225.08336146474414</v>
      </c>
      <c r="P55">
        <f t="shared" ref="P55:P73" si="28">($G$15*(1+M55*A55)^-$G$16-$G$15)/A55</f>
        <v>-2.3257447887526568E-3</v>
      </c>
      <c r="Q55">
        <f t="shared" si="14"/>
        <v>1.2885998127194472E-22</v>
      </c>
      <c r="R55" s="6">
        <f t="shared" si="15"/>
        <v>5.3701865761566587</v>
      </c>
      <c r="S55" s="3">
        <f t="shared" si="16"/>
        <v>1.2736955665349621E-22</v>
      </c>
      <c r="T55" s="6">
        <f t="shared" si="17"/>
        <v>5.3806059457415891</v>
      </c>
      <c r="U55" s="6">
        <f t="shared" si="18"/>
        <v>1.0856326254737257E-4</v>
      </c>
    </row>
    <row r="56" spans="1:21" x14ac:dyDescent="0.3">
      <c r="A56">
        <v>2200</v>
      </c>
      <c r="B56">
        <v>100</v>
      </c>
      <c r="C56" s="4">
        <f t="shared" si="7"/>
        <v>10.9</v>
      </c>
      <c r="D56">
        <f t="shared" si="8"/>
        <v>110.9</v>
      </c>
      <c r="E56">
        <f t="shared" si="9"/>
        <v>108.9</v>
      </c>
      <c r="F56" s="2">
        <f t="shared" si="19"/>
        <v>8.9100000000000011E-6</v>
      </c>
      <c r="G56" s="2">
        <f t="shared" si="20"/>
        <v>1.0196019999999999</v>
      </c>
      <c r="H56" s="2">
        <f t="shared" si="21"/>
        <v>4.8117214011505087</v>
      </c>
      <c r="I56" s="2">
        <f t="shared" si="22"/>
        <v>231.61647287044647</v>
      </c>
      <c r="J56">
        <f t="shared" si="12"/>
        <v>-6.8561486952515988E-3</v>
      </c>
      <c r="K56">
        <f t="shared" si="23"/>
        <v>127.833903184522</v>
      </c>
      <c r="L56">
        <f t="shared" si="24"/>
        <v>0.78090350143263287</v>
      </c>
      <c r="M56" s="2">
        <f t="shared" si="25"/>
        <v>5.409999999999999E-6</v>
      </c>
      <c r="N56" s="2">
        <f t="shared" si="27"/>
        <v>1.0119020000000001</v>
      </c>
      <c r="O56" s="2">
        <f t="shared" si="26"/>
        <v>225.50927505585094</v>
      </c>
      <c r="P56">
        <f t="shared" si="28"/>
        <v>-2.1321477018859335E-3</v>
      </c>
      <c r="Q56">
        <f t="shared" si="14"/>
        <v>1.27833903184522E-22</v>
      </c>
      <c r="R56" s="6">
        <f t="shared" si="15"/>
        <v>5.4132911879528915</v>
      </c>
      <c r="S56" s="3">
        <f t="shared" si="16"/>
        <v>1.2631312864171529E-22</v>
      </c>
      <c r="T56" s="6">
        <f t="shared" si="17"/>
        <v>5.4256069911797047</v>
      </c>
      <c r="U56" s="6">
        <f t="shared" si="18"/>
        <v>1.516790091215809E-4</v>
      </c>
    </row>
    <row r="57" spans="1:21" x14ac:dyDescent="0.3">
      <c r="A57">
        <v>2700</v>
      </c>
      <c r="B57">
        <v>24</v>
      </c>
      <c r="C57" s="4">
        <f t="shared" si="7"/>
        <v>13.3</v>
      </c>
      <c r="D57">
        <f t="shared" si="8"/>
        <v>37.299999999999997</v>
      </c>
      <c r="E57">
        <f t="shared" si="9"/>
        <v>35.299999999999997</v>
      </c>
      <c r="F57" s="2">
        <f t="shared" si="19"/>
        <v>1.6270000000000002E-5</v>
      </c>
      <c r="G57" s="2">
        <f t="shared" si="20"/>
        <v>1.0439290000000001</v>
      </c>
      <c r="H57" s="2">
        <f t="shared" si="21"/>
        <v>2.6961166615637482</v>
      </c>
      <c r="I57" s="2">
        <f t="shared" si="22"/>
        <v>214.5302416640391</v>
      </c>
      <c r="J57">
        <f t="shared" si="12"/>
        <v>-1.1914725309615145E-2</v>
      </c>
      <c r="K57">
        <f t="shared" si="23"/>
        <v>149.79337740237287</v>
      </c>
      <c r="L57">
        <f t="shared" si="24"/>
        <v>0.91504812096745802</v>
      </c>
      <c r="M57" s="2">
        <f t="shared" si="25"/>
        <v>1.277E-5</v>
      </c>
      <c r="N57" s="2">
        <f t="shared" si="27"/>
        <v>1.0344789999999999</v>
      </c>
      <c r="O57" s="2">
        <f t="shared" si="26"/>
        <v>217.01492248402278</v>
      </c>
      <c r="P57">
        <f t="shared" si="28"/>
        <v>-4.8833620429545232E-3</v>
      </c>
      <c r="Q57">
        <f t="shared" si="14"/>
        <v>1.4979337740237287E-22</v>
      </c>
      <c r="R57" s="6">
        <f t="shared" si="15"/>
        <v>4.6197111890437554</v>
      </c>
      <c r="S57" s="3">
        <f t="shared" si="16"/>
        <v>1.486116581203219E-22</v>
      </c>
      <c r="T57" s="6">
        <f t="shared" si="17"/>
        <v>4.6115183862722615</v>
      </c>
      <c r="U57" s="6">
        <f t="shared" si="18"/>
        <v>6.7122017252598505E-5</v>
      </c>
    </row>
    <row r="58" spans="1:21" x14ac:dyDescent="0.3">
      <c r="A58">
        <v>2700</v>
      </c>
      <c r="B58">
        <v>25</v>
      </c>
      <c r="C58" s="4">
        <f t="shared" si="7"/>
        <v>13.3</v>
      </c>
      <c r="D58">
        <f t="shared" si="8"/>
        <v>38.299999999999997</v>
      </c>
      <c r="E58">
        <f t="shared" si="9"/>
        <v>36.299999999999997</v>
      </c>
      <c r="F58" s="2">
        <f t="shared" si="19"/>
        <v>1.6170000000000003E-5</v>
      </c>
      <c r="G58" s="2">
        <f t="shared" si="20"/>
        <v>1.0436590000000001</v>
      </c>
      <c r="H58" s="2">
        <f t="shared" si="21"/>
        <v>2.7124368895652791</v>
      </c>
      <c r="I58" s="2">
        <f t="shared" si="22"/>
        <v>214.71066944931985</v>
      </c>
      <c r="J58">
        <f t="shared" si="12"/>
        <v>-1.1847900203955606E-2</v>
      </c>
      <c r="K58">
        <f t="shared" si="23"/>
        <v>149.3600184168458</v>
      </c>
      <c r="L58">
        <f t="shared" si="24"/>
        <v>0.91240084555189871</v>
      </c>
      <c r="M58" s="2">
        <f t="shared" si="25"/>
        <v>1.2670000000000001E-5</v>
      </c>
      <c r="N58" s="2">
        <f t="shared" si="27"/>
        <v>1.0342089999999999</v>
      </c>
      <c r="O58" s="2">
        <f t="shared" si="26"/>
        <v>217.11351325109842</v>
      </c>
      <c r="P58">
        <f t="shared" si="28"/>
        <v>-4.8468469440376164E-3</v>
      </c>
      <c r="Q58">
        <f t="shared" si="14"/>
        <v>1.493600184168458E-22</v>
      </c>
      <c r="R58" s="6">
        <f t="shared" si="15"/>
        <v>4.6331149993507728</v>
      </c>
      <c r="S58" s="3">
        <f t="shared" si="16"/>
        <v>1.4817809433800438E-22</v>
      </c>
      <c r="T58" s="6">
        <f t="shared" si="17"/>
        <v>4.6250115234509481</v>
      </c>
      <c r="U58" s="6">
        <f t="shared" si="18"/>
        <v>6.5666321659038602E-5</v>
      </c>
    </row>
    <row r="59" spans="1:21" x14ac:dyDescent="0.3">
      <c r="A59">
        <v>2700</v>
      </c>
      <c r="B59">
        <v>30</v>
      </c>
      <c r="C59" s="4">
        <f t="shared" si="7"/>
        <v>13.3</v>
      </c>
      <c r="D59">
        <f t="shared" si="8"/>
        <v>43.3</v>
      </c>
      <c r="E59">
        <f t="shared" si="9"/>
        <v>41.3</v>
      </c>
      <c r="F59" s="2">
        <f t="shared" si="19"/>
        <v>1.5670000000000004E-5</v>
      </c>
      <c r="G59" s="2">
        <f t="shared" si="20"/>
        <v>1.0423089999999999</v>
      </c>
      <c r="H59" s="2">
        <f t="shared" si="21"/>
        <v>2.7971620462748792</v>
      </c>
      <c r="I59" s="2">
        <f t="shared" si="22"/>
        <v>215.61579111227852</v>
      </c>
      <c r="J59">
        <f t="shared" si="12"/>
        <v>-1.1512669958415361E-2</v>
      </c>
      <c r="K59">
        <f t="shared" si="23"/>
        <v>147.28090511544002</v>
      </c>
      <c r="L59">
        <f t="shared" si="24"/>
        <v>0.89970009233622494</v>
      </c>
      <c r="M59" s="2">
        <f t="shared" si="25"/>
        <v>1.217E-5</v>
      </c>
      <c r="N59" s="2">
        <f t="shared" si="27"/>
        <v>1.032859</v>
      </c>
      <c r="O59" s="2">
        <f t="shared" si="26"/>
        <v>217.60752671775938</v>
      </c>
      <c r="P59">
        <f t="shared" si="28"/>
        <v>-4.6638789934224456E-3</v>
      </c>
      <c r="Q59">
        <f t="shared" si="14"/>
        <v>1.4728090511544001E-22</v>
      </c>
      <c r="R59" s="6">
        <f t="shared" si="15"/>
        <v>4.6985190720276933</v>
      </c>
      <c r="S59" s="3">
        <f t="shared" si="16"/>
        <v>1.4609424305165173E-22</v>
      </c>
      <c r="T59" s="6">
        <f t="shared" si="17"/>
        <v>4.6909815165952473</v>
      </c>
      <c r="U59" s="6">
        <f t="shared" si="18"/>
        <v>5.6814741897195325E-5</v>
      </c>
    </row>
    <row r="60" spans="1:21" x14ac:dyDescent="0.3">
      <c r="A60">
        <v>2700</v>
      </c>
      <c r="B60">
        <v>35</v>
      </c>
      <c r="C60" s="4">
        <f t="shared" si="7"/>
        <v>13.3</v>
      </c>
      <c r="D60">
        <f t="shared" si="8"/>
        <v>48.3</v>
      </c>
      <c r="E60">
        <f t="shared" si="9"/>
        <v>46.3</v>
      </c>
      <c r="F60" s="2">
        <f t="shared" si="19"/>
        <v>1.5170000000000002E-5</v>
      </c>
      <c r="G60" s="2">
        <f t="shared" si="20"/>
        <v>1.040959</v>
      </c>
      <c r="H60" s="2">
        <f t="shared" si="21"/>
        <v>2.8874714417550131</v>
      </c>
      <c r="I60" s="2">
        <f t="shared" si="22"/>
        <v>216.52590885552348</v>
      </c>
      <c r="J60">
        <f t="shared" si="12"/>
        <v>-1.1175589312769076E-2</v>
      </c>
      <c r="K60">
        <f t="shared" si="23"/>
        <v>145.3354138183108</v>
      </c>
      <c r="L60">
        <f t="shared" si="24"/>
        <v>0.88781560060055476</v>
      </c>
      <c r="M60" s="2">
        <f t="shared" si="25"/>
        <v>1.167E-5</v>
      </c>
      <c r="N60" s="2">
        <f t="shared" si="27"/>
        <v>1.031509</v>
      </c>
      <c r="O60" s="2">
        <f t="shared" si="26"/>
        <v>218.10331257845928</v>
      </c>
      <c r="P60">
        <f t="shared" si="28"/>
        <v>-4.4802546005706326E-3</v>
      </c>
      <c r="Q60">
        <f t="shared" si="14"/>
        <v>1.4533541381831079E-22</v>
      </c>
      <c r="R60" s="6">
        <f t="shared" si="15"/>
        <v>4.7614144649940142</v>
      </c>
      <c r="S60" s="3">
        <f t="shared" si="16"/>
        <v>1.4413864896469664E-22</v>
      </c>
      <c r="T60" s="6">
        <f t="shared" si="17"/>
        <v>4.7546261794373157</v>
      </c>
      <c r="U60" s="6">
        <f t="shared" si="18"/>
        <v>4.6080820799281813E-5</v>
      </c>
    </row>
    <row r="61" spans="1:21" x14ac:dyDescent="0.3">
      <c r="A61">
        <v>2700</v>
      </c>
      <c r="B61">
        <v>40</v>
      </c>
      <c r="C61" s="4">
        <f t="shared" si="7"/>
        <v>13.3</v>
      </c>
      <c r="D61">
        <f t="shared" si="8"/>
        <v>53.3</v>
      </c>
      <c r="E61">
        <f t="shared" si="9"/>
        <v>51.3</v>
      </c>
      <c r="F61" s="2">
        <f t="shared" si="19"/>
        <v>1.4670000000000002E-5</v>
      </c>
      <c r="G61" s="2">
        <f t="shared" si="20"/>
        <v>1.039609</v>
      </c>
      <c r="H61" s="2">
        <f t="shared" si="21"/>
        <v>2.9839360599417191</v>
      </c>
      <c r="I61" s="2">
        <f t="shared" si="22"/>
        <v>217.44105678943126</v>
      </c>
      <c r="J61">
        <f t="shared" si="12"/>
        <v>-1.0836645633543975E-2</v>
      </c>
      <c r="K61">
        <f t="shared" si="23"/>
        <v>143.50867307167573</v>
      </c>
      <c r="L61">
        <f t="shared" si="24"/>
        <v>0.87665652456735332</v>
      </c>
      <c r="M61" s="2">
        <f t="shared" si="25"/>
        <v>1.117E-5</v>
      </c>
      <c r="N61" s="2">
        <f t="shared" si="27"/>
        <v>1.030159</v>
      </c>
      <c r="O61" s="2">
        <f t="shared" si="26"/>
        <v>218.60087952423916</v>
      </c>
      <c r="P61">
        <f t="shared" si="28"/>
        <v>-4.2959705465780845E-3</v>
      </c>
      <c r="Q61">
        <f t="shared" si="14"/>
        <v>1.4350867307167572E-22</v>
      </c>
      <c r="R61" s="6">
        <f t="shared" si="15"/>
        <v>4.8220231350391902</v>
      </c>
      <c r="S61" s="3">
        <f t="shared" si="16"/>
        <v>1.4229737564400605E-22</v>
      </c>
      <c r="T61" s="6">
        <f t="shared" si="17"/>
        <v>4.8161492138181936</v>
      </c>
      <c r="U61" s="6">
        <f t="shared" si="18"/>
        <v>3.4502950510474355E-5</v>
      </c>
    </row>
    <row r="62" spans="1:21" x14ac:dyDescent="0.3">
      <c r="A62">
        <v>2700</v>
      </c>
      <c r="B62">
        <v>45</v>
      </c>
      <c r="C62" s="4">
        <f t="shared" si="7"/>
        <v>13.3</v>
      </c>
      <c r="D62">
        <f t="shared" si="8"/>
        <v>58.3</v>
      </c>
      <c r="E62">
        <f t="shared" si="9"/>
        <v>56.3</v>
      </c>
      <c r="F62" s="2">
        <f t="shared" si="19"/>
        <v>1.4170000000000002E-5</v>
      </c>
      <c r="G62" s="2">
        <f t="shared" si="20"/>
        <v>1.038259</v>
      </c>
      <c r="H62" s="2">
        <f t="shared" si="21"/>
        <v>3.0872074752998655</v>
      </c>
      <c r="I62" s="2">
        <f t="shared" si="22"/>
        <v>218.36126930198438</v>
      </c>
      <c r="J62">
        <f t="shared" si="12"/>
        <v>-1.0495826184450226E-2</v>
      </c>
      <c r="K62">
        <f t="shared" si="23"/>
        <v>141.78809143349363</v>
      </c>
      <c r="L62">
        <f t="shared" si="24"/>
        <v>0.86614594644773146</v>
      </c>
      <c r="M62" s="2">
        <f t="shared" si="25"/>
        <v>1.0670000000000001E-5</v>
      </c>
      <c r="N62" s="2">
        <f t="shared" si="27"/>
        <v>1.0288090000000001</v>
      </c>
      <c r="O62" s="2">
        <f t="shared" si="26"/>
        <v>219.10023630022306</v>
      </c>
      <c r="P62">
        <f t="shared" si="28"/>
        <v>-4.1110235925099735E-3</v>
      </c>
      <c r="Q62">
        <f t="shared" si="14"/>
        <v>1.4178809143349362E-22</v>
      </c>
      <c r="R62" s="6">
        <f t="shared" si="15"/>
        <v>4.8805378126905872</v>
      </c>
      <c r="S62" s="3">
        <f t="shared" si="16"/>
        <v>1.4055857769703726E-22</v>
      </c>
      <c r="T62" s="6">
        <f t="shared" si="17"/>
        <v>4.8757280065357227</v>
      </c>
      <c r="U62" s="6">
        <f t="shared" si="18"/>
        <v>2.3134235247372254E-5</v>
      </c>
    </row>
    <row r="63" spans="1:21" x14ac:dyDescent="0.3">
      <c r="A63">
        <v>2700</v>
      </c>
      <c r="B63">
        <v>50</v>
      </c>
      <c r="C63" s="4">
        <f t="shared" si="7"/>
        <v>13.3</v>
      </c>
      <c r="D63">
        <f t="shared" si="8"/>
        <v>63.3</v>
      </c>
      <c r="E63">
        <f t="shared" si="9"/>
        <v>61.3</v>
      </c>
      <c r="F63" s="2">
        <f t="shared" si="19"/>
        <v>1.3670000000000003E-5</v>
      </c>
      <c r="G63" s="2">
        <f t="shared" si="20"/>
        <v>1.0369090000000001</v>
      </c>
      <c r="H63" s="2">
        <f t="shared" si="21"/>
        <v>3.1980325913982783</v>
      </c>
      <c r="I63" s="2">
        <f t="shared" si="22"/>
        <v>219.28658106139613</v>
      </c>
      <c r="J63">
        <f t="shared" si="12"/>
        <v>-1.0153118125408835E-2</v>
      </c>
      <c r="K63">
        <f t="shared" si="23"/>
        <v>140.16292075626521</v>
      </c>
      <c r="L63">
        <f t="shared" si="24"/>
        <v>0.8562182086515896</v>
      </c>
      <c r="M63" s="2">
        <f t="shared" si="25"/>
        <v>1.0169999999999999E-5</v>
      </c>
      <c r="N63" s="2">
        <f t="shared" si="27"/>
        <v>1.0274589999999999</v>
      </c>
      <c r="O63" s="2">
        <f t="shared" si="26"/>
        <v>219.60139170602596</v>
      </c>
      <c r="P63">
        <f t="shared" si="28"/>
        <v>-3.9254104792496389E-3</v>
      </c>
      <c r="Q63">
        <f t="shared" si="14"/>
        <v>1.401629207562652E-22</v>
      </c>
      <c r="R63" s="6">
        <f t="shared" si="15"/>
        <v>4.9371270083173115</v>
      </c>
      <c r="S63" s="3">
        <f t="shared" si="16"/>
        <v>1.3891210828004517E-22</v>
      </c>
      <c r="T63" s="6">
        <f t="shared" si="17"/>
        <v>4.9335180519660966</v>
      </c>
      <c r="U63" s="6">
        <f t="shared" si="18"/>
        <v>1.3024565944974672E-5</v>
      </c>
    </row>
    <row r="64" spans="1:21" x14ac:dyDescent="0.3">
      <c r="A64">
        <v>2700</v>
      </c>
      <c r="B64">
        <v>55</v>
      </c>
      <c r="C64" s="4">
        <f t="shared" si="7"/>
        <v>13.3</v>
      </c>
      <c r="D64">
        <f t="shared" si="8"/>
        <v>68.3</v>
      </c>
      <c r="E64">
        <f t="shared" si="9"/>
        <v>66.3</v>
      </c>
      <c r="F64" s="2">
        <f t="shared" si="19"/>
        <v>1.3170000000000001E-5</v>
      </c>
      <c r="G64" s="2">
        <f t="shared" si="20"/>
        <v>1.0355589999999999</v>
      </c>
      <c r="H64" s="2">
        <f t="shared" si="21"/>
        <v>3.3172717367912701</v>
      </c>
      <c r="I64" s="2">
        <f t="shared" si="22"/>
        <v>220.21702701876274</v>
      </c>
      <c r="J64">
        <f t="shared" si="12"/>
        <v>-9.8085085115693534E-3</v>
      </c>
      <c r="K64">
        <f t="shared" si="23"/>
        <v>138.62391837185882</v>
      </c>
      <c r="L64">
        <f t="shared" si="24"/>
        <v>0.84681685016407349</v>
      </c>
      <c r="M64" s="2">
        <f t="shared" si="25"/>
        <v>9.6700000000000006E-6</v>
      </c>
      <c r="N64" s="2">
        <f t="shared" si="27"/>
        <v>1.0261089999999999</v>
      </c>
      <c r="O64" s="2">
        <f t="shared" si="26"/>
        <v>220.10435459616528</v>
      </c>
      <c r="P64">
        <f t="shared" si="28"/>
        <v>-3.7391279273461886E-3</v>
      </c>
      <c r="Q64">
        <f t="shared" si="14"/>
        <v>1.386239183718588E-22</v>
      </c>
      <c r="R64" s="6">
        <f t="shared" si="15"/>
        <v>4.9919389796362523</v>
      </c>
      <c r="S64" s="3">
        <f t="shared" si="16"/>
        <v>1.3734921379956784E-22</v>
      </c>
      <c r="T64" s="6">
        <f t="shared" si="17"/>
        <v>4.9896564740178242</v>
      </c>
      <c r="U64" s="6">
        <f t="shared" si="18"/>
        <v>5.2098318981559904E-6</v>
      </c>
    </row>
    <row r="65" spans="1:21" x14ac:dyDescent="0.3">
      <c r="A65">
        <v>2700</v>
      </c>
      <c r="B65">
        <v>60</v>
      </c>
      <c r="C65" s="4">
        <f t="shared" si="7"/>
        <v>13.3</v>
      </c>
      <c r="D65">
        <f t="shared" si="8"/>
        <v>73.3</v>
      </c>
      <c r="E65">
        <f t="shared" si="9"/>
        <v>71.3</v>
      </c>
      <c r="F65" s="2">
        <f t="shared" si="19"/>
        <v>1.2670000000000002E-5</v>
      </c>
      <c r="G65" s="2">
        <f t="shared" si="20"/>
        <v>1.0342089999999999</v>
      </c>
      <c r="H65" s="2">
        <f t="shared" si="21"/>
        <v>3.445921045639186</v>
      </c>
      <c r="I65" s="2">
        <f t="shared" si="22"/>
        <v>221.15264241074397</v>
      </c>
      <c r="J65">
        <f t="shared" si="12"/>
        <v>-9.4619842923170452E-3</v>
      </c>
      <c r="K65">
        <f t="shared" si="23"/>
        <v>137.16308261172375</v>
      </c>
      <c r="L65">
        <f t="shared" si="24"/>
        <v>0.8378929909085141</v>
      </c>
      <c r="M65" s="2">
        <f t="shared" si="25"/>
        <v>9.1700000000000003E-6</v>
      </c>
      <c r="N65" s="2">
        <f t="shared" si="27"/>
        <v>1.024759</v>
      </c>
      <c r="O65" s="2">
        <f t="shared" si="26"/>
        <v>220.60913388047675</v>
      </c>
      <c r="P65">
        <f t="shared" si="28"/>
        <v>-3.5521726368604599E-3</v>
      </c>
      <c r="Q65">
        <f t="shared" si="14"/>
        <v>1.3716308261172375E-22</v>
      </c>
      <c r="R65" s="6">
        <f t="shared" si="15"/>
        <v>5.0451049105486376</v>
      </c>
      <c r="S65" s="3">
        <f t="shared" si="16"/>
        <v>1.3586229367752461E-22</v>
      </c>
      <c r="T65" s="6">
        <f t="shared" si="17"/>
        <v>5.0442648602924605</v>
      </c>
      <c r="U65" s="6">
        <f t="shared" si="18"/>
        <v>7.0568443290333177E-7</v>
      </c>
    </row>
    <row r="66" spans="1:21" x14ac:dyDescent="0.3">
      <c r="A66">
        <v>2700</v>
      </c>
      <c r="B66">
        <v>65</v>
      </c>
      <c r="C66" s="4">
        <f t="shared" si="7"/>
        <v>13.3</v>
      </c>
      <c r="D66">
        <f t="shared" si="8"/>
        <v>78.3</v>
      </c>
      <c r="E66">
        <f t="shared" si="9"/>
        <v>76.3</v>
      </c>
      <c r="F66" s="2">
        <f t="shared" si="19"/>
        <v>1.2170000000000002E-5</v>
      </c>
      <c r="G66" s="2">
        <f t="shared" si="20"/>
        <v>1.032859</v>
      </c>
      <c r="H66" s="2">
        <f t="shared" si="21"/>
        <v>3.5851403553268342</v>
      </c>
      <c r="I66" s="2">
        <f t="shared" si="22"/>
        <v>222.09346276227427</v>
      </c>
      <c r="J66">
        <f t="shared" si="12"/>
        <v>-9.1135323102687835E-3</v>
      </c>
      <c r="K66">
        <f t="shared" si="23"/>
        <v>135.7734434590343</v>
      </c>
      <c r="L66">
        <f t="shared" si="24"/>
        <v>0.82940405289575014</v>
      </c>
      <c r="M66" s="2">
        <f t="shared" si="25"/>
        <v>8.67E-6</v>
      </c>
      <c r="N66" s="2">
        <f t="shared" si="27"/>
        <v>1.023409</v>
      </c>
      <c r="O66" s="2">
        <f t="shared" si="26"/>
        <v>221.11573852453307</v>
      </c>
      <c r="P66">
        <f t="shared" si="28"/>
        <v>-3.3645412872099693E-3</v>
      </c>
      <c r="Q66">
        <f t="shared" si="14"/>
        <v>1.3577344345903429E-22</v>
      </c>
      <c r="R66" s="6">
        <f t="shared" si="15"/>
        <v>5.0967414834638678</v>
      </c>
      <c r="S66" s="3">
        <f t="shared" si="16"/>
        <v>1.344447093124086E-22</v>
      </c>
      <c r="T66" s="6">
        <f t="shared" si="17"/>
        <v>5.0974515645965974</v>
      </c>
      <c r="U66" s="6">
        <f t="shared" si="18"/>
        <v>5.0421521505860028E-7</v>
      </c>
    </row>
    <row r="67" spans="1:21" x14ac:dyDescent="0.3">
      <c r="A67">
        <v>2700</v>
      </c>
      <c r="B67">
        <v>70</v>
      </c>
      <c r="C67" s="4">
        <f t="shared" si="7"/>
        <v>13.3</v>
      </c>
      <c r="D67">
        <f t="shared" si="8"/>
        <v>83.3</v>
      </c>
      <c r="E67">
        <f t="shared" si="9"/>
        <v>81.3</v>
      </c>
      <c r="F67" s="2">
        <f t="shared" si="19"/>
        <v>1.1670000000000002E-5</v>
      </c>
      <c r="G67" s="2">
        <f t="shared" si="20"/>
        <v>1.031509</v>
      </c>
      <c r="H67" s="2">
        <f t="shared" si="21"/>
        <v>3.7362882757059661</v>
      </c>
      <c r="I67" s="2">
        <f t="shared" si="22"/>
        <v>223.03952388930117</v>
      </c>
      <c r="J67">
        <f t="shared" si="12"/>
        <v>-8.7631393002588227E-3</v>
      </c>
      <c r="K67">
        <f t="shared" si="23"/>
        <v>134.44889517129641</v>
      </c>
      <c r="L67">
        <f t="shared" si="24"/>
        <v>0.82131273775990488</v>
      </c>
      <c r="M67" s="2">
        <f t="shared" si="25"/>
        <v>8.1699999999999997E-6</v>
      </c>
      <c r="N67" s="2">
        <f t="shared" si="27"/>
        <v>1.0220590000000001</v>
      </c>
      <c r="O67" s="2">
        <f t="shared" si="26"/>
        <v>221.62417755006692</v>
      </c>
      <c r="P67">
        <f t="shared" si="28"/>
        <v>-3.1762305370122484E-3</v>
      </c>
      <c r="Q67">
        <f t="shared" si="14"/>
        <v>1.344488951712964E-22</v>
      </c>
      <c r="R67" s="6">
        <f t="shared" si="15"/>
        <v>5.1469529797827009</v>
      </c>
      <c r="S67" s="3">
        <f t="shared" si="16"/>
        <v>1.3309063069019157E-22</v>
      </c>
      <c r="T67" s="6">
        <f t="shared" si="17"/>
        <v>5.1493135939191141</v>
      </c>
      <c r="U67" s="6">
        <f t="shared" si="18"/>
        <v>5.572499101033825E-6</v>
      </c>
    </row>
    <row r="68" spans="1:21" x14ac:dyDescent="0.3">
      <c r="A68">
        <v>2700</v>
      </c>
      <c r="B68">
        <v>75</v>
      </c>
      <c r="C68" s="4">
        <f t="shared" si="7"/>
        <v>13.3</v>
      </c>
      <c r="D68">
        <f t="shared" si="8"/>
        <v>88.3</v>
      </c>
      <c r="E68">
        <f t="shared" si="9"/>
        <v>86.3</v>
      </c>
      <c r="F68" s="2">
        <f t="shared" si="19"/>
        <v>1.1170000000000001E-5</v>
      </c>
      <c r="G68" s="2">
        <f t="shared" si="20"/>
        <v>1.030159</v>
      </c>
      <c r="H68" s="2">
        <f t="shared" si="21"/>
        <v>3.9009666771138276</v>
      </c>
      <c r="I68" s="2">
        <f t="shared" si="22"/>
        <v>223.99086190155461</v>
      </c>
      <c r="J68">
        <f t="shared" si="12"/>
        <v>-8.4107918883131027E-3</v>
      </c>
      <c r="K68">
        <f t="shared" si="23"/>
        <v>133.18406122307451</v>
      </c>
      <c r="L68">
        <f t="shared" si="24"/>
        <v>0.81358620172922735</v>
      </c>
      <c r="M68" s="2">
        <f t="shared" si="25"/>
        <v>7.6700000000000011E-6</v>
      </c>
      <c r="N68" s="2">
        <f t="shared" si="27"/>
        <v>1.0207090000000001</v>
      </c>
      <c r="O68" s="2">
        <f t="shared" si="26"/>
        <v>222.13446003539735</v>
      </c>
      <c r="P68">
        <f t="shared" si="28"/>
        <v>-2.9872370239269019E-3</v>
      </c>
      <c r="Q68">
        <f t="shared" si="14"/>
        <v>1.331840612230745E-22</v>
      </c>
      <c r="R68" s="6">
        <f t="shared" si="15"/>
        <v>5.1958330094119756</v>
      </c>
      <c r="S68" s="3">
        <f t="shared" si="16"/>
        <v>1.3179491212891608E-22</v>
      </c>
      <c r="T68" s="6">
        <f t="shared" si="17"/>
        <v>5.1999381673088889</v>
      </c>
      <c r="U68" s="6">
        <f t="shared" si="18"/>
        <v>1.6852321358590018E-5</v>
      </c>
    </row>
    <row r="69" spans="1:21" x14ac:dyDescent="0.3">
      <c r="A69">
        <v>2700</v>
      </c>
      <c r="B69">
        <v>80</v>
      </c>
      <c r="C69" s="4">
        <f t="shared" si="7"/>
        <v>13.3</v>
      </c>
      <c r="D69">
        <f t="shared" si="8"/>
        <v>93.3</v>
      </c>
      <c r="E69">
        <f t="shared" si="9"/>
        <v>91.3</v>
      </c>
      <c r="F69" s="2">
        <f t="shared" si="19"/>
        <v>1.0670000000000003E-5</v>
      </c>
      <c r="G69" s="2">
        <f t="shared" si="20"/>
        <v>1.0288090000000001</v>
      </c>
      <c r="H69" s="2">
        <f t="shared" si="21"/>
        <v>4.08107768673805</v>
      </c>
      <c r="I69" s="2">
        <f t="shared" si="22"/>
        <v>224.94751320534581</v>
      </c>
      <c r="J69">
        <f t="shared" si="12"/>
        <v>-8.0564765906126577E-3</v>
      </c>
      <c r="K69">
        <f t="shared" si="23"/>
        <v>131.97418440145705</v>
      </c>
      <c r="L69">
        <f t="shared" si="24"/>
        <v>0.80619538424836323</v>
      </c>
      <c r="M69" s="2">
        <f t="shared" si="25"/>
        <v>7.1700000000000008E-6</v>
      </c>
      <c r="N69" s="2">
        <f t="shared" si="27"/>
        <v>1.0193589999999999</v>
      </c>
      <c r="O69" s="2">
        <f t="shared" si="26"/>
        <v>222.64659511586024</v>
      </c>
      <c r="P69">
        <f t="shared" si="28"/>
        <v>-2.7975573644962045E-3</v>
      </c>
      <c r="Q69">
        <f t="shared" si="14"/>
        <v>1.3197418440145705E-22</v>
      </c>
      <c r="R69" s="6">
        <f t="shared" si="15"/>
        <v>5.2434659457744379</v>
      </c>
      <c r="S69" s="3">
        <f t="shared" si="16"/>
        <v>1.3055299079776833E-22</v>
      </c>
      <c r="T69" s="6">
        <f t="shared" si="17"/>
        <v>5.249404013255182</v>
      </c>
      <c r="U69" s="6">
        <f t="shared" si="18"/>
        <v>3.5260645405870611E-5</v>
      </c>
    </row>
    <row r="70" spans="1:21" x14ac:dyDescent="0.3">
      <c r="A70">
        <v>2700</v>
      </c>
      <c r="B70">
        <v>85</v>
      </c>
      <c r="C70" s="4">
        <f t="shared" si="7"/>
        <v>13.3</v>
      </c>
      <c r="D70">
        <f t="shared" si="8"/>
        <v>98.3</v>
      </c>
      <c r="E70">
        <f t="shared" si="9"/>
        <v>96.3</v>
      </c>
      <c r="F70" s="2">
        <f t="shared" si="19"/>
        <v>1.0170000000000003E-5</v>
      </c>
      <c r="G70" s="2">
        <f t="shared" si="20"/>
        <v>1.0274589999999999</v>
      </c>
      <c r="H70" s="2">
        <f t="shared" si="21"/>
        <v>4.2788974980685612</v>
      </c>
      <c r="I70" s="2">
        <f t="shared" si="22"/>
        <v>225.90951450639704</v>
      </c>
      <c r="J70">
        <f t="shared" si="12"/>
        <v>-7.700179812445535E-3</v>
      </c>
      <c r="K70">
        <f t="shared" si="23"/>
        <v>130.8150366677107</v>
      </c>
      <c r="L70">
        <f t="shared" si="24"/>
        <v>0.79911445734704156</v>
      </c>
      <c r="M70" s="2">
        <f t="shared" si="25"/>
        <v>6.6700000000000005E-6</v>
      </c>
      <c r="N70" s="2">
        <f t="shared" si="27"/>
        <v>1.0180089999999999</v>
      </c>
      <c r="O70" s="2">
        <f t="shared" si="26"/>
        <v>223.16059198424242</v>
      </c>
      <c r="P70">
        <f t="shared" si="28"/>
        <v>-2.6071881539842861E-3</v>
      </c>
      <c r="Q70">
        <f t="shared" si="14"/>
        <v>1.308150366677107E-22</v>
      </c>
      <c r="R70" s="6">
        <f t="shared" si="15"/>
        <v>5.2899281249156589</v>
      </c>
      <c r="S70" s="3">
        <f t="shared" si="16"/>
        <v>1.2936080320754799E-22</v>
      </c>
      <c r="T70" s="6">
        <f t="shared" si="17"/>
        <v>5.2977824568445806</v>
      </c>
      <c r="U70" s="6">
        <f t="shared" si="18"/>
        <v>6.1690530049679021E-5</v>
      </c>
    </row>
    <row r="71" spans="1:21" x14ac:dyDescent="0.3">
      <c r="A71">
        <v>2700</v>
      </c>
      <c r="B71">
        <v>90</v>
      </c>
      <c r="C71" s="4">
        <f t="shared" si="7"/>
        <v>13.3</v>
      </c>
      <c r="D71">
        <f t="shared" si="8"/>
        <v>103.3</v>
      </c>
      <c r="E71">
        <f t="shared" si="9"/>
        <v>101.3</v>
      </c>
      <c r="F71" s="2">
        <f t="shared" si="19"/>
        <v>9.6700000000000023E-6</v>
      </c>
      <c r="G71" s="2">
        <f t="shared" si="20"/>
        <v>1.0261089999999999</v>
      </c>
      <c r="H71" s="2">
        <f t="shared" si="21"/>
        <v>4.4971730788349147</v>
      </c>
      <c r="I71" s="2">
        <f t="shared" si="22"/>
        <v>226.87690281270082</v>
      </c>
      <c r="J71">
        <f t="shared" si="12"/>
        <v>-7.3418878471478407E-3</v>
      </c>
      <c r="K71">
        <f t="shared" si="23"/>
        <v>129.70284469253164</v>
      </c>
      <c r="L71">
        <f t="shared" si="24"/>
        <v>0.79232037075462214</v>
      </c>
      <c r="M71" s="2">
        <f t="shared" si="25"/>
        <v>6.1700000000000002E-6</v>
      </c>
      <c r="N71" s="2">
        <f t="shared" si="27"/>
        <v>1.016659</v>
      </c>
      <c r="O71" s="2">
        <f t="shared" si="26"/>
        <v>223.67645989122002</v>
      </c>
      <c r="P71">
        <f t="shared" si="28"/>
        <v>-2.4161259662148033E-3</v>
      </c>
      <c r="Q71">
        <f t="shared" si="14"/>
        <v>1.2970284469253163E-22</v>
      </c>
      <c r="R71" s="6">
        <f t="shared" si="15"/>
        <v>5.3352888540789412</v>
      </c>
      <c r="S71" s="3">
        <f t="shared" si="16"/>
        <v>1.2821471600634551E-22</v>
      </c>
      <c r="T71" s="6">
        <f t="shared" si="17"/>
        <v>5.3451383365568921</v>
      </c>
      <c r="U71" s="6">
        <f t="shared" si="18"/>
        <v>9.7012305083462222E-5</v>
      </c>
    </row>
    <row r="72" spans="1:21" x14ac:dyDescent="0.3">
      <c r="A72">
        <v>2700</v>
      </c>
      <c r="B72">
        <v>95</v>
      </c>
      <c r="C72" s="4">
        <f t="shared" si="7"/>
        <v>13.3</v>
      </c>
      <c r="D72">
        <f t="shared" si="8"/>
        <v>108.3</v>
      </c>
      <c r="E72">
        <f t="shared" si="9"/>
        <v>106.3</v>
      </c>
      <c r="F72" s="2">
        <f t="shared" si="19"/>
        <v>9.170000000000002E-6</v>
      </c>
      <c r="G72" s="2">
        <f t="shared" si="20"/>
        <v>1.024759</v>
      </c>
      <c r="H72" s="2">
        <f t="shared" si="21"/>
        <v>4.7392505173095314</v>
      </c>
      <c r="I72" s="2">
        <f t="shared" si="22"/>
        <v>227.84971543741239</v>
      </c>
      <c r="J72">
        <f t="shared" si="12"/>
        <v>-6.9815868750324455E-3</v>
      </c>
      <c r="K72">
        <f t="shared" si="23"/>
        <v>128.63422792385947</v>
      </c>
      <c r="L72">
        <f t="shared" si="24"/>
        <v>0.78579247357275184</v>
      </c>
      <c r="M72" s="2">
        <f t="shared" si="25"/>
        <v>5.6699999999999999E-6</v>
      </c>
      <c r="N72" s="2">
        <f t="shared" si="27"/>
        <v>1.015309</v>
      </c>
      <c r="O72" s="2">
        <f t="shared" si="26"/>
        <v>224.19420814580033</v>
      </c>
      <c r="P72">
        <f t="shared" si="28"/>
        <v>-2.2243673534072805E-3</v>
      </c>
      <c r="Q72">
        <f t="shared" si="14"/>
        <v>1.2863422792385947E-22</v>
      </c>
      <c r="R72" s="6">
        <f t="shared" si="15"/>
        <v>5.3796112652069743</v>
      </c>
      <c r="S72" s="3">
        <f t="shared" si="16"/>
        <v>1.27111468254551E-22</v>
      </c>
      <c r="T72" s="6">
        <f t="shared" si="17"/>
        <v>5.3915307819736009</v>
      </c>
      <c r="U72" s="6">
        <f t="shared" si="18"/>
        <v>1.4207487994989299E-4</v>
      </c>
    </row>
    <row r="73" spans="1:21" x14ac:dyDescent="0.3">
      <c r="A73">
        <v>2700</v>
      </c>
      <c r="B73">
        <v>100</v>
      </c>
      <c r="C73" s="4">
        <f t="shared" si="7"/>
        <v>13.3</v>
      </c>
      <c r="D73">
        <f t="shared" si="8"/>
        <v>113.3</v>
      </c>
      <c r="E73">
        <f t="shared" si="9"/>
        <v>111.3</v>
      </c>
      <c r="F73" s="2">
        <f t="shared" si="19"/>
        <v>8.6700000000000017E-6</v>
      </c>
      <c r="G73" s="2">
        <f t="shared" si="20"/>
        <v>1.023409</v>
      </c>
      <c r="H73" s="2">
        <f t="shared" si="21"/>
        <v>5.0092477790961016</v>
      </c>
      <c r="I73" s="2">
        <f t="shared" si="22"/>
        <v>228.82799000177181</v>
      </c>
      <c r="J73">
        <f t="shared" si="12"/>
        <v>-6.6192629623067333E-3</v>
      </c>
      <c r="K73">
        <f t="shared" si="23"/>
        <v>127.60614675381326</v>
      </c>
      <c r="L73">
        <f t="shared" si="24"/>
        <v>0.77951219764088742</v>
      </c>
      <c r="M73" s="2">
        <f t="shared" si="25"/>
        <v>5.1700000000000013E-6</v>
      </c>
      <c r="N73" s="2">
        <f t="shared" si="27"/>
        <v>1.0139590000000001</v>
      </c>
      <c r="O73" s="2">
        <f t="shared" si="26"/>
        <v>224.71384611576772</v>
      </c>
      <c r="P73">
        <f t="shared" si="28"/>
        <v>-2.0319088460119504E-3</v>
      </c>
      <c r="Q73">
        <f t="shared" si="14"/>
        <v>1.2760614675381325E-22</v>
      </c>
      <c r="R73" s="6">
        <f t="shared" si="15"/>
        <v>5.4229530413253144</v>
      </c>
      <c r="S73" s="3">
        <f t="shared" si="16"/>
        <v>1.2604812298114465E-22</v>
      </c>
      <c r="T73" s="6">
        <f t="shared" si="17"/>
        <v>5.4370138771426904</v>
      </c>
      <c r="U73" s="6">
        <f t="shared" si="18"/>
        <v>1.9770710388320207E-4</v>
      </c>
    </row>
  </sheetData>
  <scenarios current="0">
    <scenario name="test" count="1" user="Author" comment="Created by Author on 12/18/2019">
      <inputCells r="J2" val="0.2"/>
    </scenario>
  </scenario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F7" sqref="F7"/>
    </sheetView>
  </sheetViews>
  <sheetFormatPr defaultRowHeight="14.4" x14ac:dyDescent="0.3"/>
  <cols>
    <col min="2" max="3" width="10.6640625" customWidth="1"/>
    <col min="4" max="4" width="18.77734375" customWidth="1"/>
  </cols>
  <sheetData>
    <row r="1" spans="1:7" x14ac:dyDescent="0.3">
      <c r="B1" t="s">
        <v>36</v>
      </c>
      <c r="C1" t="s">
        <v>30</v>
      </c>
      <c r="D1" t="s">
        <v>37</v>
      </c>
      <c r="E1" t="s">
        <v>38</v>
      </c>
      <c r="F1" t="s">
        <v>39</v>
      </c>
    </row>
    <row r="2" spans="1:7" x14ac:dyDescent="0.3">
      <c r="A2" t="s">
        <v>31</v>
      </c>
      <c r="B2">
        <v>4</v>
      </c>
      <c r="C2">
        <f>1-C3</f>
        <v>0.91178221510210788</v>
      </c>
      <c r="D2">
        <v>24.305</v>
      </c>
      <c r="E2" s="2">
        <f>D2/$E$8</f>
        <v>4.0359401089403273E-23</v>
      </c>
      <c r="F2" s="2">
        <f>B2*C2*E2</f>
        <v>1.4719593650196216E-22</v>
      </c>
    </row>
    <row r="3" spans="1:7" x14ac:dyDescent="0.3">
      <c r="A3" t="s">
        <v>32</v>
      </c>
      <c r="B3">
        <v>4</v>
      </c>
      <c r="C3">
        <f>'3T''s delta'!J2</f>
        <v>8.8217784897892101E-2</v>
      </c>
      <c r="D3">
        <v>55.933</v>
      </c>
      <c r="E3" s="2">
        <f t="shared" ref="E3:E6" si="0">D3/$E$8</f>
        <v>9.2878929485027494E-23</v>
      </c>
      <c r="F3" s="2">
        <f t="shared" ref="F3:F6" si="1">B3*C3*E3</f>
        <v>3.2774293691426573E-23</v>
      </c>
    </row>
    <row r="4" spans="1:7" x14ac:dyDescent="0.3">
      <c r="A4" t="s">
        <v>33</v>
      </c>
      <c r="B4">
        <v>4</v>
      </c>
      <c r="C4">
        <v>1</v>
      </c>
      <c r="D4">
        <v>28.085999999999999</v>
      </c>
      <c r="E4" s="2">
        <f t="shared" si="0"/>
        <v>4.6637899156427903E-23</v>
      </c>
      <c r="F4" s="2">
        <f t="shared" si="1"/>
        <v>1.8655159662571161E-22</v>
      </c>
      <c r="G4" s="5"/>
    </row>
    <row r="5" spans="1:7" x14ac:dyDescent="0.3">
      <c r="A5" t="s">
        <v>34</v>
      </c>
      <c r="B5">
        <v>4</v>
      </c>
      <c r="C5">
        <v>1</v>
      </c>
      <c r="D5">
        <v>15.999000000000001</v>
      </c>
      <c r="E5" s="2">
        <f t="shared" si="0"/>
        <v>2.6566963918097634E-23</v>
      </c>
      <c r="F5" s="2">
        <f t="shared" si="1"/>
        <v>1.0626785567239054E-22</v>
      </c>
    </row>
    <row r="6" spans="1:7" x14ac:dyDescent="0.3">
      <c r="A6" t="s">
        <v>34</v>
      </c>
      <c r="B6">
        <v>8</v>
      </c>
      <c r="C6">
        <v>1</v>
      </c>
      <c r="D6">
        <v>15.999000000000001</v>
      </c>
      <c r="E6" s="2">
        <f t="shared" si="0"/>
        <v>2.6566963918097634E-23</v>
      </c>
      <c r="F6" s="2">
        <f t="shared" si="1"/>
        <v>2.1253571134478107E-22</v>
      </c>
    </row>
    <row r="7" spans="1:7" x14ac:dyDescent="0.3">
      <c r="A7" s="1" t="s">
        <v>40</v>
      </c>
      <c r="F7" s="2">
        <f>SUM(F2:F6)</f>
        <v>6.8532539383627193E-22</v>
      </c>
    </row>
    <row r="8" spans="1:7" x14ac:dyDescent="0.3">
      <c r="A8" s="1" t="s">
        <v>35</v>
      </c>
      <c r="E8" s="2">
        <v>6.0221409000000001E+23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3T's delta</vt:lpstr>
      <vt:lpstr>Massunitcell</vt:lpstr>
      <vt:lpstr>Density Vs P</vt:lpstr>
      <vt:lpstr>Density Vs P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2020-01-09T18:02:48Z</dcterms:modified>
</cp:coreProperties>
</file>