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办公\课题\Report Gene\論文二\"/>
    </mc:Choice>
  </mc:AlternateContent>
  <bookViews>
    <workbookView xWindow="0" yWindow="0" windowWidth="19200" windowHeight="7860"/>
  </bookViews>
  <sheets>
    <sheet name="DATA" sheetId="6" r:id="rId1"/>
  </sheets>
  <calcPr calcId="152511"/>
</workbook>
</file>

<file path=xl/calcChain.xml><?xml version="1.0" encoding="utf-8"?>
<calcChain xmlns="http://schemas.openxmlformats.org/spreadsheetml/2006/main">
  <c r="D553" i="6" l="1"/>
  <c r="E553" i="6"/>
  <c r="F553" i="6"/>
  <c r="G553" i="6"/>
  <c r="H553" i="6"/>
  <c r="I553" i="6"/>
  <c r="J553" i="6"/>
  <c r="G455" i="6"/>
  <c r="D468" i="6" s="1"/>
  <c r="G158" i="6"/>
  <c r="C475" i="6" l="1"/>
  <c r="C473" i="6"/>
  <c r="C471" i="6"/>
  <c r="C469" i="6"/>
  <c r="D475" i="6"/>
  <c r="D473" i="6"/>
  <c r="D483" i="6" s="1"/>
  <c r="D471" i="6"/>
  <c r="D469" i="6"/>
  <c r="D478" i="6" s="1"/>
  <c r="D467" i="6"/>
  <c r="C467" i="6"/>
  <c r="C481" i="6" s="1"/>
  <c r="C474" i="6"/>
  <c r="C472" i="6"/>
  <c r="C470" i="6"/>
  <c r="C468" i="6"/>
  <c r="D474" i="6"/>
  <c r="D472" i="6"/>
  <c r="D470" i="6"/>
  <c r="C504" i="6"/>
  <c r="D504" i="6"/>
  <c r="E504" i="6"/>
  <c r="F504" i="6"/>
  <c r="G504" i="6"/>
  <c r="H504" i="6"/>
  <c r="I504" i="6"/>
  <c r="J504" i="6"/>
  <c r="O504" i="6"/>
  <c r="P504" i="6"/>
  <c r="Q504" i="6"/>
  <c r="R504" i="6"/>
  <c r="S504" i="6"/>
  <c r="T504" i="6"/>
  <c r="U504" i="6"/>
  <c r="V504" i="6"/>
  <c r="C505" i="6"/>
  <c r="D505" i="6"/>
  <c r="E505" i="6"/>
  <c r="F505" i="6"/>
  <c r="G505" i="6"/>
  <c r="H505" i="6"/>
  <c r="I505" i="6"/>
  <c r="J505" i="6"/>
  <c r="O505" i="6"/>
  <c r="P505" i="6"/>
  <c r="Q505" i="6"/>
  <c r="R505" i="6"/>
  <c r="S505" i="6"/>
  <c r="T505" i="6"/>
  <c r="U505" i="6"/>
  <c r="V505" i="6"/>
  <c r="C506" i="6"/>
  <c r="D506" i="6"/>
  <c r="E506" i="6"/>
  <c r="F506" i="6"/>
  <c r="G506" i="6"/>
  <c r="H506" i="6"/>
  <c r="I506" i="6"/>
  <c r="J506" i="6"/>
  <c r="O506" i="6"/>
  <c r="P506" i="6"/>
  <c r="Q506" i="6"/>
  <c r="R506" i="6"/>
  <c r="S506" i="6"/>
  <c r="T506" i="6"/>
  <c r="U506" i="6"/>
  <c r="V506" i="6"/>
  <c r="C507" i="6"/>
  <c r="D507" i="6"/>
  <c r="E507" i="6"/>
  <c r="F507" i="6"/>
  <c r="G507" i="6"/>
  <c r="H507" i="6"/>
  <c r="I507" i="6"/>
  <c r="J507" i="6"/>
  <c r="O507" i="6"/>
  <c r="P507" i="6"/>
  <c r="Q507" i="6"/>
  <c r="R507" i="6"/>
  <c r="S507" i="6"/>
  <c r="T507" i="6"/>
  <c r="U507" i="6"/>
  <c r="V507" i="6"/>
  <c r="C508" i="6"/>
  <c r="D508" i="6"/>
  <c r="E508" i="6"/>
  <c r="F508" i="6"/>
  <c r="G508" i="6"/>
  <c r="H508" i="6"/>
  <c r="I508" i="6"/>
  <c r="J508" i="6"/>
  <c r="O508" i="6"/>
  <c r="P508" i="6"/>
  <c r="Q508" i="6"/>
  <c r="R508" i="6"/>
  <c r="S508" i="6"/>
  <c r="T508" i="6"/>
  <c r="U508" i="6"/>
  <c r="V508" i="6"/>
  <c r="C509" i="6"/>
  <c r="D509" i="6"/>
  <c r="E509" i="6"/>
  <c r="F509" i="6"/>
  <c r="G509" i="6"/>
  <c r="H509" i="6"/>
  <c r="I509" i="6"/>
  <c r="J509" i="6"/>
  <c r="O509" i="6"/>
  <c r="P509" i="6"/>
  <c r="Q509" i="6"/>
  <c r="R509" i="6"/>
  <c r="S509" i="6"/>
  <c r="T509" i="6"/>
  <c r="U509" i="6"/>
  <c r="V509" i="6"/>
  <c r="C510" i="6"/>
  <c r="D510" i="6"/>
  <c r="E510" i="6"/>
  <c r="F510" i="6"/>
  <c r="G510" i="6"/>
  <c r="H510" i="6"/>
  <c r="I510" i="6"/>
  <c r="J510" i="6"/>
  <c r="O510" i="6"/>
  <c r="P510" i="6"/>
  <c r="Q510" i="6"/>
  <c r="R510" i="6"/>
  <c r="S510" i="6"/>
  <c r="T510" i="6"/>
  <c r="U510" i="6"/>
  <c r="V510" i="6"/>
  <c r="C511" i="6"/>
  <c r="D511" i="6"/>
  <c r="E511" i="6"/>
  <c r="F511" i="6"/>
  <c r="G511" i="6"/>
  <c r="H511" i="6"/>
  <c r="I511" i="6"/>
  <c r="J511" i="6"/>
  <c r="O511" i="6"/>
  <c r="P511" i="6"/>
  <c r="Q511" i="6"/>
  <c r="R511" i="6"/>
  <c r="S511" i="6"/>
  <c r="T511" i="6"/>
  <c r="U511" i="6"/>
  <c r="V511" i="6"/>
  <c r="I560" i="6"/>
  <c r="C554" i="6"/>
  <c r="C440" i="6"/>
  <c r="D440" i="6"/>
  <c r="E440" i="6"/>
  <c r="C441" i="6"/>
  <c r="D441" i="6"/>
  <c r="E441" i="6"/>
  <c r="C442" i="6"/>
  <c r="D442" i="6"/>
  <c r="E442" i="6"/>
  <c r="C443" i="6"/>
  <c r="D443" i="6"/>
  <c r="E443" i="6"/>
  <c r="C444" i="6"/>
  <c r="D444" i="6"/>
  <c r="E444" i="6"/>
  <c r="C445" i="6"/>
  <c r="D445" i="6"/>
  <c r="E445" i="6"/>
  <c r="C478" i="6"/>
  <c r="D480" i="6"/>
  <c r="D481" i="6"/>
  <c r="C411" i="6"/>
  <c r="D411" i="6"/>
  <c r="E411" i="6"/>
  <c r="F411" i="6"/>
  <c r="G411" i="6"/>
  <c r="C412" i="6"/>
  <c r="D412" i="6"/>
  <c r="E412" i="6"/>
  <c r="F412" i="6"/>
  <c r="G412" i="6"/>
  <c r="C413" i="6"/>
  <c r="D413" i="6"/>
  <c r="E413" i="6"/>
  <c r="F413" i="6"/>
  <c r="G413" i="6"/>
  <c r="C414" i="6"/>
  <c r="D414" i="6"/>
  <c r="E414" i="6"/>
  <c r="F414" i="6"/>
  <c r="G414" i="6"/>
  <c r="D372" i="6"/>
  <c r="E372" i="6"/>
  <c r="F372" i="6"/>
  <c r="G372" i="6"/>
  <c r="H372" i="6"/>
  <c r="D373" i="6"/>
  <c r="E373" i="6"/>
  <c r="F373" i="6"/>
  <c r="G373" i="6"/>
  <c r="H373" i="6"/>
  <c r="D377" i="6"/>
  <c r="E377" i="6"/>
  <c r="F377" i="6"/>
  <c r="G377" i="6"/>
  <c r="H377" i="6"/>
  <c r="D378" i="6"/>
  <c r="E378" i="6"/>
  <c r="F378" i="6"/>
  <c r="G378" i="6"/>
  <c r="H378" i="6"/>
  <c r="D381" i="6"/>
  <c r="E381" i="6"/>
  <c r="F381" i="6"/>
  <c r="G381" i="6"/>
  <c r="H381" i="6"/>
  <c r="D382" i="6"/>
  <c r="E382" i="6"/>
  <c r="F382" i="6"/>
  <c r="G382" i="6"/>
  <c r="H382" i="6"/>
  <c r="D383" i="6"/>
  <c r="E383" i="6"/>
  <c r="F383" i="6"/>
  <c r="G383" i="6"/>
  <c r="H383" i="6"/>
  <c r="D386" i="6"/>
  <c r="E386" i="6"/>
  <c r="F386" i="6"/>
  <c r="G386" i="6"/>
  <c r="H386" i="6"/>
  <c r="D387" i="6"/>
  <c r="E387" i="6"/>
  <c r="F387" i="6"/>
  <c r="G387" i="6"/>
  <c r="H387" i="6"/>
  <c r="D388" i="6"/>
  <c r="E388" i="6"/>
  <c r="F388" i="6"/>
  <c r="G388" i="6"/>
  <c r="H388" i="6"/>
  <c r="D284" i="6"/>
  <c r="E284" i="6"/>
  <c r="F284" i="6"/>
  <c r="G284" i="6"/>
  <c r="H284" i="6"/>
  <c r="I284" i="6"/>
  <c r="J284" i="6"/>
  <c r="K284" i="6"/>
  <c r="L284" i="6"/>
  <c r="M284" i="6"/>
  <c r="N284" i="6"/>
  <c r="D285" i="6"/>
  <c r="E285" i="6"/>
  <c r="F285" i="6"/>
  <c r="G285" i="6"/>
  <c r="H285" i="6"/>
  <c r="I285" i="6"/>
  <c r="J285" i="6"/>
  <c r="K285" i="6"/>
  <c r="L285" i="6"/>
  <c r="M285" i="6"/>
  <c r="N285" i="6"/>
  <c r="D289" i="6"/>
  <c r="E289" i="6"/>
  <c r="F289" i="6"/>
  <c r="G289" i="6"/>
  <c r="H289" i="6"/>
  <c r="I289" i="6"/>
  <c r="J289" i="6"/>
  <c r="K289" i="6"/>
  <c r="L289" i="6"/>
  <c r="M289" i="6"/>
  <c r="N289" i="6"/>
  <c r="D290" i="6"/>
  <c r="E290" i="6"/>
  <c r="F290" i="6"/>
  <c r="G290" i="6"/>
  <c r="H290" i="6"/>
  <c r="I290" i="6"/>
  <c r="J290" i="6"/>
  <c r="K290" i="6"/>
  <c r="L290" i="6"/>
  <c r="M290" i="6"/>
  <c r="N290" i="6"/>
  <c r="D309" i="6"/>
  <c r="E309" i="6"/>
  <c r="F309" i="6"/>
  <c r="G309" i="6"/>
  <c r="H309" i="6"/>
  <c r="I309" i="6"/>
  <c r="J309" i="6"/>
  <c r="K309" i="6"/>
  <c r="L309" i="6"/>
  <c r="M309" i="6"/>
  <c r="N309" i="6"/>
  <c r="D310" i="6"/>
  <c r="E310" i="6"/>
  <c r="F310" i="6"/>
  <c r="G310" i="6"/>
  <c r="H310" i="6"/>
  <c r="I310" i="6"/>
  <c r="J310" i="6"/>
  <c r="K310" i="6"/>
  <c r="L310" i="6"/>
  <c r="M310" i="6"/>
  <c r="N310" i="6"/>
  <c r="D314" i="6"/>
  <c r="E314" i="6"/>
  <c r="F314" i="6"/>
  <c r="G314" i="6"/>
  <c r="H314" i="6"/>
  <c r="I314" i="6"/>
  <c r="J314" i="6"/>
  <c r="K314" i="6"/>
  <c r="L314" i="6"/>
  <c r="M314" i="6"/>
  <c r="N314" i="6"/>
  <c r="D315" i="6"/>
  <c r="E315" i="6"/>
  <c r="F315" i="6"/>
  <c r="G315" i="6"/>
  <c r="H315" i="6"/>
  <c r="I315" i="6"/>
  <c r="J315" i="6"/>
  <c r="K315" i="6"/>
  <c r="L315" i="6"/>
  <c r="M315" i="6"/>
  <c r="N315" i="6"/>
  <c r="D293" i="6"/>
  <c r="E293" i="6"/>
  <c r="F293" i="6"/>
  <c r="G293" i="6"/>
  <c r="H293" i="6"/>
  <c r="I293" i="6"/>
  <c r="J293" i="6"/>
  <c r="K293" i="6"/>
  <c r="L293" i="6"/>
  <c r="M293" i="6"/>
  <c r="N293" i="6"/>
  <c r="D294" i="6"/>
  <c r="E294" i="6"/>
  <c r="F294" i="6"/>
  <c r="G294" i="6"/>
  <c r="H294" i="6"/>
  <c r="I294" i="6"/>
  <c r="J294" i="6"/>
  <c r="K294" i="6"/>
  <c r="L294" i="6"/>
  <c r="M294" i="6"/>
  <c r="N294" i="6"/>
  <c r="D295" i="6"/>
  <c r="E295" i="6"/>
  <c r="F295" i="6"/>
  <c r="G295" i="6"/>
  <c r="H295" i="6"/>
  <c r="I295" i="6"/>
  <c r="J295" i="6"/>
  <c r="K295" i="6"/>
  <c r="L295" i="6"/>
  <c r="M295" i="6"/>
  <c r="N295" i="6"/>
  <c r="D298" i="6"/>
  <c r="E298" i="6"/>
  <c r="F298" i="6"/>
  <c r="G298" i="6"/>
  <c r="H298" i="6"/>
  <c r="I298" i="6"/>
  <c r="J298" i="6"/>
  <c r="K298" i="6"/>
  <c r="L298" i="6"/>
  <c r="M298" i="6"/>
  <c r="N298" i="6"/>
  <c r="D299" i="6"/>
  <c r="E299" i="6"/>
  <c r="F299" i="6"/>
  <c r="G299" i="6"/>
  <c r="H299" i="6"/>
  <c r="I299" i="6"/>
  <c r="J299" i="6"/>
  <c r="K299" i="6"/>
  <c r="L299" i="6"/>
  <c r="M299" i="6"/>
  <c r="N299" i="6"/>
  <c r="D300" i="6"/>
  <c r="E300" i="6"/>
  <c r="F300" i="6"/>
  <c r="G300" i="6"/>
  <c r="H300" i="6"/>
  <c r="I300" i="6"/>
  <c r="J300" i="6"/>
  <c r="K300" i="6"/>
  <c r="L300" i="6"/>
  <c r="M300" i="6"/>
  <c r="N300" i="6"/>
  <c r="D318" i="6"/>
  <c r="E318" i="6"/>
  <c r="F318" i="6"/>
  <c r="G318" i="6"/>
  <c r="H318" i="6"/>
  <c r="I318" i="6"/>
  <c r="J318" i="6"/>
  <c r="K318" i="6"/>
  <c r="L318" i="6"/>
  <c r="M318" i="6"/>
  <c r="N318" i="6"/>
  <c r="D319" i="6"/>
  <c r="E319" i="6"/>
  <c r="F319" i="6"/>
  <c r="G319" i="6"/>
  <c r="H319" i="6"/>
  <c r="I319" i="6"/>
  <c r="J319" i="6"/>
  <c r="K319" i="6"/>
  <c r="L319" i="6"/>
  <c r="M319" i="6"/>
  <c r="N319" i="6"/>
  <c r="D320" i="6"/>
  <c r="E320" i="6"/>
  <c r="F320" i="6"/>
  <c r="G320" i="6"/>
  <c r="H320" i="6"/>
  <c r="I320" i="6"/>
  <c r="J320" i="6"/>
  <c r="K320" i="6"/>
  <c r="L320" i="6"/>
  <c r="M320" i="6"/>
  <c r="N320" i="6"/>
  <c r="D323" i="6"/>
  <c r="E323" i="6"/>
  <c r="F323" i="6"/>
  <c r="G323" i="6"/>
  <c r="H323" i="6"/>
  <c r="I323" i="6"/>
  <c r="J323" i="6"/>
  <c r="K323" i="6"/>
  <c r="L323" i="6"/>
  <c r="M323" i="6"/>
  <c r="N323" i="6"/>
  <c r="D324" i="6"/>
  <c r="E324" i="6"/>
  <c r="F324" i="6"/>
  <c r="G324" i="6"/>
  <c r="H324" i="6"/>
  <c r="I324" i="6"/>
  <c r="J324" i="6"/>
  <c r="K324" i="6"/>
  <c r="L324" i="6"/>
  <c r="M324" i="6"/>
  <c r="N324" i="6"/>
  <c r="D325" i="6"/>
  <c r="E325" i="6"/>
  <c r="F325" i="6"/>
  <c r="G325" i="6"/>
  <c r="H325" i="6"/>
  <c r="I325" i="6"/>
  <c r="J325" i="6"/>
  <c r="K325" i="6"/>
  <c r="L325" i="6"/>
  <c r="M325" i="6"/>
  <c r="N325" i="6"/>
  <c r="C255" i="6"/>
  <c r="D255" i="6"/>
  <c r="C261" i="6" s="1"/>
  <c r="J261" i="6" s="1"/>
  <c r="M261" i="6" s="1"/>
  <c r="E255" i="6"/>
  <c r="C262" i="6" s="1"/>
  <c r="J262" i="6" s="1"/>
  <c r="M262" i="6" s="1"/>
  <c r="F255" i="6"/>
  <c r="C263" i="6" s="1"/>
  <c r="J263" i="6" s="1"/>
  <c r="M263" i="6" s="1"/>
  <c r="C256" i="6"/>
  <c r="D260" i="6" s="1"/>
  <c r="K260" i="6" s="1"/>
  <c r="D256" i="6"/>
  <c r="D261" i="6" s="1"/>
  <c r="K261" i="6" s="1"/>
  <c r="E256" i="6"/>
  <c r="D262" i="6" s="1"/>
  <c r="K262" i="6" s="1"/>
  <c r="F256" i="6"/>
  <c r="D263" i="6" s="1"/>
  <c r="K263" i="6" s="1"/>
  <c r="C260" i="6"/>
  <c r="J260" i="6" s="1"/>
  <c r="M260" i="6" s="1"/>
  <c r="F260" i="6"/>
  <c r="F261" i="6"/>
  <c r="F262" i="6"/>
  <c r="F263" i="6"/>
  <c r="F264" i="6"/>
  <c r="F265" i="6"/>
  <c r="F266" i="6"/>
  <c r="G183" i="6"/>
  <c r="D191" i="6" s="1"/>
  <c r="D189" i="6"/>
  <c r="E189" i="6"/>
  <c r="K189" i="6"/>
  <c r="L189" i="6"/>
  <c r="D190" i="6"/>
  <c r="E190" i="6"/>
  <c r="K190" i="6"/>
  <c r="L190" i="6"/>
  <c r="D203" i="6"/>
  <c r="E203" i="6"/>
  <c r="K203" i="6"/>
  <c r="L203" i="6"/>
  <c r="D204" i="6"/>
  <c r="E204" i="6"/>
  <c r="K204" i="6"/>
  <c r="L204" i="6"/>
  <c r="G214" i="6"/>
  <c r="D222" i="6" s="1"/>
  <c r="D220" i="6"/>
  <c r="E220" i="6"/>
  <c r="K220" i="6"/>
  <c r="L220" i="6"/>
  <c r="D221" i="6"/>
  <c r="E221" i="6"/>
  <c r="K221" i="6"/>
  <c r="L221" i="6"/>
  <c r="D233" i="6"/>
  <c r="E233" i="6"/>
  <c r="K233" i="6"/>
  <c r="L233" i="6"/>
  <c r="D234" i="6"/>
  <c r="E234" i="6"/>
  <c r="K234" i="6"/>
  <c r="L234" i="6"/>
  <c r="C165" i="6"/>
  <c r="D165" i="6"/>
  <c r="E165" i="6"/>
  <c r="C166" i="6"/>
  <c r="D166" i="6"/>
  <c r="E166" i="6"/>
  <c r="C167" i="6"/>
  <c r="D167" i="6"/>
  <c r="E167" i="6"/>
  <c r="B166" i="6"/>
  <c r="B167" i="6"/>
  <c r="B165" i="6"/>
  <c r="C138" i="6"/>
  <c r="D138" i="6"/>
  <c r="E138" i="6"/>
  <c r="C139" i="6"/>
  <c r="D139" i="6"/>
  <c r="D144" i="6" s="1"/>
  <c r="K144" i="6" s="1"/>
  <c r="E139" i="6"/>
  <c r="D145" i="6" s="1"/>
  <c r="K145" i="6" s="1"/>
  <c r="M142" i="6"/>
  <c r="B143" i="6"/>
  <c r="C143" i="6"/>
  <c r="J143" i="6" s="1"/>
  <c r="M143" i="6" s="1"/>
  <c r="D143" i="6"/>
  <c r="K143" i="6" s="1"/>
  <c r="F143" i="6"/>
  <c r="C144" i="6"/>
  <c r="F144" i="6"/>
  <c r="B145" i="6"/>
  <c r="C145" i="6"/>
  <c r="F145" i="6"/>
  <c r="F146" i="6"/>
  <c r="F147" i="6"/>
  <c r="F148" i="6"/>
  <c r="C71" i="6"/>
  <c r="D18" i="6"/>
  <c r="E18" i="6"/>
  <c r="F18" i="6"/>
  <c r="G18" i="6"/>
  <c r="H18" i="6"/>
  <c r="I18" i="6"/>
  <c r="J18" i="6"/>
  <c r="K18" i="6"/>
  <c r="D479" i="6" l="1"/>
  <c r="C479" i="6"/>
  <c r="C480" i="6"/>
  <c r="D482" i="6"/>
  <c r="C483" i="6"/>
  <c r="C482" i="6"/>
  <c r="E80" i="6"/>
  <c r="B80" i="6"/>
  <c r="B79" i="6"/>
  <c r="B78" i="6"/>
  <c r="I558" i="6"/>
  <c r="E191" i="6"/>
  <c r="L205" i="6"/>
  <c r="L206" i="6"/>
  <c r="L207" i="6"/>
  <c r="K206" i="6"/>
  <c r="K205" i="6"/>
  <c r="D207" i="6"/>
  <c r="L191" i="6"/>
  <c r="L192" i="6"/>
  <c r="L193" i="6"/>
  <c r="K192" i="6"/>
  <c r="K191" i="6"/>
  <c r="K207" i="6"/>
  <c r="E205" i="6"/>
  <c r="E206" i="6"/>
  <c r="E207" i="6"/>
  <c r="D206" i="6"/>
  <c r="D205" i="6"/>
  <c r="K193" i="6"/>
  <c r="I559" i="6"/>
  <c r="I557" i="6"/>
  <c r="K237" i="6"/>
  <c r="K235" i="6"/>
  <c r="E237" i="6"/>
  <c r="E236" i="6"/>
  <c r="E235" i="6"/>
  <c r="L237" i="6"/>
  <c r="L236" i="6"/>
  <c r="L235" i="6"/>
  <c r="K236" i="6"/>
  <c r="E222" i="6"/>
  <c r="D237" i="6"/>
  <c r="L222" i="6"/>
  <c r="L223" i="6"/>
  <c r="L224" i="6"/>
  <c r="K223" i="6"/>
  <c r="K222" i="6"/>
  <c r="D236" i="6"/>
  <c r="D235" i="6"/>
  <c r="K224" i="6"/>
  <c r="E560" i="6"/>
  <c r="G555" i="6"/>
  <c r="E559" i="6"/>
  <c r="E558" i="6"/>
  <c r="G556" i="6"/>
  <c r="C560" i="6"/>
  <c r="G559" i="6"/>
  <c r="C559" i="6"/>
  <c r="G554" i="6"/>
  <c r="C558" i="6"/>
  <c r="G560" i="6"/>
  <c r="G558" i="6"/>
  <c r="J560" i="6"/>
  <c r="H560" i="6"/>
  <c r="F560" i="6"/>
  <c r="D560" i="6"/>
  <c r="J559" i="6"/>
  <c r="H559" i="6"/>
  <c r="F559" i="6"/>
  <c r="D559" i="6"/>
  <c r="J558" i="6"/>
  <c r="H558" i="6"/>
  <c r="F558" i="6"/>
  <c r="D558" i="6"/>
  <c r="J557" i="6"/>
  <c r="C557" i="6"/>
  <c r="C556" i="6"/>
  <c r="C555" i="6"/>
  <c r="I556" i="6"/>
  <c r="E556" i="6"/>
  <c r="I555" i="6"/>
  <c r="E555" i="6"/>
  <c r="I554" i="6"/>
  <c r="E554" i="6"/>
  <c r="G557" i="6"/>
  <c r="J556" i="6"/>
  <c r="H556" i="6"/>
  <c r="F556" i="6"/>
  <c r="D556" i="6"/>
  <c r="J555" i="6"/>
  <c r="H555" i="6"/>
  <c r="F555" i="6"/>
  <c r="D555" i="6"/>
  <c r="J554" i="6"/>
  <c r="H554" i="6"/>
  <c r="F554" i="6"/>
  <c r="D554" i="6"/>
  <c r="E557" i="6"/>
  <c r="C553" i="6"/>
  <c r="H557" i="6"/>
  <c r="F557" i="6"/>
  <c r="D557" i="6"/>
  <c r="H297" i="6"/>
  <c r="G336" i="6" s="1"/>
  <c r="H390" i="6"/>
  <c r="H396" i="6" s="1"/>
  <c r="J301" i="6"/>
  <c r="I333" i="6" s="1"/>
  <c r="D384" i="6"/>
  <c r="D393" i="6" s="1"/>
  <c r="G385" i="6"/>
  <c r="G395" i="6" s="1"/>
  <c r="E385" i="6"/>
  <c r="E395" i="6" s="1"/>
  <c r="H385" i="6"/>
  <c r="H395" i="6" s="1"/>
  <c r="F385" i="6"/>
  <c r="F395" i="6" s="1"/>
  <c r="D385" i="6"/>
  <c r="D395" i="6" s="1"/>
  <c r="E389" i="6"/>
  <c r="E394" i="6" s="1"/>
  <c r="F390" i="6"/>
  <c r="F396" i="6" s="1"/>
  <c r="D390" i="6"/>
  <c r="D396" i="6" s="1"/>
  <c r="G389" i="6"/>
  <c r="G394" i="6" s="1"/>
  <c r="H384" i="6"/>
  <c r="H393" i="6" s="1"/>
  <c r="G384" i="6"/>
  <c r="G393" i="6" s="1"/>
  <c r="E384" i="6"/>
  <c r="E393" i="6" s="1"/>
  <c r="G390" i="6"/>
  <c r="G396" i="6" s="1"/>
  <c r="E390" i="6"/>
  <c r="E396" i="6" s="1"/>
  <c r="H389" i="6"/>
  <c r="H394" i="6" s="1"/>
  <c r="F389" i="6"/>
  <c r="F394" i="6" s="1"/>
  <c r="D389" i="6"/>
  <c r="D394" i="6" s="1"/>
  <c r="F384" i="6"/>
  <c r="F393" i="6" s="1"/>
  <c r="J302" i="6"/>
  <c r="I337" i="6" s="1"/>
  <c r="H321" i="6"/>
  <c r="G334" i="6" s="1"/>
  <c r="I296" i="6"/>
  <c r="H332" i="6" s="1"/>
  <c r="L297" i="6"/>
  <c r="K336" i="6" s="1"/>
  <c r="D297" i="6"/>
  <c r="C336" i="6" s="1"/>
  <c r="N302" i="6"/>
  <c r="M337" i="6" s="1"/>
  <c r="L301" i="6"/>
  <c r="K333" i="6" s="1"/>
  <c r="H301" i="6"/>
  <c r="G333" i="6" s="1"/>
  <c r="F302" i="6"/>
  <c r="E337" i="6" s="1"/>
  <c r="D301" i="6"/>
  <c r="C333" i="6" s="1"/>
  <c r="J327" i="6"/>
  <c r="I339" i="6" s="1"/>
  <c r="M326" i="6"/>
  <c r="L335" i="6" s="1"/>
  <c r="I326" i="6"/>
  <c r="H335" i="6" s="1"/>
  <c r="E326" i="6"/>
  <c r="D335" i="6" s="1"/>
  <c r="F327" i="6"/>
  <c r="E339" i="6" s="1"/>
  <c r="L321" i="6"/>
  <c r="K334" i="6" s="1"/>
  <c r="D321" i="6"/>
  <c r="C334" i="6" s="1"/>
  <c r="N301" i="6"/>
  <c r="M333" i="6" s="1"/>
  <c r="F301" i="6"/>
  <c r="E333" i="6" s="1"/>
  <c r="M296" i="6"/>
  <c r="L332" i="6" s="1"/>
  <c r="E296" i="6"/>
  <c r="D332" i="6" s="1"/>
  <c r="N297" i="6"/>
  <c r="M336" i="6" s="1"/>
  <c r="J297" i="6"/>
  <c r="I336" i="6" s="1"/>
  <c r="F297" i="6"/>
  <c r="E336" i="6" s="1"/>
  <c r="N327" i="6"/>
  <c r="M339" i="6" s="1"/>
  <c r="M322" i="6"/>
  <c r="L338" i="6" s="1"/>
  <c r="I322" i="6"/>
  <c r="H338" i="6" s="1"/>
  <c r="E322" i="6"/>
  <c r="D338" i="6" s="1"/>
  <c r="N322" i="6"/>
  <c r="M338" i="6" s="1"/>
  <c r="L322" i="6"/>
  <c r="K338" i="6" s="1"/>
  <c r="J322" i="6"/>
  <c r="I338" i="6" s="1"/>
  <c r="K296" i="6"/>
  <c r="J332" i="6" s="1"/>
  <c r="G296" i="6"/>
  <c r="F332" i="6" s="1"/>
  <c r="H322" i="6"/>
  <c r="G338" i="6" s="1"/>
  <c r="L327" i="6"/>
  <c r="K339" i="6" s="1"/>
  <c r="H327" i="6"/>
  <c r="G339" i="6" s="1"/>
  <c r="D327" i="6"/>
  <c r="C339" i="6" s="1"/>
  <c r="K326" i="6"/>
  <c r="J335" i="6" s="1"/>
  <c r="G326" i="6"/>
  <c r="F335" i="6" s="1"/>
  <c r="M297" i="6"/>
  <c r="L336" i="6" s="1"/>
  <c r="K297" i="6"/>
  <c r="J336" i="6" s="1"/>
  <c r="I297" i="6"/>
  <c r="H336" i="6" s="1"/>
  <c r="G297" i="6"/>
  <c r="F336" i="6" s="1"/>
  <c r="E297" i="6"/>
  <c r="D336" i="6" s="1"/>
  <c r="F322" i="6"/>
  <c r="E338" i="6" s="1"/>
  <c r="D322" i="6"/>
  <c r="C338" i="6" s="1"/>
  <c r="L302" i="6"/>
  <c r="K337" i="6" s="1"/>
  <c r="H302" i="6"/>
  <c r="G337" i="6" s="1"/>
  <c r="D302" i="6"/>
  <c r="C337" i="6" s="1"/>
  <c r="N296" i="6"/>
  <c r="M332" i="6" s="1"/>
  <c r="L296" i="6"/>
  <c r="K332" i="6" s="1"/>
  <c r="J296" i="6"/>
  <c r="I332" i="6" s="1"/>
  <c r="H296" i="6"/>
  <c r="G332" i="6" s="1"/>
  <c r="F296" i="6"/>
  <c r="E332" i="6" s="1"/>
  <c r="D296" i="6"/>
  <c r="C332" i="6" s="1"/>
  <c r="M321" i="6"/>
  <c r="L334" i="6" s="1"/>
  <c r="K321" i="6"/>
  <c r="J334" i="6" s="1"/>
  <c r="I321" i="6"/>
  <c r="H334" i="6" s="1"/>
  <c r="G321" i="6"/>
  <c r="F334" i="6" s="1"/>
  <c r="E321" i="6"/>
  <c r="D334" i="6" s="1"/>
  <c r="M302" i="6"/>
  <c r="L337" i="6" s="1"/>
  <c r="K302" i="6"/>
  <c r="J337" i="6" s="1"/>
  <c r="I302" i="6"/>
  <c r="H337" i="6" s="1"/>
  <c r="G302" i="6"/>
  <c r="F337" i="6" s="1"/>
  <c r="E302" i="6"/>
  <c r="D337" i="6" s="1"/>
  <c r="M327" i="6"/>
  <c r="L339" i="6" s="1"/>
  <c r="K327" i="6"/>
  <c r="J339" i="6" s="1"/>
  <c r="I327" i="6"/>
  <c r="H339" i="6" s="1"/>
  <c r="G327" i="6"/>
  <c r="F339" i="6" s="1"/>
  <c r="E327" i="6"/>
  <c r="D339" i="6" s="1"/>
  <c r="N326" i="6"/>
  <c r="M335" i="6" s="1"/>
  <c r="L326" i="6"/>
  <c r="K335" i="6" s="1"/>
  <c r="J326" i="6"/>
  <c r="I335" i="6" s="1"/>
  <c r="H326" i="6"/>
  <c r="G335" i="6" s="1"/>
  <c r="F326" i="6"/>
  <c r="E335" i="6" s="1"/>
  <c r="D326" i="6"/>
  <c r="C335" i="6" s="1"/>
  <c r="K322" i="6"/>
  <c r="J338" i="6" s="1"/>
  <c r="G322" i="6"/>
  <c r="F338" i="6" s="1"/>
  <c r="N321" i="6"/>
  <c r="M334" i="6" s="1"/>
  <c r="J321" i="6"/>
  <c r="I334" i="6" s="1"/>
  <c r="F321" i="6"/>
  <c r="E334" i="6" s="1"/>
  <c r="M301" i="6"/>
  <c r="L333" i="6" s="1"/>
  <c r="K301" i="6"/>
  <c r="J333" i="6" s="1"/>
  <c r="I301" i="6"/>
  <c r="H333" i="6" s="1"/>
  <c r="G301" i="6"/>
  <c r="F333" i="6" s="1"/>
  <c r="E301" i="6"/>
  <c r="D333" i="6" s="1"/>
  <c r="D193" i="6"/>
  <c r="D192" i="6"/>
  <c r="D223" i="6"/>
  <c r="B169" i="6"/>
  <c r="E169" i="6"/>
  <c r="C170" i="6"/>
  <c r="D224" i="6"/>
  <c r="E224" i="6"/>
  <c r="E223" i="6"/>
  <c r="E193" i="6"/>
  <c r="E192" i="6"/>
  <c r="D169" i="6"/>
  <c r="B170" i="6"/>
  <c r="E170" i="6"/>
  <c r="C169" i="6"/>
  <c r="D170" i="6"/>
  <c r="J145" i="6"/>
  <c r="M145" i="6" s="1"/>
  <c r="J144" i="6"/>
  <c r="M144" i="6" s="1"/>
  <c r="D78" i="6"/>
  <c r="E79" i="6"/>
  <c r="D80" i="6"/>
  <c r="F78" i="6"/>
  <c r="C79" i="6"/>
  <c r="F80" i="6"/>
  <c r="C78" i="6"/>
  <c r="E78" i="6"/>
  <c r="D79" i="6"/>
  <c r="F79" i="6"/>
  <c r="C80" i="6"/>
  <c r="B83" i="6" l="1"/>
  <c r="B82" i="6"/>
  <c r="D225" i="6"/>
  <c r="P215" i="6" s="1"/>
  <c r="D208" i="6"/>
  <c r="P186" i="6" s="1"/>
  <c r="D194" i="6"/>
  <c r="P184" i="6" s="1"/>
  <c r="K238" i="6"/>
  <c r="P218" i="6" s="1"/>
  <c r="D209" i="6"/>
  <c r="P190" i="6" s="1"/>
  <c r="D195" i="6"/>
  <c r="P188" i="6" s="1"/>
  <c r="D238" i="6"/>
  <c r="P217" i="6" s="1"/>
  <c r="K209" i="6"/>
  <c r="P191" i="6" s="1"/>
  <c r="D239" i="6"/>
  <c r="P221" i="6" s="1"/>
  <c r="K194" i="6"/>
  <c r="P185" i="6" s="1"/>
  <c r="K226" i="6"/>
  <c r="P220" i="6" s="1"/>
  <c r="D226" i="6"/>
  <c r="P219" i="6" s="1"/>
  <c r="E226" i="6"/>
  <c r="Q219" i="6" s="1"/>
  <c r="E208" i="6"/>
  <c r="Q186" i="6" s="1"/>
  <c r="L195" i="6"/>
  <c r="Q189" i="6" s="1"/>
  <c r="L239" i="6"/>
  <c r="Q222" i="6" s="1"/>
  <c r="E209" i="6"/>
  <c r="Q190" i="6" s="1"/>
  <c r="E225" i="6"/>
  <c r="Q215" i="6" s="1"/>
  <c r="E194" i="6"/>
  <c r="Q184" i="6" s="1"/>
  <c r="L208" i="6"/>
  <c r="Q187" i="6" s="1"/>
  <c r="K225" i="6"/>
  <c r="P216" i="6" s="1"/>
  <c r="K195" i="6"/>
  <c r="P189" i="6" s="1"/>
  <c r="K239" i="6"/>
  <c r="P222" i="6" s="1"/>
  <c r="L194" i="6"/>
  <c r="Q185" i="6" s="1"/>
  <c r="L225" i="6"/>
  <c r="Q216" i="6" s="1"/>
  <c r="E238" i="6"/>
  <c r="Q217" i="6" s="1"/>
  <c r="E195" i="6"/>
  <c r="Q188" i="6" s="1"/>
  <c r="L209" i="6"/>
  <c r="Q191" i="6" s="1"/>
  <c r="L238" i="6"/>
  <c r="Q218" i="6" s="1"/>
  <c r="K208" i="6"/>
  <c r="P187" i="6" s="1"/>
  <c r="E239" i="6"/>
  <c r="Q221" i="6" s="1"/>
  <c r="L226" i="6"/>
  <c r="Q220" i="6" s="1"/>
  <c r="C84" i="6"/>
  <c r="D82" i="6"/>
  <c r="F83" i="6"/>
  <c r="F82" i="6"/>
  <c r="C83" i="6"/>
  <c r="C82" i="6"/>
  <c r="D84" i="6"/>
  <c r="D83" i="6"/>
  <c r="E83" i="6"/>
  <c r="E82" i="6"/>
  <c r="F84" i="6"/>
  <c r="E84" i="6"/>
  <c r="D122" i="6" l="1"/>
  <c r="E122" i="6"/>
  <c r="F122" i="6"/>
  <c r="G122" i="6"/>
  <c r="H122" i="6"/>
  <c r="I122" i="6"/>
  <c r="J122" i="6"/>
  <c r="K122" i="6"/>
  <c r="L122" i="6"/>
  <c r="D123" i="6"/>
  <c r="E123" i="6"/>
  <c r="F123" i="6"/>
  <c r="G123" i="6"/>
  <c r="H123" i="6"/>
  <c r="I123" i="6"/>
  <c r="J123" i="6"/>
  <c r="K123" i="6"/>
  <c r="L123" i="6"/>
  <c r="D124" i="6"/>
  <c r="E124" i="6"/>
  <c r="F124" i="6"/>
  <c r="G124" i="6"/>
  <c r="H124" i="6"/>
  <c r="I124" i="6"/>
  <c r="J124" i="6"/>
  <c r="K124" i="6"/>
  <c r="L124" i="6"/>
  <c r="D125" i="6"/>
  <c r="E125" i="6"/>
  <c r="F125" i="6"/>
  <c r="G125" i="6"/>
  <c r="H125" i="6"/>
  <c r="I125" i="6"/>
  <c r="J125" i="6"/>
  <c r="K125" i="6"/>
  <c r="L125" i="6"/>
  <c r="D126" i="6"/>
  <c r="E126" i="6"/>
  <c r="F126" i="6"/>
  <c r="G126" i="6"/>
  <c r="H126" i="6"/>
  <c r="I126" i="6"/>
  <c r="J126" i="6"/>
  <c r="K126" i="6"/>
  <c r="L126" i="6"/>
  <c r="D127" i="6"/>
  <c r="E127" i="6"/>
  <c r="F127" i="6"/>
  <c r="G127" i="6"/>
  <c r="H127" i="6"/>
  <c r="I127" i="6"/>
  <c r="J127" i="6"/>
  <c r="K127" i="6"/>
  <c r="L127" i="6"/>
  <c r="C119" i="6"/>
  <c r="C127" i="6"/>
  <c r="C126" i="6"/>
  <c r="C125" i="6"/>
  <c r="C124" i="6"/>
  <c r="D118" i="6"/>
  <c r="E118" i="6"/>
  <c r="F118" i="6"/>
  <c r="G118" i="6"/>
  <c r="H118" i="6"/>
  <c r="I118" i="6"/>
  <c r="J118" i="6"/>
  <c r="K118" i="6"/>
  <c r="L118" i="6"/>
  <c r="D119" i="6"/>
  <c r="E119" i="6"/>
  <c r="F119" i="6"/>
  <c r="G119" i="6"/>
  <c r="H119" i="6"/>
  <c r="I119" i="6"/>
  <c r="J119" i="6"/>
  <c r="K119" i="6"/>
  <c r="L119" i="6"/>
  <c r="D120" i="6"/>
  <c r="E120" i="6"/>
  <c r="F120" i="6"/>
  <c r="G120" i="6"/>
  <c r="H120" i="6"/>
  <c r="I120" i="6"/>
  <c r="J120" i="6"/>
  <c r="K120" i="6"/>
  <c r="L120" i="6"/>
  <c r="D121" i="6"/>
  <c r="E121" i="6"/>
  <c r="F121" i="6"/>
  <c r="G121" i="6"/>
  <c r="H121" i="6"/>
  <c r="I121" i="6"/>
  <c r="J121" i="6"/>
  <c r="K121" i="6"/>
  <c r="L121" i="6"/>
  <c r="C121" i="6"/>
  <c r="C120" i="6"/>
  <c r="C118" i="6"/>
  <c r="D64" i="6" l="1"/>
  <c r="E64" i="6"/>
  <c r="F64" i="6"/>
  <c r="G64" i="6"/>
  <c r="H64" i="6"/>
  <c r="I64" i="6"/>
  <c r="D58" i="6"/>
  <c r="E58" i="6"/>
  <c r="F58" i="6"/>
  <c r="G58" i="6"/>
  <c r="H58" i="6"/>
  <c r="I58" i="6"/>
  <c r="D59" i="6" l="1"/>
  <c r="D60" i="6"/>
  <c r="D61" i="6"/>
  <c r="D62" i="6"/>
  <c r="D63" i="6"/>
  <c r="D57" i="6"/>
  <c r="D56" i="6"/>
  <c r="D55" i="6"/>
  <c r="D54" i="6"/>
  <c r="D53" i="6"/>
  <c r="C116" i="6" l="1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22" i="6"/>
  <c r="C123" i="6"/>
  <c r="F62" i="6" l="1"/>
  <c r="F59" i="6"/>
  <c r="G59" i="6"/>
  <c r="H59" i="6"/>
  <c r="I59" i="6"/>
  <c r="F60" i="6"/>
  <c r="G60" i="6"/>
  <c r="H60" i="6"/>
  <c r="I60" i="6"/>
  <c r="F61" i="6"/>
  <c r="G61" i="6"/>
  <c r="H61" i="6"/>
  <c r="I61" i="6"/>
  <c r="G62" i="6"/>
  <c r="H62" i="6"/>
  <c r="I62" i="6"/>
  <c r="F63" i="6"/>
  <c r="G63" i="6"/>
  <c r="H63" i="6"/>
  <c r="I63" i="6"/>
  <c r="E63" i="6"/>
  <c r="E62" i="6"/>
  <c r="E61" i="6"/>
  <c r="E60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E57" i="6"/>
  <c r="E56" i="6"/>
  <c r="E55" i="6"/>
  <c r="E54" i="6"/>
  <c r="E59" i="6"/>
  <c r="F53" i="6"/>
  <c r="G53" i="6"/>
  <c r="H53" i="6"/>
  <c r="I53" i="6"/>
  <c r="E53" i="6"/>
  <c r="D20" i="6"/>
  <c r="E20" i="6"/>
  <c r="F20" i="6"/>
  <c r="G20" i="6"/>
  <c r="H20" i="6"/>
  <c r="I20" i="6"/>
  <c r="J20" i="6"/>
  <c r="K20" i="6"/>
  <c r="C20" i="6"/>
  <c r="C18" i="6"/>
  <c r="D19" i="6"/>
  <c r="E19" i="6"/>
  <c r="F19" i="6"/>
  <c r="G19" i="6"/>
  <c r="H19" i="6"/>
  <c r="I19" i="6"/>
  <c r="J19" i="6"/>
  <c r="K19" i="6"/>
  <c r="D21" i="6"/>
  <c r="E21" i="6"/>
  <c r="F21" i="6"/>
  <c r="G21" i="6"/>
  <c r="H21" i="6"/>
  <c r="I21" i="6"/>
  <c r="J21" i="6"/>
  <c r="K21" i="6"/>
  <c r="C21" i="6"/>
  <c r="C19" i="6"/>
</calcChain>
</file>

<file path=xl/sharedStrings.xml><?xml version="1.0" encoding="utf-8"?>
<sst xmlns="http://schemas.openxmlformats.org/spreadsheetml/2006/main" count="547" uniqueCount="145">
  <si>
    <t>1st</t>
  </si>
  <si>
    <t>2nd</t>
  </si>
  <si>
    <t>DMEM</t>
  </si>
  <si>
    <t>3rd</t>
  </si>
  <si>
    <t>D10</t>
  </si>
  <si>
    <t>R10</t>
  </si>
  <si>
    <t>PBST</t>
  </si>
  <si>
    <t>STD</t>
    <phoneticPr fontId="2" type="noConversion"/>
  </si>
  <si>
    <t>AVE</t>
    <phoneticPr fontId="2" type="noConversion"/>
  </si>
  <si>
    <t>AVE</t>
    <phoneticPr fontId="2" type="noConversion"/>
  </si>
  <si>
    <t>STD</t>
    <phoneticPr fontId="2" type="noConversion"/>
  </si>
  <si>
    <t>PBS</t>
  </si>
  <si>
    <t>STD</t>
    <phoneticPr fontId="2" type="noConversion"/>
  </si>
  <si>
    <t>AVE</t>
    <phoneticPr fontId="2" type="noConversion"/>
  </si>
  <si>
    <t>STD</t>
    <phoneticPr fontId="5" type="noConversion"/>
  </si>
  <si>
    <t>AVE</t>
    <phoneticPr fontId="5" type="noConversion"/>
  </si>
  <si>
    <t>3rd</t>
    <phoneticPr fontId="5" type="noConversion"/>
  </si>
  <si>
    <t>2nd</t>
    <phoneticPr fontId="5" type="noConversion"/>
  </si>
  <si>
    <t>1st</t>
    <phoneticPr fontId="5" type="noConversion"/>
  </si>
  <si>
    <t>3rd</t>
    <phoneticPr fontId="5" type="noConversion"/>
  </si>
  <si>
    <t>2nd</t>
    <phoneticPr fontId="5" type="noConversion"/>
  </si>
  <si>
    <t>1st</t>
    <phoneticPr fontId="5" type="noConversion"/>
  </si>
  <si>
    <t>STD</t>
    <phoneticPr fontId="5" type="noConversion"/>
  </si>
  <si>
    <t>AVE</t>
    <phoneticPr fontId="5" type="noConversion"/>
  </si>
  <si>
    <t>DMEM</t>
    <phoneticPr fontId="5" type="noConversion"/>
  </si>
  <si>
    <t>times</t>
    <phoneticPr fontId="6" type="noConversion"/>
  </si>
  <si>
    <t>RPMI1640</t>
    <phoneticPr fontId="2" type="noConversion"/>
  </si>
  <si>
    <t>pH</t>
    <phoneticPr fontId="2" type="noConversion"/>
  </si>
  <si>
    <t>DMEM</t>
    <phoneticPr fontId="2" type="noConversion"/>
  </si>
  <si>
    <t>1st</t>
    <phoneticPr fontId="2" type="noConversion"/>
  </si>
  <si>
    <t>2nd</t>
    <phoneticPr fontId="2" type="noConversion"/>
  </si>
  <si>
    <t>3rd</t>
    <phoneticPr fontId="2" type="noConversion"/>
  </si>
  <si>
    <t>STD</t>
    <phoneticPr fontId="2" type="noConversion"/>
  </si>
  <si>
    <t>10μl</t>
  </si>
  <si>
    <t>2%FBS</t>
  </si>
  <si>
    <t>2%FBS</t>
    <phoneticPr fontId="2" type="noConversion"/>
  </si>
  <si>
    <t>4%FBS</t>
  </si>
  <si>
    <t>6%FBS</t>
  </si>
  <si>
    <t>4%FBS</t>
    <phoneticPr fontId="2" type="noConversion"/>
  </si>
  <si>
    <t>6%FBS</t>
    <phoneticPr fontId="2" type="noConversion"/>
  </si>
  <si>
    <t>8%FBS</t>
  </si>
  <si>
    <t>8%FBS</t>
    <phoneticPr fontId="2" type="noConversion"/>
  </si>
  <si>
    <t>10%FBS</t>
  </si>
  <si>
    <t>10%FBS</t>
    <phoneticPr fontId="2" type="noConversion"/>
  </si>
  <si>
    <t>DMEM</t>
    <phoneticPr fontId="2" type="noConversion"/>
  </si>
  <si>
    <t>Beads form DMEN</t>
    <phoneticPr fontId="2" type="noConversion"/>
  </si>
  <si>
    <t>RPMI1640</t>
  </si>
  <si>
    <t>Beads form Sample</t>
    <phoneticPr fontId="2" type="noConversion"/>
  </si>
  <si>
    <t>2.5μl</t>
    <phoneticPr fontId="2" type="noConversion"/>
  </si>
  <si>
    <t>Geniposide</t>
    <phoneticPr fontId="2" type="noConversion"/>
  </si>
  <si>
    <t>Ligustrazine</t>
    <phoneticPr fontId="2" type="noConversion"/>
  </si>
  <si>
    <t>Glycyrrhizic acid</t>
    <phoneticPr fontId="2" type="noConversion"/>
  </si>
  <si>
    <t>Puerarin</t>
    <phoneticPr fontId="2" type="noConversion"/>
  </si>
  <si>
    <t>Control</t>
    <phoneticPr fontId="2" type="noConversion"/>
  </si>
  <si>
    <t>1st</t>
    <phoneticPr fontId="2" type="noConversion"/>
  </si>
  <si>
    <t>2nd</t>
    <phoneticPr fontId="2" type="noConversion"/>
  </si>
  <si>
    <t>P</t>
    <phoneticPr fontId="2" type="noConversion"/>
  </si>
  <si>
    <t>Glycyrrhizic acid μg/ml</t>
    <phoneticPr fontId="2" type="noConversion"/>
  </si>
  <si>
    <t>0%FBS</t>
    <phoneticPr fontId="2" type="noConversion"/>
  </si>
  <si>
    <t>AVE form Control</t>
    <phoneticPr fontId="2" type="noConversion"/>
  </si>
  <si>
    <t>R10</t>
    <phoneticPr fontId="2" type="noConversion"/>
  </si>
  <si>
    <t>D10</t>
    <phoneticPr fontId="2" type="noConversion"/>
  </si>
  <si>
    <t>DMEM</t>
    <phoneticPr fontId="2" type="noConversion"/>
  </si>
  <si>
    <t>RPMI1640</t>
    <phoneticPr fontId="2" type="noConversion"/>
  </si>
  <si>
    <t>PBST</t>
    <phoneticPr fontId="2" type="noConversion"/>
  </si>
  <si>
    <t>PBST</t>
    <phoneticPr fontId="2" type="noConversion"/>
  </si>
  <si>
    <t>Beads alone</t>
    <phoneticPr fontId="2" type="noConversion"/>
  </si>
  <si>
    <t>Beads with proteins</t>
    <phoneticPr fontId="2" type="noConversion"/>
  </si>
  <si>
    <t>D10</t>
    <phoneticPr fontId="5" type="noConversion"/>
  </si>
  <si>
    <t>R10</t>
    <phoneticPr fontId="5" type="noConversion"/>
  </si>
  <si>
    <t>D10</t>
    <phoneticPr fontId="2" type="noConversion"/>
  </si>
  <si>
    <t>D10 with beads purification</t>
  </si>
  <si>
    <t>D10 with beads purification</t>
    <phoneticPr fontId="2" type="noConversion"/>
  </si>
  <si>
    <t>R10</t>
    <phoneticPr fontId="2" type="noConversion"/>
  </si>
  <si>
    <t>R10 with beads purification</t>
  </si>
  <si>
    <t>R10 with beads purification</t>
    <phoneticPr fontId="2" type="noConversion"/>
  </si>
  <si>
    <t>Medium</t>
    <phoneticPr fontId="9" type="noConversion"/>
  </si>
  <si>
    <t>50% Medium</t>
    <phoneticPr fontId="9" type="noConversion"/>
  </si>
  <si>
    <t>10% Medium</t>
    <phoneticPr fontId="9" type="noConversion"/>
  </si>
  <si>
    <t>Beads Purification</t>
    <phoneticPr fontId="9" type="noConversion"/>
  </si>
  <si>
    <t>Beads Purification</t>
    <phoneticPr fontId="9" type="noConversion"/>
  </si>
  <si>
    <t>Medium</t>
    <phoneticPr fontId="2" type="noConversion"/>
  </si>
  <si>
    <t>50% Medium</t>
    <phoneticPr fontId="2" type="noConversion"/>
  </si>
  <si>
    <t>10% Medium</t>
    <phoneticPr fontId="2" type="noConversion"/>
  </si>
  <si>
    <t>D10  with beads purification</t>
    <phoneticPr fontId="2" type="noConversion"/>
  </si>
  <si>
    <t>secNluc</t>
  </si>
  <si>
    <t>secNluc with OPG-FLAG</t>
  </si>
  <si>
    <t>secNluc with RANK-FLAG</t>
  </si>
  <si>
    <t>Puerarin</t>
  </si>
  <si>
    <t>Figure 1B</t>
    <phoneticPr fontId="2" type="noConversion"/>
  </si>
  <si>
    <t>Figure 2</t>
    <phoneticPr fontId="2" type="noConversion"/>
  </si>
  <si>
    <t>D10</t>
    <phoneticPr fontId="2" type="noConversion"/>
  </si>
  <si>
    <t>R10</t>
    <phoneticPr fontId="2" type="noConversion"/>
  </si>
  <si>
    <t>RPMI1640</t>
    <phoneticPr fontId="2" type="noConversion"/>
  </si>
  <si>
    <t>Figure 1C</t>
    <phoneticPr fontId="2" type="noConversion"/>
  </si>
  <si>
    <t>RLU</t>
    <phoneticPr fontId="2" type="noConversion"/>
  </si>
  <si>
    <t>Ratio</t>
    <phoneticPr fontId="2" type="noConversion"/>
  </si>
  <si>
    <t>Figure 1D</t>
    <phoneticPr fontId="2" type="noConversion"/>
  </si>
  <si>
    <t>Figure 3B</t>
    <phoneticPr fontId="2" type="noConversion"/>
  </si>
  <si>
    <t>Beads alone</t>
    <phoneticPr fontId="2" type="noConversion"/>
  </si>
  <si>
    <t>RLU</t>
    <phoneticPr fontId="2" type="noConversion"/>
  </si>
  <si>
    <t>Ratio</t>
    <phoneticPr fontId="2" type="noConversion"/>
  </si>
  <si>
    <t>Figure 3C</t>
    <phoneticPr fontId="2" type="noConversion"/>
  </si>
  <si>
    <t>Figure 3D</t>
    <phoneticPr fontId="2" type="noConversion"/>
  </si>
  <si>
    <t>Figure 3E</t>
    <phoneticPr fontId="2" type="noConversion"/>
  </si>
  <si>
    <t>Figure 3F</t>
    <phoneticPr fontId="2" type="noConversion"/>
  </si>
  <si>
    <t>Log2</t>
  </si>
  <si>
    <t>Log2</t>
    <phoneticPr fontId="2" type="noConversion"/>
  </si>
  <si>
    <t>Figure 3G</t>
    <phoneticPr fontId="2" type="noConversion"/>
  </si>
  <si>
    <t>Log2</t>
    <phoneticPr fontId="2" type="noConversion"/>
  </si>
  <si>
    <t>Figure 3H</t>
    <phoneticPr fontId="2" type="noConversion"/>
  </si>
  <si>
    <t>Figure 3I</t>
    <phoneticPr fontId="2" type="noConversion"/>
  </si>
  <si>
    <t>Figure 3J</t>
    <phoneticPr fontId="2" type="noConversion"/>
  </si>
  <si>
    <t>Figure 4</t>
    <phoneticPr fontId="2" type="noConversion"/>
  </si>
  <si>
    <t>Cell Number</t>
    <phoneticPr fontId="2" type="noConversion"/>
  </si>
  <si>
    <t>Unstimulated</t>
    <phoneticPr fontId="2" type="noConversion"/>
  </si>
  <si>
    <t xml:space="preserve">Stimulated by TNF-α </t>
    <phoneticPr fontId="2" type="noConversion"/>
  </si>
  <si>
    <t xml:space="preserve">The ratio of unstimulated to stimulated by TNF-α </t>
  </si>
  <si>
    <t>D10 with beads purification</t>
    <phoneticPr fontId="2" type="noConversion"/>
  </si>
  <si>
    <t>D10</t>
    <phoneticPr fontId="2" type="noConversion"/>
  </si>
  <si>
    <t>Concentration of secNluc (pg/ml)</t>
    <phoneticPr fontId="2" type="noConversion"/>
  </si>
  <si>
    <t>Time (S)</t>
    <phoneticPr fontId="2" type="noConversion"/>
  </si>
  <si>
    <t>Raw data</t>
    <phoneticPr fontId="2" type="noConversion"/>
  </si>
  <si>
    <t>X</t>
    <phoneticPr fontId="2" type="noConversion"/>
  </si>
  <si>
    <t>Y</t>
    <phoneticPr fontId="2" type="noConversion"/>
  </si>
  <si>
    <t>Analog Y axis</t>
    <phoneticPr fontId="2" type="noConversion"/>
  </si>
  <si>
    <t>Analog scale</t>
    <phoneticPr fontId="2" type="noConversion"/>
  </si>
  <si>
    <t>Display scale</t>
    <phoneticPr fontId="2" type="noConversion"/>
  </si>
  <si>
    <t>Corrected values</t>
    <phoneticPr fontId="2" type="noConversion"/>
  </si>
  <si>
    <t>Faultline</t>
    <phoneticPr fontId="2" type="noConversion"/>
  </si>
  <si>
    <t>Beads</t>
    <phoneticPr fontId="2" type="noConversion"/>
  </si>
  <si>
    <t>Enzyme in</t>
    <phoneticPr fontId="5" type="noConversion"/>
  </si>
  <si>
    <t>D10</t>
    <phoneticPr fontId="6" type="noConversion"/>
  </si>
  <si>
    <t>R10</t>
    <phoneticPr fontId="6" type="noConversion"/>
  </si>
  <si>
    <t>Recovery efficiency</t>
    <phoneticPr fontId="5" type="noConversion"/>
  </si>
  <si>
    <t>secNLuc in D10</t>
    <phoneticPr fontId="5" type="noConversion"/>
  </si>
  <si>
    <t>secNLuc in R10</t>
    <phoneticPr fontId="5" type="noConversion"/>
  </si>
  <si>
    <t>secNLuc in DMEM</t>
    <phoneticPr fontId="5" type="noConversion"/>
  </si>
  <si>
    <t>secNLuc in RPMI1640</t>
    <phoneticPr fontId="5" type="noConversion"/>
  </si>
  <si>
    <t>5ml</t>
    <phoneticPr fontId="2" type="noConversion"/>
  </si>
  <si>
    <t>2ml</t>
    <phoneticPr fontId="2" type="noConversion"/>
  </si>
  <si>
    <t>RLU of Initial Value</t>
    <phoneticPr fontId="2" type="noConversion"/>
  </si>
  <si>
    <t>Cell Number</t>
    <phoneticPr fontId="2" type="noConversion"/>
  </si>
  <si>
    <t>D10</t>
    <phoneticPr fontId="5" type="noConversion"/>
  </si>
  <si>
    <t>R10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</si>
</sst>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_ "/>
    <numFmt numFmtId="178" formatCode="0_);[Red]\(0\)"/>
    <numFmt numFmtId="179" formatCode="0.00_ "/>
    <numFmt numFmtId="180" formatCode="0.00_);[Red]\(0.00\)"/>
    <numFmt numFmtId="181" formatCode="0.000_ "/>
    <numFmt numFmtId="182" formatCode="0.0000_ "/>
    <numFmt numFmtId="183" formatCode="0.0_);[Red]\(0.0\)"/>
    <numFmt numFmtId="184" formatCode="0.E+00"/>
    <numFmt numFmtId="185" formatCode="0.0000_);[Red]\(0.0000\)"/>
  </numFmts>
  <fonts count="17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Arial Unicode MS"/>
      <family val="2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20"/>
      <color rgb="FF00FFFF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84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Fill="1">
      <alignment vertical="center"/>
    </xf>
    <xf numFmtId="0" fontId="7" fillId="3" borderId="0" xfId="0" applyFont="1" applyFill="1">
      <alignment vertical="center"/>
    </xf>
    <xf numFmtId="176" fontId="7" fillId="0" borderId="0" xfId="0" applyNumberFormat="1" applyFont="1" applyBorder="1">
      <alignment vertical="center"/>
    </xf>
    <xf numFmtId="178" fontId="7" fillId="0" borderId="0" xfId="0" applyNumberFormat="1" applyFont="1" applyFill="1">
      <alignment vertical="center"/>
    </xf>
    <xf numFmtId="181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NumberFormat="1" applyFont="1" applyFill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8" fontId="7" fillId="3" borderId="0" xfId="0" applyNumberFormat="1" applyFont="1" applyFill="1">
      <alignment vertical="center"/>
    </xf>
    <xf numFmtId="176" fontId="3" fillId="3" borderId="0" xfId="0" applyNumberFormat="1" applyFont="1" applyFill="1" applyBorder="1">
      <alignment vertical="center"/>
    </xf>
    <xf numFmtId="179" fontId="7" fillId="0" borderId="0" xfId="0" applyNumberFormat="1" applyFont="1" applyFill="1">
      <alignment vertical="center"/>
    </xf>
    <xf numFmtId="181" fontId="7" fillId="0" borderId="0" xfId="0" applyNumberFormat="1" applyFont="1" applyFill="1">
      <alignment vertical="center"/>
    </xf>
    <xf numFmtId="0" fontId="11" fillId="0" borderId="0" xfId="0" applyFont="1" applyFill="1" applyAlignment="1">
      <alignment horizontal="center" vertical="center"/>
    </xf>
    <xf numFmtId="182" fontId="7" fillId="0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176" fontId="3" fillId="3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>
      <alignment horizontal="center"/>
    </xf>
    <xf numFmtId="176" fontId="7" fillId="0" borderId="0" xfId="0" applyNumberFormat="1" applyFont="1" applyAlignment="1"/>
    <xf numFmtId="180" fontId="7" fillId="0" borderId="0" xfId="0" applyNumberFormat="1" applyFont="1" applyAlignment="1"/>
    <xf numFmtId="0" fontId="7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182" fontId="7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/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181" fontId="7" fillId="0" borderId="0" xfId="0" applyNumberFormat="1" applyFont="1" applyAlignment="1"/>
    <xf numFmtId="182" fontId="7" fillId="0" borderId="0" xfId="0" applyNumberFormat="1" applyFont="1" applyAlignment="1"/>
    <xf numFmtId="178" fontId="7" fillId="0" borderId="0" xfId="0" applyNumberFormat="1" applyFont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183" fontId="7" fillId="0" borderId="0" xfId="0" applyNumberFormat="1" applyFont="1" applyFill="1" applyAlignment="1">
      <alignment horizontal="center"/>
    </xf>
    <xf numFmtId="177" fontId="7" fillId="0" borderId="0" xfId="0" applyNumberFormat="1" applyFont="1" applyAlignment="1"/>
    <xf numFmtId="181" fontId="7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/>
    <xf numFmtId="178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179" fontId="7" fillId="0" borderId="0" xfId="0" applyNumberFormat="1" applyFont="1" applyAlignment="1"/>
    <xf numFmtId="178" fontId="7" fillId="0" borderId="0" xfId="0" applyNumberFormat="1" applyFont="1" applyAlignment="1"/>
    <xf numFmtId="179" fontId="7" fillId="0" borderId="0" xfId="0" applyNumberFormat="1" applyFont="1" applyFill="1" applyAlignment="1">
      <alignment horizontal="center"/>
    </xf>
    <xf numFmtId="0" fontId="1" fillId="0" borderId="0" xfId="0" applyFont="1" applyFill="1">
      <alignment vertical="center"/>
    </xf>
    <xf numFmtId="184" fontId="7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185" fontId="7" fillId="0" borderId="0" xfId="0" applyNumberFormat="1" applyFont="1" applyFill="1">
      <alignment vertical="center"/>
    </xf>
    <xf numFmtId="179" fontId="7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Border="1">
      <alignment vertical="center"/>
    </xf>
    <xf numFmtId="176" fontId="7" fillId="0" borderId="0" xfId="0" applyNumberFormat="1" applyFont="1" applyFill="1" applyBorder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18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176" fontId="10" fillId="5" borderId="0" xfId="0" applyNumberFormat="1" applyFont="1" applyFill="1" applyAlignment="1">
      <alignment horizontal="center"/>
    </xf>
    <xf numFmtId="176" fontId="10" fillId="5" borderId="0" xfId="0" applyNumberFormat="1" applyFont="1" applyFill="1" applyAlignment="1">
      <alignment horizontal="center" vertical="center"/>
    </xf>
    <xf numFmtId="0" fontId="10" fillId="5" borderId="0" xfId="0" applyFont="1" applyFill="1">
      <alignment vertical="center"/>
    </xf>
    <xf numFmtId="184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DATA!$B$18</c:f>
              <c:strCache>
                <c:ptCount val="1"/>
                <c:pt idx="0">
                  <c:v>DMEM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DATA!$C$20:$K$20</c:f>
                <c:numCache>
                  <c:formatCode>General</c:formatCode>
                  <c:ptCount val="9"/>
                  <c:pt idx="0">
                    <c:v>84.52336954949206</c:v>
                  </c:pt>
                  <c:pt idx="1">
                    <c:v>303.92976162264983</c:v>
                  </c:pt>
                  <c:pt idx="2">
                    <c:v>509.52595615925202</c:v>
                  </c:pt>
                  <c:pt idx="3">
                    <c:v>1144.0466773694156</c:v>
                  </c:pt>
                  <c:pt idx="4">
                    <c:v>1338.8094711347094</c:v>
                  </c:pt>
                  <c:pt idx="5">
                    <c:v>638.87440080191038</c:v>
                  </c:pt>
                  <c:pt idx="6">
                    <c:v>821.03520021982013</c:v>
                  </c:pt>
                  <c:pt idx="7">
                    <c:v>1195.5696131969898</c:v>
                  </c:pt>
                  <c:pt idx="8">
                    <c:v>2307.2118888389919</c:v>
                  </c:pt>
                </c:numCache>
              </c:numRef>
            </c:plus>
            <c:minus>
              <c:numRef>
                <c:f>DATA!$C$20:$K$20</c:f>
                <c:numCache>
                  <c:formatCode>General</c:formatCode>
                  <c:ptCount val="9"/>
                  <c:pt idx="0">
                    <c:v>84.52336954949206</c:v>
                  </c:pt>
                  <c:pt idx="1">
                    <c:v>303.92976162264983</c:v>
                  </c:pt>
                  <c:pt idx="2">
                    <c:v>509.52595615925202</c:v>
                  </c:pt>
                  <c:pt idx="3">
                    <c:v>1144.0466773694156</c:v>
                  </c:pt>
                  <c:pt idx="4">
                    <c:v>1338.8094711347094</c:v>
                  </c:pt>
                  <c:pt idx="5">
                    <c:v>638.87440080191038</c:v>
                  </c:pt>
                  <c:pt idx="6">
                    <c:v>821.03520021982013</c:v>
                  </c:pt>
                  <c:pt idx="7">
                    <c:v>1195.5696131969898</c:v>
                  </c:pt>
                  <c:pt idx="8">
                    <c:v>2307.2118888389919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DATA!$C$17:$K$17</c:f>
              <c:numCache>
                <c:formatCode>General</c:formatCode>
                <c:ptCount val="9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</c:numCache>
            </c:numRef>
          </c:cat>
          <c:val>
            <c:numRef>
              <c:f>DATA!$C$18:$K$18</c:f>
              <c:numCache>
                <c:formatCode>0_ </c:formatCode>
                <c:ptCount val="9"/>
                <c:pt idx="0">
                  <c:v>1460.2</c:v>
                </c:pt>
                <c:pt idx="1">
                  <c:v>2700.4</c:v>
                </c:pt>
                <c:pt idx="2">
                  <c:v>6043.8</c:v>
                </c:pt>
                <c:pt idx="3">
                  <c:v>12917.4</c:v>
                </c:pt>
                <c:pt idx="4">
                  <c:v>17077.599999999999</c:v>
                </c:pt>
                <c:pt idx="5">
                  <c:v>20751</c:v>
                </c:pt>
                <c:pt idx="6">
                  <c:v>19903.599999999999</c:v>
                </c:pt>
                <c:pt idx="7">
                  <c:v>18846.2</c:v>
                </c:pt>
                <c:pt idx="8">
                  <c:v>16134.8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DATA!$B$19</c:f>
              <c:strCache>
                <c:ptCount val="1"/>
                <c:pt idx="0">
                  <c:v>RPMI1640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DATA!$C$21:$K$21</c:f>
                <c:numCache>
                  <c:formatCode>General</c:formatCode>
                  <c:ptCount val="9"/>
                  <c:pt idx="0">
                    <c:v>152.92547204439146</c:v>
                  </c:pt>
                  <c:pt idx="1">
                    <c:v>248.41698814694618</c:v>
                  </c:pt>
                  <c:pt idx="2">
                    <c:v>771.00959786503358</c:v>
                  </c:pt>
                  <c:pt idx="3">
                    <c:v>1453.7925230238334</c:v>
                  </c:pt>
                  <c:pt idx="4">
                    <c:v>1946.9087549240689</c:v>
                  </c:pt>
                  <c:pt idx="5">
                    <c:v>512.16872220001881</c:v>
                  </c:pt>
                  <c:pt idx="6">
                    <c:v>785.71165194363766</c:v>
                  </c:pt>
                  <c:pt idx="7">
                    <c:v>620.95837219575355</c:v>
                  </c:pt>
                  <c:pt idx="8">
                    <c:v>2274.8130033037855</c:v>
                  </c:pt>
                </c:numCache>
              </c:numRef>
            </c:plus>
            <c:minus>
              <c:numRef>
                <c:f>DATA!$C$21:$K$21</c:f>
                <c:numCache>
                  <c:formatCode>General</c:formatCode>
                  <c:ptCount val="9"/>
                  <c:pt idx="0">
                    <c:v>152.92547204439146</c:v>
                  </c:pt>
                  <c:pt idx="1">
                    <c:v>248.41698814694618</c:v>
                  </c:pt>
                  <c:pt idx="2">
                    <c:v>771.00959786503358</c:v>
                  </c:pt>
                  <c:pt idx="3">
                    <c:v>1453.7925230238334</c:v>
                  </c:pt>
                  <c:pt idx="4">
                    <c:v>1946.9087549240689</c:v>
                  </c:pt>
                  <c:pt idx="5">
                    <c:v>512.16872220001881</c:v>
                  </c:pt>
                  <c:pt idx="6">
                    <c:v>785.71165194363766</c:v>
                  </c:pt>
                  <c:pt idx="7">
                    <c:v>620.95837219575355</c:v>
                  </c:pt>
                  <c:pt idx="8">
                    <c:v>2274.8130033037855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DATA!$C$17:$K$17</c:f>
              <c:numCache>
                <c:formatCode>General</c:formatCode>
                <c:ptCount val="9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</c:numCache>
            </c:numRef>
          </c:cat>
          <c:val>
            <c:numRef>
              <c:f>DATA!$C$19:$K$19</c:f>
              <c:numCache>
                <c:formatCode>0_ </c:formatCode>
                <c:ptCount val="9"/>
                <c:pt idx="0">
                  <c:v>1065.8</c:v>
                </c:pt>
                <c:pt idx="1">
                  <c:v>1975</c:v>
                </c:pt>
                <c:pt idx="2">
                  <c:v>4580.3999999999996</c:v>
                </c:pt>
                <c:pt idx="3">
                  <c:v>10340.799999999999</c:v>
                </c:pt>
                <c:pt idx="4">
                  <c:v>15324.2</c:v>
                </c:pt>
                <c:pt idx="5">
                  <c:v>19041.400000000001</c:v>
                </c:pt>
                <c:pt idx="6">
                  <c:v>18745.400000000001</c:v>
                </c:pt>
                <c:pt idx="7">
                  <c:v>17011.400000000001</c:v>
                </c:pt>
                <c:pt idx="8">
                  <c:v>11925.2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2984"/>
        <c:axId val="313252592"/>
      </c:lineChart>
      <c:catAx>
        <c:axId val="313252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pH</a:t>
                </a:r>
                <a:endParaRPr lang="zh-CN"/>
              </a:p>
            </c:rich>
          </c:tx>
          <c:layout/>
          <c:overlay val="0"/>
        </c:title>
        <c:numFmt formatCode="#,##0.0_);[Red]\(#,##0.0\)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3252592"/>
        <c:crosses val="autoZero"/>
        <c:auto val="1"/>
        <c:lblAlgn val="ctr"/>
        <c:lblOffset val="100"/>
        <c:noMultiLvlLbl val="0"/>
      </c:catAx>
      <c:valAx>
        <c:axId val="313252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RLU</a:t>
                </a:r>
              </a:p>
              <a:p>
                <a:pPr>
                  <a:defRPr lang="ja-JP"/>
                </a:pPr>
                <a:endParaRPr lang="zh-CN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3252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DATA!$B$332</c:f>
              <c:strCache>
                <c:ptCount val="1"/>
                <c:pt idx="0">
                  <c:v>D10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DATA!$C$336:$M$336</c:f>
                <c:numCache>
                  <c:formatCode>General</c:formatCode>
                  <c:ptCount val="11"/>
                  <c:pt idx="0">
                    <c:v>9.7202734961442494E-2</c:v>
                  </c:pt>
                  <c:pt idx="1">
                    <c:v>2.6822577987402531E-2</c:v>
                  </c:pt>
                  <c:pt idx="2">
                    <c:v>4.1031791038960652E-2</c:v>
                  </c:pt>
                  <c:pt idx="3">
                    <c:v>0.15441492617955113</c:v>
                  </c:pt>
                  <c:pt idx="4">
                    <c:v>6.5461412669485547E-2</c:v>
                  </c:pt>
                  <c:pt idx="5">
                    <c:v>8.1058247904240543E-2</c:v>
                  </c:pt>
                  <c:pt idx="6">
                    <c:v>3.1095882805038725E-2</c:v>
                  </c:pt>
                  <c:pt idx="7">
                    <c:v>4.91886508663823E-2</c:v>
                  </c:pt>
                  <c:pt idx="8">
                    <c:v>3.1263896895747642E-2</c:v>
                  </c:pt>
                  <c:pt idx="9">
                    <c:v>3.9195389205115186E-2</c:v>
                  </c:pt>
                  <c:pt idx="10">
                    <c:v>2.8652793008263757E-2</c:v>
                  </c:pt>
                </c:numCache>
              </c:numRef>
            </c:plus>
            <c:minus>
              <c:numRef>
                <c:f>DATA!$C$336:$M$336</c:f>
                <c:numCache>
                  <c:formatCode>General</c:formatCode>
                  <c:ptCount val="11"/>
                  <c:pt idx="0">
                    <c:v>9.7202734961442494E-2</c:v>
                  </c:pt>
                  <c:pt idx="1">
                    <c:v>2.6822577987402531E-2</c:v>
                  </c:pt>
                  <c:pt idx="2">
                    <c:v>4.1031791038960652E-2</c:v>
                  </c:pt>
                  <c:pt idx="3">
                    <c:v>0.15441492617955113</c:v>
                  </c:pt>
                  <c:pt idx="4">
                    <c:v>6.5461412669485547E-2</c:v>
                  </c:pt>
                  <c:pt idx="5">
                    <c:v>8.1058247904240543E-2</c:v>
                  </c:pt>
                  <c:pt idx="6">
                    <c:v>3.1095882805038725E-2</c:v>
                  </c:pt>
                  <c:pt idx="7">
                    <c:v>4.91886508663823E-2</c:v>
                  </c:pt>
                  <c:pt idx="8">
                    <c:v>3.1263896895747642E-2</c:v>
                  </c:pt>
                  <c:pt idx="9">
                    <c:v>3.9195389205115186E-2</c:v>
                  </c:pt>
                  <c:pt idx="10">
                    <c:v>2.8652793008263757E-2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DATA!$C$331:$M$331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cat>
          <c:val>
            <c:numRef>
              <c:f>DATA!$C$332:$M$332</c:f>
              <c:numCache>
                <c:formatCode>0.00_ </c:formatCode>
                <c:ptCount val="11"/>
                <c:pt idx="0">
                  <c:v>14.244253610306956</c:v>
                </c:pt>
                <c:pt idx="1">
                  <c:v>13.066820110159483</c:v>
                </c:pt>
                <c:pt idx="2">
                  <c:v>11.801051299936248</c:v>
                </c:pt>
                <c:pt idx="3">
                  <c:v>10.645237507671427</c:v>
                </c:pt>
                <c:pt idx="4">
                  <c:v>9.6708458994994668</c:v>
                </c:pt>
                <c:pt idx="5">
                  <c:v>9.3836386156745881</c:v>
                </c:pt>
                <c:pt idx="6">
                  <c:v>9.2389774438296381</c:v>
                </c:pt>
                <c:pt idx="7">
                  <c:v>9.2314621014154401</c:v>
                </c:pt>
                <c:pt idx="8">
                  <c:v>9.2285928824322383</c:v>
                </c:pt>
                <c:pt idx="9">
                  <c:v>9.2139648156713267</c:v>
                </c:pt>
                <c:pt idx="10">
                  <c:v>9.2035665215901048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DATA!$B$333</c:f>
              <c:strCache>
                <c:ptCount val="1"/>
                <c:pt idx="0">
                  <c:v>D10 with beads purification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tar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DATA!$C$337:$M$337</c:f>
                <c:numCache>
                  <c:formatCode>General</c:formatCode>
                  <c:ptCount val="11"/>
                  <c:pt idx="0">
                    <c:v>2.443504994502051E-2</c:v>
                  </c:pt>
                  <c:pt idx="1">
                    <c:v>3.4119755579740361E-2</c:v>
                  </c:pt>
                  <c:pt idx="2">
                    <c:v>2.6696332190229148E-2</c:v>
                  </c:pt>
                  <c:pt idx="3">
                    <c:v>6.3786589334706573E-2</c:v>
                  </c:pt>
                  <c:pt idx="4">
                    <c:v>0.19911321071939492</c:v>
                  </c:pt>
                  <c:pt idx="5">
                    <c:v>5.9251944740732788E-2</c:v>
                  </c:pt>
                  <c:pt idx="6">
                    <c:v>0.21006522548044487</c:v>
                  </c:pt>
                  <c:pt idx="7">
                    <c:v>6.7139169404170251E-2</c:v>
                  </c:pt>
                  <c:pt idx="8">
                    <c:v>6.6719666223335833E-2</c:v>
                  </c:pt>
                  <c:pt idx="9">
                    <c:v>0.11898440411304326</c:v>
                  </c:pt>
                  <c:pt idx="10">
                    <c:v>0.16573015375005617</c:v>
                  </c:pt>
                </c:numCache>
              </c:numRef>
            </c:plus>
            <c:minus>
              <c:numRef>
                <c:f>DATA!$C$337:$M$337</c:f>
                <c:numCache>
                  <c:formatCode>General</c:formatCode>
                  <c:ptCount val="11"/>
                  <c:pt idx="0">
                    <c:v>2.443504994502051E-2</c:v>
                  </c:pt>
                  <c:pt idx="1">
                    <c:v>3.4119755579740361E-2</c:v>
                  </c:pt>
                  <c:pt idx="2">
                    <c:v>2.6696332190229148E-2</c:v>
                  </c:pt>
                  <c:pt idx="3">
                    <c:v>6.3786589334706573E-2</c:v>
                  </c:pt>
                  <c:pt idx="4">
                    <c:v>0.19911321071939492</c:v>
                  </c:pt>
                  <c:pt idx="5">
                    <c:v>5.9251944740732788E-2</c:v>
                  </c:pt>
                  <c:pt idx="6">
                    <c:v>0.21006522548044487</c:v>
                  </c:pt>
                  <c:pt idx="7">
                    <c:v>6.7139169404170251E-2</c:v>
                  </c:pt>
                  <c:pt idx="8">
                    <c:v>6.6719666223335833E-2</c:v>
                  </c:pt>
                  <c:pt idx="9">
                    <c:v>0.11898440411304326</c:v>
                  </c:pt>
                  <c:pt idx="10">
                    <c:v>0.16573015375005617</c:v>
                  </c:pt>
                </c:numCache>
              </c:numRef>
            </c:minus>
            <c:spPr>
              <a:ln w="15875"/>
            </c:spPr>
          </c:errBars>
          <c:cat>
            <c:numRef>
              <c:f>DATA!$C$331:$M$331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cat>
          <c:val>
            <c:numRef>
              <c:f>DATA!$C$333:$M$333</c:f>
              <c:numCache>
                <c:formatCode>0.00_ </c:formatCode>
                <c:ptCount val="11"/>
                <c:pt idx="0">
                  <c:v>14.152807165545944</c:v>
                </c:pt>
                <c:pt idx="1">
                  <c:v>13.291524201656893</c:v>
                </c:pt>
                <c:pt idx="2">
                  <c:v>12.263789090610061</c:v>
                </c:pt>
                <c:pt idx="3">
                  <c:v>11.20607331347381</c:v>
                </c:pt>
                <c:pt idx="4">
                  <c:v>10.029634027755156</c:v>
                </c:pt>
                <c:pt idx="5">
                  <c:v>9.0001286508936413</c:v>
                </c:pt>
                <c:pt idx="6">
                  <c:v>8.1863476792043706</c:v>
                </c:pt>
                <c:pt idx="7">
                  <c:v>7.5146560842507268</c:v>
                </c:pt>
                <c:pt idx="8">
                  <c:v>6.6038323317555516</c:v>
                </c:pt>
                <c:pt idx="9">
                  <c:v>5.9739682812342991</c:v>
                </c:pt>
                <c:pt idx="10">
                  <c:v>5.7126038945821378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DATA!$B$334</c:f>
              <c:strCache>
                <c:ptCount val="1"/>
                <c:pt idx="0">
                  <c:v>R10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DATA!$C$338:$M$338</c:f>
                <c:numCache>
                  <c:formatCode>General</c:formatCode>
                  <c:ptCount val="11"/>
                  <c:pt idx="0">
                    <c:v>4.4986402939276082E-2</c:v>
                  </c:pt>
                  <c:pt idx="1">
                    <c:v>2.9026544527633761E-2</c:v>
                  </c:pt>
                  <c:pt idx="2">
                    <c:v>4.3484428827128586E-2</c:v>
                  </c:pt>
                  <c:pt idx="3">
                    <c:v>6.9577836640665303E-2</c:v>
                  </c:pt>
                  <c:pt idx="4">
                    <c:v>7.3290131956978186E-2</c:v>
                  </c:pt>
                  <c:pt idx="5">
                    <c:v>9.1365711853639522E-2</c:v>
                  </c:pt>
                  <c:pt idx="6">
                    <c:v>2.5350431790864818E-2</c:v>
                  </c:pt>
                  <c:pt idx="7">
                    <c:v>3.6818103938766944E-2</c:v>
                  </c:pt>
                  <c:pt idx="8">
                    <c:v>4.7762254522541028E-2</c:v>
                  </c:pt>
                  <c:pt idx="9">
                    <c:v>3.698978060221858E-2</c:v>
                  </c:pt>
                  <c:pt idx="10">
                    <c:v>3.9292291034881174E-2</c:v>
                  </c:pt>
                </c:numCache>
              </c:numRef>
            </c:plus>
            <c:minus>
              <c:numRef>
                <c:f>DATA!$C$338:$M$338</c:f>
                <c:numCache>
                  <c:formatCode>General</c:formatCode>
                  <c:ptCount val="11"/>
                  <c:pt idx="0">
                    <c:v>4.4986402939276082E-2</c:v>
                  </c:pt>
                  <c:pt idx="1">
                    <c:v>2.9026544527633761E-2</c:v>
                  </c:pt>
                  <c:pt idx="2">
                    <c:v>4.3484428827128586E-2</c:v>
                  </c:pt>
                  <c:pt idx="3">
                    <c:v>6.9577836640665303E-2</c:v>
                  </c:pt>
                  <c:pt idx="4">
                    <c:v>7.3290131956978186E-2</c:v>
                  </c:pt>
                  <c:pt idx="5">
                    <c:v>9.1365711853639522E-2</c:v>
                  </c:pt>
                  <c:pt idx="6">
                    <c:v>2.5350431790864818E-2</c:v>
                  </c:pt>
                  <c:pt idx="7">
                    <c:v>3.6818103938766944E-2</c:v>
                  </c:pt>
                  <c:pt idx="8">
                    <c:v>4.7762254522541028E-2</c:v>
                  </c:pt>
                  <c:pt idx="9">
                    <c:v>3.698978060221858E-2</c:v>
                  </c:pt>
                  <c:pt idx="10">
                    <c:v>3.9292291034881174E-2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DATA!$C$331:$M$331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cat>
          <c:val>
            <c:numRef>
              <c:f>DATA!$C$334:$M$334</c:f>
              <c:numCache>
                <c:formatCode>0.00_ </c:formatCode>
                <c:ptCount val="11"/>
                <c:pt idx="0">
                  <c:v>14.260354014198683</c:v>
                </c:pt>
                <c:pt idx="1">
                  <c:v>13.03225269706771</c:v>
                </c:pt>
                <c:pt idx="2">
                  <c:v>11.909083327268926</c:v>
                </c:pt>
                <c:pt idx="3">
                  <c:v>10.878714275689992</c:v>
                </c:pt>
                <c:pt idx="4">
                  <c:v>9.54757248766591</c:v>
                </c:pt>
                <c:pt idx="5">
                  <c:v>9.3614559001065896</c:v>
                </c:pt>
                <c:pt idx="6">
                  <c:v>9.4155932973670478</c:v>
                </c:pt>
                <c:pt idx="7">
                  <c:v>9.3920053237647476</c:v>
                </c:pt>
                <c:pt idx="8">
                  <c:v>9.3882099878934664</c:v>
                </c:pt>
                <c:pt idx="9">
                  <c:v>9.4259480018120172</c:v>
                </c:pt>
                <c:pt idx="10">
                  <c:v>9.3290646269189157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DATA!$B$335</c:f>
              <c:strCache>
                <c:ptCount val="1"/>
                <c:pt idx="0">
                  <c:v>R10 with beads purification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DATA!$C$339:$M$339</c:f>
                <c:numCache>
                  <c:formatCode>General</c:formatCode>
                  <c:ptCount val="11"/>
                  <c:pt idx="0">
                    <c:v>4.4430541464878126E-2</c:v>
                  </c:pt>
                  <c:pt idx="1">
                    <c:v>3.393723250524646E-2</c:v>
                  </c:pt>
                  <c:pt idx="2">
                    <c:v>2.380224343863295E-2</c:v>
                  </c:pt>
                  <c:pt idx="3">
                    <c:v>4.747880137336967E-2</c:v>
                  </c:pt>
                  <c:pt idx="4">
                    <c:v>0.12799582166361215</c:v>
                  </c:pt>
                  <c:pt idx="5">
                    <c:v>0.14971771601019934</c:v>
                  </c:pt>
                  <c:pt idx="6">
                    <c:v>8.8058406408807341E-2</c:v>
                  </c:pt>
                  <c:pt idx="7">
                    <c:v>0.20416922837782087</c:v>
                  </c:pt>
                  <c:pt idx="8">
                    <c:v>0.29631576619430539</c:v>
                  </c:pt>
                  <c:pt idx="9">
                    <c:v>0.14475245471501033</c:v>
                  </c:pt>
                  <c:pt idx="10">
                    <c:v>0.52219765426353382</c:v>
                  </c:pt>
                </c:numCache>
              </c:numRef>
            </c:plus>
            <c:minus>
              <c:numRef>
                <c:f>DATA!$C$339:$M$339</c:f>
                <c:numCache>
                  <c:formatCode>General</c:formatCode>
                  <c:ptCount val="11"/>
                  <c:pt idx="0">
                    <c:v>4.4430541464878126E-2</c:v>
                  </c:pt>
                  <c:pt idx="1">
                    <c:v>3.393723250524646E-2</c:v>
                  </c:pt>
                  <c:pt idx="2">
                    <c:v>2.380224343863295E-2</c:v>
                  </c:pt>
                  <c:pt idx="3">
                    <c:v>4.747880137336967E-2</c:v>
                  </c:pt>
                  <c:pt idx="4">
                    <c:v>0.12799582166361215</c:v>
                  </c:pt>
                  <c:pt idx="5">
                    <c:v>0.14971771601019934</c:v>
                  </c:pt>
                  <c:pt idx="6">
                    <c:v>8.8058406408807341E-2</c:v>
                  </c:pt>
                  <c:pt idx="7">
                    <c:v>0.20416922837782087</c:v>
                  </c:pt>
                  <c:pt idx="8">
                    <c:v>0.29631576619430539</c:v>
                  </c:pt>
                  <c:pt idx="9">
                    <c:v>0.14475245471501033</c:v>
                  </c:pt>
                  <c:pt idx="10">
                    <c:v>0.52219765426353382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DATA!$C$331:$M$331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cat>
          <c:val>
            <c:numRef>
              <c:f>DATA!$C$335:$M$335</c:f>
              <c:numCache>
                <c:formatCode>0.00_ </c:formatCode>
                <c:ptCount val="11"/>
                <c:pt idx="0">
                  <c:v>14.10277690978586</c:v>
                </c:pt>
                <c:pt idx="1">
                  <c:v>13.528879916297354</c:v>
                </c:pt>
                <c:pt idx="2">
                  <c:v>12.397365447800111</c:v>
                </c:pt>
                <c:pt idx="3">
                  <c:v>11.4806061127048</c:v>
                </c:pt>
                <c:pt idx="4">
                  <c:v>10.176897047651225</c:v>
                </c:pt>
                <c:pt idx="5">
                  <c:v>9.1953101532501424</c:v>
                </c:pt>
                <c:pt idx="6">
                  <c:v>8.4160440949963906</c:v>
                </c:pt>
                <c:pt idx="7">
                  <c:v>7.3738504077025802</c:v>
                </c:pt>
                <c:pt idx="8">
                  <c:v>6.5551767442110309</c:v>
                </c:pt>
                <c:pt idx="9">
                  <c:v>5.5901868875393044</c:v>
                </c:pt>
                <c:pt idx="10">
                  <c:v>4.5226520251384885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12320"/>
        <c:axId val="312312712"/>
      </c:lineChart>
      <c:catAx>
        <c:axId val="31231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Dilution fold</a:t>
                </a:r>
                <a:endParaRPr lang="zh-C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312712"/>
        <c:crosses val="autoZero"/>
        <c:auto val="1"/>
        <c:lblAlgn val="ctr"/>
        <c:lblOffset val="100"/>
        <c:noMultiLvlLbl val="0"/>
      </c:catAx>
      <c:valAx>
        <c:axId val="312312712"/>
        <c:scaling>
          <c:orientation val="minMax"/>
          <c:max val="1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Log2 of RLU</a:t>
                </a:r>
              </a:p>
              <a:p>
                <a:pPr>
                  <a:defRPr lang="ja-JP"/>
                </a:pP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312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ja-JP" sz="1400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DATA!$C$393</c:f>
              <c:strCache>
                <c:ptCount val="1"/>
                <c:pt idx="0">
                  <c:v>D10 with beads purification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DATA!$D$385:$H$385</c:f>
                <c:numCache>
                  <c:formatCode>General</c:formatCode>
                  <c:ptCount val="5"/>
                  <c:pt idx="0">
                    <c:v>0.11916157577526131</c:v>
                  </c:pt>
                  <c:pt idx="1">
                    <c:v>0.16312253576956132</c:v>
                  </c:pt>
                  <c:pt idx="2">
                    <c:v>0.20839978836242756</c:v>
                  </c:pt>
                  <c:pt idx="3">
                    <c:v>0.36462641089132314</c:v>
                  </c:pt>
                  <c:pt idx="4">
                    <c:v>0.51689099224207558</c:v>
                  </c:pt>
                </c:numCache>
              </c:numRef>
            </c:plus>
            <c:minus>
              <c:numRef>
                <c:f>DATA!$D$385:$H$385</c:f>
                <c:numCache>
                  <c:formatCode>General</c:formatCode>
                  <c:ptCount val="5"/>
                  <c:pt idx="0">
                    <c:v>0.11916157577526131</c:v>
                  </c:pt>
                  <c:pt idx="1">
                    <c:v>0.16312253576956132</c:v>
                  </c:pt>
                  <c:pt idx="2">
                    <c:v>0.20839978836242756</c:v>
                  </c:pt>
                  <c:pt idx="3">
                    <c:v>0.36462641089132314</c:v>
                  </c:pt>
                  <c:pt idx="4">
                    <c:v>0.51689099224207558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DATA!$D$392:$H$392</c:f>
              <c:numCache>
                <c:formatCode>0.E+00</c:formatCode>
                <c:ptCount val="5"/>
                <c:pt idx="0">
                  <c:v>200000</c:v>
                </c:pt>
                <c:pt idx="1">
                  <c:v>20000</c:v>
                </c:pt>
                <c:pt idx="2">
                  <c:v>2000</c:v>
                </c:pt>
                <c:pt idx="3">
                  <c:v>200</c:v>
                </c:pt>
                <c:pt idx="4">
                  <c:v>20</c:v>
                </c:pt>
              </c:numCache>
            </c:numRef>
          </c:cat>
          <c:val>
            <c:numRef>
              <c:f>DATA!$D$393:$H$393</c:f>
              <c:numCache>
                <c:formatCode>0.00_ </c:formatCode>
                <c:ptCount val="5"/>
                <c:pt idx="0">
                  <c:v>14.561412618108017</c:v>
                </c:pt>
                <c:pt idx="1">
                  <c:v>12.147996322348964</c:v>
                </c:pt>
                <c:pt idx="2">
                  <c:v>9.6822436014682136</c:v>
                </c:pt>
                <c:pt idx="3">
                  <c:v>8.1909850202707961</c:v>
                </c:pt>
                <c:pt idx="4">
                  <c:v>5.555408000934392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DATA!$C$394</c:f>
              <c:strCache>
                <c:ptCount val="1"/>
                <c:pt idx="0">
                  <c:v>D10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DATA!$D$396:$H$396</c:f>
                <c:numCache>
                  <c:formatCode>General</c:formatCode>
                  <c:ptCount val="5"/>
                  <c:pt idx="0">
                    <c:v>7.3131294733753363E-2</c:v>
                  </c:pt>
                  <c:pt idx="1">
                    <c:v>0.11574089954890986</c:v>
                  </c:pt>
                  <c:pt idx="2">
                    <c:v>0.19039654963910319</c:v>
                  </c:pt>
                  <c:pt idx="3">
                    <c:v>0.12553526468175655</c:v>
                  </c:pt>
                  <c:pt idx="4">
                    <c:v>0.20503044205838419</c:v>
                  </c:pt>
                </c:numCache>
              </c:numRef>
            </c:plus>
            <c:minus>
              <c:numRef>
                <c:f>DATA!$D$396:$H$396</c:f>
                <c:numCache>
                  <c:formatCode>General</c:formatCode>
                  <c:ptCount val="5"/>
                  <c:pt idx="0">
                    <c:v>7.3131294733753363E-2</c:v>
                  </c:pt>
                  <c:pt idx="1">
                    <c:v>0.11574089954890986</c:v>
                  </c:pt>
                  <c:pt idx="2">
                    <c:v>0.19039654963910319</c:v>
                  </c:pt>
                  <c:pt idx="3">
                    <c:v>0.12553526468175655</c:v>
                  </c:pt>
                  <c:pt idx="4">
                    <c:v>0.20503044205838419</c:v>
                  </c:pt>
                </c:numCache>
              </c:numRef>
            </c:minus>
          </c:errBars>
          <c:cat>
            <c:numRef>
              <c:f>DATA!$D$392:$H$392</c:f>
              <c:numCache>
                <c:formatCode>0.E+00</c:formatCode>
                <c:ptCount val="5"/>
                <c:pt idx="0">
                  <c:v>200000</c:v>
                </c:pt>
                <c:pt idx="1">
                  <c:v>20000</c:v>
                </c:pt>
                <c:pt idx="2">
                  <c:v>2000</c:v>
                </c:pt>
                <c:pt idx="3">
                  <c:v>200</c:v>
                </c:pt>
                <c:pt idx="4">
                  <c:v>20</c:v>
                </c:pt>
              </c:numCache>
            </c:numRef>
          </c:cat>
          <c:val>
            <c:numRef>
              <c:f>DATA!$D$394:$H$394</c:f>
              <c:numCache>
                <c:formatCode>0.00_ </c:formatCode>
                <c:ptCount val="5"/>
                <c:pt idx="0">
                  <c:v>14.374310510107392</c:v>
                </c:pt>
                <c:pt idx="1">
                  <c:v>12.42988002814954</c:v>
                </c:pt>
                <c:pt idx="2">
                  <c:v>9.1864974494206919</c:v>
                </c:pt>
                <c:pt idx="3">
                  <c:v>9.0121975052940488</c:v>
                </c:pt>
                <c:pt idx="4">
                  <c:v>8.9553324588786438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13496"/>
        <c:axId val="312313888"/>
      </c:lineChart>
      <c:catAx>
        <c:axId val="31231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Cell Number / well</a:t>
                </a:r>
                <a:endParaRPr lang="zh-CN"/>
              </a:p>
            </c:rich>
          </c:tx>
          <c:layout/>
          <c:overlay val="0"/>
        </c:title>
        <c:numFmt formatCode="0.E+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313888"/>
        <c:crosses val="autoZero"/>
        <c:auto val="1"/>
        <c:lblAlgn val="ctr"/>
        <c:lblOffset val="100"/>
        <c:noMultiLvlLbl val="0"/>
      </c:catAx>
      <c:valAx>
        <c:axId val="312313888"/>
        <c:scaling>
          <c:orientation val="minMax"/>
          <c:max val="16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Log2 of RLU</a:t>
                </a:r>
              </a:p>
              <a:p>
                <a:pPr>
                  <a:defRPr lang="ja-JP"/>
                </a:pPr>
                <a:endParaRPr lang="en-US"/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31349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DATA!$B$411</c:f>
              <c:strCache>
                <c:ptCount val="1"/>
                <c:pt idx="0">
                  <c:v>D10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DATA!$C$413:$G$413</c:f>
                <c:numCache>
                  <c:formatCode>General</c:formatCode>
                  <c:ptCount val="5"/>
                  <c:pt idx="0">
                    <c:v>7203.5002834270326</c:v>
                  </c:pt>
                  <c:pt idx="1">
                    <c:v>8368.0318076195981</c:v>
                  </c:pt>
                  <c:pt idx="2">
                    <c:v>2363.3783023460296</c:v>
                  </c:pt>
                  <c:pt idx="3">
                    <c:v>1652.32412074629</c:v>
                  </c:pt>
                  <c:pt idx="4">
                    <c:v>1881.8305804012573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DATA!$C$410:$G$410</c:f>
              <c:strCache>
                <c:ptCount val="5"/>
                <c:pt idx="0">
                  <c:v>Control</c:v>
                </c:pt>
                <c:pt idx="1">
                  <c:v>12.5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strCache>
            </c:strRef>
          </c:cat>
          <c:val>
            <c:numRef>
              <c:f>DATA!$C$411:$G$411</c:f>
              <c:numCache>
                <c:formatCode>0_ </c:formatCode>
                <c:ptCount val="5"/>
                <c:pt idx="0">
                  <c:v>118200.66666666667</c:v>
                </c:pt>
                <c:pt idx="1">
                  <c:v>83561.666666666672</c:v>
                </c:pt>
                <c:pt idx="2">
                  <c:v>68479</c:v>
                </c:pt>
                <c:pt idx="3">
                  <c:v>48511</c:v>
                </c:pt>
                <c:pt idx="4">
                  <c:v>26470.666666666668</c:v>
                </c:pt>
              </c:numCache>
            </c:numRef>
          </c:val>
        </c:ser>
        <c:ser>
          <c:idx val="1"/>
          <c:order val="1"/>
          <c:tx>
            <c:strRef>
              <c:f>DATA!$B$412</c:f>
              <c:strCache>
                <c:ptCount val="1"/>
                <c:pt idx="0">
                  <c:v>D10 with beads purification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DATA!$C$414:$G$414</c:f>
                <c:numCache>
                  <c:formatCode>General</c:formatCode>
                  <c:ptCount val="5"/>
                  <c:pt idx="0">
                    <c:v>7236.7131351187327</c:v>
                  </c:pt>
                  <c:pt idx="1">
                    <c:v>6129.0663508672615</c:v>
                  </c:pt>
                  <c:pt idx="2">
                    <c:v>9372.2478093571553</c:v>
                  </c:pt>
                  <c:pt idx="3">
                    <c:v>11108.92165483821</c:v>
                  </c:pt>
                  <c:pt idx="4">
                    <c:v>7581.7506113913641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DATA!$C$410:$G$410</c:f>
              <c:strCache>
                <c:ptCount val="5"/>
                <c:pt idx="0">
                  <c:v>Control</c:v>
                </c:pt>
                <c:pt idx="1">
                  <c:v>12.5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</c:strCache>
            </c:strRef>
          </c:cat>
          <c:val>
            <c:numRef>
              <c:f>DATA!$C$412:$G$412</c:f>
              <c:numCache>
                <c:formatCode>0_ </c:formatCode>
                <c:ptCount val="5"/>
                <c:pt idx="0">
                  <c:v>112199</c:v>
                </c:pt>
                <c:pt idx="1">
                  <c:v>111133.33333333333</c:v>
                </c:pt>
                <c:pt idx="2">
                  <c:v>109523</c:v>
                </c:pt>
                <c:pt idx="3">
                  <c:v>112212.66666666667</c:v>
                </c:pt>
                <c:pt idx="4">
                  <c:v>109887.66666666667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314672"/>
        <c:axId val="312315064"/>
      </c:barChart>
      <c:catAx>
        <c:axId val="31231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Glycyrrhizic acid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12315064"/>
        <c:crosses val="autoZero"/>
        <c:auto val="1"/>
        <c:lblAlgn val="ctr"/>
        <c:lblOffset val="100"/>
        <c:noMultiLvlLbl val="0"/>
      </c:catAx>
      <c:valAx>
        <c:axId val="312315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RLU</a:t>
                </a:r>
                <a:endParaRPr 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_ 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1231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DATA!$B$440</c:f>
              <c:strCache>
                <c:ptCount val="1"/>
                <c:pt idx="0">
                  <c:v>secNluc</c:v>
                </c:pt>
              </c:strCache>
            </c:strRef>
          </c:tx>
          <c:spPr>
            <a:solidFill>
              <a:schemeClr val="tx1"/>
            </a:solidFill>
            <a:ln w="12700" cap="rnd">
              <a:solidFill>
                <a:schemeClr val="tx1"/>
              </a:solidFill>
              <a:round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DATA!$C$443:$E$443</c:f>
                <c:numCache>
                  <c:formatCode>General</c:formatCode>
                  <c:ptCount val="3"/>
                  <c:pt idx="0">
                    <c:v>1022.9649717039842</c:v>
                  </c:pt>
                  <c:pt idx="1">
                    <c:v>1232.9218683003937</c:v>
                  </c:pt>
                  <c:pt idx="2">
                    <c:v>1106.5831795817853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>
                <a:solidFill>
                  <a:schemeClr val="tx1"/>
                </a:solidFill>
              </a:ln>
            </c:spPr>
          </c:errBars>
          <c:cat>
            <c:numRef>
              <c:f>DATA!$C$439:$E$439</c:f>
              <c:numCache>
                <c:formatCode>General</c:formatCode>
                <c:ptCount val="3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</c:numCache>
            </c:numRef>
          </c:cat>
          <c:val>
            <c:numRef>
              <c:f>DATA!$C$440:$E$440</c:f>
              <c:numCache>
                <c:formatCode>0_ </c:formatCode>
                <c:ptCount val="3"/>
                <c:pt idx="0">
                  <c:v>10038.666666666666</c:v>
                </c:pt>
                <c:pt idx="1">
                  <c:v>18518.666666666668</c:v>
                </c:pt>
                <c:pt idx="2">
                  <c:v>17137.333333333332</c:v>
                </c:pt>
              </c:numCache>
            </c:numRef>
          </c:val>
        </c:ser>
        <c:ser>
          <c:idx val="1"/>
          <c:order val="1"/>
          <c:tx>
            <c:strRef>
              <c:f>DATA!$B$441</c:f>
              <c:strCache>
                <c:ptCount val="1"/>
                <c:pt idx="0">
                  <c:v>secNluc with OPG-FLAG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 w="12700" cap="rnd">
              <a:solidFill>
                <a:schemeClr val="tx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</c:dPt>
          <c:errBars>
            <c:errBarType val="plus"/>
            <c:errValType val="cust"/>
            <c:noEndCap val="0"/>
            <c:plus>
              <c:numRef>
                <c:f>DATA!$C$444:$E$444</c:f>
                <c:numCache>
                  <c:formatCode>General</c:formatCode>
                  <c:ptCount val="3"/>
                  <c:pt idx="0">
                    <c:v>1404.4936216777003</c:v>
                  </c:pt>
                  <c:pt idx="1">
                    <c:v>1360.2790154964532</c:v>
                  </c:pt>
                  <c:pt idx="2">
                    <c:v>1220.6720826386311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>
                <a:solidFill>
                  <a:schemeClr val="tx1"/>
                </a:solidFill>
              </a:ln>
            </c:spPr>
          </c:errBars>
          <c:cat>
            <c:numRef>
              <c:f>DATA!$C$439:$E$439</c:f>
              <c:numCache>
                <c:formatCode>General</c:formatCode>
                <c:ptCount val="3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</c:numCache>
            </c:numRef>
          </c:cat>
          <c:val>
            <c:numRef>
              <c:f>DATA!$C$441:$E$441</c:f>
              <c:numCache>
                <c:formatCode>0_ </c:formatCode>
                <c:ptCount val="3"/>
                <c:pt idx="0">
                  <c:v>9793.6666666666661</c:v>
                </c:pt>
                <c:pt idx="1">
                  <c:v>18676</c:v>
                </c:pt>
                <c:pt idx="2">
                  <c:v>16786.666666666668</c:v>
                </c:pt>
              </c:numCache>
            </c:numRef>
          </c:val>
        </c:ser>
        <c:ser>
          <c:idx val="2"/>
          <c:order val="2"/>
          <c:tx>
            <c:strRef>
              <c:f>DATA!$B$442</c:f>
              <c:strCache>
                <c:ptCount val="1"/>
                <c:pt idx="0">
                  <c:v>secNluc with RANK-FLAG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DATA!$C$445:$E$445</c:f>
                <c:numCache>
                  <c:formatCode>General</c:formatCode>
                  <c:ptCount val="3"/>
                  <c:pt idx="0">
                    <c:v>2126.9246186297582</c:v>
                  </c:pt>
                  <c:pt idx="1">
                    <c:v>991.81651528899238</c:v>
                  </c:pt>
                  <c:pt idx="2">
                    <c:v>1386.8204642274357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numRef>
              <c:f>DATA!$C$439:$E$439</c:f>
              <c:numCache>
                <c:formatCode>General</c:formatCode>
                <c:ptCount val="3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</c:numCache>
            </c:numRef>
          </c:cat>
          <c:val>
            <c:numRef>
              <c:f>DATA!$C$442:$E$442</c:f>
              <c:numCache>
                <c:formatCode>0_ </c:formatCode>
                <c:ptCount val="3"/>
                <c:pt idx="0">
                  <c:v>9608.6666666666661</c:v>
                </c:pt>
                <c:pt idx="1">
                  <c:v>18482</c:v>
                </c:pt>
                <c:pt idx="2">
                  <c:v>17056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73728"/>
        <c:axId val="311974120"/>
      </c:barChart>
      <c:catAx>
        <c:axId val="31197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  <a:endParaRPr lang="zh-CN"/>
              </a:p>
            </c:rich>
          </c:tx>
          <c:layout/>
          <c:overlay val="0"/>
        </c:title>
        <c:numFmt formatCode="#,##0.0_);[Red]\(#,##0.0\)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311974120"/>
        <c:crosses val="autoZero"/>
        <c:auto val="1"/>
        <c:lblAlgn val="ctr"/>
        <c:lblOffset val="100"/>
        <c:noMultiLvlLbl val="0"/>
      </c:catAx>
      <c:valAx>
        <c:axId val="311974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RLU</a:t>
                </a:r>
              </a:p>
              <a:p>
                <a:pPr>
                  <a:defRPr/>
                </a:pPr>
                <a:endParaRPr lang="zh-CN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zh-CN"/>
          </a:p>
        </c:txPr>
        <c:crossAx val="311973728"/>
        <c:crosses val="autoZero"/>
        <c:crossBetween val="between"/>
        <c:majorUnit val="6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DATA!$B$478</c:f>
              <c:strCache>
                <c:ptCount val="1"/>
                <c:pt idx="0">
                  <c:v>secNluc</c:v>
                </c:pt>
              </c:strCache>
            </c:strRef>
          </c:tx>
          <c:spPr>
            <a:solidFill>
              <a:schemeClr val="tx1"/>
            </a:solidFill>
            <a:ln w="12700" cap="rnd">
              <a:solidFill>
                <a:schemeClr val="tx1"/>
              </a:solidFill>
              <a:round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DATA!$C$481:$D$481</c:f>
                <c:numCache>
                  <c:formatCode>General</c:formatCode>
                  <c:ptCount val="2"/>
                  <c:pt idx="0">
                    <c:v>3.2561393895465314E-2</c:v>
                  </c:pt>
                  <c:pt idx="1">
                    <c:v>6.3756968882490994E-2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DATA!$C$477:$D$477</c:f>
              <c:strCache>
                <c:ptCount val="2"/>
                <c:pt idx="0">
                  <c:v>Glycyrrhizic acid</c:v>
                </c:pt>
                <c:pt idx="1">
                  <c:v>Puerarin</c:v>
                </c:pt>
              </c:strCache>
            </c:strRef>
          </c:cat>
          <c:val>
            <c:numRef>
              <c:f>DATA!$C$478:$D$478</c:f>
              <c:numCache>
                <c:formatCode>0.00_ </c:formatCode>
                <c:ptCount val="2"/>
                <c:pt idx="0">
                  <c:v>0.42483225050591117</c:v>
                </c:pt>
                <c:pt idx="1">
                  <c:v>0.816460751943764</c:v>
                </c:pt>
              </c:numCache>
            </c:numRef>
          </c:val>
        </c:ser>
        <c:ser>
          <c:idx val="1"/>
          <c:order val="1"/>
          <c:tx>
            <c:strRef>
              <c:f>DATA!$B$479</c:f>
              <c:strCache>
                <c:ptCount val="1"/>
                <c:pt idx="0">
                  <c:v>secNluc with OPG-FLAG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 w="12700" cap="rnd">
              <a:solidFill>
                <a:schemeClr val="tx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</c:dPt>
          <c:errBars>
            <c:errBarType val="plus"/>
            <c:errValType val="cust"/>
            <c:noEndCap val="0"/>
            <c:plus>
              <c:numRef>
                <c:f>DATA!$C$482:$D$482</c:f>
                <c:numCache>
                  <c:formatCode>General</c:formatCode>
                  <c:ptCount val="2"/>
                  <c:pt idx="0">
                    <c:v>5.6611947331473934E-2</c:v>
                  </c:pt>
                  <c:pt idx="1">
                    <c:v>8.5353440432949582E-2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DATA!$C$477:$D$477</c:f>
              <c:strCache>
                <c:ptCount val="2"/>
                <c:pt idx="0">
                  <c:v>Glycyrrhizic acid</c:v>
                </c:pt>
                <c:pt idx="1">
                  <c:v>Puerarin</c:v>
                </c:pt>
              </c:strCache>
            </c:strRef>
          </c:cat>
          <c:val>
            <c:numRef>
              <c:f>DATA!$C$479:$D$479</c:f>
              <c:numCache>
                <c:formatCode>0.00_ </c:formatCode>
                <c:ptCount val="2"/>
                <c:pt idx="0">
                  <c:v>0.4010277984875919</c:v>
                </c:pt>
                <c:pt idx="1">
                  <c:v>0.80517094472254769</c:v>
                </c:pt>
              </c:numCache>
            </c:numRef>
          </c:val>
        </c:ser>
        <c:ser>
          <c:idx val="2"/>
          <c:order val="2"/>
          <c:tx>
            <c:strRef>
              <c:f>DATA!$B$480</c:f>
              <c:strCache>
                <c:ptCount val="1"/>
                <c:pt idx="0">
                  <c:v>secNluc with RANK-FLAG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DATA!$C$483:$D$483</c:f>
                <c:numCache>
                  <c:formatCode>General</c:formatCode>
                  <c:ptCount val="2"/>
                  <c:pt idx="0">
                    <c:v>5.5746225999948662E-2</c:v>
                  </c:pt>
                  <c:pt idx="1">
                    <c:v>9.5394962370137393E-2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DATA!$C$477:$D$477</c:f>
              <c:strCache>
                <c:ptCount val="2"/>
                <c:pt idx="0">
                  <c:v>Glycyrrhizic acid</c:v>
                </c:pt>
                <c:pt idx="1">
                  <c:v>Puerarin</c:v>
                </c:pt>
              </c:strCache>
            </c:strRef>
          </c:cat>
          <c:val>
            <c:numRef>
              <c:f>DATA!$C$480:$D$480</c:f>
              <c:numCache>
                <c:formatCode>0.00_ </c:formatCode>
                <c:ptCount val="2"/>
                <c:pt idx="0">
                  <c:v>0.41479390776440517</c:v>
                </c:pt>
                <c:pt idx="1">
                  <c:v>0.79217701565661958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75296"/>
        <c:axId val="311975688"/>
      </c:barChart>
      <c:catAx>
        <c:axId val="311975296"/>
        <c:scaling>
          <c:orientation val="minMax"/>
        </c:scaling>
        <c:delete val="0"/>
        <c:axPos val="b"/>
        <c:numFmt formatCode="#,##0.0_);[Red]\(#,##0.0\)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1975688"/>
        <c:crosses val="autoZero"/>
        <c:auto val="1"/>
        <c:lblAlgn val="ctr"/>
        <c:lblOffset val="100"/>
        <c:noMultiLvlLbl val="0"/>
      </c:catAx>
      <c:valAx>
        <c:axId val="311975688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Ratio</a:t>
                </a:r>
              </a:p>
              <a:p>
                <a:pPr>
                  <a:defRPr lang="ja-JP"/>
                </a:pPr>
                <a:endParaRPr lang="zh-CN"/>
              </a:p>
            </c:rich>
          </c:tx>
          <c:overlay val="0"/>
        </c:title>
        <c:numFmt formatCode="0.0_ 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197529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DATA!$B$504</c:f>
              <c:strCache>
                <c:ptCount val="1"/>
                <c:pt idx="0">
                  <c:v>Beads Purification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DATA!$C$508:$J$508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6</c:v>
                  </c:pt>
                  <c:pt idx="2">
                    <c:v>1</c:v>
                  </c:pt>
                  <c:pt idx="3">
                    <c:v>9</c:v>
                  </c:pt>
                  <c:pt idx="4">
                    <c:v>20</c:v>
                  </c:pt>
                  <c:pt idx="5">
                    <c:v>30</c:v>
                  </c:pt>
                  <c:pt idx="6">
                    <c:v>35</c:v>
                  </c:pt>
                  <c:pt idx="7">
                    <c:v>92</c:v>
                  </c:pt>
                </c:numCache>
              </c:numRef>
            </c:plus>
            <c:minus>
              <c:numRef>
                <c:f>DATA!$C$508:$J$508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6</c:v>
                  </c:pt>
                  <c:pt idx="2">
                    <c:v>1</c:v>
                  </c:pt>
                  <c:pt idx="3">
                    <c:v>9</c:v>
                  </c:pt>
                  <c:pt idx="4">
                    <c:v>20</c:v>
                  </c:pt>
                  <c:pt idx="5">
                    <c:v>30</c:v>
                  </c:pt>
                  <c:pt idx="6">
                    <c:v>35</c:v>
                  </c:pt>
                  <c:pt idx="7">
                    <c:v>92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DATA!$C$503:$J$503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DATA!$C$504:$J$504</c:f>
              <c:numCache>
                <c:formatCode>General</c:formatCode>
                <c:ptCount val="8"/>
                <c:pt idx="0">
                  <c:v>19</c:v>
                </c:pt>
                <c:pt idx="1">
                  <c:v>32</c:v>
                </c:pt>
                <c:pt idx="2">
                  <c:v>46</c:v>
                </c:pt>
                <c:pt idx="3">
                  <c:v>103</c:v>
                </c:pt>
                <c:pt idx="4">
                  <c:v>204</c:v>
                </c:pt>
                <c:pt idx="5">
                  <c:v>379</c:v>
                </c:pt>
                <c:pt idx="6">
                  <c:v>661</c:v>
                </c:pt>
                <c:pt idx="7">
                  <c:v>1027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DATA!$B$505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DATA!$C$509:$J$509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3</c:v>
                  </c:pt>
                  <c:pt idx="2">
                    <c:v>6</c:v>
                  </c:pt>
                  <c:pt idx="3">
                    <c:v>19</c:v>
                  </c:pt>
                  <c:pt idx="4">
                    <c:v>4</c:v>
                  </c:pt>
                  <c:pt idx="5">
                    <c:v>7</c:v>
                  </c:pt>
                  <c:pt idx="6">
                    <c:v>33</c:v>
                  </c:pt>
                  <c:pt idx="7">
                    <c:v>106</c:v>
                  </c:pt>
                </c:numCache>
              </c:numRef>
            </c:plus>
            <c:minus>
              <c:numRef>
                <c:f>DATA!$C$509:$J$509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3</c:v>
                  </c:pt>
                  <c:pt idx="2">
                    <c:v>6</c:v>
                  </c:pt>
                  <c:pt idx="3">
                    <c:v>19</c:v>
                  </c:pt>
                  <c:pt idx="4">
                    <c:v>4</c:v>
                  </c:pt>
                  <c:pt idx="5">
                    <c:v>7</c:v>
                  </c:pt>
                  <c:pt idx="6">
                    <c:v>33</c:v>
                  </c:pt>
                  <c:pt idx="7">
                    <c:v>106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DATA!$C$503:$J$503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DATA!$C$505:$J$505</c:f>
              <c:numCache>
                <c:formatCode>General</c:formatCode>
                <c:ptCount val="8"/>
                <c:pt idx="0">
                  <c:v>608</c:v>
                </c:pt>
                <c:pt idx="1">
                  <c:v>609</c:v>
                </c:pt>
                <c:pt idx="2">
                  <c:v>630</c:v>
                </c:pt>
                <c:pt idx="3">
                  <c:v>604</c:v>
                </c:pt>
                <c:pt idx="4">
                  <c:v>619</c:v>
                </c:pt>
                <c:pt idx="5">
                  <c:v>612</c:v>
                </c:pt>
                <c:pt idx="6">
                  <c:v>622</c:v>
                </c:pt>
                <c:pt idx="7">
                  <c:v>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DATA!$B$506</c:f>
              <c:strCache>
                <c:ptCount val="1"/>
                <c:pt idx="0">
                  <c:v>50% 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DATA!$C$510:$J$510</c:f>
                <c:numCache>
                  <c:formatCode>General</c:formatCode>
                  <c:ptCount val="8"/>
                  <c:pt idx="0">
                    <c:v>23</c:v>
                  </c:pt>
                  <c:pt idx="1">
                    <c:v>20</c:v>
                  </c:pt>
                  <c:pt idx="2">
                    <c:v>21</c:v>
                  </c:pt>
                  <c:pt idx="3">
                    <c:v>6</c:v>
                  </c:pt>
                  <c:pt idx="4">
                    <c:v>13</c:v>
                  </c:pt>
                  <c:pt idx="5">
                    <c:v>32</c:v>
                  </c:pt>
                  <c:pt idx="6">
                    <c:v>24</c:v>
                  </c:pt>
                  <c:pt idx="7">
                    <c:v>48</c:v>
                  </c:pt>
                </c:numCache>
              </c:numRef>
            </c:plus>
            <c:minus>
              <c:numRef>
                <c:f>DATA!$C$510:$J$510</c:f>
                <c:numCache>
                  <c:formatCode>General</c:formatCode>
                  <c:ptCount val="8"/>
                  <c:pt idx="0">
                    <c:v>23</c:v>
                  </c:pt>
                  <c:pt idx="1">
                    <c:v>20</c:v>
                  </c:pt>
                  <c:pt idx="2">
                    <c:v>21</c:v>
                  </c:pt>
                  <c:pt idx="3">
                    <c:v>6</c:v>
                  </c:pt>
                  <c:pt idx="4">
                    <c:v>13</c:v>
                  </c:pt>
                  <c:pt idx="5">
                    <c:v>32</c:v>
                  </c:pt>
                  <c:pt idx="6">
                    <c:v>24</c:v>
                  </c:pt>
                  <c:pt idx="7">
                    <c:v>48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DATA!$C$503:$J$503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DATA!$C$506:$J$506</c:f>
              <c:numCache>
                <c:formatCode>General</c:formatCode>
                <c:ptCount val="8"/>
                <c:pt idx="0">
                  <c:v>355</c:v>
                </c:pt>
                <c:pt idx="1">
                  <c:v>335</c:v>
                </c:pt>
                <c:pt idx="2">
                  <c:v>354</c:v>
                </c:pt>
                <c:pt idx="3">
                  <c:v>356</c:v>
                </c:pt>
                <c:pt idx="4">
                  <c:v>354</c:v>
                </c:pt>
                <c:pt idx="5">
                  <c:v>340</c:v>
                </c:pt>
                <c:pt idx="6">
                  <c:v>386</c:v>
                </c:pt>
                <c:pt idx="7">
                  <c:v>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DATA!$B$507</c:f>
              <c:strCache>
                <c:ptCount val="1"/>
                <c:pt idx="0">
                  <c:v>10% 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DATA!$C$511:$J$511</c:f>
                <c:numCache>
                  <c:formatCode>General</c:formatCode>
                  <c:ptCount val="8"/>
                  <c:pt idx="0">
                    <c:v>9</c:v>
                  </c:pt>
                  <c:pt idx="1">
                    <c:v>11</c:v>
                  </c:pt>
                  <c:pt idx="2">
                    <c:v>4</c:v>
                  </c:pt>
                  <c:pt idx="3">
                    <c:v>14</c:v>
                  </c:pt>
                  <c:pt idx="4">
                    <c:v>4</c:v>
                  </c:pt>
                  <c:pt idx="5">
                    <c:v>12</c:v>
                  </c:pt>
                  <c:pt idx="6">
                    <c:v>3</c:v>
                  </c:pt>
                  <c:pt idx="7">
                    <c:v>11</c:v>
                  </c:pt>
                </c:numCache>
              </c:numRef>
            </c:plus>
            <c:minus>
              <c:numRef>
                <c:f>DATA!$C$511:$J$511</c:f>
                <c:numCache>
                  <c:formatCode>General</c:formatCode>
                  <c:ptCount val="8"/>
                  <c:pt idx="0">
                    <c:v>9</c:v>
                  </c:pt>
                  <c:pt idx="1">
                    <c:v>11</c:v>
                  </c:pt>
                  <c:pt idx="2">
                    <c:v>4</c:v>
                  </c:pt>
                  <c:pt idx="3">
                    <c:v>14</c:v>
                  </c:pt>
                  <c:pt idx="4">
                    <c:v>4</c:v>
                  </c:pt>
                  <c:pt idx="5">
                    <c:v>12</c:v>
                  </c:pt>
                  <c:pt idx="6">
                    <c:v>3</c:v>
                  </c:pt>
                  <c:pt idx="7">
                    <c:v>11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DATA!$C$503:$J$503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DATA!$C$507:$J$507</c:f>
              <c:numCache>
                <c:formatCode>General</c:formatCode>
                <c:ptCount val="8"/>
                <c:pt idx="0">
                  <c:v>35</c:v>
                </c:pt>
                <c:pt idx="1">
                  <c:v>45</c:v>
                </c:pt>
                <c:pt idx="2">
                  <c:v>52</c:v>
                </c:pt>
                <c:pt idx="3">
                  <c:v>57</c:v>
                </c:pt>
                <c:pt idx="4">
                  <c:v>84</c:v>
                </c:pt>
                <c:pt idx="5">
                  <c:v>85</c:v>
                </c:pt>
                <c:pt idx="6">
                  <c:v>97</c:v>
                </c:pt>
                <c:pt idx="7">
                  <c:v>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31696"/>
        <c:axId val="329032088"/>
      </c:lineChart>
      <c:catAx>
        <c:axId val="32903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zh-CN" sz="1800" b="0" i="0" baseline="0">
                    <a:effectLst/>
                  </a:rPr>
                  <a:t>Cell Number / well</a:t>
                </a:r>
                <a:endParaRPr lang="zh-CN" altLang="zh-CN">
                  <a:effectLst/>
                </a:endParaRPr>
              </a:p>
            </c:rich>
          </c:tx>
          <c:overlay val="0"/>
        </c:title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29032088"/>
        <c:crosses val="autoZero"/>
        <c:auto val="1"/>
        <c:lblAlgn val="ctr"/>
        <c:lblOffset val="100"/>
        <c:noMultiLvlLbl val="0"/>
      </c:catAx>
      <c:valAx>
        <c:axId val="329032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zh-CN" b="0"/>
                  <a:t>RLU</a:t>
                </a:r>
              </a:p>
              <a:p>
                <a:pPr>
                  <a:defRPr lang="ja-JP"/>
                </a:pPr>
                <a:endParaRPr lang="zh-CN" altLang="en-US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29031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DATA!$N$504</c:f>
              <c:strCache>
                <c:ptCount val="1"/>
                <c:pt idx="0">
                  <c:v>Beads Purification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DATA!$O$508:$V$508</c:f>
                <c:numCache>
                  <c:formatCode>General</c:formatCode>
                  <c:ptCount val="8"/>
                  <c:pt idx="0">
                    <c:v>9</c:v>
                  </c:pt>
                  <c:pt idx="1">
                    <c:v>14</c:v>
                  </c:pt>
                  <c:pt idx="2">
                    <c:v>42</c:v>
                  </c:pt>
                  <c:pt idx="3">
                    <c:v>117</c:v>
                  </c:pt>
                  <c:pt idx="4">
                    <c:v>96</c:v>
                  </c:pt>
                  <c:pt idx="5">
                    <c:v>171</c:v>
                  </c:pt>
                  <c:pt idx="6">
                    <c:v>304</c:v>
                  </c:pt>
                  <c:pt idx="7">
                    <c:v>906</c:v>
                  </c:pt>
                </c:numCache>
              </c:numRef>
            </c:plus>
            <c:minus>
              <c:numRef>
                <c:f>DATA!$O$508:$V$508</c:f>
                <c:numCache>
                  <c:formatCode>General</c:formatCode>
                  <c:ptCount val="8"/>
                  <c:pt idx="0">
                    <c:v>9</c:v>
                  </c:pt>
                  <c:pt idx="1">
                    <c:v>14</c:v>
                  </c:pt>
                  <c:pt idx="2">
                    <c:v>42</c:v>
                  </c:pt>
                  <c:pt idx="3">
                    <c:v>117</c:v>
                  </c:pt>
                  <c:pt idx="4">
                    <c:v>96</c:v>
                  </c:pt>
                  <c:pt idx="5">
                    <c:v>171</c:v>
                  </c:pt>
                  <c:pt idx="6">
                    <c:v>304</c:v>
                  </c:pt>
                  <c:pt idx="7">
                    <c:v>906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DATA!$O$503:$V$503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DATA!$O$504:$V$504</c:f>
              <c:numCache>
                <c:formatCode>General</c:formatCode>
                <c:ptCount val="8"/>
                <c:pt idx="0">
                  <c:v>17</c:v>
                </c:pt>
                <c:pt idx="1">
                  <c:v>226</c:v>
                </c:pt>
                <c:pt idx="2">
                  <c:v>462</c:v>
                </c:pt>
                <c:pt idx="3">
                  <c:v>1113</c:v>
                </c:pt>
                <c:pt idx="4">
                  <c:v>2232</c:v>
                </c:pt>
                <c:pt idx="5">
                  <c:v>4261</c:v>
                </c:pt>
                <c:pt idx="6">
                  <c:v>7255</c:v>
                </c:pt>
                <c:pt idx="7">
                  <c:v>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DATA!$N$505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DATA!$O$509:$V$509</c:f>
                <c:numCache>
                  <c:formatCode>General</c:formatCode>
                  <c:ptCount val="8"/>
                  <c:pt idx="0">
                    <c:v>10</c:v>
                  </c:pt>
                  <c:pt idx="1">
                    <c:v>3</c:v>
                  </c:pt>
                  <c:pt idx="2">
                    <c:v>32</c:v>
                  </c:pt>
                  <c:pt idx="3">
                    <c:v>17</c:v>
                  </c:pt>
                  <c:pt idx="4">
                    <c:v>87</c:v>
                  </c:pt>
                  <c:pt idx="5">
                    <c:v>192</c:v>
                  </c:pt>
                  <c:pt idx="6">
                    <c:v>298</c:v>
                  </c:pt>
                  <c:pt idx="7">
                    <c:v>761</c:v>
                  </c:pt>
                </c:numCache>
              </c:numRef>
            </c:plus>
            <c:minus>
              <c:numRef>
                <c:f>DATA!$O$509:$V$509</c:f>
                <c:numCache>
                  <c:formatCode>General</c:formatCode>
                  <c:ptCount val="8"/>
                  <c:pt idx="0">
                    <c:v>10</c:v>
                  </c:pt>
                  <c:pt idx="1">
                    <c:v>3</c:v>
                  </c:pt>
                  <c:pt idx="2">
                    <c:v>32</c:v>
                  </c:pt>
                  <c:pt idx="3">
                    <c:v>17</c:v>
                  </c:pt>
                  <c:pt idx="4">
                    <c:v>87</c:v>
                  </c:pt>
                  <c:pt idx="5">
                    <c:v>192</c:v>
                  </c:pt>
                  <c:pt idx="6">
                    <c:v>298</c:v>
                  </c:pt>
                  <c:pt idx="7">
                    <c:v>761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DATA!$O$503:$V$503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DATA!$O$505:$V$505</c:f>
              <c:numCache>
                <c:formatCode>General</c:formatCode>
                <c:ptCount val="8"/>
                <c:pt idx="0">
                  <c:v>615</c:v>
                </c:pt>
                <c:pt idx="1">
                  <c:v>640</c:v>
                </c:pt>
                <c:pt idx="2">
                  <c:v>631</c:v>
                </c:pt>
                <c:pt idx="3">
                  <c:v>653</c:v>
                </c:pt>
                <c:pt idx="4">
                  <c:v>951</c:v>
                </c:pt>
                <c:pt idx="5">
                  <c:v>1827</c:v>
                </c:pt>
                <c:pt idx="6">
                  <c:v>4833</c:v>
                </c:pt>
                <c:pt idx="7">
                  <c:v>10186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DATA!$N$506</c:f>
              <c:strCache>
                <c:ptCount val="1"/>
                <c:pt idx="0">
                  <c:v>50% 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DATA!$O$510:$V$510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37</c:v>
                  </c:pt>
                  <c:pt idx="2">
                    <c:v>16</c:v>
                  </c:pt>
                  <c:pt idx="3">
                    <c:v>26</c:v>
                  </c:pt>
                  <c:pt idx="4">
                    <c:v>22</c:v>
                  </c:pt>
                  <c:pt idx="5">
                    <c:v>172</c:v>
                  </c:pt>
                  <c:pt idx="6">
                    <c:v>247</c:v>
                  </c:pt>
                  <c:pt idx="7">
                    <c:v>256</c:v>
                  </c:pt>
                </c:numCache>
              </c:numRef>
            </c:plus>
            <c:minus>
              <c:numRef>
                <c:f>DATA!$O$510:$V$510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37</c:v>
                  </c:pt>
                  <c:pt idx="2">
                    <c:v>16</c:v>
                  </c:pt>
                  <c:pt idx="3">
                    <c:v>26</c:v>
                  </c:pt>
                  <c:pt idx="4">
                    <c:v>22</c:v>
                  </c:pt>
                  <c:pt idx="5">
                    <c:v>172</c:v>
                  </c:pt>
                  <c:pt idx="6">
                    <c:v>247</c:v>
                  </c:pt>
                  <c:pt idx="7">
                    <c:v>256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DATA!$O$503:$V$503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DATA!$O$506:$V$506</c:f>
              <c:numCache>
                <c:formatCode>General</c:formatCode>
                <c:ptCount val="8"/>
                <c:pt idx="0">
                  <c:v>309</c:v>
                </c:pt>
                <c:pt idx="1">
                  <c:v>344</c:v>
                </c:pt>
                <c:pt idx="2">
                  <c:v>335</c:v>
                </c:pt>
                <c:pt idx="3">
                  <c:v>340</c:v>
                </c:pt>
                <c:pt idx="4">
                  <c:v>432</c:v>
                </c:pt>
                <c:pt idx="5">
                  <c:v>954</c:v>
                </c:pt>
                <c:pt idx="6">
                  <c:v>2491</c:v>
                </c:pt>
                <c:pt idx="7">
                  <c:v>5221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DATA!$N$507</c:f>
              <c:strCache>
                <c:ptCount val="1"/>
                <c:pt idx="0">
                  <c:v>10% 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DATA!$O$511:$V$511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15</c:v>
                  </c:pt>
                  <c:pt idx="2">
                    <c:v>9</c:v>
                  </c:pt>
                  <c:pt idx="3">
                    <c:v>15</c:v>
                  </c:pt>
                  <c:pt idx="4">
                    <c:v>11</c:v>
                  </c:pt>
                  <c:pt idx="5">
                    <c:v>72</c:v>
                  </c:pt>
                  <c:pt idx="6">
                    <c:v>47</c:v>
                  </c:pt>
                  <c:pt idx="7">
                    <c:v>133</c:v>
                  </c:pt>
                </c:numCache>
              </c:numRef>
            </c:plus>
            <c:minus>
              <c:numRef>
                <c:f>DATA!$O$511:$V$511</c:f>
                <c:numCache>
                  <c:formatCode>General</c:formatCode>
                  <c:ptCount val="8"/>
                  <c:pt idx="0">
                    <c:v>6</c:v>
                  </c:pt>
                  <c:pt idx="1">
                    <c:v>15</c:v>
                  </c:pt>
                  <c:pt idx="2">
                    <c:v>9</c:v>
                  </c:pt>
                  <c:pt idx="3">
                    <c:v>15</c:v>
                  </c:pt>
                  <c:pt idx="4">
                    <c:v>11</c:v>
                  </c:pt>
                  <c:pt idx="5">
                    <c:v>72</c:v>
                  </c:pt>
                  <c:pt idx="6">
                    <c:v>47</c:v>
                  </c:pt>
                  <c:pt idx="7">
                    <c:v>133</c:v>
                  </c:pt>
                </c:numCache>
              </c:numRef>
            </c:minus>
            <c:spPr>
              <a:ln w="158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DATA!$O$503:$V$503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DATA!$O$507:$V$507</c:f>
              <c:numCache>
                <c:formatCode>General</c:formatCode>
                <c:ptCount val="8"/>
                <c:pt idx="0">
                  <c:v>35</c:v>
                </c:pt>
                <c:pt idx="1">
                  <c:v>67</c:v>
                </c:pt>
                <c:pt idx="2">
                  <c:v>64</c:v>
                </c:pt>
                <c:pt idx="3">
                  <c:v>70</c:v>
                </c:pt>
                <c:pt idx="4">
                  <c:v>85</c:v>
                </c:pt>
                <c:pt idx="5">
                  <c:v>178</c:v>
                </c:pt>
                <c:pt idx="6">
                  <c:v>444</c:v>
                </c:pt>
                <c:pt idx="7">
                  <c:v>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32872"/>
        <c:axId val="329033264"/>
      </c:lineChart>
      <c:catAx>
        <c:axId val="329032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Cell Number / well</a:t>
                </a:r>
                <a:endParaRPr lang="zh-CN"/>
              </a:p>
            </c:rich>
          </c:tx>
          <c:overlay val="0"/>
        </c:title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29033264"/>
        <c:crosses val="autoZero"/>
        <c:auto val="1"/>
        <c:lblAlgn val="ctr"/>
        <c:lblOffset val="100"/>
        <c:noMultiLvlLbl val="0"/>
      </c:catAx>
      <c:valAx>
        <c:axId val="329033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RLU</a:t>
                </a:r>
              </a:p>
              <a:p>
                <a:pPr>
                  <a:defRPr lang="ja-JP"/>
                </a:pPr>
                <a:endParaRPr lang="zh-CN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29032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DATA!$B$553</c:f>
              <c:strCache>
                <c:ptCount val="1"/>
                <c:pt idx="0">
                  <c:v>Beads Purification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DATA!$C$557:$J$557</c:f>
                <c:numCache>
                  <c:formatCode>General</c:formatCode>
                  <c:ptCount val="8"/>
                  <c:pt idx="0">
                    <c:v>0.52373657500693993</c:v>
                  </c:pt>
                  <c:pt idx="1">
                    <c:v>1.5733086156250433</c:v>
                  </c:pt>
                  <c:pt idx="2">
                    <c:v>0.71500582748208008</c:v>
                  </c:pt>
                  <c:pt idx="3">
                    <c:v>1.7275512534606028</c:v>
                  </c:pt>
                  <c:pt idx="4">
                    <c:v>1.2150308638055245</c:v>
                  </c:pt>
                  <c:pt idx="5">
                    <c:v>0.60002777713480304</c:v>
                  </c:pt>
                  <c:pt idx="6">
                    <c:v>0.53928965624544778</c:v>
                  </c:pt>
                  <c:pt idx="7">
                    <c:v>0.28023799409311645</c:v>
                  </c:pt>
                </c:numCache>
              </c:numRef>
            </c:plus>
            <c:minus>
              <c:numRef>
                <c:f>DATA!$C$557:$J$557</c:f>
                <c:numCache>
                  <c:formatCode>General</c:formatCode>
                  <c:ptCount val="8"/>
                  <c:pt idx="0">
                    <c:v>0.52373657500693993</c:v>
                  </c:pt>
                  <c:pt idx="1">
                    <c:v>1.5733086156250433</c:v>
                  </c:pt>
                  <c:pt idx="2">
                    <c:v>0.71500582748208008</c:v>
                  </c:pt>
                  <c:pt idx="3">
                    <c:v>1.7275512534606028</c:v>
                  </c:pt>
                  <c:pt idx="4">
                    <c:v>1.2150308638055245</c:v>
                  </c:pt>
                  <c:pt idx="5">
                    <c:v>0.60002777713480304</c:v>
                  </c:pt>
                  <c:pt idx="6">
                    <c:v>0.53928965624544778</c:v>
                  </c:pt>
                  <c:pt idx="7">
                    <c:v>0.28023799409311645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DATA!$C$552:$J$552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DATA!$C$553:$J$553</c:f>
              <c:numCache>
                <c:formatCode>0.00_ </c:formatCode>
                <c:ptCount val="8"/>
                <c:pt idx="0">
                  <c:v>0.96</c:v>
                </c:pt>
                <c:pt idx="1">
                  <c:v>7.2700000000000005</c:v>
                </c:pt>
                <c:pt idx="2">
                  <c:v>9.8933333333333344</c:v>
                </c:pt>
                <c:pt idx="3">
                  <c:v>10.846666666666666</c:v>
                </c:pt>
                <c:pt idx="4">
                  <c:v>11</c:v>
                </c:pt>
                <c:pt idx="5">
                  <c:v>11.263333333333334</c:v>
                </c:pt>
                <c:pt idx="6">
                  <c:v>10.983333333333334</c:v>
                </c:pt>
                <c:pt idx="7">
                  <c:v>10.823333333333332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DATA!$B$554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DATA!$C$558:$J$558</c:f>
                <c:numCache>
                  <c:formatCode>General</c:formatCode>
                  <c:ptCount val="8"/>
                  <c:pt idx="0">
                    <c:v>3.0000000000000027E-2</c:v>
                  </c:pt>
                  <c:pt idx="1">
                    <c:v>1.0000000000000009E-2</c:v>
                  </c:pt>
                  <c:pt idx="2">
                    <c:v>6.1101009266077921E-2</c:v>
                  </c:pt>
                  <c:pt idx="3">
                    <c:v>5.9999999999999942E-2</c:v>
                  </c:pt>
                  <c:pt idx="4">
                    <c:v>0.13228756555322957</c:v>
                  </c:pt>
                  <c:pt idx="5">
                    <c:v>0.33471380810079138</c:v>
                  </c:pt>
                  <c:pt idx="6">
                    <c:v>0.83739675980584827</c:v>
                  </c:pt>
                  <c:pt idx="7">
                    <c:v>1.5579580653320979</c:v>
                  </c:pt>
                </c:numCache>
              </c:numRef>
            </c:plus>
            <c:minus>
              <c:numRef>
                <c:f>DATA!$C$558:$J$558</c:f>
                <c:numCache>
                  <c:formatCode>General</c:formatCode>
                  <c:ptCount val="8"/>
                  <c:pt idx="0">
                    <c:v>3.0000000000000027E-2</c:v>
                  </c:pt>
                  <c:pt idx="1">
                    <c:v>1.0000000000000009E-2</c:v>
                  </c:pt>
                  <c:pt idx="2">
                    <c:v>6.1101009266077921E-2</c:v>
                  </c:pt>
                  <c:pt idx="3">
                    <c:v>5.9999999999999942E-2</c:v>
                  </c:pt>
                  <c:pt idx="4">
                    <c:v>0.13228756555322957</c:v>
                  </c:pt>
                  <c:pt idx="5">
                    <c:v>0.33471380810079138</c:v>
                  </c:pt>
                  <c:pt idx="6">
                    <c:v>0.83739675980584827</c:v>
                  </c:pt>
                  <c:pt idx="7">
                    <c:v>1.5579580653320979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DATA!$C$552:$J$552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DATA!$C$554:$J$554</c:f>
              <c:numCache>
                <c:formatCode>0.00_ </c:formatCode>
                <c:ptCount val="8"/>
                <c:pt idx="0">
                  <c:v>1.01</c:v>
                </c:pt>
                <c:pt idx="1">
                  <c:v>1.05</c:v>
                </c:pt>
                <c:pt idx="2">
                  <c:v>1.0033333333333332</c:v>
                </c:pt>
                <c:pt idx="3">
                  <c:v>1.0799999999999998</c:v>
                </c:pt>
                <c:pt idx="4">
                  <c:v>1.54</c:v>
                </c:pt>
                <c:pt idx="5">
                  <c:v>2.9866666666666664</c:v>
                </c:pt>
                <c:pt idx="6">
                  <c:v>7.7866666666666662</c:v>
                </c:pt>
                <c:pt idx="7">
                  <c:v>10.863333333333335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DATA!$B$555</c:f>
              <c:strCache>
                <c:ptCount val="1"/>
                <c:pt idx="0">
                  <c:v>50% 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DATA!$C$559:$J$559</c:f>
                <c:numCache>
                  <c:formatCode>General</c:formatCode>
                  <c:ptCount val="8"/>
                  <c:pt idx="0">
                    <c:v>4.7258156262526121E-2</c:v>
                  </c:pt>
                  <c:pt idx="1">
                    <c:v>0.1692138686199619</c:v>
                  </c:pt>
                  <c:pt idx="2">
                    <c:v>4.6188021535170036E-2</c:v>
                  </c:pt>
                  <c:pt idx="3">
                    <c:v>5.6862407030773256E-2</c:v>
                  </c:pt>
                  <c:pt idx="4">
                    <c:v>2.6457513110645928E-2</c:v>
                  </c:pt>
                  <c:pt idx="5">
                    <c:v>0.53425961229849073</c:v>
                  </c:pt>
                  <c:pt idx="6">
                    <c:v>0.71189886922230738</c:v>
                  </c:pt>
                  <c:pt idx="7">
                    <c:v>1.3435773144854748</c:v>
                  </c:pt>
                </c:numCache>
              </c:numRef>
            </c:plus>
            <c:minus>
              <c:numRef>
                <c:f>DATA!$C$559:$J$559</c:f>
                <c:numCache>
                  <c:formatCode>General</c:formatCode>
                  <c:ptCount val="8"/>
                  <c:pt idx="0">
                    <c:v>4.7258156262526121E-2</c:v>
                  </c:pt>
                  <c:pt idx="1">
                    <c:v>0.1692138686199619</c:v>
                  </c:pt>
                  <c:pt idx="2">
                    <c:v>4.6188021535170036E-2</c:v>
                  </c:pt>
                  <c:pt idx="3">
                    <c:v>5.6862407030773256E-2</c:v>
                  </c:pt>
                  <c:pt idx="4">
                    <c:v>2.6457513110645928E-2</c:v>
                  </c:pt>
                  <c:pt idx="5">
                    <c:v>0.53425961229849073</c:v>
                  </c:pt>
                  <c:pt idx="6">
                    <c:v>0.71189886922230738</c:v>
                  </c:pt>
                  <c:pt idx="7">
                    <c:v>1.3435773144854748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DATA!$C$552:$J$552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DATA!$C$555:$J$555</c:f>
              <c:numCache>
                <c:formatCode>0.00_ </c:formatCode>
                <c:ptCount val="8"/>
                <c:pt idx="0">
                  <c:v>0.87333333333333341</c:v>
                </c:pt>
                <c:pt idx="1">
                  <c:v>1.0333333333333332</c:v>
                </c:pt>
                <c:pt idx="2">
                  <c:v>0.95333333333333325</c:v>
                </c:pt>
                <c:pt idx="3">
                  <c:v>0.95333333333333325</c:v>
                </c:pt>
                <c:pt idx="4">
                  <c:v>1.22</c:v>
                </c:pt>
                <c:pt idx="5">
                  <c:v>2.8166666666666664</c:v>
                </c:pt>
                <c:pt idx="6">
                  <c:v>6.47</c:v>
                </c:pt>
                <c:pt idx="7">
                  <c:v>11.58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DATA!$B$556</c:f>
              <c:strCache>
                <c:ptCount val="1"/>
                <c:pt idx="0">
                  <c:v>10% Medium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DATA!$C$560:$J$560</c:f>
                <c:numCache>
                  <c:formatCode>General</c:formatCode>
                  <c:ptCount val="8"/>
                  <c:pt idx="0">
                    <c:v>0.26851443164195032</c:v>
                  </c:pt>
                  <c:pt idx="1">
                    <c:v>0.16522711641858306</c:v>
                  </c:pt>
                  <c:pt idx="2">
                    <c:v>9.2376043070340072E-2</c:v>
                  </c:pt>
                  <c:pt idx="3">
                    <c:v>0.37000000000000033</c:v>
                  </c:pt>
                  <c:pt idx="4">
                    <c:v>0.1778576209593882</c:v>
                  </c:pt>
                  <c:pt idx="5">
                    <c:v>0.61043700193659267</c:v>
                  </c:pt>
                  <c:pt idx="6">
                    <c:v>0.55626732182767424</c:v>
                  </c:pt>
                  <c:pt idx="7">
                    <c:v>0.53507008886687002</c:v>
                  </c:pt>
                </c:numCache>
              </c:numRef>
            </c:plus>
            <c:minus>
              <c:numRef>
                <c:f>DATA!$C$560:$J$560</c:f>
                <c:numCache>
                  <c:formatCode>General</c:formatCode>
                  <c:ptCount val="8"/>
                  <c:pt idx="0">
                    <c:v>0.26851443164195032</c:v>
                  </c:pt>
                  <c:pt idx="1">
                    <c:v>0.16522711641858306</c:v>
                  </c:pt>
                  <c:pt idx="2">
                    <c:v>9.2376043070340072E-2</c:v>
                  </c:pt>
                  <c:pt idx="3">
                    <c:v>0.37000000000000033</c:v>
                  </c:pt>
                  <c:pt idx="4">
                    <c:v>0.1778576209593882</c:v>
                  </c:pt>
                  <c:pt idx="5">
                    <c:v>0.61043700193659267</c:v>
                  </c:pt>
                  <c:pt idx="6">
                    <c:v>0.55626732182767424</c:v>
                  </c:pt>
                  <c:pt idx="7">
                    <c:v>0.53507008886687002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DATA!$C$552:$J$552</c:f>
              <c:numCache>
                <c:formatCode>@</c:formatCode>
                <c:ptCount val="8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DATA!$C$556:$J$556</c:f>
              <c:numCache>
                <c:formatCode>0.00_ </c:formatCode>
                <c:ptCount val="8"/>
                <c:pt idx="0">
                  <c:v>1.05</c:v>
                </c:pt>
                <c:pt idx="1">
                  <c:v>1.5</c:v>
                </c:pt>
                <c:pt idx="2">
                  <c:v>1.2066666666666668</c:v>
                </c:pt>
                <c:pt idx="3">
                  <c:v>1.26</c:v>
                </c:pt>
                <c:pt idx="4">
                  <c:v>1.0133333333333332</c:v>
                </c:pt>
                <c:pt idx="5">
                  <c:v>2.0333333333333332</c:v>
                </c:pt>
                <c:pt idx="6">
                  <c:v>4.5566666666666666</c:v>
                </c:pt>
                <c:pt idx="7">
                  <c:v>9.2700000000000014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34048"/>
        <c:axId val="329034440"/>
      </c:lineChart>
      <c:catAx>
        <c:axId val="32903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zh-CN" sz="1800" b="0" i="0" baseline="0">
                    <a:effectLst/>
                  </a:rPr>
                  <a:t>Cell Number / well</a:t>
                </a:r>
                <a:endParaRPr lang="zh-CN" altLang="zh-CN">
                  <a:effectLst/>
                </a:endParaRPr>
              </a:p>
            </c:rich>
          </c:tx>
          <c:overlay val="0"/>
        </c:title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29034440"/>
        <c:crosses val="autoZero"/>
        <c:auto val="1"/>
        <c:lblAlgn val="ctr"/>
        <c:lblOffset val="100"/>
        <c:noMultiLvlLbl val="0"/>
      </c:catAx>
      <c:valAx>
        <c:axId val="329034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 b="0"/>
                </a:pPr>
                <a:r>
                  <a:rPr lang="en-US" b="0"/>
                  <a:t>Ratio of  RLU</a:t>
                </a:r>
              </a:p>
              <a:p>
                <a:pPr>
                  <a:defRPr lang="ja-JP" b="0"/>
                </a:pPr>
                <a:endParaRPr lang="zh-CN" b="0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29034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DATA!$C$53</c:f>
              <c:strCache>
                <c:ptCount val="1"/>
                <c:pt idx="0">
                  <c:v>10%FBS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DATA!$D$59:$I$59</c:f>
                <c:numCache>
                  <c:formatCode>General</c:formatCode>
                  <c:ptCount val="6"/>
                  <c:pt idx="0">
                    <c:v>14.0118997046558</c:v>
                  </c:pt>
                  <c:pt idx="1">
                    <c:v>11.372481406154654</c:v>
                  </c:pt>
                  <c:pt idx="2">
                    <c:v>15.394804318340652</c:v>
                  </c:pt>
                  <c:pt idx="3">
                    <c:v>10.535653752852738</c:v>
                  </c:pt>
                  <c:pt idx="4">
                    <c:v>15.524174696260024</c:v>
                  </c:pt>
                  <c:pt idx="5">
                    <c:v>32.511536414017719</c:v>
                  </c:pt>
                </c:numCache>
              </c:numRef>
            </c:plus>
            <c:minus>
              <c:numRef>
                <c:f>DATA!$D$59:$I$59</c:f>
                <c:numCache>
                  <c:formatCode>General</c:formatCode>
                  <c:ptCount val="6"/>
                  <c:pt idx="0">
                    <c:v>14.0118997046558</c:v>
                  </c:pt>
                  <c:pt idx="1">
                    <c:v>11.372481406154654</c:v>
                  </c:pt>
                  <c:pt idx="2">
                    <c:v>15.394804318340652</c:v>
                  </c:pt>
                  <c:pt idx="3">
                    <c:v>10.535653752852738</c:v>
                  </c:pt>
                  <c:pt idx="4">
                    <c:v>15.524174696260024</c:v>
                  </c:pt>
                  <c:pt idx="5">
                    <c:v>32.511536414017719</c:v>
                  </c:pt>
                </c:numCache>
              </c:numRef>
            </c:minus>
            <c:spPr>
              <a:ln w="158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DATA!$D$52:$I$52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DATA!$D$53:$I$53</c:f>
              <c:numCache>
                <c:formatCode>0_);[Red]\(0\)</c:formatCode>
                <c:ptCount val="6"/>
                <c:pt idx="0">
                  <c:v>309.33333333333331</c:v>
                </c:pt>
                <c:pt idx="1">
                  <c:v>314.33333333333331</c:v>
                </c:pt>
                <c:pt idx="2">
                  <c:v>317</c:v>
                </c:pt>
                <c:pt idx="3">
                  <c:v>315</c:v>
                </c:pt>
                <c:pt idx="4">
                  <c:v>315</c:v>
                </c:pt>
                <c:pt idx="5">
                  <c:v>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DATA!$C$54</c:f>
              <c:strCache>
                <c:ptCount val="1"/>
                <c:pt idx="0">
                  <c:v>8%FBS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DATA!$D$60:$I$60</c:f>
                <c:numCache>
                  <c:formatCode>General</c:formatCode>
                  <c:ptCount val="6"/>
                  <c:pt idx="0">
                    <c:v>9.7125348562223106</c:v>
                  </c:pt>
                  <c:pt idx="1">
                    <c:v>10.066445913694333</c:v>
                  </c:pt>
                  <c:pt idx="2">
                    <c:v>13</c:v>
                  </c:pt>
                  <c:pt idx="3">
                    <c:v>11.676186592091328</c:v>
                  </c:pt>
                  <c:pt idx="4">
                    <c:v>18.556220879622373</c:v>
                  </c:pt>
                  <c:pt idx="5">
                    <c:v>25.658007197234419</c:v>
                  </c:pt>
                </c:numCache>
              </c:numRef>
            </c:plus>
            <c:minus>
              <c:numRef>
                <c:f>DATA!$D$60:$I$60</c:f>
                <c:numCache>
                  <c:formatCode>General</c:formatCode>
                  <c:ptCount val="6"/>
                  <c:pt idx="0">
                    <c:v>9.7125348562223106</c:v>
                  </c:pt>
                  <c:pt idx="1">
                    <c:v>10.066445913694333</c:v>
                  </c:pt>
                  <c:pt idx="2">
                    <c:v>13</c:v>
                  </c:pt>
                  <c:pt idx="3">
                    <c:v>11.676186592091328</c:v>
                  </c:pt>
                  <c:pt idx="4">
                    <c:v>18.556220879622373</c:v>
                  </c:pt>
                  <c:pt idx="5">
                    <c:v>25.658007197234419</c:v>
                  </c:pt>
                </c:numCache>
              </c:numRef>
            </c:minus>
            <c:spPr>
              <a:ln w="158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DATA!$D$52:$I$52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DATA!$D$54:$I$54</c:f>
              <c:numCache>
                <c:formatCode>0_);[Red]\(0\)</c:formatCode>
                <c:ptCount val="6"/>
                <c:pt idx="0">
                  <c:v>224.33333333333334</c:v>
                </c:pt>
                <c:pt idx="1">
                  <c:v>231.33333333333334</c:v>
                </c:pt>
                <c:pt idx="2">
                  <c:v>227</c:v>
                </c:pt>
                <c:pt idx="3">
                  <c:v>229.33333333333334</c:v>
                </c:pt>
                <c:pt idx="4">
                  <c:v>243.33333333333334</c:v>
                </c:pt>
                <c:pt idx="5">
                  <c:v>343.66666666666669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DATA!$C$55</c:f>
              <c:strCache>
                <c:ptCount val="1"/>
                <c:pt idx="0">
                  <c:v>6%FBS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DATA!$D$61:$I$61</c:f>
                <c:numCache>
                  <c:formatCode>General</c:formatCode>
                  <c:ptCount val="6"/>
                  <c:pt idx="0">
                    <c:v>11.239810200058244</c:v>
                  </c:pt>
                  <c:pt idx="1">
                    <c:v>13.114877048604001</c:v>
                  </c:pt>
                  <c:pt idx="2">
                    <c:v>11.930353445448853</c:v>
                  </c:pt>
                  <c:pt idx="3">
                    <c:v>22.501851775650231</c:v>
                  </c:pt>
                  <c:pt idx="4">
                    <c:v>23.515952032609693</c:v>
                  </c:pt>
                  <c:pt idx="5">
                    <c:v>29.512709126747414</c:v>
                  </c:pt>
                </c:numCache>
              </c:numRef>
            </c:plus>
            <c:minus>
              <c:numRef>
                <c:f>DATA!$D$61:$I$61</c:f>
                <c:numCache>
                  <c:formatCode>General</c:formatCode>
                  <c:ptCount val="6"/>
                  <c:pt idx="0">
                    <c:v>11.239810200058244</c:v>
                  </c:pt>
                  <c:pt idx="1">
                    <c:v>13.114877048604001</c:v>
                  </c:pt>
                  <c:pt idx="2">
                    <c:v>11.930353445448853</c:v>
                  </c:pt>
                  <c:pt idx="3">
                    <c:v>22.501851775650231</c:v>
                  </c:pt>
                  <c:pt idx="4">
                    <c:v>23.515952032609693</c:v>
                  </c:pt>
                  <c:pt idx="5">
                    <c:v>29.512709126747414</c:v>
                  </c:pt>
                </c:numCache>
              </c:numRef>
            </c:minus>
            <c:spPr>
              <a:ln w="158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DATA!$D$52:$I$52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DATA!$D$55:$I$55</c:f>
              <c:numCache>
                <c:formatCode>0_);[Red]\(0\)</c:formatCode>
                <c:ptCount val="6"/>
                <c:pt idx="0">
                  <c:v>167.33333333333334</c:v>
                </c:pt>
                <c:pt idx="1">
                  <c:v>177</c:v>
                </c:pt>
                <c:pt idx="2">
                  <c:v>182.66666666666666</c:v>
                </c:pt>
                <c:pt idx="3">
                  <c:v>185.33333333333334</c:v>
                </c:pt>
                <c:pt idx="4">
                  <c:v>232</c:v>
                </c:pt>
                <c:pt idx="5">
                  <c:v>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DATA!$C$56</c:f>
              <c:strCache>
                <c:ptCount val="1"/>
                <c:pt idx="0">
                  <c:v>4%FBS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DATA!$D$62:$I$62</c:f>
                <c:numCache>
                  <c:formatCode>General</c:formatCode>
                  <c:ptCount val="6"/>
                  <c:pt idx="0">
                    <c:v>4.5092497528228943</c:v>
                  </c:pt>
                  <c:pt idx="1">
                    <c:v>17.521415467935231</c:v>
                  </c:pt>
                  <c:pt idx="2">
                    <c:v>20.132891827388637</c:v>
                  </c:pt>
                  <c:pt idx="3">
                    <c:v>19.078784028338912</c:v>
                  </c:pt>
                  <c:pt idx="4">
                    <c:v>35.697805721547205</c:v>
                  </c:pt>
                  <c:pt idx="5">
                    <c:v>30.566866593312003</c:v>
                  </c:pt>
                </c:numCache>
              </c:numRef>
            </c:plus>
            <c:minus>
              <c:numRef>
                <c:f>DATA!$D$62:$I$62</c:f>
                <c:numCache>
                  <c:formatCode>General</c:formatCode>
                  <c:ptCount val="6"/>
                  <c:pt idx="0">
                    <c:v>4.5092497528228943</c:v>
                  </c:pt>
                  <c:pt idx="1">
                    <c:v>17.521415467935231</c:v>
                  </c:pt>
                  <c:pt idx="2">
                    <c:v>20.132891827388637</c:v>
                  </c:pt>
                  <c:pt idx="3">
                    <c:v>19.078784028338912</c:v>
                  </c:pt>
                  <c:pt idx="4">
                    <c:v>35.697805721547205</c:v>
                  </c:pt>
                  <c:pt idx="5">
                    <c:v>30.566866593312003</c:v>
                  </c:pt>
                </c:numCache>
              </c:numRef>
            </c:minus>
            <c:spPr>
              <a:ln w="158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DATA!$D$52:$I$52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DATA!$D$56:$I$56</c:f>
              <c:numCache>
                <c:formatCode>0_);[Red]\(0\)</c:formatCode>
                <c:ptCount val="6"/>
                <c:pt idx="0">
                  <c:v>125.33333333333333</c:v>
                </c:pt>
                <c:pt idx="1">
                  <c:v>137</c:v>
                </c:pt>
                <c:pt idx="2">
                  <c:v>144.66666666666666</c:v>
                </c:pt>
                <c:pt idx="3">
                  <c:v>156</c:v>
                </c:pt>
                <c:pt idx="4">
                  <c:v>239.33333333333334</c:v>
                </c:pt>
                <c:pt idx="5">
                  <c:v>354.33333333333331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DATA!$C$57</c:f>
              <c:strCache>
                <c:ptCount val="1"/>
                <c:pt idx="0">
                  <c:v>2%FBS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DATA!$D$63:$I$63</c:f>
                <c:numCache>
                  <c:formatCode>General</c:formatCode>
                  <c:ptCount val="6"/>
                  <c:pt idx="0">
                    <c:v>6.8068592855540455</c:v>
                  </c:pt>
                  <c:pt idx="1">
                    <c:v>9.6090235369330337</c:v>
                  </c:pt>
                  <c:pt idx="2">
                    <c:v>19.553345834749969</c:v>
                  </c:pt>
                  <c:pt idx="3">
                    <c:v>23.895606290697042</c:v>
                  </c:pt>
                  <c:pt idx="4">
                    <c:v>36.828431046317036</c:v>
                  </c:pt>
                  <c:pt idx="5">
                    <c:v>26.576932353703526</c:v>
                  </c:pt>
                </c:numCache>
              </c:numRef>
            </c:plus>
            <c:minus>
              <c:numRef>
                <c:f>DATA!$D$63:$I$63</c:f>
                <c:numCache>
                  <c:formatCode>General</c:formatCode>
                  <c:ptCount val="6"/>
                  <c:pt idx="0">
                    <c:v>6.8068592855540455</c:v>
                  </c:pt>
                  <c:pt idx="1">
                    <c:v>9.6090235369330337</c:v>
                  </c:pt>
                  <c:pt idx="2">
                    <c:v>19.553345834749969</c:v>
                  </c:pt>
                  <c:pt idx="3">
                    <c:v>23.895606290697042</c:v>
                  </c:pt>
                  <c:pt idx="4">
                    <c:v>36.828431046317036</c:v>
                  </c:pt>
                  <c:pt idx="5">
                    <c:v>26.576932353703526</c:v>
                  </c:pt>
                </c:numCache>
              </c:numRef>
            </c:minus>
            <c:spPr>
              <a:ln w="15875">
                <a:solidFill>
                  <a:srgbClr val="333333"/>
                </a:solidFill>
                <a:prstDash val="solid"/>
              </a:ln>
            </c:spPr>
          </c:errBars>
          <c:cat>
            <c:numRef>
              <c:f>DATA!$D$52:$I$52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DATA!$D$57:$I$57</c:f>
              <c:numCache>
                <c:formatCode>0_);[Red]\(0\)</c:formatCode>
                <c:ptCount val="6"/>
                <c:pt idx="0">
                  <c:v>67.333333333333329</c:v>
                </c:pt>
                <c:pt idx="1">
                  <c:v>71.666666666666671</c:v>
                </c:pt>
                <c:pt idx="2">
                  <c:v>88.666666666666671</c:v>
                </c:pt>
                <c:pt idx="3">
                  <c:v>152</c:v>
                </c:pt>
                <c:pt idx="4">
                  <c:v>244.33333333333334</c:v>
                </c:pt>
                <c:pt idx="5">
                  <c:v>363.66666666666669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DATA!$C$58</c:f>
              <c:strCache>
                <c:ptCount val="1"/>
                <c:pt idx="0">
                  <c:v>0%FBS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DATA!$D$64:$I$64</c:f>
                <c:numCache>
                  <c:formatCode>General</c:formatCode>
                  <c:ptCount val="6"/>
                  <c:pt idx="0">
                    <c:v>2.0816659994661348</c:v>
                  </c:pt>
                  <c:pt idx="1">
                    <c:v>8.8881944173155887</c:v>
                  </c:pt>
                  <c:pt idx="2">
                    <c:v>13.228756555322953</c:v>
                  </c:pt>
                  <c:pt idx="3">
                    <c:v>18.610033136277146</c:v>
                  </c:pt>
                  <c:pt idx="4">
                    <c:v>16.563010998406458</c:v>
                  </c:pt>
                  <c:pt idx="5">
                    <c:v>27.574142476844738</c:v>
                  </c:pt>
                </c:numCache>
              </c:numRef>
            </c:plus>
            <c:minus>
              <c:numRef>
                <c:f>DATA!$D$64:$I$64</c:f>
                <c:numCache>
                  <c:formatCode>General</c:formatCode>
                  <c:ptCount val="6"/>
                  <c:pt idx="0">
                    <c:v>2.0816659994661348</c:v>
                  </c:pt>
                  <c:pt idx="1">
                    <c:v>8.8881944173155887</c:v>
                  </c:pt>
                  <c:pt idx="2">
                    <c:v>13.228756555322953</c:v>
                  </c:pt>
                  <c:pt idx="3">
                    <c:v>18.610033136277146</c:v>
                  </c:pt>
                  <c:pt idx="4">
                    <c:v>16.563010998406458</c:v>
                  </c:pt>
                  <c:pt idx="5">
                    <c:v>27.574142476844738</c:v>
                  </c:pt>
                </c:numCache>
              </c:numRef>
            </c:minus>
            <c:spPr>
              <a:ln w="15875"/>
            </c:spPr>
          </c:errBars>
          <c:cat>
            <c:numRef>
              <c:f>DATA!$D$52:$I$52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DATA!$D$58:$I$58</c:f>
              <c:numCache>
                <c:formatCode>0_);[Red]\(0\)</c:formatCode>
                <c:ptCount val="6"/>
                <c:pt idx="0">
                  <c:v>10.666666666666666</c:v>
                </c:pt>
                <c:pt idx="1">
                  <c:v>36</c:v>
                </c:pt>
                <c:pt idx="2">
                  <c:v>80</c:v>
                </c:pt>
                <c:pt idx="3">
                  <c:v>168.33333333333334</c:v>
                </c:pt>
                <c:pt idx="4">
                  <c:v>256.66666666666669</c:v>
                </c:pt>
                <c:pt idx="5">
                  <c:v>370.66666666666669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2200"/>
        <c:axId val="313251416"/>
      </c:lineChart>
      <c:catAx>
        <c:axId val="31325220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lang="ja-JP" b="0"/>
                </a:pPr>
                <a:r>
                  <a:rPr lang="en-US" b="0"/>
                  <a:t>Concentration of secNluc  (pg/ml)</a:t>
                </a:r>
                <a:endParaRPr lang="zh-CN" b="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13251416"/>
        <c:crosses val="autoZero"/>
        <c:auto val="1"/>
        <c:lblAlgn val="ctr"/>
        <c:lblOffset val="100"/>
        <c:noMultiLvlLbl val="0"/>
      </c:catAx>
      <c:valAx>
        <c:axId val="313251416"/>
        <c:scaling>
          <c:orientation val="minMax"/>
          <c:max val="4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ja-JP" b="0"/>
                </a:pPr>
                <a:r>
                  <a:rPr lang="en-US" b="0"/>
                  <a:t>RLU</a:t>
                </a:r>
              </a:p>
              <a:p>
                <a:pPr>
                  <a:defRPr lang="ja-JP" b="0"/>
                </a:pPr>
                <a:endParaRPr lang="en-US" b="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out"/>
        <c:minorTickMark val="none"/>
        <c:tickLblPos val="nextTo"/>
        <c:spPr>
          <a:solidFill>
            <a:schemeClr val="bg1"/>
          </a:solidFill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lang="ja-JP"/>
            </a:pPr>
            <a:endParaRPr lang="zh-CN"/>
          </a:p>
        </c:txPr>
        <c:crossAx val="31325220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 b="0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9476037717506"/>
          <c:y val="5.9013236248694721E-2"/>
          <c:w val="0.87030523962282491"/>
          <c:h val="0.75847486806084718"/>
        </c:manualLayout>
      </c:layout>
      <c:lineChart>
        <c:grouping val="standard"/>
        <c:varyColors val="0"/>
        <c:ser>
          <c:idx val="0"/>
          <c:order val="0"/>
          <c:tx>
            <c:strRef>
              <c:f>DATA!$B$116</c:f>
              <c:strCache>
                <c:ptCount val="1"/>
                <c:pt idx="0">
                  <c:v>PBST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DATA!$C$122:$L$122</c:f>
                <c:numCache>
                  <c:formatCode>General</c:formatCode>
                  <c:ptCount val="10"/>
                  <c:pt idx="0">
                    <c:v>359.85737915642818</c:v>
                  </c:pt>
                  <c:pt idx="1">
                    <c:v>294.83045975611134</c:v>
                  </c:pt>
                  <c:pt idx="2">
                    <c:v>228.18048412020983</c:v>
                  </c:pt>
                  <c:pt idx="3">
                    <c:v>318.25356766787917</c:v>
                  </c:pt>
                  <c:pt idx="4">
                    <c:v>270.25173449952177</c:v>
                  </c:pt>
                  <c:pt idx="5">
                    <c:v>365.90208161929519</c:v>
                  </c:pt>
                  <c:pt idx="6">
                    <c:v>259.13381356614451</c:v>
                  </c:pt>
                  <c:pt idx="7">
                    <c:v>361.39867182932477</c:v>
                  </c:pt>
                  <c:pt idx="8">
                    <c:v>238.0112042180651</c:v>
                  </c:pt>
                  <c:pt idx="9">
                    <c:v>123.95294806229246</c:v>
                  </c:pt>
                </c:numCache>
              </c:numRef>
            </c:plus>
            <c:minus>
              <c:numRef>
                <c:f>DATA!$C$122:$L$122</c:f>
                <c:numCache>
                  <c:formatCode>General</c:formatCode>
                  <c:ptCount val="10"/>
                  <c:pt idx="0">
                    <c:v>359.85737915642818</c:v>
                  </c:pt>
                  <c:pt idx="1">
                    <c:v>294.83045975611134</c:v>
                  </c:pt>
                  <c:pt idx="2">
                    <c:v>228.18048412020983</c:v>
                  </c:pt>
                  <c:pt idx="3">
                    <c:v>318.25356766787917</c:v>
                  </c:pt>
                  <c:pt idx="4">
                    <c:v>270.25173449952177</c:v>
                  </c:pt>
                  <c:pt idx="5">
                    <c:v>365.90208161929519</c:v>
                  </c:pt>
                  <c:pt idx="6">
                    <c:v>259.13381356614451</c:v>
                  </c:pt>
                  <c:pt idx="7">
                    <c:v>361.39867182932477</c:v>
                  </c:pt>
                  <c:pt idx="8">
                    <c:v>238.0112042180651</c:v>
                  </c:pt>
                  <c:pt idx="9">
                    <c:v>123.95294806229246</c:v>
                  </c:pt>
                </c:numCache>
              </c:numRef>
            </c:minus>
            <c:spPr>
              <a:ln w="15875">
                <a:solidFill>
                  <a:srgbClr val="000000"/>
                </a:solidFill>
                <a:prstDash val="solid"/>
              </a:ln>
            </c:spPr>
          </c:errBars>
          <c:cat>
            <c:numRef>
              <c:f>DATA!$C$115:$L$115</c:f>
              <c:numCache>
                <c:formatCode>0_ 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</c:numCache>
            </c:numRef>
          </c:cat>
          <c:val>
            <c:numRef>
              <c:f>DATA!$C$116:$L$116</c:f>
              <c:numCache>
                <c:formatCode>0_ </c:formatCode>
                <c:ptCount val="10"/>
                <c:pt idx="0">
                  <c:v>4258.666666666667</c:v>
                </c:pt>
                <c:pt idx="1">
                  <c:v>4184</c:v>
                </c:pt>
                <c:pt idx="2">
                  <c:v>4141.333333333333</c:v>
                </c:pt>
                <c:pt idx="3">
                  <c:v>4046.6666666666665</c:v>
                </c:pt>
                <c:pt idx="4">
                  <c:v>3955</c:v>
                </c:pt>
                <c:pt idx="5">
                  <c:v>3855.3333333333335</c:v>
                </c:pt>
                <c:pt idx="6">
                  <c:v>3397.3333333333335</c:v>
                </c:pt>
                <c:pt idx="7">
                  <c:v>2528</c:v>
                </c:pt>
                <c:pt idx="8">
                  <c:v>1428.6666666666667</c:v>
                </c:pt>
                <c:pt idx="9">
                  <c:v>743.66666666666663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DATA!$B$117</c:f>
              <c:strCache>
                <c:ptCount val="1"/>
                <c:pt idx="0">
                  <c:v>PBS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DATA!$C$123:$L$123</c:f>
                <c:numCache>
                  <c:formatCode>General</c:formatCode>
                  <c:ptCount val="10"/>
                  <c:pt idx="0">
                    <c:v>311.3791900561115</c:v>
                  </c:pt>
                  <c:pt idx="1">
                    <c:v>308.07196129043183</c:v>
                  </c:pt>
                  <c:pt idx="2">
                    <c:v>334.14717316376226</c:v>
                  </c:pt>
                  <c:pt idx="3">
                    <c:v>277.06016193840162</c:v>
                  </c:pt>
                  <c:pt idx="4">
                    <c:v>308.62490718238109</c:v>
                  </c:pt>
                  <c:pt idx="5">
                    <c:v>258.16532170942969</c:v>
                  </c:pt>
                  <c:pt idx="6">
                    <c:v>232.19890898394277</c:v>
                  </c:pt>
                  <c:pt idx="7">
                    <c:v>226.20565863832849</c:v>
                  </c:pt>
                  <c:pt idx="8">
                    <c:v>248.03695961153301</c:v>
                  </c:pt>
                  <c:pt idx="9">
                    <c:v>137.98188286873028</c:v>
                  </c:pt>
                </c:numCache>
              </c:numRef>
            </c:plus>
            <c:minus>
              <c:numRef>
                <c:f>DATA!$C$123:$L$123</c:f>
                <c:numCache>
                  <c:formatCode>General</c:formatCode>
                  <c:ptCount val="10"/>
                  <c:pt idx="0">
                    <c:v>311.3791900561115</c:v>
                  </c:pt>
                  <c:pt idx="1">
                    <c:v>308.07196129043183</c:v>
                  </c:pt>
                  <c:pt idx="2">
                    <c:v>334.14717316376226</c:v>
                  </c:pt>
                  <c:pt idx="3">
                    <c:v>277.06016193840162</c:v>
                  </c:pt>
                  <c:pt idx="4">
                    <c:v>308.62490718238109</c:v>
                  </c:pt>
                  <c:pt idx="5">
                    <c:v>258.16532170942969</c:v>
                  </c:pt>
                  <c:pt idx="6">
                    <c:v>232.19890898394277</c:v>
                  </c:pt>
                  <c:pt idx="7">
                    <c:v>226.20565863832849</c:v>
                  </c:pt>
                  <c:pt idx="8">
                    <c:v>248.03695961153301</c:v>
                  </c:pt>
                  <c:pt idx="9">
                    <c:v>137.98188286873028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DATA!$C$115:$L$115</c:f>
              <c:numCache>
                <c:formatCode>0_ 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</c:numCache>
            </c:numRef>
          </c:cat>
          <c:val>
            <c:numRef>
              <c:f>DATA!$C$117:$L$117</c:f>
              <c:numCache>
                <c:formatCode>0_ </c:formatCode>
                <c:ptCount val="10"/>
                <c:pt idx="0">
                  <c:v>4289</c:v>
                </c:pt>
                <c:pt idx="1">
                  <c:v>3882.6666666666665</c:v>
                </c:pt>
                <c:pt idx="2">
                  <c:v>3578.6666666666665</c:v>
                </c:pt>
                <c:pt idx="3">
                  <c:v>3367.3333333333335</c:v>
                </c:pt>
                <c:pt idx="4">
                  <c:v>3139.6666666666665</c:v>
                </c:pt>
                <c:pt idx="5">
                  <c:v>2814.3333333333335</c:v>
                </c:pt>
                <c:pt idx="6">
                  <c:v>2373.6666666666665</c:v>
                </c:pt>
                <c:pt idx="7">
                  <c:v>1800</c:v>
                </c:pt>
                <c:pt idx="8">
                  <c:v>1112.3333333333333</c:v>
                </c:pt>
                <c:pt idx="9">
                  <c:v>594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DATA!$B$118</c:f>
              <c:strCache>
                <c:ptCount val="1"/>
                <c:pt idx="0">
                  <c:v>DMEM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DATA!$C$124:$L$124</c:f>
                <c:numCache>
                  <c:formatCode>General</c:formatCode>
                  <c:ptCount val="10"/>
                  <c:pt idx="0">
                    <c:v>251.41002366651972</c:v>
                  </c:pt>
                  <c:pt idx="1">
                    <c:v>245.89496402597049</c:v>
                  </c:pt>
                  <c:pt idx="2">
                    <c:v>126.57145544447742</c:v>
                  </c:pt>
                  <c:pt idx="3">
                    <c:v>172.54854389417488</c:v>
                  </c:pt>
                  <c:pt idx="4">
                    <c:v>24.576411454889016</c:v>
                  </c:pt>
                  <c:pt idx="5">
                    <c:v>58.506409905240297</c:v>
                  </c:pt>
                  <c:pt idx="6">
                    <c:v>33.867388443752198</c:v>
                  </c:pt>
                  <c:pt idx="7">
                    <c:v>58.389496772393336</c:v>
                  </c:pt>
                  <c:pt idx="8">
                    <c:v>6.5574385243020004</c:v>
                  </c:pt>
                  <c:pt idx="9">
                    <c:v>7.5498344352707498</c:v>
                  </c:pt>
                </c:numCache>
              </c:numRef>
            </c:plus>
            <c:minus>
              <c:numRef>
                <c:f>DATA!$C$124:$L$124</c:f>
                <c:numCache>
                  <c:formatCode>General</c:formatCode>
                  <c:ptCount val="10"/>
                  <c:pt idx="0">
                    <c:v>251.41002366651972</c:v>
                  </c:pt>
                  <c:pt idx="1">
                    <c:v>245.89496402597049</c:v>
                  </c:pt>
                  <c:pt idx="2">
                    <c:v>126.57145544447742</c:v>
                  </c:pt>
                  <c:pt idx="3">
                    <c:v>172.54854389417488</c:v>
                  </c:pt>
                  <c:pt idx="4">
                    <c:v>24.576411454889016</c:v>
                  </c:pt>
                  <c:pt idx="5">
                    <c:v>58.506409905240297</c:v>
                  </c:pt>
                  <c:pt idx="6">
                    <c:v>33.867388443752198</c:v>
                  </c:pt>
                  <c:pt idx="7">
                    <c:v>58.389496772393336</c:v>
                  </c:pt>
                  <c:pt idx="8">
                    <c:v>6.5574385243020004</c:v>
                  </c:pt>
                  <c:pt idx="9">
                    <c:v>7.5498344352707498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DATA!$C$115:$L$115</c:f>
              <c:numCache>
                <c:formatCode>0_ 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</c:numCache>
            </c:numRef>
          </c:cat>
          <c:val>
            <c:numRef>
              <c:f>DATA!$C$118:$L$118</c:f>
              <c:numCache>
                <c:formatCode>0_ </c:formatCode>
                <c:ptCount val="10"/>
                <c:pt idx="0">
                  <c:v>4034</c:v>
                </c:pt>
                <c:pt idx="1">
                  <c:v>2977.3333333333335</c:v>
                </c:pt>
                <c:pt idx="2">
                  <c:v>1899.3333333333333</c:v>
                </c:pt>
                <c:pt idx="3">
                  <c:v>937</c:v>
                </c:pt>
                <c:pt idx="4">
                  <c:v>191</c:v>
                </c:pt>
                <c:pt idx="5">
                  <c:v>143</c:v>
                </c:pt>
                <c:pt idx="6">
                  <c:v>118</c:v>
                </c:pt>
                <c:pt idx="7">
                  <c:v>131.66666666666666</c:v>
                </c:pt>
                <c:pt idx="8">
                  <c:v>93</c:v>
                </c:pt>
                <c:pt idx="9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DATA!$B$119</c:f>
              <c:strCache>
                <c:ptCount val="1"/>
                <c:pt idx="0">
                  <c:v>D10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DATA!$C$125:$L$125</c:f>
                <c:numCache>
                  <c:formatCode>General</c:formatCode>
                  <c:ptCount val="10"/>
                  <c:pt idx="0">
                    <c:v>239.60870880110625</c:v>
                  </c:pt>
                  <c:pt idx="1">
                    <c:v>237.13779397922494</c:v>
                  </c:pt>
                  <c:pt idx="2">
                    <c:v>163.74472001665683</c:v>
                  </c:pt>
                  <c:pt idx="3">
                    <c:v>151.67179478509948</c:v>
                  </c:pt>
                  <c:pt idx="4">
                    <c:v>55</c:v>
                  </c:pt>
                  <c:pt idx="5">
                    <c:v>52.993710318615577</c:v>
                  </c:pt>
                  <c:pt idx="6">
                    <c:v>87.546178290850264</c:v>
                  </c:pt>
                  <c:pt idx="7">
                    <c:v>65.184353950929051</c:v>
                  </c:pt>
                  <c:pt idx="8">
                    <c:v>86.694867206772969</c:v>
                  </c:pt>
                  <c:pt idx="9">
                    <c:v>51.539628765963606</c:v>
                  </c:pt>
                </c:numCache>
              </c:numRef>
            </c:plus>
            <c:minus>
              <c:numRef>
                <c:f>DATA!$C$125:$L$125</c:f>
                <c:numCache>
                  <c:formatCode>General</c:formatCode>
                  <c:ptCount val="10"/>
                  <c:pt idx="0">
                    <c:v>239.60870880110625</c:v>
                  </c:pt>
                  <c:pt idx="1">
                    <c:v>237.13779397922494</c:v>
                  </c:pt>
                  <c:pt idx="2">
                    <c:v>163.74472001665683</c:v>
                  </c:pt>
                  <c:pt idx="3">
                    <c:v>151.67179478509948</c:v>
                  </c:pt>
                  <c:pt idx="4">
                    <c:v>55</c:v>
                  </c:pt>
                  <c:pt idx="5">
                    <c:v>52.993710318615577</c:v>
                  </c:pt>
                  <c:pt idx="6">
                    <c:v>87.546178290850264</c:v>
                  </c:pt>
                  <c:pt idx="7">
                    <c:v>65.184353950929051</c:v>
                  </c:pt>
                  <c:pt idx="8">
                    <c:v>86.694867206772969</c:v>
                  </c:pt>
                  <c:pt idx="9">
                    <c:v>51.539628765963606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DATA!$C$115:$L$115</c:f>
              <c:numCache>
                <c:formatCode>0_ 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</c:numCache>
            </c:numRef>
          </c:cat>
          <c:val>
            <c:numRef>
              <c:f>DATA!$C$119:$L$119</c:f>
              <c:numCache>
                <c:formatCode>0_ </c:formatCode>
                <c:ptCount val="10"/>
                <c:pt idx="0">
                  <c:v>4217.666666666667</c:v>
                </c:pt>
                <c:pt idx="1">
                  <c:v>3538.6666666666665</c:v>
                </c:pt>
                <c:pt idx="2">
                  <c:v>2636.6666666666665</c:v>
                </c:pt>
                <c:pt idx="3">
                  <c:v>1569.3333333333333</c:v>
                </c:pt>
                <c:pt idx="4">
                  <c:v>720</c:v>
                </c:pt>
                <c:pt idx="5">
                  <c:v>367.33333333333331</c:v>
                </c:pt>
                <c:pt idx="6">
                  <c:v>320.66666666666669</c:v>
                </c:pt>
                <c:pt idx="7">
                  <c:v>303</c:v>
                </c:pt>
                <c:pt idx="8">
                  <c:v>292</c:v>
                </c:pt>
                <c:pt idx="9">
                  <c:v>296.66666666666669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DATA!$B$120</c:f>
              <c:strCache>
                <c:ptCount val="1"/>
                <c:pt idx="0">
                  <c:v>RPMI1640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DATA!$C$126:$L$126</c:f>
                <c:numCache>
                  <c:formatCode>General</c:formatCode>
                  <c:ptCount val="10"/>
                  <c:pt idx="0">
                    <c:v>354.27108264717288</c:v>
                  </c:pt>
                  <c:pt idx="1">
                    <c:v>343.84056382767483</c:v>
                  </c:pt>
                  <c:pt idx="2">
                    <c:v>282.60455292392766</c:v>
                  </c:pt>
                  <c:pt idx="3">
                    <c:v>273.74684168649918</c:v>
                  </c:pt>
                  <c:pt idx="4">
                    <c:v>53.901144081859044</c:v>
                  </c:pt>
                  <c:pt idx="5">
                    <c:v>64.033845217457738</c:v>
                  </c:pt>
                  <c:pt idx="6">
                    <c:v>90.666053919498097</c:v>
                  </c:pt>
                  <c:pt idx="7">
                    <c:v>11.93035344544888</c:v>
                  </c:pt>
                  <c:pt idx="8">
                    <c:v>8.1445278152470788</c:v>
                  </c:pt>
                  <c:pt idx="9">
                    <c:v>8</c:v>
                  </c:pt>
                </c:numCache>
              </c:numRef>
            </c:plus>
            <c:minus>
              <c:numRef>
                <c:f>DATA!$C$126:$L$126</c:f>
                <c:numCache>
                  <c:formatCode>General</c:formatCode>
                  <c:ptCount val="10"/>
                  <c:pt idx="0">
                    <c:v>354.27108264717288</c:v>
                  </c:pt>
                  <c:pt idx="1">
                    <c:v>343.84056382767483</c:v>
                  </c:pt>
                  <c:pt idx="2">
                    <c:v>282.60455292392766</c:v>
                  </c:pt>
                  <c:pt idx="3">
                    <c:v>273.74684168649918</c:v>
                  </c:pt>
                  <c:pt idx="4">
                    <c:v>53.901144081859044</c:v>
                  </c:pt>
                  <c:pt idx="5">
                    <c:v>64.033845217457738</c:v>
                  </c:pt>
                  <c:pt idx="6">
                    <c:v>90.666053919498097</c:v>
                  </c:pt>
                  <c:pt idx="7">
                    <c:v>11.93035344544888</c:v>
                  </c:pt>
                  <c:pt idx="8">
                    <c:v>8.1445278152470788</c:v>
                  </c:pt>
                  <c:pt idx="9">
                    <c:v>8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DATA!$C$115:$L$115</c:f>
              <c:numCache>
                <c:formatCode>0_ 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</c:numCache>
            </c:numRef>
          </c:cat>
          <c:val>
            <c:numRef>
              <c:f>DATA!$C$120:$L$120</c:f>
              <c:numCache>
                <c:formatCode>0_ </c:formatCode>
                <c:ptCount val="10"/>
                <c:pt idx="0">
                  <c:v>3961</c:v>
                </c:pt>
                <c:pt idx="1">
                  <c:v>3159.3333333333335</c:v>
                </c:pt>
                <c:pt idx="2">
                  <c:v>2219.6666666666665</c:v>
                </c:pt>
                <c:pt idx="3">
                  <c:v>1054.6666666666667</c:v>
                </c:pt>
                <c:pt idx="4">
                  <c:v>259.66666666666669</c:v>
                </c:pt>
                <c:pt idx="5">
                  <c:v>148.33333333333334</c:v>
                </c:pt>
                <c:pt idx="6">
                  <c:v>154.33333333333334</c:v>
                </c:pt>
                <c:pt idx="7">
                  <c:v>96.333333333333329</c:v>
                </c:pt>
                <c:pt idx="8">
                  <c:v>89.333333333333329</c:v>
                </c:pt>
                <c:pt idx="9">
                  <c:v>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DATA!$B$121</c:f>
              <c:strCache>
                <c:ptCount val="1"/>
                <c:pt idx="0">
                  <c:v>R10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DATA!$C$127:$L$127</c:f>
                <c:numCache>
                  <c:formatCode>General</c:formatCode>
                  <c:ptCount val="10"/>
                  <c:pt idx="0">
                    <c:v>254.0104984706997</c:v>
                  </c:pt>
                  <c:pt idx="1">
                    <c:v>329.65588118521413</c:v>
                  </c:pt>
                  <c:pt idx="2">
                    <c:v>363.91528318186084</c:v>
                  </c:pt>
                  <c:pt idx="3">
                    <c:v>338.85837749714852</c:v>
                  </c:pt>
                  <c:pt idx="4">
                    <c:v>127.14296415190803</c:v>
                  </c:pt>
                  <c:pt idx="5">
                    <c:v>72.665902136651013</c:v>
                  </c:pt>
                  <c:pt idx="6">
                    <c:v>20.744477176668813</c:v>
                  </c:pt>
                  <c:pt idx="7">
                    <c:v>38.279672586548251</c:v>
                  </c:pt>
                  <c:pt idx="8">
                    <c:v>53.519466863313795</c:v>
                  </c:pt>
                  <c:pt idx="9">
                    <c:v>56.311632901204348</c:v>
                  </c:pt>
                </c:numCache>
              </c:numRef>
            </c:plus>
            <c:minus>
              <c:numRef>
                <c:f>DATA!$C$127:$L$127</c:f>
                <c:numCache>
                  <c:formatCode>General</c:formatCode>
                  <c:ptCount val="10"/>
                  <c:pt idx="0">
                    <c:v>254.0104984706997</c:v>
                  </c:pt>
                  <c:pt idx="1">
                    <c:v>329.65588118521413</c:v>
                  </c:pt>
                  <c:pt idx="2">
                    <c:v>363.91528318186084</c:v>
                  </c:pt>
                  <c:pt idx="3">
                    <c:v>338.85837749714852</c:v>
                  </c:pt>
                  <c:pt idx="4">
                    <c:v>127.14296415190803</c:v>
                  </c:pt>
                  <c:pt idx="5">
                    <c:v>72.665902136651013</c:v>
                  </c:pt>
                  <c:pt idx="6">
                    <c:v>20.744477176668813</c:v>
                  </c:pt>
                  <c:pt idx="7">
                    <c:v>38.279672586548251</c:v>
                  </c:pt>
                  <c:pt idx="8">
                    <c:v>53.519466863313795</c:v>
                  </c:pt>
                  <c:pt idx="9">
                    <c:v>56.311632901204348</c:v>
                  </c:pt>
                </c:numCache>
              </c:numRef>
            </c:minus>
            <c:spPr>
              <a:ln w="15875">
                <a:solidFill>
                  <a:schemeClr val="tx1"/>
                </a:solidFill>
                <a:prstDash val="solid"/>
              </a:ln>
            </c:spPr>
          </c:errBars>
          <c:cat>
            <c:numRef>
              <c:f>DATA!$C$115:$L$115</c:f>
              <c:numCache>
                <c:formatCode>0_ 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</c:numCache>
            </c:numRef>
          </c:cat>
          <c:val>
            <c:numRef>
              <c:f>DATA!$C$121:$L$121</c:f>
              <c:numCache>
                <c:formatCode>0_ </c:formatCode>
                <c:ptCount val="10"/>
                <c:pt idx="0">
                  <c:v>4166.666666666667</c:v>
                </c:pt>
                <c:pt idx="1">
                  <c:v>3661</c:v>
                </c:pt>
                <c:pt idx="2">
                  <c:v>2832.3333333333335</c:v>
                </c:pt>
                <c:pt idx="3">
                  <c:v>1619</c:v>
                </c:pt>
                <c:pt idx="4">
                  <c:v>775.33333333333337</c:v>
                </c:pt>
                <c:pt idx="5">
                  <c:v>414.33333333333331</c:v>
                </c:pt>
                <c:pt idx="6">
                  <c:v>384.33333333333331</c:v>
                </c:pt>
                <c:pt idx="7">
                  <c:v>353.33333333333331</c:v>
                </c:pt>
                <c:pt idx="8">
                  <c:v>371.33333333333331</c:v>
                </c:pt>
                <c:pt idx="9">
                  <c:v>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10552"/>
        <c:axId val="208110944"/>
      </c:lineChart>
      <c:catAx>
        <c:axId val="208110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749961810329268"/>
              <c:y val="0.8779831230773572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208110944"/>
        <c:crosses val="autoZero"/>
        <c:auto val="1"/>
        <c:lblAlgn val="ctr"/>
        <c:lblOffset val="100"/>
        <c:noMultiLvlLbl val="0"/>
      </c:catAx>
      <c:valAx>
        <c:axId val="20811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RLU</a:t>
                </a:r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20811055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DATA!$C$83:$F$83</c:f>
                <c:numCache>
                  <c:formatCode>General</c:formatCode>
                  <c:ptCount val="4"/>
                  <c:pt idx="0">
                    <c:v>6.1355789979794247E-2</c:v>
                  </c:pt>
                  <c:pt idx="1">
                    <c:v>2.5595682294547634E-2</c:v>
                  </c:pt>
                  <c:pt idx="2">
                    <c:v>2.2986138650265029E-2</c:v>
                  </c:pt>
                  <c:pt idx="3">
                    <c:v>3.3183999107424755E-2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DATA!$C$81:$F$81</c:f>
              <c:strCache>
                <c:ptCount val="4"/>
                <c:pt idx="0">
                  <c:v>Geniposide</c:v>
                </c:pt>
                <c:pt idx="1">
                  <c:v>Ligustrazine</c:v>
                </c:pt>
                <c:pt idx="2">
                  <c:v>Glycyrrhizic acid</c:v>
                </c:pt>
                <c:pt idx="3">
                  <c:v>Puerarin</c:v>
                </c:pt>
              </c:strCache>
            </c:strRef>
          </c:cat>
          <c:val>
            <c:numRef>
              <c:f>DATA!$C$82:$F$82</c:f>
              <c:numCache>
                <c:formatCode>0.00_ </c:formatCode>
                <c:ptCount val="4"/>
                <c:pt idx="0">
                  <c:v>0.97678674284076472</c:v>
                </c:pt>
                <c:pt idx="1">
                  <c:v>0.73514343273998006</c:v>
                </c:pt>
                <c:pt idx="2">
                  <c:v>0.40868340622786636</c:v>
                </c:pt>
                <c:pt idx="3">
                  <c:v>0.80997263354581606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208111728"/>
        <c:axId val="208112120"/>
      </c:barChart>
      <c:catAx>
        <c:axId val="20811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208112120"/>
        <c:crosses val="autoZero"/>
        <c:auto val="1"/>
        <c:lblAlgn val="ctr"/>
        <c:lblOffset val="100"/>
        <c:noMultiLvlLbl val="0"/>
      </c:catAx>
      <c:valAx>
        <c:axId val="208112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Ratio</a:t>
                </a:r>
              </a:p>
              <a:p>
                <a:pPr>
                  <a:defRPr/>
                </a:pPr>
                <a:endParaRPr 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2081117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0617283950618"/>
          <c:y val="4.0762138188608778E-2"/>
          <c:w val="0.79386712962962946"/>
          <c:h val="0.85861694677871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DATA!$J$142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DATA!$K$143:$K$145</c:f>
                <c:numCache>
                  <c:formatCode>General</c:formatCode>
                  <c:ptCount val="3"/>
                  <c:pt idx="0">
                    <c:v>4</c:v>
                  </c:pt>
                  <c:pt idx="1">
                    <c:v>3</c:v>
                  </c:pt>
                  <c:pt idx="2">
                    <c:v>5.0199999999999996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DATA!$I$143:$I$145</c:f>
              <c:strCache>
                <c:ptCount val="3"/>
                <c:pt idx="0">
                  <c:v>PBST</c:v>
                </c:pt>
                <c:pt idx="1">
                  <c:v>Beads alone</c:v>
                </c:pt>
                <c:pt idx="2">
                  <c:v>Beads with proteins</c:v>
                </c:pt>
              </c:strCache>
            </c:strRef>
          </c:cat>
          <c:val>
            <c:numRef>
              <c:f>DATA!$J$143:$J$145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93.135000000000005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3139912"/>
        <c:axId val="326532776"/>
      </c:barChart>
      <c:scatterChart>
        <c:scatterStyle val="lineMarker"/>
        <c:varyColors val="0"/>
        <c:ser>
          <c:idx val="1"/>
          <c:order val="1"/>
          <c:tx>
            <c:strRef>
              <c:f>DATA!$E$141</c:f>
              <c:strCache>
                <c:ptCount val="1"/>
                <c:pt idx="0">
                  <c:v>Analog Y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zh-CN"/>
                      <a:t>90000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zh-CN"/>
                      <a:t>100000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zh-CN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DATA!$E$143:$E$148</c:f>
              <c:numCache>
                <c:formatCode>General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xVal>
          <c:yVal>
            <c:numRef>
              <c:f>DATA!$F$143:$F$148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139912"/>
        <c:axId val="326532776"/>
      </c:scatterChart>
      <c:catAx>
        <c:axId val="31313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26532776"/>
        <c:crosses val="autoZero"/>
        <c:auto val="1"/>
        <c:lblAlgn val="ctr"/>
        <c:lblOffset val="100"/>
        <c:noMultiLvlLbl val="0"/>
      </c:catAx>
      <c:valAx>
        <c:axId val="32653277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RLU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1.9496078431372542E-2"/>
              <c:y val="0.3477841970121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6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131399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DATA!$A$169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DATA!$B$170:$E$170</c:f>
                <c:numCache>
                  <c:formatCode>General</c:formatCode>
                  <c:ptCount val="4"/>
                  <c:pt idx="0">
                    <c:v>2.7993048666286623E-2</c:v>
                  </c:pt>
                  <c:pt idx="1">
                    <c:v>6.3161440649657785E-2</c:v>
                  </c:pt>
                  <c:pt idx="2">
                    <c:v>2.3540027379124039E-2</c:v>
                  </c:pt>
                  <c:pt idx="3">
                    <c:v>3.0116629385754923E-2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DATA!$B$168:$E$168</c:f>
              <c:strCache>
                <c:ptCount val="4"/>
                <c:pt idx="0">
                  <c:v>DMEM</c:v>
                </c:pt>
                <c:pt idx="1">
                  <c:v>D10</c:v>
                </c:pt>
                <c:pt idx="2">
                  <c:v>RPMI1640</c:v>
                </c:pt>
                <c:pt idx="3">
                  <c:v>R10</c:v>
                </c:pt>
              </c:strCache>
            </c:strRef>
          </c:cat>
          <c:val>
            <c:numRef>
              <c:f>DATA!$B$169:$E$169</c:f>
              <c:numCache>
                <c:formatCode>0.00_ </c:formatCode>
                <c:ptCount val="4"/>
                <c:pt idx="0">
                  <c:v>0.95213145987139791</c:v>
                </c:pt>
                <c:pt idx="1">
                  <c:v>0.98291259823767552</c:v>
                </c:pt>
                <c:pt idx="2">
                  <c:v>0.95766849249821373</c:v>
                </c:pt>
                <c:pt idx="3">
                  <c:v>0.96570612050488203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2511720"/>
        <c:axId val="312512112"/>
      </c:barChart>
      <c:catAx>
        <c:axId val="31251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12512112"/>
        <c:crosses val="autoZero"/>
        <c:auto val="1"/>
        <c:lblAlgn val="ctr"/>
        <c:lblOffset val="100"/>
        <c:noMultiLvlLbl val="0"/>
      </c:catAx>
      <c:valAx>
        <c:axId val="31251211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zh-CN" sz="1800" b="0" i="0" baseline="0">
                    <a:effectLst/>
                  </a:rPr>
                  <a:t>Recovery efficiency</a:t>
                </a:r>
                <a:endParaRPr lang="zh-CN" altLang="zh-CN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6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12511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/>
              <a:t>5ml Medium</a:t>
            </a:r>
            <a:endParaRPr lang="zh-CN"/>
          </a:p>
        </c:rich>
      </c:tx>
      <c:layout>
        <c:manualLayout>
          <c:xMode val="edge"/>
          <c:yMode val="edge"/>
          <c:x val="0.4746067901234568"/>
          <c:y val="2.32424060751398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805555555555"/>
          <c:y val="0.12248046935309559"/>
          <c:w val="0.80542901234567899"/>
          <c:h val="0.66601018990273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DATA!$O$215</c:f>
              <c:strCache>
                <c:ptCount val="1"/>
                <c:pt idx="0">
                  <c:v>DMEM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DATA!$P$219:$U$219</c:f>
                <c:numCache>
                  <c:formatCode>General</c:formatCode>
                  <c:ptCount val="6"/>
                  <c:pt idx="0">
                    <c:v>2.5660465582504937E-2</c:v>
                  </c:pt>
                  <c:pt idx="1">
                    <c:v>1.7572765491794054E-2</c:v>
                  </c:pt>
                </c:numCache>
              </c:numRef>
            </c:plus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</c:spPr>
          </c:errBars>
          <c:cat>
            <c:strRef>
              <c:f>DATA!$P$214:$Q$214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DATA!$P$215:$Q$215</c:f>
              <c:numCache>
                <c:formatCode>0.00_);[Red]\(0.00\)</c:formatCode>
                <c:ptCount val="2"/>
                <c:pt idx="0">
                  <c:v>0.78534474448098202</c:v>
                </c:pt>
                <c:pt idx="1">
                  <c:v>0.50232971647082769</c:v>
                </c:pt>
              </c:numCache>
            </c:numRef>
          </c:val>
        </c:ser>
        <c:ser>
          <c:idx val="1"/>
          <c:order val="1"/>
          <c:tx>
            <c:strRef>
              <c:f>DATA!$O$216</c:f>
              <c:strCache>
                <c:ptCount val="1"/>
                <c:pt idx="0">
                  <c:v>D10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DATA!$P$220:$U$220</c:f>
                <c:numCache>
                  <c:formatCode>General</c:formatCode>
                  <c:ptCount val="6"/>
                  <c:pt idx="0">
                    <c:v>5.9544481215381001E-2</c:v>
                  </c:pt>
                  <c:pt idx="1">
                    <c:v>3.6484954936039433E-2</c:v>
                  </c:pt>
                </c:numCache>
              </c:numRef>
            </c:plus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25400">
                <a:solidFill>
                  <a:schemeClr val="tx1"/>
                </a:solidFill>
              </a:ln>
            </c:spPr>
          </c:errBars>
          <c:cat>
            <c:strRef>
              <c:f>DATA!$P$214:$Q$214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DATA!$P$216:$Q$216</c:f>
              <c:numCache>
                <c:formatCode>0.00_);[Red]\(0.00\)</c:formatCode>
                <c:ptCount val="2"/>
                <c:pt idx="0">
                  <c:v>0.77207339410233622</c:v>
                </c:pt>
                <c:pt idx="1">
                  <c:v>0.52785483991902227</c:v>
                </c:pt>
              </c:numCache>
            </c:numRef>
          </c:val>
        </c:ser>
        <c:ser>
          <c:idx val="2"/>
          <c:order val="2"/>
          <c:tx>
            <c:strRef>
              <c:f>DATA!$O$217</c:f>
              <c:strCache>
                <c:ptCount val="1"/>
                <c:pt idx="0">
                  <c:v>RPMI1640</c:v>
                </c:pt>
              </c:strCache>
            </c:strRef>
          </c:tx>
          <c:spPr>
            <a:solidFill>
              <a:srgbClr val="A5A5A5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DATA!$P$221:$U$221</c:f>
                <c:numCache>
                  <c:formatCode>General</c:formatCode>
                  <c:ptCount val="6"/>
                  <c:pt idx="0">
                    <c:v>4.886466040298363E-2</c:v>
                  </c:pt>
                  <c:pt idx="1">
                    <c:v>2.3184044262844886E-2</c:v>
                  </c:pt>
                </c:numCache>
              </c:numRef>
            </c:plus>
            <c:spPr>
              <a:solidFill>
                <a:srgbClr val="A5A5A5"/>
              </a:solidFill>
              <a:ln w="25400">
                <a:solidFill>
                  <a:schemeClr val="tx1"/>
                </a:solidFill>
              </a:ln>
            </c:spPr>
          </c:errBars>
          <c:cat>
            <c:strRef>
              <c:f>DATA!$P$214:$Q$214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DATA!$P$217:$Q$217</c:f>
              <c:numCache>
                <c:formatCode>0.00_);[Red]\(0.00\)</c:formatCode>
                <c:ptCount val="2"/>
                <c:pt idx="0">
                  <c:v>0.75998029113422383</c:v>
                </c:pt>
                <c:pt idx="1">
                  <c:v>0.46642530446984226</c:v>
                </c:pt>
              </c:numCache>
            </c:numRef>
          </c:val>
        </c:ser>
        <c:ser>
          <c:idx val="3"/>
          <c:order val="3"/>
          <c:tx>
            <c:strRef>
              <c:f>DATA!$O$218</c:f>
              <c:strCache>
                <c:ptCount val="1"/>
                <c:pt idx="0">
                  <c:v>R10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DATA!$P$222:$U$222</c:f>
                <c:numCache>
                  <c:formatCode>General</c:formatCode>
                  <c:ptCount val="6"/>
                  <c:pt idx="0">
                    <c:v>3.5137563052794453E-2</c:v>
                  </c:pt>
                  <c:pt idx="1">
                    <c:v>6.3551928885605055E-2</c:v>
                  </c:pt>
                </c:numCache>
              </c:numRef>
            </c:plus>
            <c:spPr>
              <a:pattFill prst="dashHorz">
                <a:fgClr>
                  <a:schemeClr val="tx1"/>
                </a:fgClr>
                <a:bgClr>
                  <a:schemeClr val="bg1"/>
                </a:bgClr>
              </a:pattFill>
              <a:ln w="25400">
                <a:solidFill>
                  <a:schemeClr val="tx1"/>
                </a:solidFill>
              </a:ln>
            </c:spPr>
          </c:errBars>
          <c:cat>
            <c:strRef>
              <c:f>DATA!$P$214:$Q$214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DATA!$P$218:$Q$218</c:f>
              <c:numCache>
                <c:formatCode>0.00_);[Red]\(0.00\)</c:formatCode>
                <c:ptCount val="2"/>
                <c:pt idx="0">
                  <c:v>0.79438511552180291</c:v>
                </c:pt>
                <c:pt idx="1">
                  <c:v>0.43901498516479398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511328"/>
        <c:axId val="312512896"/>
      </c:barChart>
      <c:catAx>
        <c:axId val="3125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512896"/>
        <c:crosses val="autoZero"/>
        <c:auto val="1"/>
        <c:lblAlgn val="ctr"/>
        <c:lblOffset val="100"/>
        <c:noMultiLvlLbl val="0"/>
      </c:catAx>
      <c:valAx>
        <c:axId val="312512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Recovery efficiency</a:t>
                </a:r>
                <a:endParaRPr lang="zh-CN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51132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/>
              <a:t>2ml Medium</a:t>
            </a:r>
          </a:p>
        </c:rich>
      </c:tx>
      <c:layout>
        <c:manualLayout>
          <c:xMode val="edge"/>
          <c:yMode val="edge"/>
          <c:x val="0.47299295440550693"/>
          <c:y val="1.746154507175388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DATA!$O$184</c:f>
              <c:strCache>
                <c:ptCount val="1"/>
                <c:pt idx="0">
                  <c:v>DMEM</c:v>
                </c:pt>
              </c:strCache>
            </c:strRef>
          </c:tx>
          <c:spPr>
            <a:solidFill>
              <a:schemeClr val="tx1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DATA!$P$188:$U$188</c:f>
                <c:numCache>
                  <c:formatCode>General</c:formatCode>
                  <c:ptCount val="6"/>
                  <c:pt idx="0">
                    <c:v>2.7457103698603297E-2</c:v>
                  </c:pt>
                  <c:pt idx="1">
                    <c:v>2.2558367501107755E-2</c:v>
                  </c:pt>
                </c:numCache>
              </c:numRef>
            </c:plus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</c:spPr>
          </c:errBars>
          <c:cat>
            <c:strRef>
              <c:f>DATA!$P$183:$Q$183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DATA!$P$184:$Q$184</c:f>
              <c:numCache>
                <c:formatCode>0.00_);[Red]\(0.00\)</c:formatCode>
                <c:ptCount val="2"/>
                <c:pt idx="0">
                  <c:v>0.91162702681168073</c:v>
                </c:pt>
                <c:pt idx="1">
                  <c:v>0.67407673001075652</c:v>
                </c:pt>
              </c:numCache>
            </c:numRef>
          </c:val>
        </c:ser>
        <c:ser>
          <c:idx val="1"/>
          <c:order val="1"/>
          <c:tx>
            <c:strRef>
              <c:f>DATA!$O$185</c:f>
              <c:strCache>
                <c:ptCount val="1"/>
                <c:pt idx="0">
                  <c:v>D10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DATA!$P$189:$U$189</c:f>
                <c:numCache>
                  <c:formatCode>General</c:formatCode>
                  <c:ptCount val="6"/>
                  <c:pt idx="0">
                    <c:v>3.886267827413209E-2</c:v>
                  </c:pt>
                  <c:pt idx="1">
                    <c:v>2.428631071239341E-2</c:v>
                  </c:pt>
                </c:numCache>
              </c:numRef>
            </c:plus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25400">
                <a:solidFill>
                  <a:schemeClr val="tx1"/>
                </a:solidFill>
              </a:ln>
            </c:spPr>
          </c:errBars>
          <c:cat>
            <c:strRef>
              <c:f>DATA!$P$183:$Q$183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DATA!$P$185:$Q$185</c:f>
              <c:numCache>
                <c:formatCode>0.00_);[Red]\(0.00\)</c:formatCode>
                <c:ptCount val="2"/>
                <c:pt idx="0">
                  <c:v>0.9397434365164733</c:v>
                </c:pt>
                <c:pt idx="1">
                  <c:v>0.64990438627943103</c:v>
                </c:pt>
              </c:numCache>
            </c:numRef>
          </c:val>
        </c:ser>
        <c:ser>
          <c:idx val="2"/>
          <c:order val="2"/>
          <c:tx>
            <c:strRef>
              <c:f>DATA!$O$186</c:f>
              <c:strCache>
                <c:ptCount val="1"/>
                <c:pt idx="0">
                  <c:v>RPMI1640</c:v>
                </c:pt>
              </c:strCache>
            </c:strRef>
          </c:tx>
          <c:spPr>
            <a:solidFill>
              <a:srgbClr val="A5A5A5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DATA!$P$190:$U$190</c:f>
                <c:numCache>
                  <c:formatCode>General</c:formatCode>
                  <c:ptCount val="6"/>
                  <c:pt idx="0">
                    <c:v>3.6792421137163703E-2</c:v>
                  </c:pt>
                  <c:pt idx="1">
                    <c:v>2.5646299628955725E-2</c:v>
                  </c:pt>
                </c:numCache>
              </c:numRef>
            </c:plus>
            <c:spPr>
              <a:solidFill>
                <a:srgbClr val="A5A5A5"/>
              </a:solidFill>
              <a:ln w="25400">
                <a:solidFill>
                  <a:schemeClr val="tx1"/>
                </a:solidFill>
              </a:ln>
            </c:spPr>
          </c:errBars>
          <c:cat>
            <c:strRef>
              <c:f>DATA!$P$183:$Q$183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DATA!$P$186:$Q$186</c:f>
              <c:numCache>
                <c:formatCode>0.00_);[Red]\(0.00\)</c:formatCode>
                <c:ptCount val="2"/>
                <c:pt idx="0">
                  <c:v>0.89434683877136367</c:v>
                </c:pt>
                <c:pt idx="1">
                  <c:v>0.66033225767897696</c:v>
                </c:pt>
              </c:numCache>
            </c:numRef>
          </c:val>
        </c:ser>
        <c:ser>
          <c:idx val="3"/>
          <c:order val="3"/>
          <c:tx>
            <c:strRef>
              <c:f>DATA!$O$187</c:f>
              <c:strCache>
                <c:ptCount val="1"/>
                <c:pt idx="0">
                  <c:v>R10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DATA!$P$191:$U$191</c:f>
                <c:numCache>
                  <c:formatCode>General</c:formatCode>
                  <c:ptCount val="6"/>
                  <c:pt idx="0">
                    <c:v>2.0416257306089328E-2</c:v>
                  </c:pt>
                  <c:pt idx="1">
                    <c:v>6.0439029105391964E-2</c:v>
                  </c:pt>
                </c:numCache>
              </c:numRef>
            </c:plus>
            <c:spPr>
              <a:pattFill prst="dashHorz">
                <a:fgClr>
                  <a:schemeClr val="tx1"/>
                </a:fgClr>
                <a:bgClr>
                  <a:schemeClr val="bg1"/>
                </a:bgClr>
              </a:pattFill>
              <a:ln w="25400">
                <a:solidFill>
                  <a:schemeClr val="tx1"/>
                </a:solidFill>
              </a:ln>
            </c:spPr>
          </c:errBars>
          <c:cat>
            <c:strRef>
              <c:f>DATA!$P$183:$Q$183</c:f>
              <c:strCache>
                <c:ptCount val="2"/>
                <c:pt idx="0">
                  <c:v>10μl</c:v>
                </c:pt>
                <c:pt idx="1">
                  <c:v>2.5μl</c:v>
                </c:pt>
              </c:strCache>
            </c:strRef>
          </c:cat>
          <c:val>
            <c:numRef>
              <c:f>DATA!$P$187:$Q$187</c:f>
              <c:numCache>
                <c:formatCode>0.00_);[Red]\(0.00\)</c:formatCode>
                <c:ptCount val="2"/>
                <c:pt idx="0">
                  <c:v>0.90322098721166488</c:v>
                </c:pt>
                <c:pt idx="1">
                  <c:v>0.65290227480976848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513680"/>
        <c:axId val="312514072"/>
      </c:barChart>
      <c:catAx>
        <c:axId val="3125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514072"/>
        <c:crosses val="autoZero"/>
        <c:auto val="1"/>
        <c:lblAlgn val="ctr"/>
        <c:lblOffset val="100"/>
        <c:noMultiLvlLbl val="0"/>
      </c:catAx>
      <c:valAx>
        <c:axId val="312514072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Recovery efficiency</a:t>
                </a:r>
                <a:endParaRPr lang="zh-CN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3125136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63541666666667"/>
          <c:y val="3.8044662309368191E-2"/>
          <c:w val="0.83028861111111107"/>
          <c:h val="0.8146336193383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DATA!$J$259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DATA!$K$260:$K$263</c:f>
                <c:numCache>
                  <c:formatCode>General</c:formatCode>
                  <c:ptCount val="4"/>
                  <c:pt idx="0">
                    <c:v>259</c:v>
                  </c:pt>
                  <c:pt idx="1">
                    <c:v>424.8</c:v>
                  </c:pt>
                  <c:pt idx="2">
                    <c:v>296</c:v>
                  </c:pt>
                  <c:pt idx="3">
                    <c:v>257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DATA!$I$260:$I$263</c:f>
              <c:strCache>
                <c:ptCount val="4"/>
                <c:pt idx="0">
                  <c:v>D10</c:v>
                </c:pt>
                <c:pt idx="1">
                  <c:v>D10 with beads purification</c:v>
                </c:pt>
                <c:pt idx="2">
                  <c:v>R10</c:v>
                </c:pt>
                <c:pt idx="3">
                  <c:v>R10 with beads purification</c:v>
                </c:pt>
              </c:strCache>
            </c:strRef>
          </c:cat>
          <c:val>
            <c:numRef>
              <c:f>DATA!$J$260:$J$263</c:f>
              <c:numCache>
                <c:formatCode>General</c:formatCode>
                <c:ptCount val="4"/>
                <c:pt idx="0">
                  <c:v>5160</c:v>
                </c:pt>
                <c:pt idx="1">
                  <c:v>19239.2</c:v>
                </c:pt>
                <c:pt idx="2">
                  <c:v>5640</c:v>
                </c:pt>
                <c:pt idx="3">
                  <c:v>19017.8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2514856"/>
        <c:axId val="312311536"/>
      </c:barChart>
      <c:scatterChart>
        <c:scatterStyle val="lineMarker"/>
        <c:varyColors val="0"/>
        <c:ser>
          <c:idx val="1"/>
          <c:order val="1"/>
          <c:tx>
            <c:strRef>
              <c:f>DATA!$E$258</c:f>
              <c:strCache>
                <c:ptCount val="1"/>
                <c:pt idx="0">
                  <c:v>Analog Y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80000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zh-CN"/>
                      <a:t>90000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zh-CN"/>
                      <a:t>100000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zh-CN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DATA!$E$260:$E$266</c:f>
              <c:numCache>
                <c:formatCode>General</c:formatCode>
                <c:ptCount val="7"/>
                <c:pt idx="0">
                  <c:v>0.5</c:v>
                </c:pt>
                <c:pt idx="2">
                  <c:v>0.5</c:v>
                </c:pt>
                <c:pt idx="3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xVal>
          <c:yVal>
            <c:numRef>
              <c:f>DATA!$F$260:$F$266</c:f>
              <c:numCache>
                <c:formatCode>General</c:formatCode>
                <c:ptCount val="7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16000</c:v>
                </c:pt>
                <c:pt idx="5">
                  <c:v>18000</c:v>
                </c:pt>
                <c:pt idx="6">
                  <c:v>20000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14856"/>
        <c:axId val="312311536"/>
      </c:scatterChart>
      <c:catAx>
        <c:axId val="3125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12311536"/>
        <c:crosses val="autoZero"/>
        <c:auto val="1"/>
        <c:lblAlgn val="ctr"/>
        <c:lblOffset val="100"/>
        <c:noMultiLvlLbl val="0"/>
      </c:catAx>
      <c:valAx>
        <c:axId val="312311536"/>
        <c:scaling>
          <c:orientation val="minMax"/>
          <c:max val="2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RLU</a:t>
                </a:r>
                <a:endParaRPr lang="zh-CN" sz="1600"/>
              </a:p>
            </c:rich>
          </c:tx>
          <c:layout>
            <c:manualLayout>
              <c:xMode val="edge"/>
              <c:yMode val="edge"/>
              <c:x val="1.8676470588235294E-2"/>
              <c:y val="0.41575381263616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6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1251485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19050</xdr:rowOff>
    </xdr:from>
    <xdr:to>
      <xdr:col>22</xdr:col>
      <xdr:colOff>168600</xdr:colOff>
      <xdr:row>26</xdr:row>
      <xdr:rowOff>81750</xdr:rowOff>
    </xdr:to>
    <xdr:graphicFrame macro="">
      <xdr:nvGraphicFramePr>
        <xdr:cNvPr id="2714" name="图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42</xdr:row>
      <xdr:rowOff>142875</xdr:rowOff>
    </xdr:from>
    <xdr:to>
      <xdr:col>19</xdr:col>
      <xdr:colOff>437250</xdr:colOff>
      <xdr:row>62</xdr:row>
      <xdr:rowOff>210975</xdr:rowOff>
    </xdr:to>
    <xdr:graphicFrame macro="">
      <xdr:nvGraphicFramePr>
        <xdr:cNvPr id="2715" name="图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23898</xdr:colOff>
      <xdr:row>97</xdr:row>
      <xdr:rowOff>92666</xdr:rowOff>
    </xdr:from>
    <xdr:to>
      <xdr:col>26</xdr:col>
      <xdr:colOff>20823</xdr:colOff>
      <xdr:row>125</xdr:row>
      <xdr:rowOff>200966</xdr:rowOff>
    </xdr:to>
    <xdr:graphicFrame macro="">
      <xdr:nvGraphicFramePr>
        <xdr:cNvPr id="5" name="图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732862</xdr:colOff>
      <xdr:row>68</xdr:row>
      <xdr:rowOff>22428</xdr:rowOff>
    </xdr:from>
    <xdr:to>
      <xdr:col>16</xdr:col>
      <xdr:colOff>329812</xdr:colOff>
      <xdr:row>88</xdr:row>
      <xdr:rowOff>112776</xdr:rowOff>
    </xdr:to>
    <xdr:graphicFrame macro="">
      <xdr:nvGraphicFramePr>
        <xdr:cNvPr id="13" name="图表 1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681036</xdr:colOff>
      <xdr:row>130</xdr:row>
      <xdr:rowOff>195262</xdr:rowOff>
    </xdr:from>
    <xdr:to>
      <xdr:col>23</xdr:col>
      <xdr:colOff>594411</xdr:colOff>
      <xdr:row>151</xdr:row>
      <xdr:rowOff>44287</xdr:rowOff>
    </xdr:to>
    <xdr:graphicFrame macro="">
      <xdr:nvGraphicFramePr>
        <xdr:cNvPr id="14" name="图表 1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28575</xdr:colOff>
      <xdr:row>156</xdr:row>
      <xdr:rowOff>14287</xdr:rowOff>
    </xdr:from>
    <xdr:to>
      <xdr:col>17</xdr:col>
      <xdr:colOff>380100</xdr:colOff>
      <xdr:row>176</xdr:row>
      <xdr:rowOff>82387</xdr:rowOff>
    </xdr:to>
    <xdr:graphicFrame macro="">
      <xdr:nvGraphicFramePr>
        <xdr:cNvPr id="15" name="图表 1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19049</xdr:colOff>
      <xdr:row>222</xdr:row>
      <xdr:rowOff>9524</xdr:rowOff>
    </xdr:from>
    <xdr:to>
      <xdr:col>22</xdr:col>
      <xdr:colOff>618224</xdr:colOff>
      <xdr:row>244</xdr:row>
      <xdr:rowOff>172874</xdr:rowOff>
    </xdr:to>
    <xdr:graphicFrame macro="">
      <xdr:nvGraphicFramePr>
        <xdr:cNvPr id="17" name="图表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13445</xdr:colOff>
      <xdr:row>191</xdr:row>
      <xdr:rowOff>43152</xdr:rowOff>
    </xdr:from>
    <xdr:to>
      <xdr:col>22</xdr:col>
      <xdr:colOff>612620</xdr:colOff>
      <xdr:row>211</xdr:row>
      <xdr:rowOff>111252</xdr:rowOff>
    </xdr:to>
    <xdr:graphicFrame macro="">
      <xdr:nvGraphicFramePr>
        <xdr:cNvPr id="18" name="图表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674232</xdr:colOff>
      <xdr:row>249</xdr:row>
      <xdr:rowOff>68737</xdr:rowOff>
    </xdr:from>
    <xdr:to>
      <xdr:col>25</xdr:col>
      <xdr:colOff>25632</xdr:colOff>
      <xdr:row>272</xdr:row>
      <xdr:rowOff>136837</xdr:rowOff>
    </xdr:to>
    <xdr:graphicFrame macro="">
      <xdr:nvGraphicFramePr>
        <xdr:cNvPr id="20" name="图表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847724</xdr:colOff>
      <xdr:row>339</xdr:row>
      <xdr:rowOff>19056</xdr:rowOff>
    </xdr:from>
    <xdr:to>
      <xdr:col>10</xdr:col>
      <xdr:colOff>132449</xdr:colOff>
      <xdr:row>362</xdr:row>
      <xdr:rowOff>87156</xdr:rowOff>
    </xdr:to>
    <xdr:graphicFrame macro="">
      <xdr:nvGraphicFramePr>
        <xdr:cNvPr id="21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19050</xdr:colOff>
      <xdr:row>371</xdr:row>
      <xdr:rowOff>76200</xdr:rowOff>
    </xdr:from>
    <xdr:to>
      <xdr:col>18</xdr:col>
      <xdr:colOff>408675</xdr:colOff>
      <xdr:row>394</xdr:row>
      <xdr:rowOff>144300</xdr:rowOff>
    </xdr:to>
    <xdr:graphicFrame macro="">
      <xdr:nvGraphicFramePr>
        <xdr:cNvPr id="2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23813</xdr:colOff>
      <xdr:row>399</xdr:row>
      <xdr:rowOff>76879</xdr:rowOff>
    </xdr:from>
    <xdr:to>
      <xdr:col>17</xdr:col>
      <xdr:colOff>375338</xdr:colOff>
      <xdr:row>422</xdr:row>
      <xdr:rowOff>144979</xdr:rowOff>
    </xdr:to>
    <xdr:graphicFrame macro="">
      <xdr:nvGraphicFramePr>
        <xdr:cNvPr id="23" name="图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28575</xdr:colOff>
      <xdr:row>427</xdr:row>
      <xdr:rowOff>9525</xdr:rowOff>
    </xdr:from>
    <xdr:to>
      <xdr:col>15</xdr:col>
      <xdr:colOff>322950</xdr:colOff>
      <xdr:row>449</xdr:row>
      <xdr:rowOff>115725</xdr:rowOff>
    </xdr:to>
    <xdr:graphicFrame macro="">
      <xdr:nvGraphicFramePr>
        <xdr:cNvPr id="24" name="图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19050</xdr:colOff>
      <xdr:row>458</xdr:row>
      <xdr:rowOff>114300</xdr:rowOff>
    </xdr:from>
    <xdr:to>
      <xdr:col>14</xdr:col>
      <xdr:colOff>313425</xdr:colOff>
      <xdr:row>481</xdr:row>
      <xdr:rowOff>163350</xdr:rowOff>
    </xdr:to>
    <xdr:graphicFrame macro="">
      <xdr:nvGraphicFramePr>
        <xdr:cNvPr id="25" name="图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714375</xdr:colOff>
      <xdr:row>511</xdr:row>
      <xdr:rowOff>47625</xdr:rowOff>
    </xdr:from>
    <xdr:to>
      <xdr:col>9</xdr:col>
      <xdr:colOff>732525</xdr:colOff>
      <xdr:row>534</xdr:row>
      <xdr:rowOff>115725</xdr:rowOff>
    </xdr:to>
    <xdr:graphicFrame macro="">
      <xdr:nvGraphicFramePr>
        <xdr:cNvPr id="26" name="图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209549</xdr:colOff>
      <xdr:row>511</xdr:row>
      <xdr:rowOff>57148</xdr:rowOff>
    </xdr:from>
    <xdr:to>
      <xdr:col>21</xdr:col>
      <xdr:colOff>694424</xdr:colOff>
      <xdr:row>534</xdr:row>
      <xdr:rowOff>125248</xdr:rowOff>
    </xdr:to>
    <xdr:graphicFrame macro="">
      <xdr:nvGraphicFramePr>
        <xdr:cNvPr id="27" name="图表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19049</xdr:colOff>
      <xdr:row>561</xdr:row>
      <xdr:rowOff>19049</xdr:rowOff>
    </xdr:from>
    <xdr:to>
      <xdr:col>10</xdr:col>
      <xdr:colOff>180074</xdr:colOff>
      <xdr:row>584</xdr:row>
      <xdr:rowOff>87149</xdr:rowOff>
    </xdr:to>
    <xdr:graphicFrame macro="">
      <xdr:nvGraphicFramePr>
        <xdr:cNvPr id="28" name="图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0"/>
  <sheetViews>
    <sheetView tabSelected="1" topLeftCell="A397" zoomScaleNormal="100" workbookViewId="0">
      <selection activeCell="G419" sqref="G419"/>
    </sheetView>
  </sheetViews>
  <sheetFormatPr defaultRowHeight="15" x14ac:dyDescent="0.15"/>
  <cols>
    <col min="1" max="1" width="11.5" style="6" bestFit="1" customWidth="1"/>
    <col min="2" max="2" width="12.875" style="6" bestFit="1" customWidth="1"/>
    <col min="3" max="3" width="9.5" style="6" bestFit="1" customWidth="1"/>
    <col min="4" max="4" width="9.625" style="6" customWidth="1"/>
    <col min="5" max="6" width="10.875" style="6" bestFit="1" customWidth="1"/>
    <col min="7" max="7" width="9.75" style="6" bestFit="1" customWidth="1"/>
    <col min="8" max="10" width="9.625" style="6" bestFit="1" customWidth="1"/>
    <col min="11" max="12" width="9.75" style="6" bestFit="1" customWidth="1"/>
    <col min="13" max="13" width="10.75" style="6" bestFit="1" customWidth="1"/>
    <col min="14" max="15" width="10.875" style="6" bestFit="1" customWidth="1"/>
    <col min="16" max="16" width="9.625" style="6" bestFit="1" customWidth="1"/>
    <col min="17" max="17" width="9" style="6"/>
    <col min="18" max="18" width="9.125" style="6" bestFit="1" customWidth="1"/>
    <col min="19" max="20" width="9.25" style="6" bestFit="1" customWidth="1"/>
    <col min="21" max="21" width="9.375" style="6" bestFit="1" customWidth="1"/>
    <col min="22" max="22" width="9.25" style="6" bestFit="1" customWidth="1"/>
    <col min="23" max="23" width="9" style="6"/>
    <col min="24" max="25" width="9.125" style="6" bestFit="1" customWidth="1"/>
    <col min="26" max="26" width="9" style="6"/>
    <col min="27" max="28" width="9.125" style="6" bestFit="1" customWidth="1"/>
    <col min="29" max="16384" width="9" style="6"/>
  </cols>
  <sheetData>
    <row r="1" spans="1:11" ht="15.75" customHeight="1" x14ac:dyDescent="0.15">
      <c r="A1" s="109" t="s">
        <v>89</v>
      </c>
      <c r="B1" s="109"/>
      <c r="C1" s="109"/>
      <c r="D1" s="109"/>
      <c r="E1" s="109"/>
    </row>
    <row r="2" spans="1:11" ht="15.75" customHeight="1" x14ac:dyDescent="0.15">
      <c r="A2" s="109"/>
      <c r="B2" s="109"/>
      <c r="C2" s="109"/>
      <c r="D2" s="109"/>
      <c r="E2" s="109"/>
    </row>
    <row r="3" spans="1:11" ht="15.75" customHeight="1" x14ac:dyDescent="0.15">
      <c r="A3" s="39"/>
      <c r="B3" s="39"/>
      <c r="C3" s="39"/>
      <c r="D3" s="39"/>
      <c r="E3" s="39"/>
    </row>
    <row r="4" spans="1:11" ht="15.75" customHeight="1" x14ac:dyDescent="0.15">
      <c r="A4" s="39"/>
      <c r="B4" s="39"/>
      <c r="C4" s="39"/>
      <c r="D4" s="39"/>
      <c r="E4" s="39"/>
    </row>
    <row r="5" spans="1:11" ht="15.75" x14ac:dyDescent="0.15">
      <c r="A5" s="14" t="s">
        <v>27</v>
      </c>
      <c r="C5" s="14">
        <v>5</v>
      </c>
      <c r="D5" s="14">
        <v>5.5</v>
      </c>
      <c r="E5" s="14">
        <v>6</v>
      </c>
      <c r="F5" s="14">
        <v>6.5</v>
      </c>
      <c r="G5" s="14">
        <v>7</v>
      </c>
      <c r="H5" s="14">
        <v>7.5</v>
      </c>
      <c r="I5" s="14">
        <v>8</v>
      </c>
      <c r="J5" s="14">
        <v>8.5</v>
      </c>
      <c r="K5" s="14">
        <v>9</v>
      </c>
    </row>
    <row r="6" spans="1:11" ht="15" customHeight="1" x14ac:dyDescent="0.15">
      <c r="A6" s="112" t="s">
        <v>28</v>
      </c>
      <c r="B6" s="13"/>
      <c r="C6" s="13">
        <v>1512</v>
      </c>
      <c r="D6" s="13">
        <v>3094</v>
      </c>
      <c r="E6" s="13">
        <v>5425</v>
      </c>
      <c r="F6" s="13">
        <v>12740</v>
      </c>
      <c r="G6" s="13">
        <v>16782</v>
      </c>
      <c r="H6" s="13">
        <v>20361</v>
      </c>
      <c r="I6" s="13">
        <v>18844</v>
      </c>
      <c r="J6" s="13">
        <v>18389</v>
      </c>
      <c r="K6" s="13">
        <v>17425</v>
      </c>
    </row>
    <row r="7" spans="1:11" ht="15" customHeight="1" x14ac:dyDescent="0.15">
      <c r="A7" s="112"/>
      <c r="B7" s="13"/>
      <c r="C7" s="13">
        <v>1414</v>
      </c>
      <c r="D7" s="13">
        <v>2856</v>
      </c>
      <c r="E7" s="13">
        <v>6069</v>
      </c>
      <c r="F7" s="13">
        <v>11397</v>
      </c>
      <c r="G7" s="13">
        <v>17720</v>
      </c>
      <c r="H7" s="13">
        <v>20986</v>
      </c>
      <c r="I7" s="13">
        <v>20398</v>
      </c>
      <c r="J7" s="13">
        <v>17679</v>
      </c>
      <c r="K7" s="13">
        <v>18664</v>
      </c>
    </row>
    <row r="8" spans="1:11" ht="15" customHeight="1" x14ac:dyDescent="0.15">
      <c r="A8" s="112"/>
      <c r="B8" s="13"/>
      <c r="C8" s="13">
        <v>1470</v>
      </c>
      <c r="D8" s="13">
        <v>2415</v>
      </c>
      <c r="E8" s="13">
        <v>5712</v>
      </c>
      <c r="F8" s="13">
        <v>13172</v>
      </c>
      <c r="G8" s="13">
        <v>16096</v>
      </c>
      <c r="H8" s="13">
        <v>21025</v>
      </c>
      <c r="I8" s="13">
        <v>20802</v>
      </c>
      <c r="J8" s="13">
        <v>19383</v>
      </c>
      <c r="K8" s="13">
        <v>12532</v>
      </c>
    </row>
    <row r="9" spans="1:11" ht="15" customHeight="1" x14ac:dyDescent="0.15">
      <c r="A9" s="112"/>
      <c r="B9" s="13"/>
      <c r="C9" s="13">
        <v>1344</v>
      </c>
      <c r="D9" s="13">
        <v>2376</v>
      </c>
      <c r="E9" s="13">
        <v>6748</v>
      </c>
      <c r="F9" s="13">
        <v>14584</v>
      </c>
      <c r="G9" s="13">
        <v>19054</v>
      </c>
      <c r="H9" s="13">
        <v>19872</v>
      </c>
      <c r="I9" s="13">
        <v>20220</v>
      </c>
      <c r="J9" s="13">
        <v>20668</v>
      </c>
      <c r="K9" s="13">
        <v>16364</v>
      </c>
    </row>
    <row r="10" spans="1:11" ht="15" customHeight="1" x14ac:dyDescent="0.15">
      <c r="A10" s="112"/>
      <c r="B10" s="13"/>
      <c r="C10" s="13">
        <v>1561</v>
      </c>
      <c r="D10" s="13">
        <v>2761</v>
      </c>
      <c r="E10" s="13">
        <v>6265</v>
      </c>
      <c r="F10" s="13">
        <v>12694</v>
      </c>
      <c r="G10" s="13">
        <v>15736</v>
      </c>
      <c r="H10" s="13">
        <v>21511</v>
      </c>
      <c r="I10" s="13">
        <v>19254</v>
      </c>
      <c r="J10" s="13">
        <v>18112</v>
      </c>
      <c r="K10" s="13">
        <v>15689</v>
      </c>
    </row>
    <row r="11" spans="1:11" ht="15" customHeight="1" x14ac:dyDescent="0.15">
      <c r="A11" s="112" t="s">
        <v>26</v>
      </c>
      <c r="B11" s="26"/>
      <c r="C11" s="13">
        <v>1326</v>
      </c>
      <c r="D11" s="13">
        <v>2096</v>
      </c>
      <c r="E11" s="13">
        <v>5162</v>
      </c>
      <c r="F11" s="13">
        <v>12414</v>
      </c>
      <c r="G11" s="13">
        <v>13086</v>
      </c>
      <c r="H11" s="13">
        <v>19908</v>
      </c>
      <c r="I11" s="13">
        <v>19186</v>
      </c>
      <c r="J11" s="13">
        <v>17029</v>
      </c>
      <c r="K11" s="13">
        <v>14691</v>
      </c>
    </row>
    <row r="12" spans="1:11" ht="15" customHeight="1" x14ac:dyDescent="0.15">
      <c r="A12" s="112"/>
      <c r="B12" s="26"/>
      <c r="C12" s="13">
        <v>1032</v>
      </c>
      <c r="D12" s="13">
        <v>1722</v>
      </c>
      <c r="E12" s="13">
        <v>5551</v>
      </c>
      <c r="F12" s="13">
        <v>11025</v>
      </c>
      <c r="G12" s="13">
        <v>13471</v>
      </c>
      <c r="H12" s="13">
        <v>18929</v>
      </c>
      <c r="I12" s="13">
        <v>19674</v>
      </c>
      <c r="J12" s="13">
        <v>17841</v>
      </c>
      <c r="K12" s="13">
        <v>12703</v>
      </c>
    </row>
    <row r="13" spans="1:11" ht="15" customHeight="1" x14ac:dyDescent="0.15">
      <c r="A13" s="112"/>
      <c r="B13" s="26"/>
      <c r="C13" s="13">
        <v>1001</v>
      </c>
      <c r="D13" s="13">
        <v>2180</v>
      </c>
      <c r="E13" s="13">
        <v>4497</v>
      </c>
      <c r="F13" s="13">
        <v>9208</v>
      </c>
      <c r="G13" s="13">
        <v>16191</v>
      </c>
      <c r="H13" s="13">
        <v>18546</v>
      </c>
      <c r="I13" s="13">
        <v>18824</v>
      </c>
      <c r="J13" s="13">
        <v>16193</v>
      </c>
      <c r="K13" s="13">
        <v>8723</v>
      </c>
    </row>
    <row r="14" spans="1:11" ht="15" customHeight="1" x14ac:dyDescent="0.15">
      <c r="A14" s="112"/>
      <c r="B14" s="26"/>
      <c r="C14" s="13">
        <v>1046</v>
      </c>
      <c r="D14" s="13">
        <v>1690</v>
      </c>
      <c r="E14" s="13">
        <v>3769</v>
      </c>
      <c r="F14" s="13">
        <v>8792</v>
      </c>
      <c r="G14" s="13">
        <v>17556</v>
      </c>
      <c r="H14" s="13">
        <v>18970</v>
      </c>
      <c r="I14" s="13">
        <v>18445</v>
      </c>
      <c r="J14" s="13">
        <v>17300</v>
      </c>
      <c r="K14" s="13">
        <v>10722</v>
      </c>
    </row>
    <row r="15" spans="1:11" ht="15" customHeight="1" x14ac:dyDescent="0.15">
      <c r="A15" s="112"/>
      <c r="B15" s="26"/>
      <c r="C15" s="13">
        <v>924</v>
      </c>
      <c r="D15" s="13">
        <v>2187</v>
      </c>
      <c r="E15" s="13">
        <v>3923</v>
      </c>
      <c r="F15" s="13">
        <v>10265</v>
      </c>
      <c r="G15" s="13">
        <v>16317</v>
      </c>
      <c r="H15" s="13">
        <v>18854</v>
      </c>
      <c r="I15" s="13">
        <v>17598</v>
      </c>
      <c r="J15" s="13">
        <v>16694</v>
      </c>
      <c r="K15" s="13">
        <v>12787</v>
      </c>
    </row>
    <row r="16" spans="1:1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26" ht="15.75" x14ac:dyDescent="0.15">
      <c r="A17" s="78" t="s">
        <v>27</v>
      </c>
      <c r="B17" s="13"/>
      <c r="C17" s="78">
        <v>5</v>
      </c>
      <c r="D17" s="78">
        <v>5.5</v>
      </c>
      <c r="E17" s="78">
        <v>6</v>
      </c>
      <c r="F17" s="78">
        <v>6.5</v>
      </c>
      <c r="G17" s="78">
        <v>7</v>
      </c>
      <c r="H17" s="78">
        <v>7.5</v>
      </c>
      <c r="I17" s="78">
        <v>8</v>
      </c>
      <c r="J17" s="78">
        <v>8.5</v>
      </c>
      <c r="K17" s="78">
        <v>9</v>
      </c>
    </row>
    <row r="18" spans="1:26" x14ac:dyDescent="0.15">
      <c r="A18" s="112" t="s">
        <v>8</v>
      </c>
      <c r="B18" s="17" t="s">
        <v>2</v>
      </c>
      <c r="C18" s="17">
        <f t="shared" ref="C18:K18" si="0">AVERAGE(C6:C10)</f>
        <v>1460.2</v>
      </c>
      <c r="D18" s="17">
        <f t="shared" si="0"/>
        <v>2700.4</v>
      </c>
      <c r="E18" s="17">
        <f t="shared" si="0"/>
        <v>6043.8</v>
      </c>
      <c r="F18" s="17">
        <f t="shared" si="0"/>
        <v>12917.4</v>
      </c>
      <c r="G18" s="17">
        <f t="shared" si="0"/>
        <v>17077.599999999999</v>
      </c>
      <c r="H18" s="17">
        <f t="shared" si="0"/>
        <v>20751</v>
      </c>
      <c r="I18" s="17">
        <f t="shared" si="0"/>
        <v>19903.599999999999</v>
      </c>
      <c r="J18" s="17">
        <f t="shared" si="0"/>
        <v>18846.2</v>
      </c>
      <c r="K18" s="17">
        <f t="shared" si="0"/>
        <v>16134.8</v>
      </c>
    </row>
    <row r="19" spans="1:26" x14ac:dyDescent="0.15">
      <c r="A19" s="112"/>
      <c r="B19" s="17" t="s">
        <v>26</v>
      </c>
      <c r="C19" s="17">
        <f t="shared" ref="C19:K19" si="1">AVERAGE(C11:C15)</f>
        <v>1065.8</v>
      </c>
      <c r="D19" s="17">
        <f t="shared" si="1"/>
        <v>1975</v>
      </c>
      <c r="E19" s="17">
        <f t="shared" si="1"/>
        <v>4580.3999999999996</v>
      </c>
      <c r="F19" s="17">
        <f t="shared" si="1"/>
        <v>10340.799999999999</v>
      </c>
      <c r="G19" s="17">
        <f t="shared" si="1"/>
        <v>15324.2</v>
      </c>
      <c r="H19" s="17">
        <f t="shared" si="1"/>
        <v>19041.400000000001</v>
      </c>
      <c r="I19" s="17">
        <f t="shared" si="1"/>
        <v>18745.400000000001</v>
      </c>
      <c r="J19" s="17">
        <f t="shared" si="1"/>
        <v>17011.400000000001</v>
      </c>
      <c r="K19" s="17">
        <f t="shared" si="1"/>
        <v>11925.2</v>
      </c>
    </row>
    <row r="20" spans="1:26" x14ac:dyDescent="0.15">
      <c r="A20" s="112" t="s">
        <v>7</v>
      </c>
      <c r="B20" s="17" t="s">
        <v>2</v>
      </c>
      <c r="C20" s="17">
        <f t="shared" ref="C20:K20" si="2">STDEV(C6:C10)</f>
        <v>84.52336954949206</v>
      </c>
      <c r="D20" s="17">
        <f t="shared" si="2"/>
        <v>303.92976162264983</v>
      </c>
      <c r="E20" s="17">
        <f t="shared" si="2"/>
        <v>509.52595615925202</v>
      </c>
      <c r="F20" s="17">
        <f t="shared" si="2"/>
        <v>1144.0466773694156</v>
      </c>
      <c r="G20" s="17">
        <f t="shared" si="2"/>
        <v>1338.8094711347094</v>
      </c>
      <c r="H20" s="17">
        <f t="shared" si="2"/>
        <v>638.87440080191038</v>
      </c>
      <c r="I20" s="17">
        <f t="shared" si="2"/>
        <v>821.03520021982013</v>
      </c>
      <c r="J20" s="17">
        <f t="shared" si="2"/>
        <v>1195.5696131969898</v>
      </c>
      <c r="K20" s="17">
        <f t="shared" si="2"/>
        <v>2307.2118888389919</v>
      </c>
    </row>
    <row r="21" spans="1:26" x14ac:dyDescent="0.15">
      <c r="A21" s="112"/>
      <c r="B21" s="17" t="s">
        <v>26</v>
      </c>
      <c r="C21" s="17">
        <f t="shared" ref="C21:K21" si="3">STDEV(C11:C15)</f>
        <v>152.92547204439146</v>
      </c>
      <c r="D21" s="17">
        <f t="shared" si="3"/>
        <v>248.41698814694618</v>
      </c>
      <c r="E21" s="17">
        <f t="shared" si="3"/>
        <v>771.00959786503358</v>
      </c>
      <c r="F21" s="17">
        <f t="shared" si="3"/>
        <v>1453.7925230238334</v>
      </c>
      <c r="G21" s="17">
        <f t="shared" si="3"/>
        <v>1946.9087549240689</v>
      </c>
      <c r="H21" s="17">
        <f t="shared" si="3"/>
        <v>512.16872220001881</v>
      </c>
      <c r="I21" s="17">
        <f t="shared" si="3"/>
        <v>785.71165194363766</v>
      </c>
      <c r="J21" s="17">
        <f t="shared" si="3"/>
        <v>620.95837219575355</v>
      </c>
      <c r="K21" s="17">
        <f t="shared" si="3"/>
        <v>2274.8130033037855</v>
      </c>
    </row>
    <row r="28" spans="1:26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30" spans="1:26" ht="17.25" customHeight="1" x14ac:dyDescent="0.15">
      <c r="A30" s="109" t="s">
        <v>94</v>
      </c>
      <c r="B30" s="109"/>
      <c r="C30" s="109"/>
      <c r="D30" s="109"/>
      <c r="E30" s="109"/>
      <c r="S30" s="1"/>
      <c r="T30" s="1"/>
      <c r="U30" s="1"/>
    </row>
    <row r="31" spans="1:26" ht="17.25" customHeight="1" x14ac:dyDescent="0.15">
      <c r="A31" s="109"/>
      <c r="B31" s="109"/>
      <c r="C31" s="109"/>
      <c r="D31" s="109"/>
      <c r="E31" s="109"/>
      <c r="S31" s="1"/>
      <c r="T31" s="1"/>
      <c r="U31" s="1"/>
    </row>
    <row r="32" spans="1:26" ht="17.25" x14ac:dyDescent="0.15">
      <c r="D32" s="13"/>
      <c r="T32" s="1"/>
      <c r="U32" s="1"/>
    </row>
    <row r="33" spans="1:21" ht="17.25" x14ac:dyDescent="0.15">
      <c r="A33" s="113" t="s">
        <v>120</v>
      </c>
      <c r="B33" s="113"/>
      <c r="C33" s="113"/>
      <c r="D33" s="28">
        <v>0</v>
      </c>
      <c r="E33" s="29">
        <v>100</v>
      </c>
      <c r="F33" s="29">
        <v>200</v>
      </c>
      <c r="G33" s="29">
        <v>300</v>
      </c>
      <c r="H33" s="29">
        <v>400</v>
      </c>
      <c r="I33" s="29">
        <v>500</v>
      </c>
      <c r="T33" s="1"/>
      <c r="U33" s="1"/>
    </row>
    <row r="34" spans="1:21" ht="17.25" x14ac:dyDescent="0.15">
      <c r="C34" s="114" t="s">
        <v>43</v>
      </c>
      <c r="D34" s="13">
        <v>325</v>
      </c>
      <c r="E34" s="13">
        <v>305</v>
      </c>
      <c r="F34" s="13">
        <v>300</v>
      </c>
      <c r="G34" s="13">
        <v>305</v>
      </c>
      <c r="H34" s="13">
        <v>299</v>
      </c>
      <c r="I34" s="13">
        <v>355</v>
      </c>
      <c r="T34" s="1"/>
      <c r="U34" s="1"/>
    </row>
    <row r="35" spans="1:21" ht="17.25" x14ac:dyDescent="0.15">
      <c r="C35" s="114"/>
      <c r="D35" s="13">
        <v>305</v>
      </c>
      <c r="E35" s="13">
        <v>311</v>
      </c>
      <c r="F35" s="13">
        <v>330</v>
      </c>
      <c r="G35" s="13">
        <v>326</v>
      </c>
      <c r="H35" s="13">
        <v>330</v>
      </c>
      <c r="I35" s="13">
        <v>321</v>
      </c>
      <c r="T35" s="1"/>
      <c r="U35" s="1"/>
    </row>
    <row r="36" spans="1:21" ht="17.25" x14ac:dyDescent="0.15">
      <c r="C36" s="114"/>
      <c r="D36" s="13">
        <v>298</v>
      </c>
      <c r="E36" s="13">
        <v>327</v>
      </c>
      <c r="F36" s="13">
        <v>321</v>
      </c>
      <c r="G36" s="13">
        <v>314</v>
      </c>
      <c r="H36" s="13">
        <v>316</v>
      </c>
      <c r="I36" s="13">
        <v>386</v>
      </c>
      <c r="T36" s="1"/>
      <c r="U36" s="1"/>
    </row>
    <row r="37" spans="1:21" ht="17.25" x14ac:dyDescent="0.15">
      <c r="C37" s="114" t="s">
        <v>41</v>
      </c>
      <c r="D37" s="13">
        <v>222</v>
      </c>
      <c r="E37" s="13">
        <v>230</v>
      </c>
      <c r="F37" s="13">
        <v>240</v>
      </c>
      <c r="G37" s="13">
        <v>227</v>
      </c>
      <c r="H37" s="13">
        <v>224</v>
      </c>
      <c r="I37" s="13">
        <v>372</v>
      </c>
      <c r="T37" s="1"/>
      <c r="U37" s="1"/>
    </row>
    <row r="38" spans="1:21" ht="17.25" x14ac:dyDescent="0.15">
      <c r="C38" s="114"/>
      <c r="D38" s="13">
        <v>216</v>
      </c>
      <c r="E38" s="13">
        <v>242</v>
      </c>
      <c r="F38" s="13">
        <v>227</v>
      </c>
      <c r="G38" s="13">
        <v>242</v>
      </c>
      <c r="H38" s="13">
        <v>245</v>
      </c>
      <c r="I38" s="13">
        <v>337</v>
      </c>
      <c r="T38" s="1"/>
      <c r="U38" s="1"/>
    </row>
    <row r="39" spans="1:21" ht="17.25" x14ac:dyDescent="0.15">
      <c r="C39" s="114"/>
      <c r="D39" s="13">
        <v>235</v>
      </c>
      <c r="E39" s="13">
        <v>222</v>
      </c>
      <c r="F39" s="13">
        <v>214</v>
      </c>
      <c r="G39" s="13">
        <v>219</v>
      </c>
      <c r="H39" s="13">
        <v>261</v>
      </c>
      <c r="I39" s="13">
        <v>322</v>
      </c>
      <c r="T39" s="1"/>
      <c r="U39" s="1"/>
    </row>
    <row r="40" spans="1:21" ht="17.25" x14ac:dyDescent="0.15">
      <c r="C40" s="114" t="s">
        <v>39</v>
      </c>
      <c r="D40" s="13">
        <v>170</v>
      </c>
      <c r="E40" s="13">
        <v>165</v>
      </c>
      <c r="F40" s="13">
        <v>173</v>
      </c>
      <c r="G40" s="13">
        <v>163</v>
      </c>
      <c r="H40" s="13">
        <v>256</v>
      </c>
      <c r="I40" s="13">
        <v>339</v>
      </c>
      <c r="T40" s="1"/>
      <c r="U40" s="1"/>
    </row>
    <row r="41" spans="1:21" ht="17.25" x14ac:dyDescent="0.15">
      <c r="C41" s="114"/>
      <c r="D41" s="13">
        <v>155</v>
      </c>
      <c r="E41" s="13">
        <v>175</v>
      </c>
      <c r="F41" s="13">
        <v>179</v>
      </c>
      <c r="G41" s="13">
        <v>185</v>
      </c>
      <c r="H41" s="13">
        <v>209</v>
      </c>
      <c r="I41" s="13">
        <v>367</v>
      </c>
      <c r="T41" s="1"/>
      <c r="U41" s="1"/>
    </row>
    <row r="42" spans="1:21" ht="17.25" x14ac:dyDescent="0.15">
      <c r="C42" s="114"/>
      <c r="D42" s="13">
        <v>177</v>
      </c>
      <c r="E42" s="13">
        <v>191</v>
      </c>
      <c r="F42" s="13">
        <v>196</v>
      </c>
      <c r="G42" s="13">
        <v>208</v>
      </c>
      <c r="H42" s="13">
        <v>231</v>
      </c>
      <c r="I42" s="13">
        <v>308</v>
      </c>
      <c r="T42" s="1"/>
      <c r="U42" s="1"/>
    </row>
    <row r="43" spans="1:21" ht="17.25" x14ac:dyDescent="0.15">
      <c r="C43" s="114" t="s">
        <v>38</v>
      </c>
      <c r="D43" s="13">
        <v>125</v>
      </c>
      <c r="E43" s="13">
        <v>136</v>
      </c>
      <c r="F43" s="13">
        <v>166</v>
      </c>
      <c r="G43" s="13">
        <v>146</v>
      </c>
      <c r="H43" s="13">
        <v>235</v>
      </c>
      <c r="I43" s="13">
        <v>386</v>
      </c>
      <c r="T43" s="1"/>
      <c r="U43" s="1"/>
    </row>
    <row r="44" spans="1:21" ht="17.25" x14ac:dyDescent="0.15">
      <c r="C44" s="114"/>
      <c r="D44" s="13">
        <v>121</v>
      </c>
      <c r="E44" s="13">
        <v>120</v>
      </c>
      <c r="F44" s="13">
        <v>126</v>
      </c>
      <c r="G44" s="13">
        <v>144</v>
      </c>
      <c r="H44" s="13">
        <v>277</v>
      </c>
      <c r="I44" s="13">
        <v>352</v>
      </c>
      <c r="T44" s="1"/>
      <c r="U44" s="1"/>
    </row>
    <row r="45" spans="1:21" ht="17.25" x14ac:dyDescent="0.15">
      <c r="C45" s="114"/>
      <c r="D45" s="13">
        <v>130</v>
      </c>
      <c r="E45" s="13">
        <v>155</v>
      </c>
      <c r="F45" s="13">
        <v>142</v>
      </c>
      <c r="G45" s="13">
        <v>178</v>
      </c>
      <c r="H45" s="13">
        <v>206</v>
      </c>
      <c r="I45" s="13">
        <v>325</v>
      </c>
      <c r="T45" s="1"/>
      <c r="U45" s="1"/>
    </row>
    <row r="46" spans="1:21" ht="17.25" x14ac:dyDescent="0.15">
      <c r="C46" s="114" t="s">
        <v>35</v>
      </c>
      <c r="D46" s="13">
        <v>65</v>
      </c>
      <c r="E46" s="13">
        <v>70</v>
      </c>
      <c r="F46" s="13">
        <v>70</v>
      </c>
      <c r="G46" s="13">
        <v>173</v>
      </c>
      <c r="H46" s="13">
        <v>278</v>
      </c>
      <c r="I46" s="13">
        <v>366</v>
      </c>
      <c r="T46" s="1"/>
      <c r="U46" s="1"/>
    </row>
    <row r="47" spans="1:21" ht="17.25" x14ac:dyDescent="0.15">
      <c r="C47" s="114"/>
      <c r="D47" s="13">
        <v>75</v>
      </c>
      <c r="E47" s="13">
        <v>63</v>
      </c>
      <c r="F47" s="13">
        <v>109</v>
      </c>
      <c r="G47" s="13">
        <v>157</v>
      </c>
      <c r="H47" s="13">
        <v>205</v>
      </c>
      <c r="I47" s="13">
        <v>336</v>
      </c>
      <c r="T47" s="1"/>
      <c r="U47" s="1"/>
    </row>
    <row r="48" spans="1:21" ht="17.25" x14ac:dyDescent="0.15">
      <c r="C48" s="114"/>
      <c r="D48" s="13">
        <v>62</v>
      </c>
      <c r="E48" s="13">
        <v>82</v>
      </c>
      <c r="F48" s="13">
        <v>87</v>
      </c>
      <c r="G48" s="13">
        <v>126</v>
      </c>
      <c r="H48" s="13">
        <v>250</v>
      </c>
      <c r="I48" s="13">
        <v>389</v>
      </c>
      <c r="T48" s="1"/>
      <c r="U48" s="1"/>
    </row>
    <row r="49" spans="1:21" ht="17.25" x14ac:dyDescent="0.15">
      <c r="C49" s="114" t="s">
        <v>58</v>
      </c>
      <c r="D49" s="13">
        <v>10</v>
      </c>
      <c r="E49" s="13">
        <v>46</v>
      </c>
      <c r="F49" s="13">
        <v>65</v>
      </c>
      <c r="G49" s="13">
        <v>188</v>
      </c>
      <c r="H49" s="13">
        <v>241</v>
      </c>
      <c r="I49" s="13">
        <v>397</v>
      </c>
      <c r="T49" s="1"/>
      <c r="U49" s="1"/>
    </row>
    <row r="50" spans="1:21" ht="17.25" x14ac:dyDescent="0.15">
      <c r="C50" s="114"/>
      <c r="D50" s="13">
        <v>9</v>
      </c>
      <c r="E50" s="13">
        <v>33</v>
      </c>
      <c r="F50" s="13">
        <v>85</v>
      </c>
      <c r="G50" s="13">
        <v>151</v>
      </c>
      <c r="H50" s="13">
        <v>255</v>
      </c>
      <c r="I50" s="13">
        <v>373</v>
      </c>
      <c r="T50" s="1"/>
      <c r="U50" s="1"/>
    </row>
    <row r="51" spans="1:21" ht="17.25" x14ac:dyDescent="0.15">
      <c r="C51" s="114"/>
      <c r="D51" s="13">
        <v>13</v>
      </c>
      <c r="E51" s="13">
        <v>29</v>
      </c>
      <c r="F51" s="13">
        <v>90</v>
      </c>
      <c r="G51" s="13">
        <v>166</v>
      </c>
      <c r="H51" s="13">
        <v>274</v>
      </c>
      <c r="I51" s="13">
        <v>342</v>
      </c>
      <c r="T51" s="1"/>
      <c r="U51" s="1"/>
    </row>
    <row r="52" spans="1:21" ht="17.25" x14ac:dyDescent="0.15">
      <c r="A52" s="113" t="s">
        <v>120</v>
      </c>
      <c r="B52" s="113"/>
      <c r="C52" s="113"/>
      <c r="D52" s="29">
        <v>0</v>
      </c>
      <c r="E52" s="29">
        <v>100</v>
      </c>
      <c r="F52" s="29">
        <v>200</v>
      </c>
      <c r="G52" s="29">
        <v>300</v>
      </c>
      <c r="H52" s="29">
        <v>400</v>
      </c>
      <c r="I52" s="29">
        <v>500</v>
      </c>
      <c r="T52" s="1"/>
      <c r="U52" s="1"/>
    </row>
    <row r="53" spans="1:21" ht="17.25" x14ac:dyDescent="0.15">
      <c r="B53" s="112" t="s">
        <v>8</v>
      </c>
      <c r="C53" s="13" t="s">
        <v>43</v>
      </c>
      <c r="D53" s="20">
        <f t="shared" ref="D53:I53" si="4">AVERAGE(D34:D36)</f>
        <v>309.33333333333331</v>
      </c>
      <c r="E53" s="20">
        <f t="shared" si="4"/>
        <v>314.33333333333331</v>
      </c>
      <c r="F53" s="20">
        <f t="shared" si="4"/>
        <v>317</v>
      </c>
      <c r="G53" s="20">
        <f t="shared" si="4"/>
        <v>315</v>
      </c>
      <c r="H53" s="20">
        <f t="shared" si="4"/>
        <v>315</v>
      </c>
      <c r="I53" s="20">
        <f t="shared" si="4"/>
        <v>354</v>
      </c>
      <c r="T53" s="1"/>
      <c r="U53" s="1"/>
    </row>
    <row r="54" spans="1:21" ht="17.25" x14ac:dyDescent="0.15">
      <c r="B54" s="112"/>
      <c r="C54" s="13" t="s">
        <v>41</v>
      </c>
      <c r="D54" s="20">
        <f t="shared" ref="D54:I54" si="5">AVERAGE(D37:D39)</f>
        <v>224.33333333333334</v>
      </c>
      <c r="E54" s="20">
        <f t="shared" si="5"/>
        <v>231.33333333333334</v>
      </c>
      <c r="F54" s="20">
        <f t="shared" si="5"/>
        <v>227</v>
      </c>
      <c r="G54" s="20">
        <f t="shared" si="5"/>
        <v>229.33333333333334</v>
      </c>
      <c r="H54" s="20">
        <f t="shared" si="5"/>
        <v>243.33333333333334</v>
      </c>
      <c r="I54" s="20">
        <f t="shared" si="5"/>
        <v>343.66666666666669</v>
      </c>
      <c r="T54" s="1"/>
      <c r="U54" s="1"/>
    </row>
    <row r="55" spans="1:21" ht="17.25" x14ac:dyDescent="0.15">
      <c r="B55" s="112"/>
      <c r="C55" s="13" t="s">
        <v>37</v>
      </c>
      <c r="D55" s="20">
        <f t="shared" ref="D55:I55" si="6">AVERAGE(D40:D42)</f>
        <v>167.33333333333334</v>
      </c>
      <c r="E55" s="20">
        <f t="shared" si="6"/>
        <v>177</v>
      </c>
      <c r="F55" s="20">
        <f t="shared" si="6"/>
        <v>182.66666666666666</v>
      </c>
      <c r="G55" s="20">
        <f t="shared" si="6"/>
        <v>185.33333333333334</v>
      </c>
      <c r="H55" s="20">
        <f t="shared" si="6"/>
        <v>232</v>
      </c>
      <c r="I55" s="20">
        <f t="shared" si="6"/>
        <v>338</v>
      </c>
      <c r="T55" s="1"/>
      <c r="U55" s="1"/>
    </row>
    <row r="56" spans="1:21" ht="17.25" x14ac:dyDescent="0.15">
      <c r="B56" s="112"/>
      <c r="C56" s="13" t="s">
        <v>38</v>
      </c>
      <c r="D56" s="20">
        <f t="shared" ref="D56:I56" si="7">AVERAGE(D43:D45)</f>
        <v>125.33333333333333</v>
      </c>
      <c r="E56" s="20">
        <f t="shared" si="7"/>
        <v>137</v>
      </c>
      <c r="F56" s="20">
        <f t="shared" si="7"/>
        <v>144.66666666666666</v>
      </c>
      <c r="G56" s="20">
        <f t="shared" si="7"/>
        <v>156</v>
      </c>
      <c r="H56" s="20">
        <f t="shared" si="7"/>
        <v>239.33333333333334</v>
      </c>
      <c r="I56" s="20">
        <f t="shared" si="7"/>
        <v>354.33333333333331</v>
      </c>
      <c r="T56" s="1"/>
      <c r="U56" s="1"/>
    </row>
    <row r="57" spans="1:21" ht="17.25" x14ac:dyDescent="0.15">
      <c r="B57" s="112"/>
      <c r="C57" s="13" t="s">
        <v>35</v>
      </c>
      <c r="D57" s="20">
        <f t="shared" ref="D57:I57" si="8">AVERAGE(D46:D48)</f>
        <v>67.333333333333329</v>
      </c>
      <c r="E57" s="20">
        <f t="shared" si="8"/>
        <v>71.666666666666671</v>
      </c>
      <c r="F57" s="20">
        <f t="shared" si="8"/>
        <v>88.666666666666671</v>
      </c>
      <c r="G57" s="20">
        <f t="shared" si="8"/>
        <v>152</v>
      </c>
      <c r="H57" s="20">
        <f t="shared" si="8"/>
        <v>244.33333333333334</v>
      </c>
      <c r="I57" s="20">
        <f t="shared" si="8"/>
        <v>363.66666666666669</v>
      </c>
      <c r="T57" s="1"/>
      <c r="U57" s="1"/>
    </row>
    <row r="58" spans="1:21" ht="17.25" x14ac:dyDescent="0.15">
      <c r="B58" s="112"/>
      <c r="C58" s="13" t="s">
        <v>58</v>
      </c>
      <c r="D58" s="20">
        <f t="shared" ref="D58:H58" si="9">AVERAGE(D49:D51)</f>
        <v>10.666666666666666</v>
      </c>
      <c r="E58" s="20">
        <f t="shared" si="9"/>
        <v>36</v>
      </c>
      <c r="F58" s="20">
        <f t="shared" si="9"/>
        <v>80</v>
      </c>
      <c r="G58" s="20">
        <f t="shared" si="9"/>
        <v>168.33333333333334</v>
      </c>
      <c r="H58" s="20">
        <f t="shared" si="9"/>
        <v>256.66666666666669</v>
      </c>
      <c r="I58" s="20">
        <f>AVERAGE(I49:I51)</f>
        <v>370.66666666666669</v>
      </c>
      <c r="T58" s="1"/>
      <c r="U58" s="1"/>
    </row>
    <row r="59" spans="1:21" ht="17.25" x14ac:dyDescent="0.15">
      <c r="B59" s="112" t="s">
        <v>7</v>
      </c>
      <c r="C59" s="13" t="s">
        <v>42</v>
      </c>
      <c r="D59" s="20">
        <f t="shared" ref="D59:I59" si="10">STDEV(D34:D36)</f>
        <v>14.0118997046558</v>
      </c>
      <c r="E59" s="20">
        <f t="shared" si="10"/>
        <v>11.372481406154654</v>
      </c>
      <c r="F59" s="20">
        <f t="shared" si="10"/>
        <v>15.394804318340652</v>
      </c>
      <c r="G59" s="20">
        <f t="shared" si="10"/>
        <v>10.535653752852738</v>
      </c>
      <c r="H59" s="20">
        <f t="shared" si="10"/>
        <v>15.524174696260024</v>
      </c>
      <c r="I59" s="20">
        <f t="shared" si="10"/>
        <v>32.511536414017719</v>
      </c>
      <c r="T59" s="1"/>
      <c r="U59" s="1"/>
    </row>
    <row r="60" spans="1:21" ht="17.25" x14ac:dyDescent="0.15">
      <c r="B60" s="112"/>
      <c r="C60" s="13" t="s">
        <v>40</v>
      </c>
      <c r="D60" s="20">
        <f t="shared" ref="D60:I60" si="11">STDEV(D37:D39)</f>
        <v>9.7125348562223106</v>
      </c>
      <c r="E60" s="20">
        <f t="shared" si="11"/>
        <v>10.066445913694333</v>
      </c>
      <c r="F60" s="20">
        <f t="shared" si="11"/>
        <v>13</v>
      </c>
      <c r="G60" s="20">
        <f t="shared" si="11"/>
        <v>11.676186592091328</v>
      </c>
      <c r="H60" s="20">
        <f t="shared" si="11"/>
        <v>18.556220879622373</v>
      </c>
      <c r="I60" s="20">
        <f t="shared" si="11"/>
        <v>25.658007197234419</v>
      </c>
      <c r="T60" s="1"/>
      <c r="U60" s="1"/>
    </row>
    <row r="61" spans="1:21" ht="17.25" x14ac:dyDescent="0.15">
      <c r="B61" s="112"/>
      <c r="C61" s="13" t="s">
        <v>37</v>
      </c>
      <c r="D61" s="20">
        <f t="shared" ref="D61:I61" si="12">STDEV(D40:D42)</f>
        <v>11.239810200058244</v>
      </c>
      <c r="E61" s="20">
        <f t="shared" si="12"/>
        <v>13.114877048604001</v>
      </c>
      <c r="F61" s="20">
        <f t="shared" si="12"/>
        <v>11.930353445448853</v>
      </c>
      <c r="G61" s="20">
        <f t="shared" si="12"/>
        <v>22.501851775650231</v>
      </c>
      <c r="H61" s="20">
        <f t="shared" si="12"/>
        <v>23.515952032609693</v>
      </c>
      <c r="I61" s="20">
        <f t="shared" si="12"/>
        <v>29.512709126747414</v>
      </c>
      <c r="T61" s="1"/>
      <c r="U61" s="1"/>
    </row>
    <row r="62" spans="1:21" ht="17.25" x14ac:dyDescent="0.15">
      <c r="B62" s="112"/>
      <c r="C62" s="13" t="s">
        <v>36</v>
      </c>
      <c r="D62" s="20">
        <f t="shared" ref="D62:I62" si="13">STDEV(D43:D45)</f>
        <v>4.5092497528228943</v>
      </c>
      <c r="E62" s="20">
        <f t="shared" si="13"/>
        <v>17.521415467935231</v>
      </c>
      <c r="F62" s="20">
        <f t="shared" si="13"/>
        <v>20.132891827388637</v>
      </c>
      <c r="G62" s="20">
        <f t="shared" si="13"/>
        <v>19.078784028338912</v>
      </c>
      <c r="H62" s="20">
        <f t="shared" si="13"/>
        <v>35.697805721547205</v>
      </c>
      <c r="I62" s="20">
        <f t="shared" si="13"/>
        <v>30.566866593312003</v>
      </c>
      <c r="T62" s="1"/>
      <c r="U62" s="1"/>
    </row>
    <row r="63" spans="1:21" ht="17.25" x14ac:dyDescent="0.15">
      <c r="B63" s="112"/>
      <c r="C63" s="13" t="s">
        <v>34</v>
      </c>
      <c r="D63" s="20">
        <f t="shared" ref="D63:I63" si="14">STDEV(D46:D48)</f>
        <v>6.8068592855540455</v>
      </c>
      <c r="E63" s="20">
        <f t="shared" si="14"/>
        <v>9.6090235369330337</v>
      </c>
      <c r="F63" s="20">
        <f t="shared" si="14"/>
        <v>19.553345834749969</v>
      </c>
      <c r="G63" s="20">
        <f t="shared" si="14"/>
        <v>23.895606290697042</v>
      </c>
      <c r="H63" s="20">
        <f t="shared" si="14"/>
        <v>36.828431046317036</v>
      </c>
      <c r="I63" s="20">
        <f t="shared" si="14"/>
        <v>26.576932353703526</v>
      </c>
      <c r="T63" s="1"/>
      <c r="U63" s="1"/>
    </row>
    <row r="64" spans="1:21" ht="17.25" x14ac:dyDescent="0.15">
      <c r="B64" s="112"/>
      <c r="C64" s="13" t="s">
        <v>58</v>
      </c>
      <c r="D64" s="20">
        <f t="shared" ref="D64:H64" si="15">STDEV(D49:D51)</f>
        <v>2.0816659994661348</v>
      </c>
      <c r="E64" s="20">
        <f t="shared" si="15"/>
        <v>8.8881944173155887</v>
      </c>
      <c r="F64" s="20">
        <f t="shared" si="15"/>
        <v>13.228756555322953</v>
      </c>
      <c r="G64" s="20">
        <f t="shared" si="15"/>
        <v>18.610033136277146</v>
      </c>
      <c r="H64" s="20">
        <f t="shared" si="15"/>
        <v>16.563010998406458</v>
      </c>
      <c r="I64" s="20">
        <f>STDEV(I49:I51)</f>
        <v>27.574142476844738</v>
      </c>
      <c r="S64" s="1"/>
      <c r="T64" s="1"/>
      <c r="U64" s="1"/>
    </row>
    <row r="65" spans="1:26" ht="17.25" x14ac:dyDescent="0.15">
      <c r="A65" s="18"/>
      <c r="B65" s="31"/>
      <c r="C65" s="18"/>
      <c r="D65" s="32"/>
      <c r="E65" s="32"/>
      <c r="F65" s="32"/>
      <c r="G65" s="32"/>
      <c r="H65" s="32"/>
      <c r="I65" s="32"/>
      <c r="J65" s="18"/>
      <c r="K65" s="18"/>
      <c r="L65" s="18"/>
      <c r="M65" s="18"/>
      <c r="N65" s="18"/>
      <c r="O65" s="18"/>
      <c r="P65" s="18"/>
      <c r="Q65" s="18"/>
      <c r="R65" s="18"/>
      <c r="S65" s="33"/>
      <c r="T65" s="33"/>
      <c r="U65" s="33"/>
      <c r="V65" s="18"/>
      <c r="W65" s="18"/>
      <c r="X65" s="18"/>
      <c r="Y65" s="18"/>
      <c r="Z65" s="18"/>
    </row>
    <row r="66" spans="1:26" ht="17.25" x14ac:dyDescent="0.15">
      <c r="B66" s="26"/>
      <c r="C66" s="13"/>
      <c r="D66" s="20"/>
      <c r="E66" s="20"/>
      <c r="F66" s="20"/>
      <c r="G66" s="20"/>
      <c r="H66" s="20"/>
      <c r="I66" s="20"/>
      <c r="S66" s="1"/>
      <c r="T66" s="1"/>
      <c r="U66" s="1"/>
    </row>
    <row r="67" spans="1:26" ht="17.25" customHeight="1" x14ac:dyDescent="0.15">
      <c r="A67" s="109" t="s">
        <v>97</v>
      </c>
      <c r="B67" s="109"/>
      <c r="C67" s="109"/>
      <c r="D67" s="109"/>
      <c r="E67" s="109"/>
      <c r="F67" s="20"/>
      <c r="G67" s="20"/>
      <c r="H67" s="20"/>
      <c r="I67" s="20"/>
      <c r="S67" s="1"/>
      <c r="T67" s="1"/>
      <c r="U67" s="1"/>
    </row>
    <row r="68" spans="1:26" ht="17.25" customHeight="1" x14ac:dyDescent="0.15">
      <c r="A68" s="109"/>
      <c r="B68" s="109"/>
      <c r="C68" s="109"/>
      <c r="D68" s="109"/>
      <c r="E68" s="109"/>
      <c r="F68" s="20"/>
      <c r="G68" s="20"/>
      <c r="H68" s="20"/>
      <c r="I68" s="20"/>
      <c r="S68" s="1"/>
      <c r="T68" s="1"/>
      <c r="U68" s="1"/>
    </row>
    <row r="69" spans="1:26" ht="17.25" x14ac:dyDescent="0.15">
      <c r="B69" s="26"/>
      <c r="C69" s="13"/>
      <c r="D69" s="20"/>
      <c r="E69" s="20"/>
      <c r="F69" s="20"/>
      <c r="G69" s="20"/>
      <c r="H69" s="20"/>
      <c r="I69" s="20"/>
      <c r="S69" s="1"/>
      <c r="T69" s="1"/>
      <c r="U69" s="1"/>
    </row>
    <row r="70" spans="1:26" ht="17.25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S70" s="1"/>
      <c r="T70" s="1"/>
      <c r="U70" s="1"/>
    </row>
    <row r="71" spans="1:26" ht="17.25" x14ac:dyDescent="0.15">
      <c r="A71" s="116" t="s">
        <v>59</v>
      </c>
      <c r="B71" s="116"/>
      <c r="C71" s="104">
        <f>INT(AVERAGE(B74:B76))</f>
        <v>120951</v>
      </c>
      <c r="G71" s="11"/>
      <c r="H71" s="11"/>
      <c r="I71" s="11"/>
      <c r="J71" s="11"/>
      <c r="S71" s="1"/>
      <c r="T71" s="1"/>
      <c r="U71" s="1"/>
    </row>
    <row r="72" spans="1:26" ht="17.25" x14ac:dyDescent="0.15">
      <c r="A72" s="26"/>
      <c r="B72" s="25" t="s">
        <v>53</v>
      </c>
      <c r="C72" s="6" t="s">
        <v>49</v>
      </c>
      <c r="D72" s="6" t="s">
        <v>50</v>
      </c>
      <c r="E72" s="6" t="s">
        <v>51</v>
      </c>
      <c r="F72" s="6" t="s">
        <v>52</v>
      </c>
      <c r="G72" s="11"/>
      <c r="H72" s="11"/>
      <c r="I72" s="11"/>
      <c r="J72" s="11"/>
      <c r="S72" s="1"/>
      <c r="T72" s="1"/>
      <c r="U72" s="1"/>
    </row>
    <row r="73" spans="1:26" ht="17.25" x14ac:dyDescent="0.15">
      <c r="A73" s="113" t="s">
        <v>95</v>
      </c>
      <c r="B73" s="113"/>
      <c r="C73" s="113"/>
      <c r="D73" s="113"/>
      <c r="E73" s="113"/>
      <c r="F73" s="113"/>
      <c r="G73" s="11"/>
      <c r="H73" s="11"/>
      <c r="I73" s="11"/>
      <c r="J73" s="11"/>
      <c r="S73" s="1"/>
      <c r="T73" s="1"/>
      <c r="U73" s="1"/>
    </row>
    <row r="74" spans="1:26" ht="17.25" x14ac:dyDescent="0.15">
      <c r="A74" s="25" t="s">
        <v>54</v>
      </c>
      <c r="B74" s="6">
        <v>119050</v>
      </c>
      <c r="C74" s="6">
        <v>115181</v>
      </c>
      <c r="D74" s="6">
        <v>91168</v>
      </c>
      <c r="E74" s="6">
        <v>50291</v>
      </c>
      <c r="F74" s="6">
        <v>102062</v>
      </c>
      <c r="G74" s="11"/>
      <c r="H74" s="11"/>
      <c r="I74" s="11"/>
      <c r="J74" s="11"/>
      <c r="S74" s="1"/>
      <c r="T74" s="1"/>
      <c r="U74" s="1"/>
    </row>
    <row r="75" spans="1:26" ht="17.25" x14ac:dyDescent="0.15">
      <c r="A75" s="25" t="s">
        <v>55</v>
      </c>
      <c r="B75" s="6">
        <v>121205</v>
      </c>
      <c r="C75" s="6">
        <v>126588</v>
      </c>
      <c r="D75" s="6">
        <v>90195</v>
      </c>
      <c r="E75" s="6">
        <v>46322</v>
      </c>
      <c r="F75" s="6">
        <v>94040</v>
      </c>
      <c r="G75" s="11"/>
      <c r="H75" s="11"/>
      <c r="I75" s="11"/>
      <c r="J75" s="11"/>
      <c r="S75" s="1"/>
      <c r="T75" s="1"/>
      <c r="U75" s="1"/>
    </row>
    <row r="76" spans="1:26" ht="17.25" x14ac:dyDescent="0.15">
      <c r="A76" s="25" t="s">
        <v>3</v>
      </c>
      <c r="B76" s="6">
        <v>122599</v>
      </c>
      <c r="C76" s="6">
        <v>112661</v>
      </c>
      <c r="D76" s="6">
        <v>85386</v>
      </c>
      <c r="E76" s="6">
        <v>51679</v>
      </c>
      <c r="F76" s="6">
        <v>97799</v>
      </c>
      <c r="G76" s="11"/>
      <c r="H76" s="11"/>
      <c r="I76" s="11"/>
      <c r="J76" s="11"/>
      <c r="S76" s="1"/>
      <c r="T76" s="1"/>
      <c r="U76" s="1"/>
    </row>
    <row r="77" spans="1:26" ht="17.25" x14ac:dyDescent="0.15">
      <c r="A77" s="113" t="s">
        <v>96</v>
      </c>
      <c r="B77" s="113"/>
      <c r="C77" s="113"/>
      <c r="D77" s="113"/>
      <c r="E77" s="113"/>
      <c r="F77" s="113"/>
      <c r="G77" s="11"/>
      <c r="H77" s="11"/>
      <c r="I77" s="11"/>
      <c r="J77" s="11"/>
      <c r="S77" s="1"/>
      <c r="T77" s="1"/>
      <c r="U77" s="1"/>
    </row>
    <row r="78" spans="1:26" ht="17.25" x14ac:dyDescent="0.15">
      <c r="A78" s="25" t="s">
        <v>29</v>
      </c>
      <c r="B78" s="10">
        <f>B74/$C$71</f>
        <v>0.98428289141883907</v>
      </c>
      <c r="C78" s="10">
        <f t="shared" ref="C78:F80" si="16">C74/$C$71</f>
        <v>0.95229473092409322</v>
      </c>
      <c r="D78" s="10">
        <f t="shared" si="16"/>
        <v>0.7537597870211904</v>
      </c>
      <c r="E78" s="10">
        <f t="shared" si="16"/>
        <v>0.41579647956610527</v>
      </c>
      <c r="F78" s="10">
        <f t="shared" si="16"/>
        <v>0.84382931931112604</v>
      </c>
      <c r="G78" s="11"/>
      <c r="H78" s="11"/>
      <c r="I78" s="11"/>
      <c r="J78" s="11"/>
      <c r="S78" s="1"/>
      <c r="T78" s="1"/>
      <c r="U78" s="1"/>
    </row>
    <row r="79" spans="1:26" ht="17.25" x14ac:dyDescent="0.15">
      <c r="A79" s="25" t="s">
        <v>30</v>
      </c>
      <c r="B79" s="10">
        <f t="shared" ref="B79:B80" si="17">B75/$C$71</f>
        <v>1.0021000239766518</v>
      </c>
      <c r="C79" s="10">
        <f t="shared" si="16"/>
        <v>1.0466056502219907</v>
      </c>
      <c r="D79" s="10">
        <f t="shared" si="16"/>
        <v>0.74571520698464666</v>
      </c>
      <c r="E79" s="10">
        <f t="shared" si="16"/>
        <v>0.38298153797818951</v>
      </c>
      <c r="F79" s="10">
        <f t="shared" si="16"/>
        <v>0.77750494001703174</v>
      </c>
      <c r="G79" s="11"/>
      <c r="H79" s="11"/>
      <c r="I79" s="11"/>
      <c r="J79" s="11"/>
      <c r="S79" s="1"/>
      <c r="T79" s="1"/>
      <c r="U79" s="1"/>
    </row>
    <row r="80" spans="1:26" ht="17.25" x14ac:dyDescent="0.15">
      <c r="A80" s="25" t="s">
        <v>3</v>
      </c>
      <c r="B80" s="10">
        <f t="shared" si="17"/>
        <v>1.013625352415441</v>
      </c>
      <c r="C80" s="10">
        <f t="shared" si="16"/>
        <v>0.93145984737621024</v>
      </c>
      <c r="D80" s="10">
        <f t="shared" si="16"/>
        <v>0.70595530421410324</v>
      </c>
      <c r="E80" s="10">
        <f t="shared" si="16"/>
        <v>0.42727220113930436</v>
      </c>
      <c r="F80" s="10">
        <f t="shared" si="16"/>
        <v>0.8085836413092905</v>
      </c>
      <c r="G80" s="11"/>
      <c r="H80" s="11"/>
      <c r="I80" s="11"/>
      <c r="J80" s="11"/>
      <c r="S80" s="1"/>
      <c r="T80" s="1"/>
      <c r="U80" s="1"/>
    </row>
    <row r="81" spans="1:34" ht="17.25" x14ac:dyDescent="0.15">
      <c r="A81" s="26"/>
      <c r="B81" s="26" t="s">
        <v>53</v>
      </c>
      <c r="C81" s="13" t="s">
        <v>49</v>
      </c>
      <c r="D81" s="13" t="s">
        <v>50</v>
      </c>
      <c r="E81" s="13" t="s">
        <v>51</v>
      </c>
      <c r="F81" s="13" t="s">
        <v>52</v>
      </c>
      <c r="G81" s="11"/>
      <c r="H81" s="11"/>
      <c r="I81" s="11"/>
      <c r="J81" s="11"/>
      <c r="S81" s="1"/>
      <c r="T81" s="1"/>
      <c r="U81" s="1"/>
    </row>
    <row r="82" spans="1:34" ht="17.25" x14ac:dyDescent="0.15">
      <c r="A82" s="26" t="s">
        <v>8</v>
      </c>
      <c r="B82" s="34">
        <f>AVERAGE(B78:B80)</f>
        <v>1.0000027559369773</v>
      </c>
      <c r="C82" s="34">
        <f>AVERAGE(C78:C80)</f>
        <v>0.97678674284076472</v>
      </c>
      <c r="D82" s="34">
        <f>AVERAGE(D78:D80)</f>
        <v>0.73514343273998006</v>
      </c>
      <c r="E82" s="34">
        <f>AVERAGE(E78:E80)</f>
        <v>0.40868340622786636</v>
      </c>
      <c r="F82" s="34">
        <f>AVERAGE(F78:F80)</f>
        <v>0.80997263354581606</v>
      </c>
      <c r="G82" s="11"/>
      <c r="H82" s="11"/>
      <c r="I82" s="11"/>
      <c r="J82" s="11"/>
      <c r="S82" s="1"/>
      <c r="T82" s="1"/>
      <c r="U82" s="1"/>
    </row>
    <row r="83" spans="1:34" ht="17.25" x14ac:dyDescent="0.15">
      <c r="A83" s="26" t="s">
        <v>7</v>
      </c>
      <c r="B83" s="35">
        <f>STDEV(B78:B80)</f>
        <v>1.4783230508145274E-2</v>
      </c>
      <c r="C83" s="35">
        <f>STDEV(C78:C80)</f>
        <v>6.1355789979794247E-2</v>
      </c>
      <c r="D83" s="35">
        <f>STDEV(D78:D80)</f>
        <v>2.5595682294547634E-2</v>
      </c>
      <c r="E83" s="35">
        <f>STDEV(E78:E80)</f>
        <v>2.2986138650265029E-2</v>
      </c>
      <c r="F83" s="35">
        <f>STDEV(F78:F80)</f>
        <v>3.3183999107424755E-2</v>
      </c>
      <c r="G83" s="11"/>
      <c r="H83" s="11"/>
      <c r="I83" s="11"/>
      <c r="J83" s="11"/>
      <c r="S83" s="1"/>
      <c r="T83" s="1"/>
      <c r="U83" s="1"/>
    </row>
    <row r="84" spans="1:34" ht="17.25" x14ac:dyDescent="0.15">
      <c r="A84" s="36" t="s">
        <v>56</v>
      </c>
      <c r="B84" s="13"/>
      <c r="C84" s="37">
        <f>TTEST($B$78:$B$80,C78:C80,1,1)</f>
        <v>0.29643598987970682</v>
      </c>
      <c r="D84" s="37">
        <f>TTEST($B$78:$B$80,D78:D80,1,1)</f>
        <v>3.6232531142570716E-3</v>
      </c>
      <c r="E84" s="37">
        <f>TTEST($B$78:$B$80,E78:E80,1,1)</f>
        <v>3.1401011327461612E-4</v>
      </c>
      <c r="F84" s="37">
        <f>TTEST($B$78:$B$80,F78:F80,1,1)</f>
        <v>8.7156573772027273E-3</v>
      </c>
      <c r="G84" s="11"/>
      <c r="H84" s="11"/>
      <c r="I84" s="11"/>
      <c r="J84" s="11"/>
      <c r="S84" s="1"/>
      <c r="T84" s="1"/>
      <c r="U84" s="1"/>
    </row>
    <row r="85" spans="1:34" ht="17.25" x14ac:dyDescent="0.15">
      <c r="A85" s="36"/>
      <c r="B85" s="13"/>
      <c r="C85" s="37"/>
      <c r="D85" s="37"/>
      <c r="E85" s="37"/>
      <c r="F85" s="37"/>
      <c r="G85" s="11"/>
      <c r="H85" s="11"/>
      <c r="I85" s="11"/>
      <c r="J85" s="11"/>
      <c r="S85" s="1"/>
      <c r="T85" s="1"/>
      <c r="U85" s="1"/>
    </row>
    <row r="86" spans="1:34" ht="17.25" x14ac:dyDescent="0.15">
      <c r="A86" s="36"/>
      <c r="B86" s="13"/>
      <c r="C86" s="37"/>
      <c r="D86" s="37"/>
      <c r="E86" s="37"/>
      <c r="F86" s="37"/>
      <c r="G86" s="11"/>
      <c r="H86" s="11"/>
      <c r="I86" s="11"/>
      <c r="J86" s="11"/>
      <c r="S86" s="1"/>
      <c r="T86" s="1"/>
      <c r="U86" s="1"/>
    </row>
    <row r="87" spans="1:34" ht="17.25" x14ac:dyDescent="0.15">
      <c r="A87" s="36"/>
      <c r="B87" s="13"/>
      <c r="C87" s="37"/>
      <c r="D87" s="37"/>
      <c r="E87" s="37"/>
      <c r="F87" s="37"/>
      <c r="G87" s="11"/>
      <c r="H87" s="11"/>
      <c r="I87" s="11"/>
      <c r="J87" s="11"/>
      <c r="S87" s="1"/>
      <c r="T87" s="1"/>
      <c r="U87" s="1"/>
    </row>
    <row r="88" spans="1:34" ht="17.25" x14ac:dyDescent="0.15">
      <c r="A88" s="36"/>
      <c r="B88" s="13"/>
      <c r="C88" s="37"/>
      <c r="D88" s="37"/>
      <c r="E88" s="37"/>
      <c r="F88" s="37"/>
      <c r="G88" s="11"/>
      <c r="H88" s="11"/>
      <c r="I88" s="11"/>
      <c r="J88" s="11"/>
      <c r="S88" s="1"/>
      <c r="T88" s="1"/>
      <c r="U88" s="1"/>
    </row>
    <row r="89" spans="1:34" ht="17.25" x14ac:dyDescent="0.15">
      <c r="A89" s="36"/>
      <c r="B89" s="13"/>
      <c r="C89" s="37"/>
      <c r="D89" s="37"/>
      <c r="E89" s="37"/>
      <c r="F89" s="37"/>
      <c r="G89" s="11"/>
      <c r="H89" s="11"/>
      <c r="I89" s="11"/>
      <c r="J89" s="11"/>
      <c r="S89" s="1"/>
      <c r="T89" s="1"/>
      <c r="U89" s="1"/>
    </row>
    <row r="90" spans="1:34" ht="17.25" x14ac:dyDescent="0.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18"/>
      <c r="L90" s="18"/>
      <c r="M90" s="18"/>
      <c r="N90" s="18"/>
      <c r="O90" s="18"/>
      <c r="P90" s="18"/>
      <c r="Q90" s="18"/>
      <c r="R90" s="18"/>
      <c r="S90" s="33"/>
      <c r="T90" s="33"/>
      <c r="U90" s="33"/>
      <c r="V90" s="18"/>
      <c r="W90" s="18"/>
      <c r="X90" s="18"/>
      <c r="Y90" s="18"/>
      <c r="Z90" s="18"/>
    </row>
    <row r="91" spans="1:34" ht="17.25" x14ac:dyDescent="0.15">
      <c r="B91" s="26"/>
      <c r="C91" s="13"/>
      <c r="D91" s="20"/>
      <c r="E91" s="20"/>
      <c r="F91" s="20"/>
      <c r="G91" s="20"/>
      <c r="H91" s="20"/>
      <c r="I91" s="20"/>
      <c r="S91" s="1"/>
      <c r="T91" s="1"/>
      <c r="U91" s="1"/>
    </row>
    <row r="92" spans="1:34" ht="15" customHeight="1" x14ac:dyDescent="0.15">
      <c r="A92" s="109" t="s">
        <v>90</v>
      </c>
      <c r="B92" s="109"/>
      <c r="C92" s="109"/>
      <c r="D92" s="109"/>
      <c r="E92" s="109"/>
    </row>
    <row r="93" spans="1:34" ht="15.75" customHeight="1" x14ac:dyDescent="0.15">
      <c r="A93" s="109"/>
      <c r="B93" s="109"/>
      <c r="C93" s="109"/>
      <c r="D93" s="109"/>
      <c r="E93" s="109"/>
    </row>
    <row r="94" spans="1:34" s="13" customFormat="1" ht="17.25" x14ac:dyDescent="0.15">
      <c r="F94" s="19"/>
      <c r="G94" s="19"/>
      <c r="H94" s="19"/>
      <c r="I94" s="19"/>
      <c r="J94" s="19"/>
      <c r="K94" s="19"/>
      <c r="L94" s="19"/>
      <c r="M94" s="1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s="13" customFormat="1" ht="15.75" x14ac:dyDescent="0.15">
      <c r="A95" s="19"/>
      <c r="B95" s="91" t="s">
        <v>121</v>
      </c>
      <c r="C95" s="86">
        <v>0</v>
      </c>
      <c r="D95" s="86">
        <v>30</v>
      </c>
      <c r="E95" s="86">
        <v>60</v>
      </c>
      <c r="F95" s="86">
        <v>90</v>
      </c>
      <c r="G95" s="86">
        <v>120</v>
      </c>
      <c r="H95" s="86">
        <v>150</v>
      </c>
      <c r="I95" s="86">
        <v>180</v>
      </c>
      <c r="J95" s="86">
        <v>210</v>
      </c>
      <c r="K95" s="86">
        <v>240</v>
      </c>
      <c r="L95" s="86">
        <v>270</v>
      </c>
      <c r="M95" s="19"/>
    </row>
    <row r="96" spans="1:34" s="13" customFormat="1" x14ac:dyDescent="0.15">
      <c r="A96" s="19"/>
      <c r="B96" s="111" t="s">
        <v>6</v>
      </c>
      <c r="C96" s="87">
        <v>4002</v>
      </c>
      <c r="D96" s="87">
        <v>4069</v>
      </c>
      <c r="E96" s="87">
        <v>3924</v>
      </c>
      <c r="F96" s="87">
        <v>3736</v>
      </c>
      <c r="G96" s="87">
        <v>3925</v>
      </c>
      <c r="H96" s="87">
        <v>3783</v>
      </c>
      <c r="I96" s="87">
        <v>3341</v>
      </c>
      <c r="J96" s="87">
        <v>2480</v>
      </c>
      <c r="K96" s="87">
        <v>1426</v>
      </c>
      <c r="L96" s="87">
        <v>772</v>
      </c>
      <c r="M96" s="87"/>
    </row>
    <row r="97" spans="1:13" s="13" customFormat="1" x14ac:dyDescent="0.15">
      <c r="A97" s="19"/>
      <c r="B97" s="111"/>
      <c r="C97" s="87">
        <v>4104</v>
      </c>
      <c r="D97" s="87">
        <v>3964</v>
      </c>
      <c r="E97" s="87">
        <v>4121</v>
      </c>
      <c r="F97" s="87">
        <v>4032</v>
      </c>
      <c r="G97" s="87">
        <v>3701</v>
      </c>
      <c r="H97" s="87">
        <v>3531</v>
      </c>
      <c r="I97" s="87">
        <v>3171</v>
      </c>
      <c r="J97" s="87">
        <v>2193</v>
      </c>
      <c r="K97" s="87">
        <v>1668</v>
      </c>
      <c r="L97" s="87">
        <v>851</v>
      </c>
      <c r="M97" s="87"/>
    </row>
    <row r="98" spans="1:13" s="13" customFormat="1" x14ac:dyDescent="0.15">
      <c r="A98" s="19"/>
      <c r="B98" s="111"/>
      <c r="C98" s="87">
        <v>4670</v>
      </c>
      <c r="D98" s="87">
        <v>4519</v>
      </c>
      <c r="E98" s="87">
        <v>4379</v>
      </c>
      <c r="F98" s="87">
        <v>4372</v>
      </c>
      <c r="G98" s="87">
        <v>4239</v>
      </c>
      <c r="H98" s="87">
        <v>4252</v>
      </c>
      <c r="I98" s="87">
        <v>3680</v>
      </c>
      <c r="J98" s="87">
        <v>2911</v>
      </c>
      <c r="K98" s="87">
        <v>1192</v>
      </c>
      <c r="L98" s="87">
        <v>608</v>
      </c>
      <c r="M98" s="87"/>
    </row>
    <row r="99" spans="1:13" s="13" customFormat="1" x14ac:dyDescent="0.15">
      <c r="A99" s="19"/>
      <c r="B99" s="111" t="s">
        <v>11</v>
      </c>
      <c r="C99" s="87">
        <v>4640</v>
      </c>
      <c r="D99" s="87">
        <v>4231</v>
      </c>
      <c r="E99" s="87">
        <v>3963</v>
      </c>
      <c r="F99" s="87">
        <v>3654</v>
      </c>
      <c r="G99" s="87">
        <v>3459</v>
      </c>
      <c r="H99" s="87">
        <v>3095</v>
      </c>
      <c r="I99" s="87">
        <v>2626</v>
      </c>
      <c r="J99" s="87">
        <v>2048</v>
      </c>
      <c r="K99" s="87">
        <v>1392</v>
      </c>
      <c r="L99" s="87">
        <v>751</v>
      </c>
      <c r="M99" s="87"/>
    </row>
    <row r="100" spans="1:13" s="13" customFormat="1" x14ac:dyDescent="0.15">
      <c r="A100" s="19"/>
      <c r="B100" s="111"/>
      <c r="C100" s="87">
        <v>4181</v>
      </c>
      <c r="D100" s="87">
        <v>3771</v>
      </c>
      <c r="E100" s="87">
        <v>3416</v>
      </c>
      <c r="F100" s="87">
        <v>3347</v>
      </c>
      <c r="G100" s="87">
        <v>3117</v>
      </c>
      <c r="H100" s="87">
        <v>2761</v>
      </c>
      <c r="I100" s="87">
        <v>2326</v>
      </c>
      <c r="J100" s="87">
        <v>1605</v>
      </c>
      <c r="K100" s="87">
        <v>1026</v>
      </c>
      <c r="L100" s="87">
        <v>539</v>
      </c>
      <c r="M100" s="87"/>
    </row>
    <row r="101" spans="1:13" s="13" customFormat="1" x14ac:dyDescent="0.15">
      <c r="A101" s="19"/>
      <c r="B101" s="111"/>
      <c r="C101" s="87">
        <v>4046</v>
      </c>
      <c r="D101" s="87">
        <v>3646</v>
      </c>
      <c r="E101" s="87">
        <v>3357</v>
      </c>
      <c r="F101" s="87">
        <v>3101</v>
      </c>
      <c r="G101" s="87">
        <v>2843</v>
      </c>
      <c r="H101" s="87">
        <v>2587</v>
      </c>
      <c r="I101" s="87">
        <v>2169</v>
      </c>
      <c r="J101" s="87">
        <v>1747</v>
      </c>
      <c r="K101" s="87">
        <v>919</v>
      </c>
      <c r="L101" s="87">
        <v>492</v>
      </c>
      <c r="M101" s="87"/>
    </row>
    <row r="102" spans="1:13" s="13" customFormat="1" x14ac:dyDescent="0.15">
      <c r="A102" s="19"/>
      <c r="B102" s="111" t="s">
        <v>2</v>
      </c>
      <c r="C102" s="87">
        <v>3812</v>
      </c>
      <c r="D102" s="87">
        <v>2770</v>
      </c>
      <c r="E102" s="87">
        <v>1873</v>
      </c>
      <c r="F102" s="87">
        <v>870</v>
      </c>
      <c r="G102" s="87">
        <v>181</v>
      </c>
      <c r="H102" s="87">
        <v>117</v>
      </c>
      <c r="I102" s="87">
        <v>96</v>
      </c>
      <c r="J102" s="87">
        <v>95</v>
      </c>
      <c r="K102" s="87">
        <v>87</v>
      </c>
      <c r="L102" s="87">
        <v>99</v>
      </c>
      <c r="M102" s="87"/>
    </row>
    <row r="103" spans="1:13" s="13" customFormat="1" x14ac:dyDescent="0.15">
      <c r="A103" s="19"/>
      <c r="B103" s="111"/>
      <c r="C103" s="87">
        <v>3983</v>
      </c>
      <c r="D103" s="87">
        <v>2913</v>
      </c>
      <c r="E103" s="87">
        <v>1788</v>
      </c>
      <c r="F103" s="87">
        <v>808</v>
      </c>
      <c r="G103" s="87">
        <v>173</v>
      </c>
      <c r="H103" s="87">
        <v>102</v>
      </c>
      <c r="I103" s="87">
        <v>101</v>
      </c>
      <c r="J103" s="87">
        <v>101</v>
      </c>
      <c r="K103" s="87">
        <v>92</v>
      </c>
      <c r="L103" s="87">
        <v>84</v>
      </c>
      <c r="M103" s="87"/>
    </row>
    <row r="104" spans="1:13" s="13" customFormat="1" x14ac:dyDescent="0.15">
      <c r="A104" s="19"/>
      <c r="B104" s="111"/>
      <c r="C104" s="87">
        <v>4307</v>
      </c>
      <c r="D104" s="87">
        <v>3249</v>
      </c>
      <c r="E104" s="87">
        <v>2037</v>
      </c>
      <c r="F104" s="87">
        <v>1133</v>
      </c>
      <c r="G104" s="87">
        <v>219</v>
      </c>
      <c r="H104" s="87">
        <v>210</v>
      </c>
      <c r="I104" s="87">
        <v>157</v>
      </c>
      <c r="J104" s="87">
        <v>199</v>
      </c>
      <c r="K104" s="87">
        <v>100</v>
      </c>
      <c r="L104" s="87">
        <v>93</v>
      </c>
      <c r="M104" s="87"/>
    </row>
    <row r="105" spans="1:13" s="13" customFormat="1" x14ac:dyDescent="0.15">
      <c r="A105" s="19"/>
      <c r="B105" s="111" t="s">
        <v>91</v>
      </c>
      <c r="C105" s="87">
        <v>4226</v>
      </c>
      <c r="D105" s="87">
        <v>3603</v>
      </c>
      <c r="E105" s="87">
        <v>2647</v>
      </c>
      <c r="F105" s="87">
        <v>1561</v>
      </c>
      <c r="G105" s="87">
        <v>775</v>
      </c>
      <c r="H105" s="87">
        <v>424</v>
      </c>
      <c r="I105" s="87">
        <v>363</v>
      </c>
      <c r="J105" s="87">
        <v>346</v>
      </c>
      <c r="K105" s="87">
        <v>338</v>
      </c>
      <c r="L105" s="87">
        <v>299</v>
      </c>
      <c r="M105" s="87"/>
    </row>
    <row r="106" spans="1:13" s="13" customFormat="1" x14ac:dyDescent="0.15">
      <c r="A106" s="19"/>
      <c r="B106" s="111"/>
      <c r="C106" s="87">
        <v>3974</v>
      </c>
      <c r="D106" s="87">
        <v>3276</v>
      </c>
      <c r="E106" s="87">
        <v>2468</v>
      </c>
      <c r="F106" s="87">
        <v>1422</v>
      </c>
      <c r="G106" s="87">
        <v>665</v>
      </c>
      <c r="H106" s="87">
        <v>359</v>
      </c>
      <c r="I106" s="87">
        <v>220</v>
      </c>
      <c r="J106" s="87">
        <v>228</v>
      </c>
      <c r="K106" s="87">
        <v>192</v>
      </c>
      <c r="L106" s="87">
        <v>244</v>
      </c>
      <c r="M106" s="87"/>
    </row>
    <row r="107" spans="1:13" s="13" customFormat="1" x14ac:dyDescent="0.15">
      <c r="A107" s="19"/>
      <c r="B107" s="111"/>
      <c r="C107" s="87">
        <v>4453</v>
      </c>
      <c r="D107" s="87">
        <v>3737</v>
      </c>
      <c r="E107" s="87">
        <v>2795</v>
      </c>
      <c r="F107" s="87">
        <v>1725</v>
      </c>
      <c r="G107" s="87">
        <v>720</v>
      </c>
      <c r="H107" s="87">
        <v>319</v>
      </c>
      <c r="I107" s="87">
        <v>379</v>
      </c>
      <c r="J107" s="87">
        <v>335</v>
      </c>
      <c r="K107" s="87">
        <v>346</v>
      </c>
      <c r="L107" s="87">
        <v>347</v>
      </c>
      <c r="M107" s="87"/>
    </row>
    <row r="108" spans="1:13" s="13" customFormat="1" x14ac:dyDescent="0.15">
      <c r="A108" s="19"/>
      <c r="B108" s="111" t="s">
        <v>93</v>
      </c>
      <c r="C108" s="87">
        <v>3977</v>
      </c>
      <c r="D108" s="87">
        <v>3177</v>
      </c>
      <c r="E108" s="87">
        <v>2241</v>
      </c>
      <c r="F108" s="87">
        <v>1348</v>
      </c>
      <c r="G108" s="87">
        <v>307</v>
      </c>
      <c r="H108" s="87">
        <v>106</v>
      </c>
      <c r="I108" s="87">
        <v>100</v>
      </c>
      <c r="J108" s="87">
        <v>83</v>
      </c>
      <c r="K108" s="87">
        <v>95</v>
      </c>
      <c r="L108" s="87">
        <v>95</v>
      </c>
      <c r="M108" s="87"/>
    </row>
    <row r="109" spans="1:13" s="13" customFormat="1" x14ac:dyDescent="0.15">
      <c r="A109" s="19"/>
      <c r="B109" s="111"/>
      <c r="C109" s="87">
        <v>3599</v>
      </c>
      <c r="D109" s="87">
        <v>2807</v>
      </c>
      <c r="E109" s="87">
        <v>2491</v>
      </c>
      <c r="F109" s="87">
        <v>1010</v>
      </c>
      <c r="G109" s="87">
        <v>271</v>
      </c>
      <c r="H109" s="87">
        <v>117</v>
      </c>
      <c r="I109" s="87">
        <v>104</v>
      </c>
      <c r="J109" s="87">
        <v>100</v>
      </c>
      <c r="K109" s="87">
        <v>80</v>
      </c>
      <c r="L109" s="87">
        <v>87</v>
      </c>
      <c r="M109" s="87"/>
    </row>
    <row r="110" spans="1:13" s="13" customFormat="1" x14ac:dyDescent="0.15">
      <c r="A110" s="19"/>
      <c r="B110" s="111"/>
      <c r="C110" s="87">
        <v>4307</v>
      </c>
      <c r="D110" s="87">
        <v>3494</v>
      </c>
      <c r="E110" s="87">
        <v>1927</v>
      </c>
      <c r="F110" s="87">
        <v>806</v>
      </c>
      <c r="G110" s="87">
        <v>201</v>
      </c>
      <c r="H110" s="87">
        <v>222</v>
      </c>
      <c r="I110" s="87">
        <v>259</v>
      </c>
      <c r="J110" s="87">
        <v>106</v>
      </c>
      <c r="K110" s="87">
        <v>93</v>
      </c>
      <c r="L110" s="87">
        <v>79</v>
      </c>
      <c r="M110" s="87"/>
    </row>
    <row r="111" spans="1:13" s="13" customFormat="1" x14ac:dyDescent="0.15">
      <c r="A111" s="19"/>
      <c r="B111" s="111" t="s">
        <v>92</v>
      </c>
      <c r="C111" s="87">
        <v>3878</v>
      </c>
      <c r="D111" s="87">
        <v>3344</v>
      </c>
      <c r="E111" s="87">
        <v>2495</v>
      </c>
      <c r="F111" s="87">
        <v>1299</v>
      </c>
      <c r="G111" s="87">
        <v>630</v>
      </c>
      <c r="H111" s="87">
        <v>348</v>
      </c>
      <c r="I111" s="87">
        <v>362</v>
      </c>
      <c r="J111" s="87">
        <v>318</v>
      </c>
      <c r="K111" s="87">
        <v>344</v>
      </c>
      <c r="L111" s="87">
        <v>330</v>
      </c>
      <c r="M111" s="87"/>
    </row>
    <row r="112" spans="1:13" s="13" customFormat="1" x14ac:dyDescent="0.15">
      <c r="A112" s="19"/>
      <c r="B112" s="111"/>
      <c r="C112" s="87">
        <v>4266</v>
      </c>
      <c r="D112" s="87">
        <v>3637</v>
      </c>
      <c r="E112" s="87">
        <v>2784</v>
      </c>
      <c r="F112" s="87">
        <v>1584</v>
      </c>
      <c r="G112" s="87">
        <v>830</v>
      </c>
      <c r="H112" s="87">
        <v>403</v>
      </c>
      <c r="I112" s="87">
        <v>403</v>
      </c>
      <c r="J112" s="87">
        <v>348</v>
      </c>
      <c r="K112" s="87">
        <v>337</v>
      </c>
      <c r="L112" s="87">
        <v>429</v>
      </c>
      <c r="M112" s="87"/>
    </row>
    <row r="113" spans="1:34" s="13" customFormat="1" x14ac:dyDescent="0.15">
      <c r="A113" s="19"/>
      <c r="B113" s="111"/>
      <c r="C113" s="87">
        <v>4356</v>
      </c>
      <c r="D113" s="87">
        <v>4002</v>
      </c>
      <c r="E113" s="87">
        <v>3218</v>
      </c>
      <c r="F113" s="87">
        <v>1974</v>
      </c>
      <c r="G113" s="87">
        <v>866</v>
      </c>
      <c r="H113" s="87">
        <v>492</v>
      </c>
      <c r="I113" s="87">
        <v>388</v>
      </c>
      <c r="J113" s="87">
        <v>394</v>
      </c>
      <c r="K113" s="87">
        <v>433</v>
      </c>
      <c r="L113" s="87">
        <v>333</v>
      </c>
      <c r="M113" s="87"/>
    </row>
    <row r="114" spans="1:34" s="13" customFormat="1" ht="17.25" x14ac:dyDescent="0.15">
      <c r="A114" s="1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1"/>
      <c r="O114" s="2"/>
      <c r="P114" s="2"/>
      <c r="Q114" s="2"/>
      <c r="R114" s="2"/>
      <c r="S114" s="2"/>
      <c r="T114" s="2"/>
      <c r="U114" s="2"/>
      <c r="V114" s="2"/>
      <c r="W114" s="2"/>
    </row>
    <row r="115" spans="1:34" s="13" customFormat="1" ht="17.25" x14ac:dyDescent="0.15">
      <c r="A115" s="19"/>
      <c r="B115" s="91" t="s">
        <v>121</v>
      </c>
      <c r="C115" s="88">
        <v>0</v>
      </c>
      <c r="D115" s="88">
        <v>30</v>
      </c>
      <c r="E115" s="88">
        <v>60</v>
      </c>
      <c r="F115" s="88">
        <v>90</v>
      </c>
      <c r="G115" s="88">
        <v>120</v>
      </c>
      <c r="H115" s="88">
        <v>150</v>
      </c>
      <c r="I115" s="88">
        <v>180</v>
      </c>
      <c r="J115" s="88">
        <v>210</v>
      </c>
      <c r="K115" s="88">
        <v>240</v>
      </c>
      <c r="L115" s="88">
        <v>270</v>
      </c>
      <c r="M115" s="87"/>
      <c r="N115" s="1"/>
      <c r="O115" s="2"/>
      <c r="P115" s="2"/>
      <c r="Q115" s="2"/>
      <c r="R115" s="2"/>
      <c r="S115" s="2"/>
      <c r="T115" s="2"/>
      <c r="U115" s="2"/>
      <c r="V115" s="2"/>
      <c r="W115" s="2"/>
    </row>
    <row r="116" spans="1:34" s="13" customFormat="1" ht="17.25" x14ac:dyDescent="0.15">
      <c r="A116" s="115" t="s">
        <v>13</v>
      </c>
      <c r="B116" s="89" t="s">
        <v>6</v>
      </c>
      <c r="C116" s="87">
        <f t="shared" ref="C116:L116" si="18">AVERAGE(C96:C98)</f>
        <v>4258.666666666667</v>
      </c>
      <c r="D116" s="87">
        <f t="shared" si="18"/>
        <v>4184</v>
      </c>
      <c r="E116" s="87">
        <f t="shared" si="18"/>
        <v>4141.333333333333</v>
      </c>
      <c r="F116" s="87">
        <f t="shared" si="18"/>
        <v>4046.6666666666665</v>
      </c>
      <c r="G116" s="87">
        <f t="shared" si="18"/>
        <v>3955</v>
      </c>
      <c r="H116" s="87">
        <f t="shared" si="18"/>
        <v>3855.3333333333335</v>
      </c>
      <c r="I116" s="87">
        <f t="shared" si="18"/>
        <v>3397.3333333333335</v>
      </c>
      <c r="J116" s="87">
        <f t="shared" si="18"/>
        <v>2528</v>
      </c>
      <c r="K116" s="87">
        <f t="shared" si="18"/>
        <v>1428.6666666666667</v>
      </c>
      <c r="L116" s="87">
        <f t="shared" si="18"/>
        <v>743.66666666666663</v>
      </c>
      <c r="M116" s="87"/>
      <c r="N116" s="1"/>
      <c r="O116" s="2"/>
      <c r="P116" s="2"/>
      <c r="Q116" s="2"/>
      <c r="R116" s="2"/>
      <c r="S116" s="2"/>
      <c r="T116" s="2"/>
      <c r="U116" s="2"/>
      <c r="V116" s="2"/>
      <c r="W116" s="2"/>
    </row>
    <row r="117" spans="1:34" s="13" customFormat="1" ht="17.25" x14ac:dyDescent="0.15">
      <c r="A117" s="115"/>
      <c r="B117" s="89" t="s">
        <v>11</v>
      </c>
      <c r="C117" s="87">
        <f t="shared" ref="C117:L117" si="19">AVERAGE(C99:C101)</f>
        <v>4289</v>
      </c>
      <c r="D117" s="87">
        <f t="shared" si="19"/>
        <v>3882.6666666666665</v>
      </c>
      <c r="E117" s="87">
        <f t="shared" si="19"/>
        <v>3578.6666666666665</v>
      </c>
      <c r="F117" s="87">
        <f t="shared" si="19"/>
        <v>3367.3333333333335</v>
      </c>
      <c r="G117" s="87">
        <f t="shared" si="19"/>
        <v>3139.6666666666665</v>
      </c>
      <c r="H117" s="87">
        <f t="shared" si="19"/>
        <v>2814.3333333333335</v>
      </c>
      <c r="I117" s="87">
        <f t="shared" si="19"/>
        <v>2373.6666666666665</v>
      </c>
      <c r="J117" s="87">
        <f t="shared" si="19"/>
        <v>1800</v>
      </c>
      <c r="K117" s="87">
        <f t="shared" si="19"/>
        <v>1112.3333333333333</v>
      </c>
      <c r="L117" s="87">
        <f t="shared" si="19"/>
        <v>594</v>
      </c>
      <c r="M117" s="87"/>
      <c r="N117" s="1"/>
      <c r="O117" s="2"/>
      <c r="P117" s="2"/>
      <c r="Q117" s="2"/>
      <c r="R117" s="2"/>
      <c r="S117" s="2"/>
      <c r="T117" s="2"/>
      <c r="U117" s="2"/>
      <c r="V117" s="2"/>
      <c r="W117" s="2"/>
    </row>
    <row r="118" spans="1:34" s="13" customFormat="1" ht="17.25" x14ac:dyDescent="0.15">
      <c r="A118" s="115"/>
      <c r="B118" s="89" t="s">
        <v>28</v>
      </c>
      <c r="C118" s="87">
        <f t="shared" ref="C118:L118" si="20">AVERAGE(C102:C104)</f>
        <v>4034</v>
      </c>
      <c r="D118" s="87">
        <f t="shared" si="20"/>
        <v>2977.3333333333335</v>
      </c>
      <c r="E118" s="87">
        <f t="shared" si="20"/>
        <v>1899.3333333333333</v>
      </c>
      <c r="F118" s="87">
        <f t="shared" si="20"/>
        <v>937</v>
      </c>
      <c r="G118" s="87">
        <f t="shared" si="20"/>
        <v>191</v>
      </c>
      <c r="H118" s="87">
        <f t="shared" si="20"/>
        <v>143</v>
      </c>
      <c r="I118" s="87">
        <f t="shared" si="20"/>
        <v>118</v>
      </c>
      <c r="J118" s="87">
        <f t="shared" si="20"/>
        <v>131.66666666666666</v>
      </c>
      <c r="K118" s="87">
        <f t="shared" si="20"/>
        <v>93</v>
      </c>
      <c r="L118" s="87">
        <f t="shared" si="20"/>
        <v>92</v>
      </c>
      <c r="M118" s="87"/>
      <c r="N118" s="1"/>
      <c r="O118" s="2"/>
      <c r="P118" s="2"/>
      <c r="Q118" s="2"/>
      <c r="R118" s="2"/>
      <c r="S118" s="2"/>
      <c r="T118" s="2"/>
      <c r="U118" s="2"/>
      <c r="V118" s="2"/>
      <c r="W118" s="2"/>
    </row>
    <row r="119" spans="1:34" s="13" customFormat="1" ht="17.25" x14ac:dyDescent="0.15">
      <c r="A119" s="115"/>
      <c r="B119" s="89" t="s">
        <v>61</v>
      </c>
      <c r="C119" s="87">
        <f t="shared" ref="C119:L119" si="21">AVERAGE(C105:C107)</f>
        <v>4217.666666666667</v>
      </c>
      <c r="D119" s="87">
        <f t="shared" si="21"/>
        <v>3538.6666666666665</v>
      </c>
      <c r="E119" s="87">
        <f t="shared" si="21"/>
        <v>2636.6666666666665</v>
      </c>
      <c r="F119" s="87">
        <f t="shared" si="21"/>
        <v>1569.3333333333333</v>
      </c>
      <c r="G119" s="87">
        <f t="shared" si="21"/>
        <v>720</v>
      </c>
      <c r="H119" s="87">
        <f t="shared" si="21"/>
        <v>367.33333333333331</v>
      </c>
      <c r="I119" s="87">
        <f t="shared" si="21"/>
        <v>320.66666666666669</v>
      </c>
      <c r="J119" s="87">
        <f t="shared" si="21"/>
        <v>303</v>
      </c>
      <c r="K119" s="87">
        <f t="shared" si="21"/>
        <v>292</v>
      </c>
      <c r="L119" s="87">
        <f t="shared" si="21"/>
        <v>296.66666666666669</v>
      </c>
      <c r="M119" s="87"/>
      <c r="N119" s="1"/>
      <c r="O119" s="2"/>
      <c r="P119" s="2"/>
      <c r="Q119" s="2"/>
      <c r="R119" s="2"/>
      <c r="S119" s="2"/>
      <c r="T119" s="2"/>
      <c r="U119" s="2"/>
      <c r="V119" s="2"/>
      <c r="W119" s="2"/>
    </row>
    <row r="120" spans="1:34" s="13" customFormat="1" ht="17.25" x14ac:dyDescent="0.15">
      <c r="A120" s="115"/>
      <c r="B120" s="89" t="s">
        <v>46</v>
      </c>
      <c r="C120" s="87">
        <f t="shared" ref="C120:L120" si="22">AVERAGE(C108:C110)</f>
        <v>3961</v>
      </c>
      <c r="D120" s="87">
        <f t="shared" si="22"/>
        <v>3159.3333333333335</v>
      </c>
      <c r="E120" s="87">
        <f t="shared" si="22"/>
        <v>2219.6666666666665</v>
      </c>
      <c r="F120" s="87">
        <f t="shared" si="22"/>
        <v>1054.6666666666667</v>
      </c>
      <c r="G120" s="87">
        <f t="shared" si="22"/>
        <v>259.66666666666669</v>
      </c>
      <c r="H120" s="87">
        <f t="shared" si="22"/>
        <v>148.33333333333334</v>
      </c>
      <c r="I120" s="87">
        <f t="shared" si="22"/>
        <v>154.33333333333334</v>
      </c>
      <c r="J120" s="87">
        <f t="shared" si="22"/>
        <v>96.333333333333329</v>
      </c>
      <c r="K120" s="87">
        <f t="shared" si="22"/>
        <v>89.333333333333329</v>
      </c>
      <c r="L120" s="87">
        <f t="shared" si="22"/>
        <v>87</v>
      </c>
      <c r="M120" s="87"/>
      <c r="N120" s="1"/>
      <c r="O120" s="2"/>
      <c r="P120" s="2"/>
      <c r="Q120" s="2"/>
      <c r="R120" s="2"/>
      <c r="S120" s="2"/>
      <c r="T120" s="2"/>
      <c r="U120" s="2"/>
      <c r="V120" s="2"/>
      <c r="W120" s="2"/>
    </row>
    <row r="121" spans="1:34" s="13" customFormat="1" ht="17.25" x14ac:dyDescent="0.15">
      <c r="A121" s="115"/>
      <c r="B121" s="90" t="s">
        <v>60</v>
      </c>
      <c r="C121" s="87">
        <f t="shared" ref="C121:L121" si="23">AVERAGE(C111:C113)</f>
        <v>4166.666666666667</v>
      </c>
      <c r="D121" s="87">
        <f t="shared" si="23"/>
        <v>3661</v>
      </c>
      <c r="E121" s="87">
        <f t="shared" si="23"/>
        <v>2832.3333333333335</v>
      </c>
      <c r="F121" s="87">
        <f t="shared" si="23"/>
        <v>1619</v>
      </c>
      <c r="G121" s="87">
        <f t="shared" si="23"/>
        <v>775.33333333333337</v>
      </c>
      <c r="H121" s="87">
        <f t="shared" si="23"/>
        <v>414.33333333333331</v>
      </c>
      <c r="I121" s="87">
        <f t="shared" si="23"/>
        <v>384.33333333333331</v>
      </c>
      <c r="J121" s="87">
        <f t="shared" si="23"/>
        <v>353.33333333333331</v>
      </c>
      <c r="K121" s="87">
        <f t="shared" si="23"/>
        <v>371.33333333333331</v>
      </c>
      <c r="L121" s="87">
        <f t="shared" si="23"/>
        <v>364</v>
      </c>
      <c r="M121" s="90"/>
      <c r="N121" s="4"/>
      <c r="O121" s="5"/>
      <c r="P121" s="5"/>
      <c r="Q121" s="5"/>
      <c r="R121" s="5"/>
      <c r="S121" s="5"/>
      <c r="T121" s="5"/>
      <c r="U121" s="5"/>
      <c r="V121" s="5"/>
      <c r="W121" s="5"/>
    </row>
    <row r="122" spans="1:34" s="13" customFormat="1" ht="17.25" x14ac:dyDescent="0.15">
      <c r="A122" s="115" t="s">
        <v>12</v>
      </c>
      <c r="B122" s="89" t="s">
        <v>6</v>
      </c>
      <c r="C122" s="87">
        <f t="shared" ref="C122:L122" si="24">STDEV(C96:C98)</f>
        <v>359.85737915642818</v>
      </c>
      <c r="D122" s="87">
        <f t="shared" si="24"/>
        <v>294.83045975611134</v>
      </c>
      <c r="E122" s="87">
        <f t="shared" si="24"/>
        <v>228.18048412020983</v>
      </c>
      <c r="F122" s="87">
        <f t="shared" si="24"/>
        <v>318.25356766787917</v>
      </c>
      <c r="G122" s="87">
        <f t="shared" si="24"/>
        <v>270.25173449952177</v>
      </c>
      <c r="H122" s="87">
        <f t="shared" si="24"/>
        <v>365.90208161929519</v>
      </c>
      <c r="I122" s="87">
        <f t="shared" si="24"/>
        <v>259.13381356614451</v>
      </c>
      <c r="J122" s="87">
        <f t="shared" si="24"/>
        <v>361.39867182932477</v>
      </c>
      <c r="K122" s="87">
        <f t="shared" si="24"/>
        <v>238.0112042180651</v>
      </c>
      <c r="L122" s="87">
        <f t="shared" si="24"/>
        <v>123.95294806229246</v>
      </c>
      <c r="M122" s="87"/>
      <c r="N122" s="1"/>
      <c r="O122" s="2"/>
      <c r="P122" s="2"/>
      <c r="Q122" s="2"/>
      <c r="R122" s="2"/>
      <c r="S122" s="2"/>
      <c r="T122" s="2"/>
      <c r="U122" s="2"/>
      <c r="V122" s="2"/>
      <c r="W122" s="2"/>
    </row>
    <row r="123" spans="1:34" s="13" customFormat="1" ht="17.25" x14ac:dyDescent="0.15">
      <c r="A123" s="115"/>
      <c r="B123" s="89" t="s">
        <v>11</v>
      </c>
      <c r="C123" s="87">
        <f t="shared" ref="C123:L123" si="25">STDEV(C99:C101)</f>
        <v>311.3791900561115</v>
      </c>
      <c r="D123" s="87">
        <f t="shared" si="25"/>
        <v>308.07196129043183</v>
      </c>
      <c r="E123" s="87">
        <f t="shared" si="25"/>
        <v>334.14717316376226</v>
      </c>
      <c r="F123" s="87">
        <f t="shared" si="25"/>
        <v>277.06016193840162</v>
      </c>
      <c r="G123" s="87">
        <f t="shared" si="25"/>
        <v>308.62490718238109</v>
      </c>
      <c r="H123" s="87">
        <f t="shared" si="25"/>
        <v>258.16532170942969</v>
      </c>
      <c r="I123" s="87">
        <f t="shared" si="25"/>
        <v>232.19890898394277</v>
      </c>
      <c r="J123" s="87">
        <f t="shared" si="25"/>
        <v>226.20565863832849</v>
      </c>
      <c r="K123" s="87">
        <f t="shared" si="25"/>
        <v>248.03695961153301</v>
      </c>
      <c r="L123" s="87">
        <f t="shared" si="25"/>
        <v>137.98188286873028</v>
      </c>
      <c r="M123" s="87"/>
      <c r="N123" s="1"/>
      <c r="O123" s="2"/>
      <c r="P123" s="2"/>
      <c r="Q123" s="2"/>
      <c r="R123" s="2"/>
      <c r="S123" s="2"/>
      <c r="T123" s="2"/>
      <c r="U123" s="2"/>
      <c r="V123" s="2"/>
      <c r="W123" s="2"/>
    </row>
    <row r="124" spans="1:34" s="13" customFormat="1" ht="17.25" x14ac:dyDescent="0.15">
      <c r="A124" s="115"/>
      <c r="B124" s="89" t="s">
        <v>28</v>
      </c>
      <c r="C124" s="87">
        <f t="shared" ref="C124:L124" si="26">STDEV(C102:C104)</f>
        <v>251.41002366651972</v>
      </c>
      <c r="D124" s="87">
        <f t="shared" si="26"/>
        <v>245.89496402597049</v>
      </c>
      <c r="E124" s="87">
        <f t="shared" si="26"/>
        <v>126.57145544447742</v>
      </c>
      <c r="F124" s="87">
        <f t="shared" si="26"/>
        <v>172.54854389417488</v>
      </c>
      <c r="G124" s="87">
        <f t="shared" si="26"/>
        <v>24.576411454889016</v>
      </c>
      <c r="H124" s="87">
        <f t="shared" si="26"/>
        <v>58.506409905240297</v>
      </c>
      <c r="I124" s="87">
        <f t="shared" si="26"/>
        <v>33.867388443752198</v>
      </c>
      <c r="J124" s="87">
        <f t="shared" si="26"/>
        <v>58.389496772393336</v>
      </c>
      <c r="K124" s="87">
        <f t="shared" si="26"/>
        <v>6.5574385243020004</v>
      </c>
      <c r="L124" s="87">
        <f t="shared" si="26"/>
        <v>7.5498344352707498</v>
      </c>
      <c r="M124" s="87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34" s="13" customFormat="1" ht="17.25" x14ac:dyDescent="0.15">
      <c r="A125" s="115"/>
      <c r="B125" s="89" t="s">
        <v>61</v>
      </c>
      <c r="C125" s="87">
        <f t="shared" ref="C125:L125" si="27">STDEV(C105:C107)</f>
        <v>239.60870880110625</v>
      </c>
      <c r="D125" s="87">
        <f t="shared" si="27"/>
        <v>237.13779397922494</v>
      </c>
      <c r="E125" s="87">
        <f t="shared" si="27"/>
        <v>163.74472001665683</v>
      </c>
      <c r="F125" s="87">
        <f t="shared" si="27"/>
        <v>151.67179478509948</v>
      </c>
      <c r="G125" s="87">
        <f t="shared" si="27"/>
        <v>55</v>
      </c>
      <c r="H125" s="87">
        <f t="shared" si="27"/>
        <v>52.993710318615577</v>
      </c>
      <c r="I125" s="87">
        <f t="shared" si="27"/>
        <v>87.546178290850264</v>
      </c>
      <c r="J125" s="87">
        <f t="shared" si="27"/>
        <v>65.184353950929051</v>
      </c>
      <c r="K125" s="87">
        <f t="shared" si="27"/>
        <v>86.694867206772969</v>
      </c>
      <c r="L125" s="87">
        <f t="shared" si="27"/>
        <v>51.539628765963606</v>
      </c>
      <c r="M125" s="87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34" s="13" customFormat="1" ht="17.25" x14ac:dyDescent="0.15">
      <c r="A126" s="115"/>
      <c r="B126" s="89" t="s">
        <v>46</v>
      </c>
      <c r="C126" s="87">
        <f t="shared" ref="C126:L126" si="28">STDEV(C108:C110)</f>
        <v>354.27108264717288</v>
      </c>
      <c r="D126" s="87">
        <f t="shared" si="28"/>
        <v>343.84056382767483</v>
      </c>
      <c r="E126" s="87">
        <f t="shared" si="28"/>
        <v>282.60455292392766</v>
      </c>
      <c r="F126" s="87">
        <f t="shared" si="28"/>
        <v>273.74684168649918</v>
      </c>
      <c r="G126" s="87">
        <f t="shared" si="28"/>
        <v>53.901144081859044</v>
      </c>
      <c r="H126" s="87">
        <f t="shared" si="28"/>
        <v>64.033845217457738</v>
      </c>
      <c r="I126" s="87">
        <f t="shared" si="28"/>
        <v>90.666053919498097</v>
      </c>
      <c r="J126" s="87">
        <f t="shared" si="28"/>
        <v>11.93035344544888</v>
      </c>
      <c r="K126" s="87">
        <f t="shared" si="28"/>
        <v>8.1445278152470788</v>
      </c>
      <c r="L126" s="87">
        <f t="shared" si="28"/>
        <v>8</v>
      </c>
      <c r="M126" s="87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34" s="13" customFormat="1" ht="17.25" x14ac:dyDescent="0.15">
      <c r="A127" s="115"/>
      <c r="B127" s="90" t="s">
        <v>60</v>
      </c>
      <c r="C127" s="87">
        <f t="shared" ref="C127:L127" si="29">STDEV(C111:C113)</f>
        <v>254.0104984706997</v>
      </c>
      <c r="D127" s="87">
        <f t="shared" si="29"/>
        <v>329.65588118521413</v>
      </c>
      <c r="E127" s="87">
        <f t="shared" si="29"/>
        <v>363.91528318186084</v>
      </c>
      <c r="F127" s="87">
        <f t="shared" si="29"/>
        <v>338.85837749714852</v>
      </c>
      <c r="G127" s="87">
        <f t="shared" si="29"/>
        <v>127.14296415190803</v>
      </c>
      <c r="H127" s="87">
        <f t="shared" si="29"/>
        <v>72.665902136651013</v>
      </c>
      <c r="I127" s="87">
        <f t="shared" si="29"/>
        <v>20.744477176668813</v>
      </c>
      <c r="J127" s="87">
        <f t="shared" si="29"/>
        <v>38.279672586548251</v>
      </c>
      <c r="K127" s="87">
        <f t="shared" si="29"/>
        <v>53.519466863313795</v>
      </c>
      <c r="L127" s="87">
        <f t="shared" si="29"/>
        <v>56.311632901204348</v>
      </c>
      <c r="M127" s="87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34" s="13" customFormat="1" ht="17.25" x14ac:dyDescent="0.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40"/>
      <c r="L128" s="40"/>
      <c r="M128" s="40"/>
      <c r="N128" s="33"/>
      <c r="O128" s="40"/>
      <c r="P128" s="40"/>
      <c r="Q128" s="40"/>
      <c r="R128" s="33"/>
      <c r="S128" s="40"/>
      <c r="T128" s="40"/>
      <c r="U128" s="40"/>
      <c r="V128" s="33"/>
      <c r="W128" s="33"/>
      <c r="X128" s="33"/>
      <c r="Y128" s="33"/>
      <c r="Z128" s="33"/>
      <c r="AA128" s="1"/>
      <c r="AB128" s="1"/>
      <c r="AC128" s="1"/>
      <c r="AD128" s="1"/>
      <c r="AE128" s="1"/>
      <c r="AF128" s="1"/>
      <c r="AG128" s="1"/>
      <c r="AH128" s="1"/>
    </row>
    <row r="129" spans="1:34" s="13" customFormat="1" ht="17.25" x14ac:dyDescent="0.15">
      <c r="A129" s="1"/>
      <c r="B129" s="2"/>
      <c r="C129" s="2"/>
      <c r="D129" s="2"/>
      <c r="E129" s="2"/>
      <c r="F129" s="2"/>
      <c r="G129" s="2"/>
      <c r="H129" s="2"/>
      <c r="I129" s="2"/>
      <c r="J129" s="30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s="13" customFormat="1" ht="17.25" x14ac:dyDescent="0.15">
      <c r="A130" s="109" t="s">
        <v>98</v>
      </c>
      <c r="B130" s="109"/>
      <c r="C130" s="109"/>
      <c r="D130" s="109"/>
      <c r="E130" s="109"/>
      <c r="F130" s="1"/>
      <c r="G130" s="1"/>
      <c r="H130" s="1"/>
      <c r="I130" s="1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s="13" customFormat="1" ht="17.25" x14ac:dyDescent="0.15">
      <c r="A131" s="109"/>
      <c r="B131" s="109"/>
      <c r="C131" s="109"/>
      <c r="D131" s="109"/>
      <c r="E131" s="10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s="13" customFormat="1" ht="17.25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s="13" customFormat="1" ht="17.25" x14ac:dyDescent="0.15">
      <c r="A133" s="6"/>
      <c r="B133" s="6"/>
      <c r="C133" s="8" t="s">
        <v>65</v>
      </c>
      <c r="D133" s="8" t="s">
        <v>99</v>
      </c>
      <c r="E133" s="8" t="s">
        <v>47</v>
      </c>
      <c r="F133" s="6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s="13" customFormat="1" ht="17.25" x14ac:dyDescent="0.15">
      <c r="A134" s="6"/>
      <c r="B134" s="6" t="s">
        <v>29</v>
      </c>
      <c r="C134" s="6">
        <v>12</v>
      </c>
      <c r="D134" s="6">
        <v>16</v>
      </c>
      <c r="E134" s="6">
        <v>93171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s="13" customFormat="1" ht="17.25" x14ac:dyDescent="0.15">
      <c r="A135" s="6"/>
      <c r="B135" s="6" t="s">
        <v>30</v>
      </c>
      <c r="C135" s="6">
        <v>16</v>
      </c>
      <c r="D135" s="6">
        <v>10</v>
      </c>
      <c r="E135" s="6">
        <v>92616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s="13" customFormat="1" ht="17.25" x14ac:dyDescent="0.15">
      <c r="A136" s="6"/>
      <c r="B136" s="6" t="s">
        <v>31</v>
      </c>
      <c r="C136" s="6">
        <v>8</v>
      </c>
      <c r="D136" s="6">
        <v>11</v>
      </c>
      <c r="E136" s="6">
        <v>93619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s="13" customFormat="1" ht="17.25" x14ac:dyDescent="0.15">
      <c r="A137" s="6"/>
      <c r="B137" s="6"/>
      <c r="C137" s="8" t="s">
        <v>44</v>
      </c>
      <c r="D137" s="8" t="s">
        <v>45</v>
      </c>
      <c r="E137" s="8" t="s">
        <v>46</v>
      </c>
      <c r="F137" s="8"/>
      <c r="G137" s="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s="13" customFormat="1" ht="17.25" x14ac:dyDescent="0.15">
      <c r="A138" s="6"/>
      <c r="B138" s="6" t="s">
        <v>8</v>
      </c>
      <c r="C138" s="7">
        <f>AVERAGE(C134:C136)</f>
        <v>12</v>
      </c>
      <c r="D138" s="7">
        <f>AVERAGE(D134:D136)</f>
        <v>12.333333333333334</v>
      </c>
      <c r="E138" s="7">
        <f>AVERAGE(E134:E136)</f>
        <v>93135.333333333328</v>
      </c>
      <c r="F138" s="7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s="13" customFormat="1" ht="17.25" x14ac:dyDescent="0.15">
      <c r="A139" s="6"/>
      <c r="B139" s="6" t="s">
        <v>7</v>
      </c>
      <c r="C139" s="7">
        <f>STDEV(C134:C136)</f>
        <v>4</v>
      </c>
      <c r="D139" s="7">
        <f>STDEV(D134:D136)</f>
        <v>3.2145502536643198</v>
      </c>
      <c r="E139" s="7">
        <f>STDEV(E134:E136)</f>
        <v>502.45032922004668</v>
      </c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s="13" customFormat="1" ht="17.25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s="13" customFormat="1" ht="17.25" x14ac:dyDescent="0.15">
      <c r="A141" s="6"/>
      <c r="B141" s="13" t="s">
        <v>122</v>
      </c>
      <c r="E141" s="92" t="s">
        <v>125</v>
      </c>
      <c r="F141" s="92" t="s">
        <v>126</v>
      </c>
      <c r="G141" s="93" t="s">
        <v>127</v>
      </c>
      <c r="I141" s="93" t="s">
        <v>128</v>
      </c>
      <c r="L141" s="93" t="s">
        <v>129</v>
      </c>
      <c r="P141" s="6"/>
      <c r="Q141" s="6"/>
      <c r="R141" s="6"/>
      <c r="S141" s="6"/>
      <c r="T141" s="6"/>
      <c r="U141" s="6"/>
      <c r="V141" s="6"/>
      <c r="W141" s="6"/>
      <c r="X141" s="6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s="13" customFormat="1" ht="17.25" x14ac:dyDescent="0.15">
      <c r="A142" s="6"/>
      <c r="E142" s="13" t="s">
        <v>123</v>
      </c>
      <c r="F142" s="13" t="s">
        <v>124</v>
      </c>
      <c r="G142" s="76"/>
      <c r="L142" s="13">
        <v>0.5</v>
      </c>
      <c r="M142" s="13" t="e">
        <f>IF(J142&gt;140,120,#N/A)</f>
        <v>#N/A</v>
      </c>
      <c r="P142" s="6"/>
      <c r="Q142" s="6"/>
      <c r="R142" s="6"/>
      <c r="S142" s="6"/>
      <c r="T142" s="6"/>
      <c r="U142" s="6"/>
      <c r="V142" s="6"/>
      <c r="W142" s="6"/>
      <c r="X142" s="6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s="13" customFormat="1" ht="17.25" x14ac:dyDescent="0.15">
      <c r="A143" s="6"/>
      <c r="B143" s="77" t="str">
        <f>C133</f>
        <v>PBST</v>
      </c>
      <c r="C143" s="17">
        <f>INT(C138)</f>
        <v>12</v>
      </c>
      <c r="D143" s="17">
        <f>INT(C139)</f>
        <v>4</v>
      </c>
      <c r="E143" s="13">
        <v>0.5</v>
      </c>
      <c r="F143" s="13">
        <f>IF(G143&gt;140,G143/5,G143)</f>
        <v>0</v>
      </c>
      <c r="G143" s="13">
        <v>0</v>
      </c>
      <c r="I143" s="13" t="s">
        <v>64</v>
      </c>
      <c r="J143" s="13">
        <f>IF(C143&gt;60000,C143/5,C143)</f>
        <v>12</v>
      </c>
      <c r="K143" s="13">
        <f>IF(D143&gt;600,D143/5,D143)</f>
        <v>4</v>
      </c>
      <c r="L143" s="13">
        <v>1</v>
      </c>
      <c r="M143" s="13" t="e">
        <f>IF(J143&gt;140,120,#N/A)</f>
        <v>#N/A</v>
      </c>
      <c r="P143" s="6"/>
      <c r="Q143" s="6"/>
      <c r="R143" s="6"/>
      <c r="S143" s="6"/>
      <c r="T143" s="6"/>
      <c r="U143" s="6"/>
      <c r="V143" s="6"/>
      <c r="W143" s="6"/>
      <c r="X143" s="6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s="13" customFormat="1" ht="17.25" x14ac:dyDescent="0.15">
      <c r="A144" s="6"/>
      <c r="B144" s="13" t="s">
        <v>99</v>
      </c>
      <c r="C144" s="17">
        <f>INT(D138)</f>
        <v>12</v>
      </c>
      <c r="D144" s="17">
        <f>INT(D139)</f>
        <v>3</v>
      </c>
      <c r="E144" s="13">
        <v>0.5</v>
      </c>
      <c r="F144" s="13">
        <f>IF(G144&gt;8000,G144/5,G144)</f>
        <v>10</v>
      </c>
      <c r="G144" s="13">
        <v>10</v>
      </c>
      <c r="I144" s="13" t="s">
        <v>66</v>
      </c>
      <c r="J144" s="13">
        <f>IF(C144&gt;60000,C144/5,C144)</f>
        <v>12</v>
      </c>
      <c r="K144" s="13">
        <f>IF(D144&gt;600,D144/5,D144)</f>
        <v>3</v>
      </c>
      <c r="L144" s="13">
        <v>2</v>
      </c>
      <c r="M144" s="13" t="e">
        <f>IF(J144&gt;140,120,#N/A)</f>
        <v>#N/A</v>
      </c>
      <c r="P144" s="6"/>
      <c r="Q144" s="6"/>
      <c r="R144" s="6"/>
      <c r="S144" s="6"/>
      <c r="T144" s="6"/>
      <c r="U144" s="6"/>
      <c r="V144" s="6"/>
      <c r="W144" s="6"/>
      <c r="X144" s="6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s="13" customFormat="1" ht="17.25" x14ac:dyDescent="0.15">
      <c r="A145" s="6"/>
      <c r="B145" s="77" t="str">
        <f>E133</f>
        <v>Beads form Sample</v>
      </c>
      <c r="C145" s="17">
        <f>INT(E138)</f>
        <v>93135</v>
      </c>
      <c r="D145" s="17">
        <f>INT(E139)</f>
        <v>502</v>
      </c>
      <c r="E145" s="13">
        <v>0.5</v>
      </c>
      <c r="F145" s="13">
        <f>IF(G145&gt;8000,G145/5,G145)</f>
        <v>20</v>
      </c>
      <c r="G145" s="13">
        <v>20</v>
      </c>
      <c r="I145" s="13" t="s">
        <v>67</v>
      </c>
      <c r="J145" s="13">
        <f>IF(C145&gt;60000,C145/1000,C145)</f>
        <v>93.135000000000005</v>
      </c>
      <c r="K145" s="13">
        <f>IF(D145&gt;300,D145/100,D145)</f>
        <v>5.0199999999999996</v>
      </c>
      <c r="L145" s="13">
        <v>3</v>
      </c>
      <c r="M145" s="13" t="e">
        <f>IF(J145&gt;140,120,#N/A)</f>
        <v>#N/A</v>
      </c>
      <c r="P145" s="6"/>
      <c r="Q145" s="6"/>
      <c r="R145" s="6"/>
      <c r="S145" s="6"/>
      <c r="T145" s="6"/>
      <c r="U145" s="6"/>
      <c r="V145" s="6"/>
      <c r="W145" s="6"/>
      <c r="X145" s="6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s="13" customFormat="1" ht="17.25" x14ac:dyDescent="0.15">
      <c r="A146" s="6"/>
      <c r="C146" s="17"/>
      <c r="D146" s="17"/>
      <c r="F146" s="13">
        <f>IF(G146&gt;8000,G146/1000,G146)</f>
        <v>80</v>
      </c>
      <c r="G146" s="13">
        <v>80000</v>
      </c>
      <c r="P146" s="6"/>
      <c r="Q146" s="6"/>
      <c r="R146" s="6"/>
      <c r="S146" s="6"/>
      <c r="T146" s="6"/>
      <c r="U146" s="6"/>
      <c r="V146" s="6"/>
      <c r="W146" s="6"/>
      <c r="X146" s="6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s="13" customFormat="1" ht="17.25" x14ac:dyDescent="0.15">
      <c r="A147" s="6"/>
      <c r="E147" s="13">
        <v>0.5</v>
      </c>
      <c r="F147" s="13">
        <f>IF(G147&gt;8000,G147/1000,G147)</f>
        <v>90</v>
      </c>
      <c r="G147" s="13">
        <v>90000</v>
      </c>
      <c r="P147" s="6"/>
      <c r="Q147" s="6"/>
      <c r="R147" s="6"/>
      <c r="S147" s="6"/>
      <c r="T147" s="6"/>
      <c r="U147" s="6"/>
      <c r="V147" s="6"/>
      <c r="W147" s="6"/>
      <c r="X147" s="6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s="13" customFormat="1" ht="17.25" x14ac:dyDescent="0.15">
      <c r="A148" s="6"/>
      <c r="E148" s="13">
        <v>0.5</v>
      </c>
      <c r="F148" s="13">
        <f>IF(G148&gt;8000,G148/1000,G148)</f>
        <v>100</v>
      </c>
      <c r="G148" s="13">
        <v>100000</v>
      </c>
      <c r="P148" s="6"/>
      <c r="Q148" s="6"/>
      <c r="R148" s="6"/>
      <c r="S148" s="6"/>
      <c r="T148" s="6"/>
      <c r="U148" s="6"/>
      <c r="V148" s="6"/>
      <c r="W148" s="6"/>
      <c r="X148" s="6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s="13" customFormat="1" ht="17.25" x14ac:dyDescent="0.15">
      <c r="A149" s="6"/>
      <c r="P149" s="6"/>
      <c r="Q149" s="6"/>
      <c r="R149" s="6"/>
      <c r="S149" s="6"/>
      <c r="T149" s="6"/>
      <c r="U149" s="6"/>
      <c r="V149" s="6"/>
      <c r="W149" s="6"/>
      <c r="X149" s="6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s="13" customFormat="1" ht="17.25" x14ac:dyDescent="0.15">
      <c r="A150" s="6"/>
      <c r="B150" s="6"/>
      <c r="C150" s="6"/>
      <c r="D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s="13" customFormat="1" ht="17.25" x14ac:dyDescent="0.15">
      <c r="A151" s="6"/>
      <c r="B151" s="6"/>
      <c r="C151" s="6"/>
      <c r="D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s="13" customFormat="1" ht="17.25" x14ac:dyDescent="0.15">
      <c r="A152" s="6"/>
      <c r="B152" s="6"/>
      <c r="C152" s="6"/>
      <c r="D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s="13" customFormat="1" ht="17.25" x14ac:dyDescent="0.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33"/>
      <c r="Z153" s="33"/>
      <c r="AA153" s="1"/>
      <c r="AB153" s="1"/>
      <c r="AC153" s="1"/>
      <c r="AD153" s="1"/>
      <c r="AE153" s="1"/>
      <c r="AF153" s="1"/>
      <c r="AG153" s="1"/>
      <c r="AH153" s="1"/>
    </row>
    <row r="154" spans="1:34" s="13" customFormat="1" ht="17.2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s="13" customFormat="1" ht="17.25" x14ac:dyDescent="0.15">
      <c r="A155" s="109" t="s">
        <v>102</v>
      </c>
      <c r="B155" s="109"/>
      <c r="C155" s="109"/>
      <c r="D155" s="109"/>
      <c r="E155" s="10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s="13" customFormat="1" ht="17.25" x14ac:dyDescent="0.15">
      <c r="A156" s="109"/>
      <c r="B156" s="109"/>
      <c r="C156" s="109"/>
      <c r="D156" s="109"/>
      <c r="E156" s="109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s="13" customFormat="1" ht="17.25" customHeight="1" x14ac:dyDescent="0.15">
      <c r="A157" s="39"/>
      <c r="B157" s="39"/>
      <c r="C157" s="39"/>
      <c r="D157" s="39"/>
      <c r="E157" s="39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s="13" customFormat="1" ht="17.25" x14ac:dyDescent="0.25">
      <c r="A158" s="110" t="s">
        <v>141</v>
      </c>
      <c r="B158" s="110"/>
      <c r="C158" s="101">
        <v>5609</v>
      </c>
      <c r="D158" s="101">
        <v>5506</v>
      </c>
      <c r="E158" s="101">
        <v>5681</v>
      </c>
      <c r="F158" s="101" t="s">
        <v>15</v>
      </c>
      <c r="G158" s="103">
        <f>AVERAGE(C158:E158)</f>
        <v>5598.666666666667</v>
      </c>
      <c r="H158" s="6"/>
      <c r="I158" s="6"/>
      <c r="J158" s="6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s="13" customFormat="1" ht="17.25" x14ac:dyDescent="0.15">
      <c r="B159" s="26" t="s">
        <v>62</v>
      </c>
      <c r="C159" s="26" t="s">
        <v>61</v>
      </c>
      <c r="D159" s="26" t="s">
        <v>63</v>
      </c>
      <c r="E159" s="26" t="s">
        <v>60</v>
      </c>
      <c r="F159" s="8"/>
      <c r="G159" s="7"/>
      <c r="H159" s="6"/>
      <c r="I159" s="6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4" s="13" customFormat="1" ht="17.25" x14ac:dyDescent="0.15">
      <c r="A160" s="113" t="s">
        <v>95</v>
      </c>
      <c r="B160" s="113"/>
      <c r="C160" s="113"/>
      <c r="D160" s="113"/>
      <c r="E160" s="113"/>
      <c r="F160" s="41"/>
      <c r="G160" s="6"/>
      <c r="H160" s="6"/>
      <c r="I160" s="6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13" customFormat="1" ht="17.25" x14ac:dyDescent="0.15">
      <c r="A161" s="13" t="s">
        <v>29</v>
      </c>
      <c r="B161" s="13">
        <v>5321</v>
      </c>
      <c r="C161" s="13">
        <v>5766</v>
      </c>
      <c r="D161" s="13">
        <v>5255</v>
      </c>
      <c r="E161" s="13">
        <v>5563</v>
      </c>
      <c r="F161" s="6"/>
      <c r="G161" s="6"/>
      <c r="H161" s="6"/>
      <c r="I161" s="6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13" customFormat="1" ht="17.25" x14ac:dyDescent="0.15">
      <c r="A162" s="13" t="s">
        <v>30</v>
      </c>
      <c r="B162" s="13">
        <v>5179</v>
      </c>
      <c r="C162" s="13">
        <v>5101</v>
      </c>
      <c r="D162" s="13">
        <v>5321</v>
      </c>
      <c r="E162" s="13">
        <v>5228</v>
      </c>
      <c r="F162" s="6"/>
      <c r="G162" s="6"/>
      <c r="H162" s="6"/>
      <c r="I162" s="6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13" customFormat="1" ht="17.25" x14ac:dyDescent="0.15">
      <c r="A163" s="13" t="s">
        <v>31</v>
      </c>
      <c r="B163" s="13">
        <v>5492</v>
      </c>
      <c r="C163" s="13">
        <v>5642</v>
      </c>
      <c r="D163" s="13">
        <v>5509</v>
      </c>
      <c r="E163" s="13">
        <v>5429</v>
      </c>
      <c r="F163" s="6"/>
      <c r="G163" s="6"/>
      <c r="H163" s="6"/>
      <c r="I163" s="6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13" customFormat="1" ht="17.25" x14ac:dyDescent="0.15">
      <c r="A164" s="113" t="s">
        <v>96</v>
      </c>
      <c r="B164" s="113"/>
      <c r="C164" s="113"/>
      <c r="D164" s="113"/>
      <c r="E164" s="113"/>
      <c r="F164" s="41"/>
      <c r="G164" s="6"/>
      <c r="H164" s="6"/>
      <c r="I164" s="6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13" customFormat="1" ht="17.25" x14ac:dyDescent="0.15">
      <c r="A165" s="13" t="s">
        <v>29</v>
      </c>
      <c r="B165" s="34">
        <f t="shared" ref="B165:E167" si="30">B161/$G$158</f>
        <v>0.95040485829959509</v>
      </c>
      <c r="C165" s="34">
        <f t="shared" si="30"/>
        <v>1.0298880685877589</v>
      </c>
      <c r="D165" s="34">
        <f t="shared" si="30"/>
        <v>0.9386163372231483</v>
      </c>
      <c r="E165" s="34">
        <f t="shared" si="30"/>
        <v>0.99362943557989991</v>
      </c>
      <c r="F165" s="7"/>
      <c r="G165" s="6"/>
      <c r="H165" s="6"/>
      <c r="I165" s="6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13" customFormat="1" ht="17.25" x14ac:dyDescent="0.15">
      <c r="A166" s="13" t="s">
        <v>30</v>
      </c>
      <c r="B166" s="34">
        <f t="shared" si="30"/>
        <v>0.92504167658966419</v>
      </c>
      <c r="C166" s="34">
        <f t="shared" si="30"/>
        <v>0.9111097880447725</v>
      </c>
      <c r="D166" s="34">
        <f t="shared" si="30"/>
        <v>0.95040485829959509</v>
      </c>
      <c r="E166" s="34">
        <f t="shared" si="30"/>
        <v>0.93379376041914741</v>
      </c>
      <c r="F166" s="8"/>
      <c r="G166" s="6"/>
      <c r="H166" s="6"/>
      <c r="I166" s="6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13" customFormat="1" ht="17.25" x14ac:dyDescent="0.15">
      <c r="A167" s="6" t="s">
        <v>31</v>
      </c>
      <c r="B167" s="10">
        <f t="shared" si="30"/>
        <v>0.98094784472493446</v>
      </c>
      <c r="C167" s="10">
        <f t="shared" si="30"/>
        <v>1.0077399380804952</v>
      </c>
      <c r="D167" s="10">
        <f t="shared" si="30"/>
        <v>0.98398428197189802</v>
      </c>
      <c r="E167" s="10">
        <f t="shared" si="30"/>
        <v>0.96969516551559887</v>
      </c>
      <c r="F167" s="6"/>
      <c r="G167" s="6"/>
      <c r="H167" s="6"/>
      <c r="I167" s="6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13" customFormat="1" ht="17.25" x14ac:dyDescent="0.15">
      <c r="A168" s="6"/>
      <c r="B168" s="6" t="s">
        <v>62</v>
      </c>
      <c r="C168" s="6" t="s">
        <v>61</v>
      </c>
      <c r="D168" s="6" t="s">
        <v>63</v>
      </c>
      <c r="E168" s="6" t="s">
        <v>60</v>
      </c>
      <c r="F168" s="6"/>
      <c r="G168" s="6"/>
      <c r="H168" s="6"/>
      <c r="I168" s="6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13" customFormat="1" ht="17.25" x14ac:dyDescent="0.15">
      <c r="A169" s="22" t="s">
        <v>8</v>
      </c>
      <c r="B169" s="10">
        <f>AVERAGE(B165:B167)</f>
        <v>0.95213145987139791</v>
      </c>
      <c r="C169" s="10">
        <f>AVERAGE(C165:C167)</f>
        <v>0.98291259823767552</v>
      </c>
      <c r="D169" s="10">
        <f>AVERAGE(D165:D167)</f>
        <v>0.95766849249821373</v>
      </c>
      <c r="E169" s="10">
        <f>AVERAGE(E165:E167)</f>
        <v>0.96570612050488203</v>
      </c>
      <c r="F169" s="6"/>
      <c r="G169" s="6"/>
      <c r="H169" s="6"/>
      <c r="I169" s="6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13" customFormat="1" ht="17.25" x14ac:dyDescent="0.15">
      <c r="A170" s="22" t="s">
        <v>7</v>
      </c>
      <c r="B170" s="21">
        <f>STDEV(B165:B167)</f>
        <v>2.7993048666286623E-2</v>
      </c>
      <c r="C170" s="21">
        <f>STDEV(C165:C167)</f>
        <v>6.3161440649657785E-2</v>
      </c>
      <c r="D170" s="21">
        <f>STDEV(D165:D167)</f>
        <v>2.3540027379124039E-2</v>
      </c>
      <c r="E170" s="21">
        <f>STDEV(E165:E167)</f>
        <v>3.0116629385754923E-2</v>
      </c>
      <c r="F170" s="6"/>
      <c r="G170" s="6"/>
      <c r="H170" s="6"/>
      <c r="I170" s="6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13" customFormat="1" ht="17.25" x14ac:dyDescent="0.15">
      <c r="A171" s="23"/>
      <c r="B171" s="6"/>
      <c r="C171" s="21"/>
      <c r="D171" s="21"/>
      <c r="E171" s="21"/>
      <c r="F171" s="6"/>
      <c r="G171" s="6"/>
      <c r="H171" s="6"/>
      <c r="I171" s="6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13" customFormat="1" ht="17.25" x14ac:dyDescent="0.15">
      <c r="A172" s="6"/>
      <c r="B172" s="6"/>
      <c r="C172" s="6"/>
      <c r="D172" s="6"/>
      <c r="E172" s="6"/>
      <c r="F172" s="6"/>
      <c r="G172" s="6"/>
      <c r="H172" s="6"/>
      <c r="I172" s="6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13" customFormat="1" ht="17.25" x14ac:dyDescent="0.15">
      <c r="A173" s="6"/>
      <c r="B173" s="6"/>
      <c r="C173" s="6"/>
      <c r="D173" s="6"/>
      <c r="E173" s="6"/>
      <c r="F173" s="6"/>
      <c r="G173" s="6"/>
      <c r="H173" s="6"/>
      <c r="I173" s="6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13" customFormat="1" ht="17.25" x14ac:dyDescent="0.15">
      <c r="A174" s="6"/>
      <c r="B174" s="6"/>
      <c r="C174" s="6"/>
      <c r="D174" s="6"/>
      <c r="E174" s="6"/>
      <c r="F174" s="6"/>
      <c r="G174" s="6"/>
      <c r="H174" s="6"/>
      <c r="I174" s="6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13" customFormat="1" ht="17.25" x14ac:dyDescent="0.15">
      <c r="A175" s="6"/>
      <c r="B175" s="6"/>
      <c r="C175" s="6"/>
      <c r="D175" s="6"/>
      <c r="E175" s="6"/>
      <c r="F175" s="6"/>
      <c r="G175" s="6"/>
      <c r="H175" s="6"/>
      <c r="I175" s="6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13" customFormat="1" ht="17.25" x14ac:dyDescent="0.15">
      <c r="A176" s="6"/>
      <c r="B176" s="6"/>
      <c r="C176" s="6"/>
      <c r="D176" s="6"/>
      <c r="E176" s="6"/>
      <c r="F176" s="6"/>
      <c r="G176" s="6"/>
      <c r="H176" s="6"/>
      <c r="I176" s="6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13" customFormat="1" ht="17.25" x14ac:dyDescent="0.15">
      <c r="A177" s="6"/>
      <c r="B177" s="6"/>
      <c r="C177" s="6"/>
      <c r="D177" s="6"/>
      <c r="E177" s="6"/>
      <c r="F177" s="6"/>
      <c r="G177" s="6"/>
      <c r="H177" s="6"/>
      <c r="I177" s="6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13" customFormat="1" ht="17.25" x14ac:dyDescent="0.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33"/>
      <c r="V178" s="33"/>
      <c r="W178" s="33"/>
      <c r="X178" s="33"/>
      <c r="Y178" s="33"/>
      <c r="Z178" s="33"/>
      <c r="AA178" s="1"/>
      <c r="AB178" s="1"/>
      <c r="AC178" s="1"/>
      <c r="AD178" s="1"/>
      <c r="AE178" s="1"/>
      <c r="AF178" s="1"/>
      <c r="AG178" s="1"/>
    </row>
    <row r="179" spans="1:33" s="13" customFormat="1" ht="17.25" x14ac:dyDescent="0.15">
      <c r="A179" s="6"/>
      <c r="B179" s="6"/>
      <c r="C179" s="6"/>
      <c r="D179" s="6"/>
      <c r="E179" s="6"/>
      <c r="F179" s="6"/>
      <c r="G179" s="6"/>
      <c r="H179" s="6"/>
      <c r="I179" s="6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13" customFormat="1" ht="17.25" x14ac:dyDescent="0.15">
      <c r="A180" s="109" t="s">
        <v>103</v>
      </c>
      <c r="B180" s="109"/>
      <c r="C180" s="109"/>
      <c r="D180" s="109"/>
      <c r="E180" s="109"/>
      <c r="F180" s="6"/>
      <c r="G180" s="6"/>
      <c r="H180" s="6"/>
      <c r="I180" s="6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13" customFormat="1" ht="17.25" x14ac:dyDescent="0.15">
      <c r="A181" s="109"/>
      <c r="B181" s="109"/>
      <c r="C181" s="109"/>
      <c r="D181" s="109"/>
      <c r="E181" s="109"/>
      <c r="F181" s="6"/>
      <c r="G181" s="6"/>
      <c r="H181" s="6"/>
      <c r="I181" s="6"/>
      <c r="U181" s="19"/>
      <c r="V181" s="19"/>
      <c r="W181" s="19"/>
      <c r="X181" s="19"/>
      <c r="Y181" s="19"/>
      <c r="Z181" s="19"/>
      <c r="AA181" s="1"/>
      <c r="AB181" s="1"/>
      <c r="AC181" s="1"/>
      <c r="AD181" s="1"/>
      <c r="AE181" s="1"/>
      <c r="AF181" s="1"/>
      <c r="AG181" s="1"/>
    </row>
    <row r="182" spans="1:33" s="13" customFormat="1" ht="17.25" x14ac:dyDescent="0.15">
      <c r="A182" s="119" t="s">
        <v>140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"/>
      <c r="Y182" s="1"/>
      <c r="Z182" s="1"/>
      <c r="AA182" s="1"/>
      <c r="AB182" s="1"/>
      <c r="AC182" s="1"/>
    </row>
    <row r="183" spans="1:33" s="13" customFormat="1" ht="17.25" x14ac:dyDescent="0.25">
      <c r="A183" s="110" t="s">
        <v>141</v>
      </c>
      <c r="B183" s="110"/>
      <c r="C183" s="101">
        <v>33751</v>
      </c>
      <c r="D183" s="101">
        <v>33028</v>
      </c>
      <c r="E183" s="101">
        <v>33625</v>
      </c>
      <c r="F183" s="101" t="s">
        <v>15</v>
      </c>
      <c r="G183" s="102">
        <f>AVERAGE(C183:E183)</f>
        <v>33468</v>
      </c>
      <c r="H183" s="42"/>
      <c r="I183" s="12"/>
      <c r="J183" s="96"/>
      <c r="K183" s="96"/>
      <c r="L183" s="96"/>
      <c r="M183" s="96"/>
      <c r="N183" s="12"/>
      <c r="O183" s="12"/>
      <c r="P183" s="43" t="s">
        <v>33</v>
      </c>
      <c r="Q183" s="43" t="s">
        <v>48</v>
      </c>
      <c r="U183" s="43"/>
      <c r="V183" s="12"/>
      <c r="W183" s="12"/>
      <c r="X183" s="12"/>
      <c r="Y183" s="12"/>
      <c r="Z183" s="12"/>
      <c r="AA183" s="1"/>
      <c r="AB183" s="1"/>
      <c r="AC183" s="1"/>
      <c r="AD183" s="1"/>
      <c r="AE183" s="1"/>
      <c r="AF183" s="1"/>
      <c r="AG183" s="1"/>
    </row>
    <row r="184" spans="1:33" s="13" customFormat="1" ht="17.25" x14ac:dyDescent="0.2">
      <c r="A184" s="106" t="s">
        <v>137</v>
      </c>
      <c r="B184" s="106"/>
      <c r="C184" s="43"/>
      <c r="D184" s="43"/>
      <c r="E184" s="12"/>
      <c r="F184" s="44"/>
      <c r="H184" s="106" t="s">
        <v>135</v>
      </c>
      <c r="I184" s="106"/>
      <c r="L184" s="96"/>
      <c r="M184" s="96"/>
      <c r="N184" s="108" t="s">
        <v>15</v>
      </c>
      <c r="O184" s="46" t="s">
        <v>24</v>
      </c>
      <c r="P184" s="45">
        <f>D194</f>
        <v>0.91162702681168073</v>
      </c>
      <c r="Q184" s="45">
        <f>E194</f>
        <v>0.67407673001075652</v>
      </c>
      <c r="U184" s="45"/>
      <c r="V184" s="12"/>
      <c r="W184" s="12"/>
      <c r="X184" s="12"/>
      <c r="Y184" s="12"/>
      <c r="Z184" s="12"/>
      <c r="AA184" s="1"/>
      <c r="AB184" s="1"/>
      <c r="AC184" s="1"/>
      <c r="AD184" s="1"/>
      <c r="AE184" s="1"/>
      <c r="AF184" s="1"/>
      <c r="AG184" s="1"/>
    </row>
    <row r="185" spans="1:33" s="13" customFormat="1" ht="17.25" customHeight="1" x14ac:dyDescent="0.2">
      <c r="A185" s="94"/>
      <c r="B185" s="43"/>
      <c r="C185" s="43"/>
      <c r="D185" s="43" t="s">
        <v>33</v>
      </c>
      <c r="E185" s="96" t="s">
        <v>48</v>
      </c>
      <c r="F185" s="43"/>
      <c r="G185" s="12"/>
      <c r="I185" s="12"/>
      <c r="J185" s="96"/>
      <c r="K185" s="96" t="s">
        <v>33</v>
      </c>
      <c r="L185" s="96" t="s">
        <v>48</v>
      </c>
      <c r="N185" s="108"/>
      <c r="O185" s="46" t="s">
        <v>68</v>
      </c>
      <c r="P185" s="45">
        <f>K194</f>
        <v>0.9397434365164733</v>
      </c>
      <c r="Q185" s="45">
        <f>L194</f>
        <v>0.64990438627943103</v>
      </c>
      <c r="U185" s="45"/>
      <c r="V185" s="12"/>
      <c r="W185" s="12"/>
      <c r="X185" s="12"/>
      <c r="Y185" s="12"/>
      <c r="Z185" s="12"/>
      <c r="AA185" s="1"/>
      <c r="AB185" s="1"/>
      <c r="AC185" s="1"/>
      <c r="AD185" s="1"/>
      <c r="AE185" s="1"/>
      <c r="AF185" s="1"/>
      <c r="AG185" s="1"/>
    </row>
    <row r="186" spans="1:33" s="13" customFormat="1" ht="17.25" x14ac:dyDescent="0.2">
      <c r="A186" s="94"/>
      <c r="B186" s="15"/>
      <c r="C186" s="43" t="s">
        <v>18</v>
      </c>
      <c r="D186" s="43">
        <v>30120</v>
      </c>
      <c r="E186" s="43">
        <v>21860</v>
      </c>
      <c r="F186" s="43"/>
      <c r="G186" s="12"/>
      <c r="I186" s="12"/>
      <c r="J186" s="96" t="s">
        <v>18</v>
      </c>
      <c r="K186" s="96">
        <v>32651</v>
      </c>
      <c r="L186" s="96">
        <v>21585</v>
      </c>
      <c r="N186" s="108"/>
      <c r="O186" s="46" t="s">
        <v>26</v>
      </c>
      <c r="P186" s="45">
        <f>D208</f>
        <v>0.89434683877136367</v>
      </c>
      <c r="Q186" s="45">
        <f>E208</f>
        <v>0.66033225767897696</v>
      </c>
      <c r="U186" s="45"/>
      <c r="V186" s="12"/>
      <c r="W186" s="12"/>
      <c r="X186" s="12"/>
      <c r="Y186" s="12"/>
      <c r="Z186" s="12"/>
      <c r="AA186" s="1"/>
      <c r="AB186" s="1"/>
      <c r="AC186" s="1"/>
      <c r="AD186" s="1"/>
      <c r="AE186" s="1"/>
      <c r="AF186" s="1"/>
      <c r="AG186" s="1"/>
    </row>
    <row r="187" spans="1:33" s="13" customFormat="1" ht="17.25" x14ac:dyDescent="0.2">
      <c r="A187" s="94"/>
      <c r="B187" s="15"/>
      <c r="C187" s="43" t="s">
        <v>17</v>
      </c>
      <c r="D187" s="43">
        <v>31560</v>
      </c>
      <c r="E187" s="43">
        <v>22460</v>
      </c>
      <c r="F187" s="43"/>
      <c r="G187" s="12"/>
      <c r="I187" s="12"/>
      <c r="J187" s="96" t="s">
        <v>17</v>
      </c>
      <c r="K187" s="96">
        <v>31634</v>
      </c>
      <c r="L187" s="96">
        <v>22634</v>
      </c>
      <c r="N187" s="108"/>
      <c r="O187" s="46" t="s">
        <v>69</v>
      </c>
      <c r="P187" s="45">
        <f>K208</f>
        <v>0.90322098721166488</v>
      </c>
      <c r="Q187" s="45">
        <f>L208</f>
        <v>0.65290227480976848</v>
      </c>
      <c r="U187" s="45"/>
      <c r="V187" s="12"/>
      <c r="W187" s="12"/>
      <c r="X187" s="12"/>
      <c r="Y187" s="12"/>
      <c r="Z187" s="12"/>
      <c r="AA187" s="1"/>
      <c r="AB187" s="1"/>
      <c r="AC187" s="1"/>
      <c r="AD187" s="1"/>
      <c r="AE187" s="1"/>
      <c r="AF187" s="1"/>
      <c r="AG187" s="1"/>
    </row>
    <row r="188" spans="1:33" s="13" customFormat="1" ht="17.25" x14ac:dyDescent="0.2">
      <c r="A188" s="94"/>
      <c r="B188" s="15"/>
      <c r="C188" s="43" t="s">
        <v>16</v>
      </c>
      <c r="D188" s="43">
        <v>29851</v>
      </c>
      <c r="E188" s="43">
        <v>23360</v>
      </c>
      <c r="F188" s="43"/>
      <c r="G188" s="12"/>
      <c r="I188" s="12"/>
      <c r="J188" s="96" t="s">
        <v>16</v>
      </c>
      <c r="K188" s="96">
        <v>30069</v>
      </c>
      <c r="L188" s="96">
        <v>21034</v>
      </c>
      <c r="N188" s="108" t="s">
        <v>14</v>
      </c>
      <c r="O188" s="46" t="s">
        <v>24</v>
      </c>
      <c r="P188" s="45">
        <f>D195</f>
        <v>2.7457103698603297E-2</v>
      </c>
      <c r="Q188" s="45">
        <f>E195</f>
        <v>2.2558367501107755E-2</v>
      </c>
      <c r="U188" s="45"/>
      <c r="V188" s="12"/>
      <c r="W188" s="12"/>
      <c r="X188" s="12"/>
      <c r="Y188" s="12"/>
      <c r="Z188" s="12"/>
      <c r="AA188" s="1"/>
      <c r="AB188" s="1"/>
      <c r="AC188" s="1"/>
      <c r="AD188" s="1"/>
      <c r="AE188" s="1"/>
      <c r="AF188" s="1"/>
      <c r="AG188" s="1"/>
    </row>
    <row r="189" spans="1:33" s="13" customFormat="1" ht="17.25" x14ac:dyDescent="0.2">
      <c r="A189" s="94"/>
      <c r="B189" s="15"/>
      <c r="C189" s="43" t="s">
        <v>15</v>
      </c>
      <c r="D189" s="58">
        <f>AVERAGE(D186:D188)</f>
        <v>30510.333333333332</v>
      </c>
      <c r="E189" s="58">
        <f>AVERAGE(E186:E188)</f>
        <v>22560</v>
      </c>
      <c r="F189" s="58"/>
      <c r="G189" s="12"/>
      <c r="I189" s="12"/>
      <c r="J189" s="96" t="s">
        <v>15</v>
      </c>
      <c r="K189" s="58">
        <f>AVERAGE(K186:K188)</f>
        <v>31451.333333333332</v>
      </c>
      <c r="L189" s="58">
        <f>AVERAGE(L186:L188)</f>
        <v>21751</v>
      </c>
      <c r="N189" s="108"/>
      <c r="O189" s="46" t="s">
        <v>68</v>
      </c>
      <c r="P189" s="45">
        <f>K195</f>
        <v>3.886267827413209E-2</v>
      </c>
      <c r="Q189" s="45">
        <f>L195</f>
        <v>2.428631071239341E-2</v>
      </c>
      <c r="U189" s="45"/>
      <c r="V189" s="45"/>
      <c r="W189" s="45"/>
      <c r="X189" s="45"/>
      <c r="Y189" s="45"/>
      <c r="Z189" s="45"/>
      <c r="AA189" s="1"/>
      <c r="AB189" s="1"/>
      <c r="AC189" s="1"/>
      <c r="AD189" s="1"/>
      <c r="AE189" s="1"/>
      <c r="AF189" s="1"/>
      <c r="AG189" s="1"/>
    </row>
    <row r="190" spans="1:33" s="13" customFormat="1" ht="17.25" x14ac:dyDescent="0.2">
      <c r="A190" s="94"/>
      <c r="B190" s="15"/>
      <c r="C190" s="43" t="s">
        <v>14</v>
      </c>
      <c r="D190" s="58">
        <f>STDEV(D186:D188)</f>
        <v>918.93434658485432</v>
      </c>
      <c r="E190" s="58">
        <f>STDEV(E186:E188)</f>
        <v>754.983443527075</v>
      </c>
      <c r="F190" s="58"/>
      <c r="G190" s="12"/>
      <c r="I190" s="12"/>
      <c r="J190" s="96" t="s">
        <v>14</v>
      </c>
      <c r="K190" s="58">
        <f>STDEV(K186:K188)</f>
        <v>1300.6561164786538</v>
      </c>
      <c r="L190" s="58">
        <f>STDEV(L186:L188)</f>
        <v>812.81424692238261</v>
      </c>
      <c r="N190" s="108"/>
      <c r="O190" s="46" t="s">
        <v>26</v>
      </c>
      <c r="P190" s="45">
        <f>D209</f>
        <v>3.6792421137163703E-2</v>
      </c>
      <c r="Q190" s="45">
        <f>E209</f>
        <v>2.5646299628955725E-2</v>
      </c>
      <c r="U190" s="45"/>
      <c r="V190" s="56"/>
      <c r="W190" s="56"/>
      <c r="X190" s="56"/>
      <c r="Y190" s="56"/>
      <c r="Z190" s="56"/>
      <c r="AA190" s="1"/>
      <c r="AB190" s="1"/>
      <c r="AC190" s="1"/>
      <c r="AD190" s="1"/>
      <c r="AE190" s="1"/>
      <c r="AF190" s="1"/>
      <c r="AG190" s="1"/>
    </row>
    <row r="191" spans="1:33" s="13" customFormat="1" ht="17.25" customHeight="1" x14ac:dyDescent="0.2">
      <c r="A191" s="94"/>
      <c r="B191" s="107" t="s">
        <v>134</v>
      </c>
      <c r="C191" s="43" t="s">
        <v>18</v>
      </c>
      <c r="D191" s="59">
        <f t="shared" ref="D191:E193" si="31">D186/$G$183</f>
        <v>0.89996414485478671</v>
      </c>
      <c r="E191" s="59">
        <f t="shared" si="31"/>
        <v>0.65316122863630932</v>
      </c>
      <c r="F191" s="59"/>
      <c r="G191" s="51"/>
      <c r="I191" s="107" t="s">
        <v>134</v>
      </c>
      <c r="J191" s="96" t="s">
        <v>18</v>
      </c>
      <c r="K191" s="59">
        <f t="shared" ref="K191:L193" si="32">K186/$G$183</f>
        <v>0.97558862196725227</v>
      </c>
      <c r="L191" s="59">
        <f t="shared" si="32"/>
        <v>0.64494442452491929</v>
      </c>
      <c r="N191" s="108"/>
      <c r="O191" s="46" t="s">
        <v>69</v>
      </c>
      <c r="P191" s="45">
        <f>K209</f>
        <v>2.0416257306089328E-2</v>
      </c>
      <c r="Q191" s="45">
        <f>L209</f>
        <v>6.0439029105391964E-2</v>
      </c>
      <c r="U191" s="45"/>
      <c r="V191" s="12"/>
      <c r="W191" s="12"/>
      <c r="X191" s="12"/>
      <c r="Y191" s="12"/>
      <c r="Z191" s="12"/>
      <c r="AA191" s="1"/>
      <c r="AB191" s="1"/>
      <c r="AC191" s="1"/>
      <c r="AD191" s="1"/>
      <c r="AE191" s="1"/>
      <c r="AF191" s="1"/>
      <c r="AG191" s="1"/>
    </row>
    <row r="192" spans="1:33" s="13" customFormat="1" ht="17.25" x14ac:dyDescent="0.2">
      <c r="A192" s="94"/>
      <c r="B192" s="107"/>
      <c r="C192" s="43" t="s">
        <v>17</v>
      </c>
      <c r="D192" s="59">
        <f t="shared" si="31"/>
        <v>0.94299031911079245</v>
      </c>
      <c r="E192" s="59">
        <f t="shared" si="31"/>
        <v>0.67108880124297832</v>
      </c>
      <c r="F192" s="59"/>
      <c r="G192" s="51"/>
      <c r="I192" s="107"/>
      <c r="J192" s="96" t="s">
        <v>17</v>
      </c>
      <c r="K192" s="59">
        <f t="shared" si="32"/>
        <v>0.94520138639894824</v>
      </c>
      <c r="L192" s="59">
        <f t="shared" si="32"/>
        <v>0.67628779729891242</v>
      </c>
      <c r="O192" s="59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"/>
      <c r="AB192" s="1"/>
      <c r="AC192" s="1"/>
      <c r="AD192" s="1"/>
      <c r="AE192" s="1"/>
      <c r="AF192" s="1"/>
      <c r="AG192" s="1"/>
    </row>
    <row r="193" spans="1:33" s="13" customFormat="1" ht="17.25" x14ac:dyDescent="0.2">
      <c r="A193" s="94"/>
      <c r="B193" s="107"/>
      <c r="C193" s="43" t="s">
        <v>16</v>
      </c>
      <c r="D193" s="59">
        <f t="shared" si="31"/>
        <v>0.89192661646946336</v>
      </c>
      <c r="E193" s="59">
        <f t="shared" si="31"/>
        <v>0.69798016015298192</v>
      </c>
      <c r="F193" s="59"/>
      <c r="G193" s="51"/>
      <c r="I193" s="107"/>
      <c r="J193" s="96" t="s">
        <v>16</v>
      </c>
      <c r="K193" s="59">
        <f t="shared" si="32"/>
        <v>0.89844030118321982</v>
      </c>
      <c r="L193" s="59">
        <f t="shared" si="32"/>
        <v>0.62848093701446162</v>
      </c>
      <c r="O193" s="59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"/>
      <c r="AB193" s="1"/>
      <c r="AC193" s="1"/>
      <c r="AD193" s="1"/>
      <c r="AE193" s="1"/>
      <c r="AF193" s="1"/>
      <c r="AG193" s="1"/>
    </row>
    <row r="194" spans="1:33" s="13" customFormat="1" ht="17.25" x14ac:dyDescent="0.2">
      <c r="A194" s="94"/>
      <c r="B194" s="107"/>
      <c r="C194" s="43" t="s">
        <v>15</v>
      </c>
      <c r="D194" s="47">
        <f>AVERAGE(D191:D193)</f>
        <v>0.91162702681168073</v>
      </c>
      <c r="E194" s="47">
        <f>AVERAGE(E191:E193)</f>
        <v>0.67407673001075652</v>
      </c>
      <c r="F194" s="47"/>
      <c r="G194" s="51"/>
      <c r="I194" s="107"/>
      <c r="J194" s="96" t="s">
        <v>15</v>
      </c>
      <c r="K194" s="47">
        <f>AVERAGE(K191:K193)</f>
        <v>0.9397434365164733</v>
      </c>
      <c r="L194" s="47">
        <f>AVERAGE(L191:L193)</f>
        <v>0.64990438627943103</v>
      </c>
      <c r="O194" s="47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"/>
      <c r="AB194" s="1"/>
      <c r="AC194" s="1"/>
      <c r="AD194" s="1"/>
      <c r="AE194" s="1"/>
      <c r="AF194" s="1"/>
      <c r="AG194" s="1"/>
    </row>
    <row r="195" spans="1:33" s="13" customFormat="1" ht="17.25" x14ac:dyDescent="0.2">
      <c r="A195" s="94"/>
      <c r="B195" s="107"/>
      <c r="C195" s="43" t="s">
        <v>14</v>
      </c>
      <c r="D195" s="48">
        <f>STDEV(D191:D193)</f>
        <v>2.7457103698603297E-2</v>
      </c>
      <c r="E195" s="48">
        <f>STDEV(E191:E193)</f>
        <v>2.2558367501107755E-2</v>
      </c>
      <c r="F195" s="48"/>
      <c r="G195" s="51"/>
      <c r="I195" s="107"/>
      <c r="J195" s="96" t="s">
        <v>14</v>
      </c>
      <c r="K195" s="48">
        <f>STDEV(K191:K193)</f>
        <v>3.886267827413209E-2</v>
      </c>
      <c r="L195" s="48">
        <f>STDEV(L191:L193)</f>
        <v>2.428631071239341E-2</v>
      </c>
      <c r="O195" s="48"/>
      <c r="P195" s="12"/>
      <c r="Q195" s="57"/>
      <c r="R195" s="57"/>
      <c r="S195" s="57"/>
      <c r="T195" s="57"/>
      <c r="U195" s="57"/>
      <c r="V195" s="12"/>
      <c r="W195" s="12"/>
      <c r="X195" s="12"/>
      <c r="Y195" s="12"/>
      <c r="Z195" s="12"/>
      <c r="AA195" s="1"/>
      <c r="AB195" s="1"/>
      <c r="AC195" s="1"/>
      <c r="AD195" s="1"/>
      <c r="AE195" s="1"/>
      <c r="AF195" s="1"/>
      <c r="AG195" s="1"/>
    </row>
    <row r="196" spans="1:33" s="13" customFormat="1" ht="17.25" x14ac:dyDescent="0.2">
      <c r="A196" s="52"/>
      <c r="B196" s="49"/>
      <c r="C196" s="49"/>
      <c r="D196" s="51"/>
      <c r="E196" s="51"/>
      <c r="F196" s="51"/>
      <c r="G196" s="51"/>
      <c r="H196" s="51"/>
      <c r="I196" s="51"/>
      <c r="J196" s="50"/>
      <c r="K196" s="49"/>
      <c r="L196" s="49"/>
      <c r="M196" s="51"/>
      <c r="N196" s="51"/>
      <c r="O196" s="51"/>
      <c r="P196" s="57"/>
      <c r="Q196" s="42"/>
      <c r="R196" s="42"/>
      <c r="S196" s="42"/>
      <c r="T196" s="42"/>
      <c r="U196" s="42"/>
      <c r="V196" s="57"/>
      <c r="W196" s="57"/>
      <c r="X196" s="57"/>
      <c r="Y196" s="57"/>
      <c r="Z196" s="57"/>
      <c r="AA196" s="1"/>
      <c r="AB196" s="1"/>
      <c r="AC196" s="1"/>
      <c r="AD196" s="1"/>
      <c r="AE196" s="1"/>
      <c r="AF196" s="1"/>
      <c r="AG196" s="1"/>
    </row>
    <row r="197" spans="1:33" s="13" customFormat="1" ht="17.25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42"/>
      <c r="N197" s="42"/>
      <c r="O197" s="42"/>
      <c r="P197" s="42"/>
      <c r="Q197" s="12"/>
      <c r="R197" s="12"/>
      <c r="S197" s="12"/>
      <c r="T197" s="12"/>
      <c r="U197" s="12"/>
      <c r="V197" s="42"/>
      <c r="W197" s="42"/>
      <c r="X197" s="42"/>
      <c r="Y197" s="42"/>
      <c r="Z197" s="42"/>
      <c r="AA197" s="1"/>
      <c r="AB197" s="1"/>
      <c r="AC197" s="1"/>
      <c r="AD197" s="1"/>
      <c r="AE197" s="1"/>
      <c r="AF197" s="1"/>
      <c r="AG197" s="1"/>
    </row>
    <row r="198" spans="1:33" s="13" customFormat="1" ht="17.25" x14ac:dyDescent="0.2">
      <c r="A198" s="106" t="s">
        <v>138</v>
      </c>
      <c r="B198" s="106"/>
      <c r="C198" s="43"/>
      <c r="D198" s="54"/>
      <c r="E198" s="54"/>
      <c r="F198" s="43"/>
      <c r="H198" s="106" t="s">
        <v>136</v>
      </c>
      <c r="I198" s="106"/>
      <c r="L198" s="96"/>
      <c r="M198" s="54"/>
      <c r="N198" s="54"/>
      <c r="O198" s="96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"/>
      <c r="AB198" s="1"/>
      <c r="AC198" s="1"/>
      <c r="AD198" s="1"/>
      <c r="AE198" s="1"/>
      <c r="AF198" s="1"/>
      <c r="AG198" s="1"/>
    </row>
    <row r="199" spans="1:33" s="13" customFormat="1" ht="17.25" x14ac:dyDescent="0.2">
      <c r="A199" s="94"/>
      <c r="B199" s="43"/>
      <c r="C199" s="43"/>
      <c r="D199" s="43" t="s">
        <v>33</v>
      </c>
      <c r="E199" s="96" t="s">
        <v>48</v>
      </c>
      <c r="F199" s="43"/>
      <c r="G199" s="43"/>
      <c r="I199" s="96"/>
      <c r="J199" s="96"/>
      <c r="K199" s="96" t="s">
        <v>33</v>
      </c>
      <c r="L199" s="96" t="s">
        <v>48</v>
      </c>
      <c r="O199" s="96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"/>
      <c r="AB199" s="1"/>
      <c r="AC199" s="1"/>
      <c r="AD199" s="1"/>
      <c r="AE199" s="1"/>
      <c r="AF199" s="1"/>
      <c r="AG199" s="1"/>
    </row>
    <row r="200" spans="1:33" s="13" customFormat="1" ht="17.25" x14ac:dyDescent="0.2">
      <c r="A200" s="94"/>
      <c r="B200" s="15"/>
      <c r="C200" s="43" t="s">
        <v>21</v>
      </c>
      <c r="D200" s="43">
        <v>31112</v>
      </c>
      <c r="E200" s="43">
        <v>22901</v>
      </c>
      <c r="F200" s="43"/>
      <c r="G200" s="43"/>
      <c r="I200" s="96"/>
      <c r="J200" s="96" t="s">
        <v>21</v>
      </c>
      <c r="K200" s="96">
        <v>30146</v>
      </c>
      <c r="L200" s="96">
        <v>22855</v>
      </c>
      <c r="O200" s="96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"/>
      <c r="AB200" s="1"/>
      <c r="AC200" s="1"/>
      <c r="AD200" s="1"/>
      <c r="AE200" s="1"/>
      <c r="AF200" s="1"/>
      <c r="AG200" s="1"/>
    </row>
    <row r="201" spans="1:33" s="13" customFormat="1" ht="17.25" x14ac:dyDescent="0.2">
      <c r="A201" s="94"/>
      <c r="B201" s="15"/>
      <c r="C201" s="43" t="s">
        <v>20</v>
      </c>
      <c r="D201" s="43">
        <v>30029</v>
      </c>
      <c r="E201" s="43">
        <v>21194</v>
      </c>
      <c r="F201" s="43"/>
      <c r="G201" s="43"/>
      <c r="I201" s="96"/>
      <c r="J201" s="96" t="s">
        <v>20</v>
      </c>
      <c r="K201" s="96">
        <v>30950</v>
      </c>
      <c r="L201" s="96">
        <v>19523</v>
      </c>
      <c r="O201" s="96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"/>
      <c r="AB201" s="1"/>
      <c r="AC201" s="1"/>
      <c r="AD201" s="1"/>
      <c r="AE201" s="1"/>
      <c r="AF201" s="1"/>
      <c r="AG201" s="1"/>
    </row>
    <row r="202" spans="1:33" s="13" customFormat="1" ht="17.25" x14ac:dyDescent="0.2">
      <c r="A202" s="94"/>
      <c r="B202" s="15"/>
      <c r="C202" s="43" t="s">
        <v>19</v>
      </c>
      <c r="D202" s="43">
        <v>28655</v>
      </c>
      <c r="E202" s="43">
        <v>22205</v>
      </c>
      <c r="F202" s="43"/>
      <c r="G202" s="43"/>
      <c r="I202" s="96"/>
      <c r="J202" s="96" t="s">
        <v>19</v>
      </c>
      <c r="K202" s="96">
        <v>29591</v>
      </c>
      <c r="L202" s="96">
        <v>23176</v>
      </c>
      <c r="O202" s="96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"/>
      <c r="AB202" s="1"/>
      <c r="AC202" s="1"/>
      <c r="AD202" s="1"/>
      <c r="AE202" s="1"/>
      <c r="AF202" s="1"/>
      <c r="AG202" s="1"/>
    </row>
    <row r="203" spans="1:33" s="13" customFormat="1" ht="17.25" x14ac:dyDescent="0.2">
      <c r="A203" s="94"/>
      <c r="B203" s="15"/>
      <c r="C203" s="43" t="s">
        <v>23</v>
      </c>
      <c r="D203" s="58">
        <f>AVERAGE(D200:D202)</f>
        <v>29932</v>
      </c>
      <c r="E203" s="58">
        <f>AVERAGE(E200:E202)</f>
        <v>22100</v>
      </c>
      <c r="F203" s="58"/>
      <c r="G203" s="43"/>
      <c r="I203" s="96"/>
      <c r="J203" s="96" t="s">
        <v>23</v>
      </c>
      <c r="K203" s="58">
        <f>AVERAGE(K200:K202)</f>
        <v>30229</v>
      </c>
      <c r="L203" s="58">
        <f>AVERAGE(L200:L202)</f>
        <v>21851.333333333332</v>
      </c>
      <c r="O203" s="58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"/>
      <c r="AB203" s="1"/>
      <c r="AC203" s="1"/>
      <c r="AD203" s="1"/>
      <c r="AE203" s="1"/>
      <c r="AF203" s="1"/>
      <c r="AG203" s="1"/>
    </row>
    <row r="204" spans="1:33" s="13" customFormat="1" ht="17.25" x14ac:dyDescent="0.2">
      <c r="A204" s="94"/>
      <c r="B204" s="15"/>
      <c r="C204" s="43" t="s">
        <v>22</v>
      </c>
      <c r="D204" s="58">
        <f>STDEV(D200:D202)</f>
        <v>1231.3687506185952</v>
      </c>
      <c r="E204" s="58">
        <f>STDEV(E200:E202)</f>
        <v>858.3303559818911</v>
      </c>
      <c r="F204" s="58"/>
      <c r="G204" s="43"/>
      <c r="I204" s="96"/>
      <c r="J204" s="96" t="s">
        <v>22</v>
      </c>
      <c r="K204" s="58">
        <f>STDEV(K200:K202)</f>
        <v>683.2912995201973</v>
      </c>
      <c r="L204" s="58">
        <f>STDEV(L200:L202)</f>
        <v>2022.7734260992586</v>
      </c>
      <c r="O204" s="58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"/>
      <c r="AB204" s="1"/>
      <c r="AC204" s="1"/>
      <c r="AD204" s="1"/>
      <c r="AE204" s="1"/>
      <c r="AF204" s="1"/>
      <c r="AG204" s="1"/>
    </row>
    <row r="205" spans="1:33" s="13" customFormat="1" ht="17.25" customHeight="1" x14ac:dyDescent="0.2">
      <c r="A205" s="94"/>
      <c r="B205" s="107" t="s">
        <v>134</v>
      </c>
      <c r="C205" s="43" t="s">
        <v>21</v>
      </c>
      <c r="D205" s="59">
        <f>D200/$G$183</f>
        <v>0.92960439823114616</v>
      </c>
      <c r="E205" s="59">
        <f t="shared" ref="E205" si="33">E200/$G$183</f>
        <v>0.68426556710888009</v>
      </c>
      <c r="F205" s="59"/>
      <c r="G205" s="49"/>
      <c r="I205" s="107" t="s">
        <v>134</v>
      </c>
      <c r="J205" s="96" t="s">
        <v>21</v>
      </c>
      <c r="K205" s="59">
        <f t="shared" ref="K205:L207" si="34">K200/$G$183</f>
        <v>0.90074100633440901</v>
      </c>
      <c r="L205" s="59">
        <f t="shared" si="34"/>
        <v>0.68289111987570217</v>
      </c>
      <c r="O205" s="59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"/>
      <c r="AB205" s="1"/>
      <c r="AC205" s="1"/>
      <c r="AD205" s="1"/>
      <c r="AE205" s="1"/>
      <c r="AF205" s="1"/>
      <c r="AG205" s="1"/>
    </row>
    <row r="206" spans="1:33" s="13" customFormat="1" ht="17.25" x14ac:dyDescent="0.2">
      <c r="A206" s="94"/>
      <c r="B206" s="107"/>
      <c r="C206" s="43" t="s">
        <v>20</v>
      </c>
      <c r="D206" s="59">
        <f t="shared" ref="D206:E207" si="35">D201/$G$183</f>
        <v>0.89724512967610848</v>
      </c>
      <c r="E206" s="59">
        <f t="shared" si="35"/>
        <v>0.63326162304290667</v>
      </c>
      <c r="F206" s="59"/>
      <c r="G206" s="49"/>
      <c r="I206" s="107"/>
      <c r="J206" s="96" t="s">
        <v>20</v>
      </c>
      <c r="K206" s="59">
        <f t="shared" si="34"/>
        <v>0.92476395362734554</v>
      </c>
      <c r="L206" s="59">
        <f t="shared" si="34"/>
        <v>0.58333333333333337</v>
      </c>
      <c r="O206" s="59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"/>
      <c r="AB206" s="1"/>
      <c r="AC206" s="1"/>
      <c r="AD206" s="1"/>
      <c r="AE206" s="1"/>
      <c r="AF206" s="1"/>
      <c r="AG206" s="1"/>
    </row>
    <row r="207" spans="1:33" s="13" customFormat="1" ht="17.25" x14ac:dyDescent="0.2">
      <c r="A207" s="94"/>
      <c r="B207" s="107"/>
      <c r="C207" s="43" t="s">
        <v>19</v>
      </c>
      <c r="D207" s="59">
        <f t="shared" si="35"/>
        <v>0.85619098840683638</v>
      </c>
      <c r="E207" s="59">
        <f t="shared" si="35"/>
        <v>0.66346958288514402</v>
      </c>
      <c r="F207" s="59"/>
      <c r="G207" s="49"/>
      <c r="I207" s="107"/>
      <c r="J207" s="96" t="s">
        <v>19</v>
      </c>
      <c r="K207" s="59">
        <f t="shared" si="34"/>
        <v>0.8841580016732401</v>
      </c>
      <c r="L207" s="59">
        <f t="shared" si="34"/>
        <v>0.69248237122027012</v>
      </c>
      <c r="O207" s="59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"/>
      <c r="AB207" s="1"/>
      <c r="AC207" s="1"/>
      <c r="AD207" s="1"/>
      <c r="AE207" s="1"/>
      <c r="AF207" s="1"/>
      <c r="AG207" s="1"/>
    </row>
    <row r="208" spans="1:33" s="13" customFormat="1" ht="17.25" x14ac:dyDescent="0.2">
      <c r="A208" s="94"/>
      <c r="B208" s="107"/>
      <c r="C208" s="43" t="s">
        <v>23</v>
      </c>
      <c r="D208" s="47">
        <f>AVERAGE(D205:D207)</f>
        <v>0.89434683877136367</v>
      </c>
      <c r="E208" s="47">
        <f>AVERAGE(E205:E207)</f>
        <v>0.66033225767897696</v>
      </c>
      <c r="F208" s="47"/>
      <c r="G208" s="49"/>
      <c r="I208" s="107"/>
      <c r="J208" s="96" t="s">
        <v>23</v>
      </c>
      <c r="K208" s="47">
        <f>AVERAGE(K205:K207)</f>
        <v>0.90322098721166488</v>
      </c>
      <c r="L208" s="47">
        <f>AVERAGE(L205:L207)</f>
        <v>0.65290227480976848</v>
      </c>
      <c r="O208" s="47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"/>
      <c r="AB208" s="1"/>
      <c r="AC208" s="1"/>
      <c r="AD208" s="1"/>
      <c r="AE208" s="1"/>
      <c r="AF208" s="1"/>
      <c r="AG208" s="1"/>
    </row>
    <row r="209" spans="1:33" s="13" customFormat="1" ht="17.25" x14ac:dyDescent="0.2">
      <c r="A209" s="94"/>
      <c r="B209" s="107"/>
      <c r="C209" s="43" t="s">
        <v>22</v>
      </c>
      <c r="D209" s="48">
        <f>STDEV(D205:D207)</f>
        <v>3.6792421137163703E-2</v>
      </c>
      <c r="E209" s="48">
        <f>STDEV(E205:E207)</f>
        <v>2.5646299628955725E-2</v>
      </c>
      <c r="F209" s="48"/>
      <c r="G209" s="49"/>
      <c r="I209" s="107"/>
      <c r="J209" s="96" t="s">
        <v>22</v>
      </c>
      <c r="K209" s="48">
        <f>STDEV(K205:K207)</f>
        <v>2.0416257306089328E-2</v>
      </c>
      <c r="L209" s="48">
        <f>STDEV(L205:L207)</f>
        <v>6.0439029105391964E-2</v>
      </c>
      <c r="O209" s="48"/>
      <c r="P209" s="12"/>
      <c r="Q209" s="57"/>
      <c r="R209" s="57"/>
      <c r="S209" s="57"/>
      <c r="T209" s="57"/>
      <c r="U209" s="57"/>
      <c r="V209" s="12"/>
      <c r="W209" s="12"/>
      <c r="X209" s="12"/>
      <c r="Y209" s="12"/>
      <c r="Z209" s="12"/>
      <c r="AA209" s="1"/>
      <c r="AB209" s="1"/>
      <c r="AC209" s="1"/>
      <c r="AD209" s="1"/>
      <c r="AE209" s="1"/>
      <c r="AF209" s="1"/>
      <c r="AG209" s="1"/>
    </row>
    <row r="210" spans="1:33" s="13" customFormat="1" ht="17.25" x14ac:dyDescent="0.2">
      <c r="A210" s="94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1"/>
      <c r="AB210" s="1"/>
      <c r="AC210" s="1"/>
      <c r="AD210" s="1"/>
      <c r="AE210" s="1"/>
      <c r="AF210" s="1"/>
      <c r="AG210" s="1"/>
    </row>
    <row r="211" spans="1:33" s="13" customFormat="1" ht="17.25" x14ac:dyDescent="0.2">
      <c r="A211" s="94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1"/>
      <c r="AB211" s="1"/>
      <c r="AC211" s="1"/>
      <c r="AD211" s="1"/>
      <c r="AE211" s="1"/>
      <c r="AF211" s="1"/>
      <c r="AG211" s="1"/>
    </row>
    <row r="212" spans="1:33" s="13" customFormat="1" ht="17.25" x14ac:dyDescent="0.2">
      <c r="A212" s="94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1"/>
      <c r="AB212" s="1"/>
      <c r="AC212" s="1"/>
      <c r="AD212" s="1"/>
      <c r="AE212" s="1"/>
      <c r="AF212" s="1"/>
      <c r="AG212" s="1"/>
    </row>
    <row r="213" spans="1:33" s="13" customFormat="1" ht="17.25" x14ac:dyDescent="0.15">
      <c r="A213" s="119" t="s">
        <v>139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87"/>
      <c r="Y213" s="87"/>
      <c r="Z213" s="87"/>
      <c r="AA213" s="2"/>
      <c r="AB213" s="2"/>
      <c r="AC213" s="2"/>
      <c r="AD213" s="2"/>
      <c r="AE213" s="2"/>
      <c r="AF213" s="2"/>
      <c r="AG213" s="2"/>
    </row>
    <row r="214" spans="1:33" s="13" customFormat="1" ht="17.25" x14ac:dyDescent="0.25">
      <c r="A214" s="110" t="s">
        <v>141</v>
      </c>
      <c r="B214" s="110"/>
      <c r="C214" s="101">
        <v>30699</v>
      </c>
      <c r="D214" s="101">
        <v>31197</v>
      </c>
      <c r="E214" s="101">
        <v>31463</v>
      </c>
      <c r="F214" s="101" t="s">
        <v>23</v>
      </c>
      <c r="G214" s="102">
        <f>AVERAGE(C214:E214)</f>
        <v>31119.666666666668</v>
      </c>
      <c r="H214" s="42"/>
      <c r="I214" s="12"/>
      <c r="L214" s="43"/>
      <c r="M214" s="43"/>
      <c r="N214" s="62"/>
      <c r="O214" s="12"/>
      <c r="P214" s="43" t="s">
        <v>33</v>
      </c>
      <c r="Q214" s="43" t="s">
        <v>48</v>
      </c>
      <c r="U214" s="43"/>
      <c r="V214" s="12"/>
      <c r="W214" s="12"/>
      <c r="X214" s="12"/>
      <c r="Y214" s="12"/>
      <c r="Z214" s="1"/>
      <c r="AA214" s="1"/>
      <c r="AB214" s="1"/>
      <c r="AC214" s="1"/>
      <c r="AD214" s="1"/>
      <c r="AE214" s="1"/>
      <c r="AF214" s="1"/>
    </row>
    <row r="215" spans="1:33" s="13" customFormat="1" ht="17.25" x14ac:dyDescent="0.2">
      <c r="A215" s="106" t="s">
        <v>137</v>
      </c>
      <c r="B215" s="106"/>
      <c r="C215" s="43"/>
      <c r="D215" s="43"/>
      <c r="E215" s="43"/>
      <c r="F215" s="43"/>
      <c r="G215" s="42"/>
      <c r="H215" s="106" t="s">
        <v>135</v>
      </c>
      <c r="I215" s="106"/>
      <c r="L215" s="62"/>
      <c r="M215" s="62"/>
      <c r="N215" s="108" t="s">
        <v>23</v>
      </c>
      <c r="O215" s="46" t="s">
        <v>24</v>
      </c>
      <c r="P215" s="45">
        <f>D225</f>
        <v>0.78534474448098202</v>
      </c>
      <c r="Q215" s="45">
        <f>E225</f>
        <v>0.50232971647082769</v>
      </c>
      <c r="U215" s="45"/>
      <c r="V215" s="12"/>
      <c r="W215" s="12"/>
      <c r="X215" s="12"/>
      <c r="Y215" s="12"/>
      <c r="Z215" s="1"/>
      <c r="AA215" s="1"/>
      <c r="AB215" s="1"/>
      <c r="AC215" s="1"/>
      <c r="AD215" s="1"/>
      <c r="AE215" s="1"/>
      <c r="AF215" s="1"/>
    </row>
    <row r="216" spans="1:33" s="13" customFormat="1" ht="17.25" x14ac:dyDescent="0.2">
      <c r="A216" s="94"/>
      <c r="B216" s="43"/>
      <c r="C216" s="43"/>
      <c r="D216" s="43" t="s">
        <v>33</v>
      </c>
      <c r="E216" s="96" t="s">
        <v>48</v>
      </c>
      <c r="F216" s="43"/>
      <c r="G216" s="12"/>
      <c r="H216" s="12"/>
      <c r="I216" s="12"/>
      <c r="J216" s="62"/>
      <c r="K216" s="62" t="s">
        <v>33</v>
      </c>
      <c r="L216" s="96" t="s">
        <v>48</v>
      </c>
      <c r="N216" s="108"/>
      <c r="O216" s="46" t="s">
        <v>68</v>
      </c>
      <c r="P216" s="45">
        <f>K225</f>
        <v>0.77207339410233622</v>
      </c>
      <c r="Q216" s="45">
        <f>L225</f>
        <v>0.52785483991902227</v>
      </c>
      <c r="U216" s="45"/>
      <c r="V216" s="12"/>
      <c r="W216" s="12"/>
      <c r="X216" s="12"/>
      <c r="Y216" s="12"/>
      <c r="Z216" s="1"/>
      <c r="AA216" s="1"/>
      <c r="AB216" s="1"/>
      <c r="AC216" s="1"/>
      <c r="AD216" s="1"/>
      <c r="AE216" s="1"/>
      <c r="AF216" s="1"/>
    </row>
    <row r="217" spans="1:33" s="13" customFormat="1" ht="17.25" x14ac:dyDescent="0.2">
      <c r="A217" s="94"/>
      <c r="B217" s="27"/>
      <c r="C217" s="62" t="s">
        <v>21</v>
      </c>
      <c r="D217" s="62">
        <v>23614</v>
      </c>
      <c r="E217" s="62">
        <v>15739</v>
      </c>
      <c r="F217" s="62"/>
      <c r="G217" s="12"/>
      <c r="H217" s="12"/>
      <c r="I217" s="12"/>
      <c r="J217" s="62" t="s">
        <v>21</v>
      </c>
      <c r="K217" s="62">
        <v>22176</v>
      </c>
      <c r="L217" s="62">
        <v>17267</v>
      </c>
      <c r="N217" s="108"/>
      <c r="O217" s="46" t="s">
        <v>26</v>
      </c>
      <c r="P217" s="45">
        <f>D238</f>
        <v>0.75998029113422383</v>
      </c>
      <c r="Q217" s="45">
        <f>E238</f>
        <v>0.46642530446984226</v>
      </c>
      <c r="U217" s="45"/>
      <c r="V217" s="12"/>
      <c r="W217" s="12"/>
      <c r="X217" s="12"/>
      <c r="Y217" s="12"/>
      <c r="Z217" s="1"/>
      <c r="AA217" s="1"/>
      <c r="AB217" s="1"/>
      <c r="AC217" s="1"/>
      <c r="AD217" s="1"/>
      <c r="AE217" s="1"/>
      <c r="AF217" s="1"/>
      <c r="AG217" s="1"/>
    </row>
    <row r="218" spans="1:33" s="13" customFormat="1" ht="17.25" x14ac:dyDescent="0.2">
      <c r="A218" s="94"/>
      <c r="B218" s="27"/>
      <c r="C218" s="62" t="s">
        <v>20</v>
      </c>
      <c r="D218" s="62">
        <v>25208</v>
      </c>
      <c r="E218" s="62">
        <v>16118</v>
      </c>
      <c r="F218" s="62"/>
      <c r="G218" s="12"/>
      <c r="H218" s="12"/>
      <c r="I218" s="12"/>
      <c r="J218" s="62" t="s">
        <v>20</v>
      </c>
      <c r="K218" s="62">
        <v>24022</v>
      </c>
      <c r="L218" s="62">
        <v>16878</v>
      </c>
      <c r="N218" s="108"/>
      <c r="O218" s="46" t="s">
        <v>69</v>
      </c>
      <c r="P218" s="45">
        <f>K238</f>
        <v>0.79438511552180291</v>
      </c>
      <c r="Q218" s="45">
        <f>L238</f>
        <v>0.43901498516479398</v>
      </c>
      <c r="U218" s="45"/>
      <c r="V218" s="12"/>
      <c r="W218" s="12"/>
      <c r="X218" s="12"/>
      <c r="Y218" s="12"/>
      <c r="Z218" s="1"/>
      <c r="AA218" s="1"/>
      <c r="AB218" s="1"/>
      <c r="AC218" s="1"/>
      <c r="AD218" s="1"/>
      <c r="AE218" s="1"/>
      <c r="AF218" s="1"/>
      <c r="AG218" s="1"/>
    </row>
    <row r="219" spans="1:33" s="13" customFormat="1" ht="17.25" x14ac:dyDescent="0.2">
      <c r="A219" s="94"/>
      <c r="B219" s="27"/>
      <c r="C219" s="62" t="s">
        <v>19</v>
      </c>
      <c r="D219" s="62">
        <v>24497</v>
      </c>
      <c r="E219" s="62">
        <v>15040</v>
      </c>
      <c r="F219" s="62"/>
      <c r="G219" s="12"/>
      <c r="H219" s="12"/>
      <c r="I219" s="12"/>
      <c r="J219" s="62" t="s">
        <v>19</v>
      </c>
      <c r="K219" s="62">
        <v>25882</v>
      </c>
      <c r="L219" s="62">
        <v>15135</v>
      </c>
      <c r="N219" s="108" t="s">
        <v>22</v>
      </c>
      <c r="O219" s="46" t="s">
        <v>24</v>
      </c>
      <c r="P219" s="45">
        <f>D226</f>
        <v>2.5660465582504937E-2</v>
      </c>
      <c r="Q219" s="45">
        <f>E226</f>
        <v>1.7572765491794054E-2</v>
      </c>
      <c r="U219" s="45"/>
      <c r="V219" s="12"/>
      <c r="W219" s="12"/>
      <c r="X219" s="12"/>
      <c r="Y219" s="12"/>
      <c r="Z219" s="1"/>
      <c r="AA219" s="1"/>
      <c r="AB219" s="1"/>
      <c r="AC219" s="1"/>
      <c r="AD219" s="1"/>
      <c r="AE219" s="1"/>
      <c r="AF219" s="1"/>
      <c r="AG219" s="1"/>
    </row>
    <row r="220" spans="1:33" s="13" customFormat="1" ht="17.25" x14ac:dyDescent="0.2">
      <c r="A220" s="94"/>
      <c r="B220" s="27"/>
      <c r="C220" s="62" t="s">
        <v>23</v>
      </c>
      <c r="D220" s="58">
        <f>AVERAGE(D217:D219)</f>
        <v>24439.666666666668</v>
      </c>
      <c r="E220" s="58">
        <f>AVERAGE(E217:E219)</f>
        <v>15632.333333333334</v>
      </c>
      <c r="F220" s="58"/>
      <c r="G220" s="12"/>
      <c r="H220" s="12"/>
      <c r="I220" s="12"/>
      <c r="J220" s="62" t="s">
        <v>23</v>
      </c>
      <c r="K220" s="58">
        <f>AVERAGE(K217:K219)</f>
        <v>24026.666666666668</v>
      </c>
      <c r="L220" s="58">
        <f>AVERAGE(L217:L219)</f>
        <v>16426.666666666668</v>
      </c>
      <c r="N220" s="108"/>
      <c r="O220" s="46" t="s">
        <v>68</v>
      </c>
      <c r="P220" s="45">
        <f>K226</f>
        <v>5.9544481215381001E-2</v>
      </c>
      <c r="Q220" s="45">
        <f>L226</f>
        <v>3.6484954936039433E-2</v>
      </c>
      <c r="U220" s="45"/>
      <c r="V220" s="12"/>
      <c r="W220" s="12"/>
      <c r="X220" s="12"/>
      <c r="Y220" s="12"/>
      <c r="Z220" s="1"/>
      <c r="AA220" s="1"/>
      <c r="AB220" s="1"/>
      <c r="AC220" s="1"/>
      <c r="AD220" s="1"/>
      <c r="AE220" s="1"/>
      <c r="AF220" s="1"/>
      <c r="AG220" s="1"/>
    </row>
    <row r="221" spans="1:33" s="13" customFormat="1" ht="17.25" x14ac:dyDescent="0.2">
      <c r="A221" s="94"/>
      <c r="B221" s="27"/>
      <c r="C221" s="62" t="s">
        <v>22</v>
      </c>
      <c r="D221" s="58">
        <f>STDEV(D217:D219)</f>
        <v>798.54513543902658</v>
      </c>
      <c r="E221" s="58">
        <f>STDEV(E217:E219)</f>
        <v>546.85860451613382</v>
      </c>
      <c r="F221" s="58"/>
      <c r="G221" s="12"/>
      <c r="H221" s="12"/>
      <c r="I221" s="12"/>
      <c r="J221" s="62" t="s">
        <v>22</v>
      </c>
      <c r="K221" s="58">
        <f>STDEV(K217:K219)</f>
        <v>1853.0044072622529</v>
      </c>
      <c r="L221" s="58">
        <f>STDEV(L217:L219)</f>
        <v>1135.3996359579007</v>
      </c>
      <c r="N221" s="108"/>
      <c r="O221" s="46" t="s">
        <v>26</v>
      </c>
      <c r="P221" s="45">
        <f>D239</f>
        <v>4.886466040298363E-2</v>
      </c>
      <c r="Q221" s="45">
        <f>E239</f>
        <v>2.3184044262844886E-2</v>
      </c>
      <c r="U221" s="45"/>
      <c r="V221" s="12"/>
      <c r="W221" s="12"/>
      <c r="X221" s="12"/>
      <c r="Y221" s="12"/>
      <c r="Z221" s="1"/>
      <c r="AA221" s="1"/>
      <c r="AB221" s="1"/>
      <c r="AC221" s="1"/>
      <c r="AD221" s="1"/>
      <c r="AE221" s="1"/>
      <c r="AF221" s="1"/>
      <c r="AG221" s="1"/>
    </row>
    <row r="222" spans="1:33" s="13" customFormat="1" ht="17.25" customHeight="1" x14ac:dyDescent="0.2">
      <c r="A222" s="94"/>
      <c r="B222" s="107" t="s">
        <v>134</v>
      </c>
      <c r="C222" s="43" t="s">
        <v>21</v>
      </c>
      <c r="D222" s="49">
        <f t="shared" ref="D222:E224" si="36">D217/$G$214</f>
        <v>0.75881275506378598</v>
      </c>
      <c r="E222" s="49">
        <f t="shared" si="36"/>
        <v>0.50575734530147065</v>
      </c>
      <c r="F222" s="49"/>
      <c r="G222" s="42"/>
      <c r="H222" s="42"/>
      <c r="I222" s="107" t="s">
        <v>134</v>
      </c>
      <c r="J222" s="62" t="s">
        <v>21</v>
      </c>
      <c r="K222" s="49">
        <f t="shared" ref="K222:L224" si="37">K217/$G$214</f>
        <v>0.71260403389068006</v>
      </c>
      <c r="L222" s="49">
        <f t="shared" si="37"/>
        <v>0.55485812830043169</v>
      </c>
      <c r="N222" s="108"/>
      <c r="O222" s="46" t="s">
        <v>69</v>
      </c>
      <c r="P222" s="45">
        <f>K239</f>
        <v>3.5137563052794453E-2</v>
      </c>
      <c r="Q222" s="45">
        <f>L239</f>
        <v>6.3551928885605055E-2</v>
      </c>
      <c r="U222" s="45"/>
      <c r="V222" s="12"/>
      <c r="W222" s="12"/>
      <c r="X222" s="12"/>
      <c r="Y222" s="12"/>
      <c r="Z222" s="1"/>
      <c r="AA222" s="1"/>
      <c r="AB222" s="1"/>
      <c r="AC222" s="1"/>
      <c r="AD222" s="1"/>
      <c r="AE222" s="1"/>
      <c r="AF222" s="1"/>
      <c r="AG222" s="1"/>
    </row>
    <row r="223" spans="1:33" s="13" customFormat="1" ht="17.25" x14ac:dyDescent="0.2">
      <c r="A223" s="94"/>
      <c r="B223" s="107"/>
      <c r="C223" s="43" t="s">
        <v>20</v>
      </c>
      <c r="D223" s="49">
        <f t="shared" si="36"/>
        <v>0.8100343834017073</v>
      </c>
      <c r="E223" s="49">
        <f t="shared" si="36"/>
        <v>0.51793613899034907</v>
      </c>
      <c r="F223" s="49"/>
      <c r="G223" s="42"/>
      <c r="H223" s="42"/>
      <c r="I223" s="107"/>
      <c r="J223" s="62" t="s">
        <v>20</v>
      </c>
      <c r="K223" s="49">
        <f t="shared" si="37"/>
        <v>0.7719234353409955</v>
      </c>
      <c r="L223" s="49">
        <f t="shared" si="37"/>
        <v>0.54235799440868049</v>
      </c>
      <c r="O223" s="49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"/>
      <c r="AA223" s="1"/>
      <c r="AB223" s="1"/>
      <c r="AC223" s="1"/>
      <c r="AD223" s="1"/>
      <c r="AE223" s="1"/>
      <c r="AF223" s="1"/>
      <c r="AG223" s="1"/>
    </row>
    <row r="224" spans="1:33" s="13" customFormat="1" ht="17.25" x14ac:dyDescent="0.2">
      <c r="A224" s="94"/>
      <c r="B224" s="107"/>
      <c r="C224" s="43" t="s">
        <v>19</v>
      </c>
      <c r="D224" s="49">
        <f t="shared" si="36"/>
        <v>0.78718709497745265</v>
      </c>
      <c r="E224" s="49">
        <f t="shared" si="36"/>
        <v>0.48329566512066324</v>
      </c>
      <c r="F224" s="49"/>
      <c r="G224" s="42"/>
      <c r="H224" s="42"/>
      <c r="I224" s="107"/>
      <c r="J224" s="62" t="s">
        <v>19</v>
      </c>
      <c r="K224" s="49">
        <f t="shared" si="37"/>
        <v>0.83169271307533277</v>
      </c>
      <c r="L224" s="49">
        <f t="shared" si="37"/>
        <v>0.48634839704795463</v>
      </c>
      <c r="O224" s="49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"/>
      <c r="AA224" s="1"/>
      <c r="AB224" s="1"/>
      <c r="AC224" s="1"/>
      <c r="AD224" s="1"/>
      <c r="AE224" s="1"/>
      <c r="AF224" s="1"/>
      <c r="AG224" s="1"/>
    </row>
    <row r="225" spans="1:33" s="13" customFormat="1" ht="17.25" x14ac:dyDescent="0.2">
      <c r="A225" s="94"/>
      <c r="B225" s="107"/>
      <c r="C225" s="43" t="s">
        <v>15</v>
      </c>
      <c r="D225" s="47">
        <f>AVERAGE(D222:D224)</f>
        <v>0.78534474448098202</v>
      </c>
      <c r="E225" s="47">
        <f>AVERAGE(E222:E224)</f>
        <v>0.50232971647082769</v>
      </c>
      <c r="F225" s="47"/>
      <c r="G225" s="42"/>
      <c r="H225" s="42"/>
      <c r="I225" s="107"/>
      <c r="J225" s="62" t="s">
        <v>15</v>
      </c>
      <c r="K225" s="47">
        <f>AVERAGE(K222:K224)</f>
        <v>0.77207339410233622</v>
      </c>
      <c r="L225" s="47">
        <f>AVERAGE(L222:L224)</f>
        <v>0.52785483991902227</v>
      </c>
      <c r="O225" s="47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"/>
      <c r="AA225" s="1"/>
      <c r="AB225" s="1"/>
      <c r="AC225" s="1"/>
      <c r="AD225" s="1"/>
      <c r="AE225" s="1"/>
      <c r="AF225" s="1"/>
      <c r="AG225" s="1"/>
    </row>
    <row r="226" spans="1:33" x14ac:dyDescent="0.2">
      <c r="A226" s="94"/>
      <c r="B226" s="107"/>
      <c r="C226" s="43" t="s">
        <v>14</v>
      </c>
      <c r="D226" s="48">
        <f>STDEV(D222:D224)</f>
        <v>2.5660465582504937E-2</v>
      </c>
      <c r="E226" s="48">
        <f>STDEV(E222:E224)</f>
        <v>1.7572765491794054E-2</v>
      </c>
      <c r="F226" s="48"/>
      <c r="G226" s="42"/>
      <c r="H226" s="42"/>
      <c r="I226" s="107"/>
      <c r="J226" s="62" t="s">
        <v>14</v>
      </c>
      <c r="K226" s="48">
        <f>STDEV(K222:K224)</f>
        <v>5.9544481215381001E-2</v>
      </c>
      <c r="L226" s="48">
        <f>STDEV(L222:L224)</f>
        <v>3.6484954936039433E-2</v>
      </c>
      <c r="O226" s="48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33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42"/>
      <c r="N227" s="42"/>
      <c r="O227" s="42"/>
      <c r="P227" s="42"/>
      <c r="Q227" s="12"/>
      <c r="R227" s="12"/>
      <c r="S227" s="12"/>
      <c r="T227" s="12"/>
      <c r="U227" s="12"/>
      <c r="V227" s="42"/>
      <c r="W227" s="42"/>
      <c r="X227" s="42"/>
      <c r="Y227" s="42"/>
    </row>
    <row r="228" spans="1:33" x14ac:dyDescent="0.2">
      <c r="A228" s="106" t="s">
        <v>138</v>
      </c>
      <c r="B228" s="106"/>
      <c r="C228" s="62"/>
      <c r="D228" s="62"/>
      <c r="E228" s="62"/>
      <c r="F228" s="62"/>
      <c r="G228" s="42"/>
      <c r="H228" s="106" t="s">
        <v>136</v>
      </c>
      <c r="I228" s="106"/>
      <c r="L228" s="62"/>
      <c r="M228" s="62"/>
      <c r="N228" s="62"/>
      <c r="O228" s="6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33" ht="15.75" customHeight="1" x14ac:dyDescent="0.2">
      <c r="A229" s="94"/>
      <c r="B229" s="62"/>
      <c r="C229" s="62"/>
      <c r="D229" s="62" t="s">
        <v>33</v>
      </c>
      <c r="E229" s="96" t="s">
        <v>48</v>
      </c>
      <c r="F229" s="62"/>
      <c r="G229" s="62"/>
      <c r="H229" s="62"/>
      <c r="I229" s="62"/>
      <c r="J229" s="62"/>
      <c r="K229" s="62" t="s">
        <v>33</v>
      </c>
      <c r="L229" s="96" t="s">
        <v>48</v>
      </c>
      <c r="O229" s="6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33" x14ac:dyDescent="0.2">
      <c r="A230" s="94"/>
      <c r="B230" s="27"/>
      <c r="C230" s="62" t="s">
        <v>18</v>
      </c>
      <c r="D230" s="62">
        <v>22462</v>
      </c>
      <c r="E230" s="62">
        <v>15328</v>
      </c>
      <c r="F230" s="62"/>
      <c r="G230" s="62"/>
      <c r="H230" s="62"/>
      <c r="I230" s="62"/>
      <c r="J230" s="62" t="s">
        <v>18</v>
      </c>
      <c r="K230" s="62">
        <v>23536</v>
      </c>
      <c r="L230" s="62">
        <v>14088</v>
      </c>
      <c r="O230" s="6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33" x14ac:dyDescent="0.2">
      <c r="A231" s="94"/>
      <c r="B231" s="27"/>
      <c r="C231" s="62" t="s">
        <v>17</v>
      </c>
      <c r="D231" s="62">
        <v>25364</v>
      </c>
      <c r="E231" s="62">
        <v>13951</v>
      </c>
      <c r="F231" s="62"/>
      <c r="G231" s="62"/>
      <c r="H231" s="62"/>
      <c r="I231" s="62"/>
      <c r="J231" s="62" t="s">
        <v>17</v>
      </c>
      <c r="K231" s="62">
        <v>25691</v>
      </c>
      <c r="L231" s="62">
        <v>15392</v>
      </c>
      <c r="O231" s="6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33" x14ac:dyDescent="0.2">
      <c r="A232" s="94"/>
      <c r="B232" s="27"/>
      <c r="C232" s="62" t="s">
        <v>16</v>
      </c>
      <c r="D232" s="62">
        <v>23125</v>
      </c>
      <c r="E232" s="62">
        <v>14266</v>
      </c>
      <c r="F232" s="62"/>
      <c r="G232" s="62"/>
      <c r="H232" s="62"/>
      <c r="I232" s="62"/>
      <c r="J232" s="62" t="s">
        <v>16</v>
      </c>
      <c r="K232" s="62">
        <v>24936</v>
      </c>
      <c r="L232" s="62">
        <v>11506</v>
      </c>
      <c r="O232" s="6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33" x14ac:dyDescent="0.2">
      <c r="A233" s="94"/>
      <c r="B233" s="27"/>
      <c r="C233" s="62" t="s">
        <v>15</v>
      </c>
      <c r="D233" s="58">
        <f>AVERAGE(D230:D232)</f>
        <v>23650.333333333332</v>
      </c>
      <c r="E233" s="58">
        <f>AVERAGE(E230:E232)</f>
        <v>14515</v>
      </c>
      <c r="F233" s="58"/>
      <c r="G233" s="62"/>
      <c r="H233" s="62"/>
      <c r="I233" s="62"/>
      <c r="J233" s="62" t="s">
        <v>15</v>
      </c>
      <c r="K233" s="58">
        <f>AVERAGE(K230:K232)</f>
        <v>24721</v>
      </c>
      <c r="L233" s="58">
        <f>AVERAGE(L230:L232)</f>
        <v>13662</v>
      </c>
      <c r="O233" s="58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33" x14ac:dyDescent="0.2">
      <c r="A234" s="94"/>
      <c r="B234" s="27"/>
      <c r="C234" s="62" t="s">
        <v>14</v>
      </c>
      <c r="D234" s="58">
        <f>STDEV(D230:D232)</f>
        <v>1520.6519435207169</v>
      </c>
      <c r="E234" s="58">
        <f>STDEV(E230:E232)</f>
        <v>721.47972944497894</v>
      </c>
      <c r="F234" s="58"/>
      <c r="G234" s="62"/>
      <c r="H234" s="62"/>
      <c r="I234" s="62"/>
      <c r="J234" s="62" t="s">
        <v>14</v>
      </c>
      <c r="K234" s="58">
        <f>STDEV(K230:K232)</f>
        <v>1093.4692496819468</v>
      </c>
      <c r="L234" s="58">
        <f>STDEV(L230:L232)</f>
        <v>1977.7148429437445</v>
      </c>
      <c r="O234" s="58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33" ht="15" customHeight="1" x14ac:dyDescent="0.2">
      <c r="A235" s="94"/>
      <c r="B235" s="107" t="s">
        <v>134</v>
      </c>
      <c r="C235" s="62" t="s">
        <v>18</v>
      </c>
      <c r="D235" s="49">
        <f t="shared" ref="D235:E237" si="38">D230/$G$214</f>
        <v>0.72179436369284156</v>
      </c>
      <c r="E235" s="49">
        <f t="shared" si="38"/>
        <v>0.49255026296339932</v>
      </c>
      <c r="F235" s="49"/>
      <c r="G235" s="54"/>
      <c r="H235" s="54"/>
      <c r="I235" s="107" t="s">
        <v>134</v>
      </c>
      <c r="J235" s="62" t="s">
        <v>18</v>
      </c>
      <c r="K235" s="49">
        <f t="shared" ref="K235:L237" si="39">K230/$G$214</f>
        <v>0.75630630148137834</v>
      </c>
      <c r="L235" s="49">
        <f t="shared" si="39"/>
        <v>0.45270407780717442</v>
      </c>
      <c r="O235" s="49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33" x14ac:dyDescent="0.2">
      <c r="A236" s="94"/>
      <c r="B236" s="107"/>
      <c r="C236" s="62" t="s">
        <v>17</v>
      </c>
      <c r="D236" s="49">
        <f t="shared" si="38"/>
        <v>0.8150472905665227</v>
      </c>
      <c r="E236" s="49">
        <f t="shared" si="38"/>
        <v>0.44830171702781735</v>
      </c>
      <c r="F236" s="49"/>
      <c r="G236" s="54"/>
      <c r="H236" s="54"/>
      <c r="I236" s="107"/>
      <c r="J236" s="62" t="s">
        <v>17</v>
      </c>
      <c r="K236" s="49">
        <f t="shared" si="39"/>
        <v>0.82555511520046265</v>
      </c>
      <c r="L236" s="49">
        <f t="shared" si="39"/>
        <v>0.49460684026178514</v>
      </c>
      <c r="O236" s="49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33" x14ac:dyDescent="0.2">
      <c r="A237" s="94"/>
      <c r="B237" s="107"/>
      <c r="C237" s="62" t="s">
        <v>16</v>
      </c>
      <c r="D237" s="49">
        <f t="shared" si="38"/>
        <v>0.74309921914330701</v>
      </c>
      <c r="E237" s="49">
        <f t="shared" si="38"/>
        <v>0.45842393341830995</v>
      </c>
      <c r="F237" s="49"/>
      <c r="G237" s="54"/>
      <c r="H237" s="54"/>
      <c r="I237" s="107"/>
      <c r="J237" s="62" t="s">
        <v>16</v>
      </c>
      <c r="K237" s="49">
        <f t="shared" si="39"/>
        <v>0.80129392988356773</v>
      </c>
      <c r="L237" s="49">
        <f t="shared" si="39"/>
        <v>0.36973403742542227</v>
      </c>
      <c r="O237" s="49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33" x14ac:dyDescent="0.2">
      <c r="A238" s="94"/>
      <c r="B238" s="107"/>
      <c r="C238" s="62" t="s">
        <v>15</v>
      </c>
      <c r="D238" s="47">
        <f>AVERAGE(D235:D237)</f>
        <v>0.75998029113422383</v>
      </c>
      <c r="E238" s="47">
        <f>AVERAGE(E235:E237)</f>
        <v>0.46642530446984226</v>
      </c>
      <c r="F238" s="47"/>
      <c r="G238" s="54"/>
      <c r="H238" s="54"/>
      <c r="I238" s="107"/>
      <c r="J238" s="62" t="s">
        <v>15</v>
      </c>
      <c r="K238" s="47">
        <f>AVERAGE(K235:K237)</f>
        <v>0.79438511552180291</v>
      </c>
      <c r="L238" s="47">
        <f>AVERAGE(L235:L237)</f>
        <v>0.43901498516479398</v>
      </c>
      <c r="O238" s="47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33" x14ac:dyDescent="0.2">
      <c r="A239" s="94"/>
      <c r="B239" s="107"/>
      <c r="C239" s="62" t="s">
        <v>14</v>
      </c>
      <c r="D239" s="48">
        <f>STDEV(D235:D237)</f>
        <v>4.886466040298363E-2</v>
      </c>
      <c r="E239" s="48">
        <f>STDEV(E235:E237)</f>
        <v>2.3184044262844886E-2</v>
      </c>
      <c r="F239" s="48"/>
      <c r="G239" s="54"/>
      <c r="H239" s="54"/>
      <c r="I239" s="107"/>
      <c r="J239" s="62" t="s">
        <v>14</v>
      </c>
      <c r="K239" s="48">
        <f>STDEV(K235:K237)</f>
        <v>3.5137563052794453E-2</v>
      </c>
      <c r="L239" s="48">
        <f>STDEV(L235:L237)</f>
        <v>6.3551928885605055E-2</v>
      </c>
      <c r="O239" s="48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33" x14ac:dyDescent="0.2">
      <c r="A240" s="94"/>
      <c r="B240" s="95"/>
      <c r="C240" s="62"/>
      <c r="D240" s="48"/>
      <c r="E240" s="48"/>
      <c r="F240" s="48"/>
      <c r="G240" s="54"/>
      <c r="H240" s="54"/>
      <c r="I240" s="54"/>
      <c r="J240" s="94"/>
      <c r="K240" s="95"/>
      <c r="L240" s="62"/>
      <c r="M240" s="48"/>
      <c r="N240" s="48"/>
      <c r="O240" s="48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6" x14ac:dyDescent="0.2">
      <c r="A241" s="94"/>
      <c r="B241" s="95"/>
      <c r="C241" s="62"/>
      <c r="D241" s="48"/>
      <c r="E241" s="48"/>
      <c r="F241" s="48"/>
      <c r="G241" s="54"/>
      <c r="H241" s="54"/>
      <c r="I241" s="54"/>
      <c r="J241" s="94"/>
      <c r="K241" s="95"/>
      <c r="L241" s="62"/>
      <c r="M241" s="48"/>
      <c r="N241" s="48"/>
      <c r="O241" s="48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6" x14ac:dyDescent="0.2">
      <c r="A242" s="94"/>
      <c r="B242" s="95"/>
      <c r="C242" s="62"/>
      <c r="D242" s="48"/>
      <c r="E242" s="48"/>
      <c r="F242" s="48"/>
      <c r="G242" s="54"/>
      <c r="H242" s="54"/>
      <c r="I242" s="54"/>
      <c r="J242" s="94"/>
      <c r="K242" s="95"/>
      <c r="L242" s="62"/>
      <c r="M242" s="48"/>
      <c r="N242" s="48"/>
      <c r="O242" s="48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6" x14ac:dyDescent="0.2">
      <c r="A243" s="94"/>
      <c r="B243" s="95"/>
      <c r="C243" s="62"/>
      <c r="D243" s="48"/>
      <c r="E243" s="48"/>
      <c r="F243" s="48"/>
      <c r="G243" s="54"/>
      <c r="H243" s="54"/>
      <c r="I243" s="54"/>
      <c r="J243" s="94"/>
      <c r="K243" s="95"/>
      <c r="L243" s="62"/>
      <c r="M243" s="48"/>
      <c r="N243" s="48"/>
      <c r="O243" s="48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6" x14ac:dyDescent="0.2">
      <c r="A244" s="94"/>
      <c r="B244" s="95"/>
      <c r="C244" s="62"/>
      <c r="D244" s="48"/>
      <c r="E244" s="48"/>
      <c r="F244" s="48"/>
      <c r="G244" s="54"/>
      <c r="H244" s="54"/>
      <c r="I244" s="54"/>
      <c r="J244" s="94"/>
      <c r="K244" s="95"/>
      <c r="L244" s="62"/>
      <c r="M244" s="48"/>
      <c r="N244" s="48"/>
      <c r="O244" s="48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6" x14ac:dyDescent="0.2">
      <c r="A245" s="94"/>
      <c r="B245" s="95"/>
      <c r="C245" s="62"/>
      <c r="D245" s="48"/>
      <c r="E245" s="48"/>
      <c r="F245" s="48"/>
      <c r="G245" s="54"/>
      <c r="H245" s="54"/>
      <c r="I245" s="54"/>
      <c r="J245" s="94"/>
      <c r="K245" s="95"/>
      <c r="L245" s="62"/>
      <c r="M245" s="48"/>
      <c r="N245" s="48"/>
      <c r="O245" s="48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6" x14ac:dyDescent="0.2">
      <c r="A246" s="60"/>
      <c r="B246" s="61"/>
      <c r="C246" s="61"/>
      <c r="D246" s="61"/>
      <c r="E246" s="61"/>
      <c r="F246" s="61"/>
      <c r="G246" s="61"/>
      <c r="H246" s="60"/>
      <c r="I246" s="60"/>
      <c r="J246" s="60"/>
      <c r="K246" s="61"/>
      <c r="L246" s="61"/>
      <c r="M246" s="61"/>
      <c r="N246" s="61"/>
      <c r="O246" s="61"/>
      <c r="P246" s="61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x14ac:dyDescent="0.2">
      <c r="A247" s="12"/>
      <c r="B247" s="55"/>
      <c r="C247" s="54"/>
      <c r="D247" s="54"/>
      <c r="E247" s="54"/>
      <c r="F247" s="54"/>
      <c r="G247" s="54"/>
      <c r="H247" s="42"/>
      <c r="I247" s="42"/>
      <c r="J247" s="42"/>
      <c r="K247" s="55"/>
      <c r="L247" s="54"/>
      <c r="M247" s="54"/>
      <c r="N247" s="54"/>
      <c r="O247" s="54"/>
      <c r="P247" s="54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">
      <c r="A248" s="109" t="s">
        <v>104</v>
      </c>
      <c r="B248" s="109"/>
      <c r="C248" s="109"/>
      <c r="D248" s="109"/>
      <c r="E248" s="109"/>
      <c r="F248" s="54"/>
      <c r="G248" s="54"/>
      <c r="H248" s="42"/>
      <c r="I248" s="42"/>
      <c r="J248" s="42"/>
      <c r="K248" s="55"/>
      <c r="L248" s="54"/>
      <c r="M248" s="54"/>
      <c r="N248" s="54"/>
      <c r="O248" s="54"/>
      <c r="P248" s="54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15">
      <c r="A249" s="109"/>
      <c r="B249" s="109"/>
      <c r="C249" s="109"/>
      <c r="D249" s="109"/>
      <c r="E249" s="109"/>
    </row>
    <row r="250" spans="1:26" x14ac:dyDescent="0.15">
      <c r="C250" s="13" t="s">
        <v>70</v>
      </c>
      <c r="D250" s="13" t="s">
        <v>72</v>
      </c>
      <c r="E250" s="13" t="s">
        <v>73</v>
      </c>
      <c r="F250" s="13" t="s">
        <v>75</v>
      </c>
      <c r="G250" s="8"/>
    </row>
    <row r="251" spans="1:26" x14ac:dyDescent="0.15">
      <c r="A251" s="16"/>
      <c r="B251" s="6" t="s">
        <v>29</v>
      </c>
      <c r="C251" s="6">
        <v>4873</v>
      </c>
      <c r="D251" s="6">
        <v>93847</v>
      </c>
      <c r="E251" s="6">
        <v>5721</v>
      </c>
      <c r="F251" s="6">
        <v>95324</v>
      </c>
    </row>
    <row r="252" spans="1:26" x14ac:dyDescent="0.15">
      <c r="A252" s="15"/>
      <c r="B252" s="6" t="s">
        <v>30</v>
      </c>
      <c r="C252" s="6">
        <v>5378</v>
      </c>
      <c r="D252" s="6">
        <v>96762</v>
      </c>
      <c r="E252" s="6">
        <v>5888</v>
      </c>
      <c r="F252" s="6">
        <v>93703</v>
      </c>
    </row>
    <row r="253" spans="1:26" x14ac:dyDescent="0.15">
      <c r="A253" s="15"/>
      <c r="B253" s="6" t="s">
        <v>31</v>
      </c>
      <c r="C253" s="6">
        <v>5231</v>
      </c>
      <c r="D253" s="6">
        <v>97981</v>
      </c>
      <c r="E253" s="6">
        <v>5312</v>
      </c>
      <c r="F253" s="6">
        <v>96242</v>
      </c>
    </row>
    <row r="254" spans="1:26" x14ac:dyDescent="0.15">
      <c r="A254" s="15"/>
      <c r="C254" s="13" t="s">
        <v>70</v>
      </c>
      <c r="D254" s="13" t="s">
        <v>72</v>
      </c>
      <c r="E254" s="13" t="s">
        <v>73</v>
      </c>
      <c r="F254" s="13" t="s">
        <v>75</v>
      </c>
      <c r="G254" s="7"/>
    </row>
    <row r="255" spans="1:26" x14ac:dyDescent="0.15">
      <c r="A255" s="15"/>
      <c r="B255" s="6" t="s">
        <v>8</v>
      </c>
      <c r="C255" s="7">
        <f>AVERAGE(C251:C253)</f>
        <v>5160.666666666667</v>
      </c>
      <c r="D255" s="7">
        <f>AVERAGE(D251:D253)</f>
        <v>96196.666666666672</v>
      </c>
      <c r="E255" s="7">
        <f>AVERAGE(E251:E253)</f>
        <v>5640.333333333333</v>
      </c>
      <c r="F255" s="7">
        <f>AVERAGE(F251:F253)</f>
        <v>95089.666666666672</v>
      </c>
      <c r="G255" s="8"/>
    </row>
    <row r="256" spans="1:26" x14ac:dyDescent="0.15">
      <c r="B256" s="6" t="s">
        <v>7</v>
      </c>
      <c r="C256" s="7">
        <f>STDEV(C251:C253)</f>
        <v>259.74282152416328</v>
      </c>
      <c r="D256" s="7">
        <f>STDEV(D251:D253)</f>
        <v>2124.1916894040742</v>
      </c>
      <c r="E256" s="7">
        <f>STDEV(E251:E253)</f>
        <v>296.35170546722577</v>
      </c>
      <c r="F256" s="7">
        <f>STDEV(F251:F253)</f>
        <v>1285.618268901517</v>
      </c>
    </row>
    <row r="258" spans="2:13" x14ac:dyDescent="0.15">
      <c r="B258" s="13" t="s">
        <v>122</v>
      </c>
      <c r="C258" s="13"/>
      <c r="D258" s="13"/>
      <c r="E258" s="92" t="s">
        <v>125</v>
      </c>
      <c r="F258" s="92" t="s">
        <v>126</v>
      </c>
      <c r="G258" s="93" t="s">
        <v>127</v>
      </c>
      <c r="H258" s="13"/>
      <c r="I258" s="93" t="s">
        <v>128</v>
      </c>
      <c r="J258" s="13"/>
      <c r="K258" s="13"/>
      <c r="L258" s="93" t="s">
        <v>129</v>
      </c>
      <c r="M258" s="13"/>
    </row>
    <row r="259" spans="2:13" x14ac:dyDescent="0.15">
      <c r="B259" s="13"/>
      <c r="C259" s="13"/>
      <c r="D259" s="13"/>
      <c r="E259" s="13" t="s">
        <v>123</v>
      </c>
      <c r="F259" s="13" t="s">
        <v>124</v>
      </c>
      <c r="G259" s="76"/>
      <c r="H259" s="13"/>
      <c r="I259" s="13"/>
      <c r="J259" s="13"/>
      <c r="K259" s="13"/>
      <c r="L259" s="13"/>
      <c r="M259" s="13"/>
    </row>
    <row r="260" spans="2:13" x14ac:dyDescent="0.15">
      <c r="B260" s="13" t="s">
        <v>70</v>
      </c>
      <c r="C260" s="17">
        <f>INT(C255)</f>
        <v>5160</v>
      </c>
      <c r="D260" s="17">
        <f>INT(C256)</f>
        <v>259</v>
      </c>
      <c r="E260" s="13">
        <v>0.5</v>
      </c>
      <c r="F260" s="13">
        <f>IF(G260&gt;140,G260/5,G260)</f>
        <v>0</v>
      </c>
      <c r="G260" s="13">
        <v>0</v>
      </c>
      <c r="H260" s="13"/>
      <c r="I260" s="13" t="s">
        <v>70</v>
      </c>
      <c r="J260" s="13">
        <f>IF(C260&gt;60000,C260/5,C260)</f>
        <v>5160</v>
      </c>
      <c r="K260" s="13">
        <f>IF(D260&gt;600,D260/5,D260)</f>
        <v>259</v>
      </c>
      <c r="L260" s="13">
        <v>0.5</v>
      </c>
      <c r="M260" s="13">
        <f>IF(J260&gt;140,120,#N/A)</f>
        <v>120</v>
      </c>
    </row>
    <row r="261" spans="2:13" x14ac:dyDescent="0.15">
      <c r="B261" s="13" t="s">
        <v>72</v>
      </c>
      <c r="C261" s="17">
        <f>INT(D255)</f>
        <v>96196</v>
      </c>
      <c r="D261" s="17">
        <f>INT(D256)</f>
        <v>2124</v>
      </c>
      <c r="E261" s="13"/>
      <c r="F261" s="13">
        <f t="shared" ref="F261:F266" si="40">IF(G261&gt;8000,G261/5,G261)</f>
        <v>2000</v>
      </c>
      <c r="G261" s="13">
        <v>2000</v>
      </c>
      <c r="H261" s="13"/>
      <c r="I261" s="13" t="s">
        <v>72</v>
      </c>
      <c r="J261" s="13">
        <f>IF(C261&gt;60000,C261/5,C261)</f>
        <v>19239.2</v>
      </c>
      <c r="K261" s="13">
        <f>IF(D261&gt;600,D261/5,D261)</f>
        <v>424.8</v>
      </c>
      <c r="L261" s="13">
        <v>1</v>
      </c>
      <c r="M261" s="13">
        <f>IF(J261&gt;140,120,#N/A)</f>
        <v>120</v>
      </c>
    </row>
    <row r="262" spans="2:13" x14ac:dyDescent="0.15">
      <c r="B262" s="13" t="s">
        <v>73</v>
      </c>
      <c r="C262" s="17">
        <f>INT(E255)</f>
        <v>5640</v>
      </c>
      <c r="D262" s="17">
        <f>INT(E256)</f>
        <v>296</v>
      </c>
      <c r="E262" s="13">
        <v>0.5</v>
      </c>
      <c r="F262" s="13">
        <f t="shared" si="40"/>
        <v>4000</v>
      </c>
      <c r="G262" s="13">
        <v>4000</v>
      </c>
      <c r="H262" s="13"/>
      <c r="I262" s="13" t="s">
        <v>73</v>
      </c>
      <c r="J262" s="13">
        <f>IF(C262&gt;60000,C262/5,C262)</f>
        <v>5640</v>
      </c>
      <c r="K262" s="13">
        <f>IF(D262&gt;600,D262/5,D262)</f>
        <v>296</v>
      </c>
      <c r="L262" s="13">
        <v>2</v>
      </c>
      <c r="M262" s="13">
        <f>IF(J262&gt;140,120,#N/A)</f>
        <v>120</v>
      </c>
    </row>
    <row r="263" spans="2:13" x14ac:dyDescent="0.15">
      <c r="B263" s="13" t="s">
        <v>75</v>
      </c>
      <c r="C263" s="17">
        <f>INT(F255)</f>
        <v>95089</v>
      </c>
      <c r="D263" s="17">
        <f>INT(F256)</f>
        <v>1285</v>
      </c>
      <c r="E263" s="13">
        <v>0.5</v>
      </c>
      <c r="F263" s="13">
        <f t="shared" si="40"/>
        <v>6000</v>
      </c>
      <c r="G263" s="13">
        <v>6000</v>
      </c>
      <c r="H263" s="13"/>
      <c r="I263" s="13" t="s">
        <v>75</v>
      </c>
      <c r="J263" s="13">
        <f>IF(C263&gt;60000,C263/5,C263)</f>
        <v>19017.8</v>
      </c>
      <c r="K263" s="13">
        <f>IF(D263&gt;600,D263/5,D263)</f>
        <v>257</v>
      </c>
      <c r="L263" s="13">
        <v>3</v>
      </c>
      <c r="M263" s="13">
        <f>IF(J263&gt;140,120,#N/A)</f>
        <v>120</v>
      </c>
    </row>
    <row r="264" spans="2:13" x14ac:dyDescent="0.15">
      <c r="B264" s="13"/>
      <c r="C264" s="13"/>
      <c r="D264" s="13"/>
      <c r="E264" s="13"/>
      <c r="F264" s="13">
        <f t="shared" si="40"/>
        <v>16000</v>
      </c>
      <c r="G264" s="13">
        <v>80000</v>
      </c>
      <c r="H264" s="13"/>
      <c r="I264" s="13"/>
      <c r="J264" s="13"/>
      <c r="K264" s="13"/>
      <c r="L264" s="13"/>
      <c r="M264" s="13"/>
    </row>
    <row r="265" spans="2:13" x14ac:dyDescent="0.15">
      <c r="B265" s="13"/>
      <c r="C265" s="13"/>
      <c r="D265" s="13"/>
      <c r="E265" s="13">
        <v>0.5</v>
      </c>
      <c r="F265" s="13">
        <f t="shared" si="40"/>
        <v>18000</v>
      </c>
      <c r="G265" s="13">
        <v>90000</v>
      </c>
      <c r="H265" s="13"/>
      <c r="I265" s="13"/>
      <c r="J265" s="13"/>
      <c r="K265" s="13"/>
      <c r="L265" s="13"/>
      <c r="M265" s="13"/>
    </row>
    <row r="266" spans="2:13" x14ac:dyDescent="0.15">
      <c r="B266" s="13"/>
      <c r="C266" s="13"/>
      <c r="D266" s="13"/>
      <c r="E266" s="13">
        <v>0.5</v>
      </c>
      <c r="F266" s="13">
        <f t="shared" si="40"/>
        <v>20000</v>
      </c>
      <c r="G266" s="13">
        <v>100000</v>
      </c>
      <c r="H266" s="13"/>
      <c r="I266" s="13"/>
      <c r="J266" s="13"/>
      <c r="K266" s="13"/>
      <c r="L266" s="13"/>
      <c r="M266" s="13"/>
    </row>
    <row r="267" spans="2:13" x14ac:dyDescent="0.1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2:13" x14ac:dyDescent="0.1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71" spans="2:13" x14ac:dyDescent="0.15">
      <c r="F271" s="13"/>
      <c r="G271" s="13"/>
      <c r="H271" s="13"/>
      <c r="I271" s="13"/>
      <c r="J271" s="13"/>
    </row>
    <row r="274" spans="1:30" x14ac:dyDescent="0.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6" spans="1:30" x14ac:dyDescent="0.15">
      <c r="A276" s="109" t="s">
        <v>105</v>
      </c>
      <c r="B276" s="109"/>
      <c r="C276" s="109"/>
      <c r="D276" s="109"/>
      <c r="E276" s="109"/>
    </row>
    <row r="277" spans="1:30" x14ac:dyDescent="0.15">
      <c r="A277" s="109"/>
      <c r="B277" s="109"/>
      <c r="C277" s="109"/>
      <c r="D277" s="109"/>
      <c r="E277" s="109"/>
    </row>
    <row r="279" spans="1:30" ht="15.75" x14ac:dyDescent="0.25">
      <c r="A279" s="123" t="s">
        <v>143</v>
      </c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54"/>
      <c r="P279" s="12"/>
      <c r="Q279" s="12"/>
    </row>
    <row r="280" spans="1:30" ht="15.75" customHeight="1" x14ac:dyDescent="0.25">
      <c r="A280" s="118" t="s">
        <v>95</v>
      </c>
      <c r="B280" s="100" t="s">
        <v>131</v>
      </c>
      <c r="C280" s="100" t="s">
        <v>25</v>
      </c>
      <c r="D280" s="100">
        <v>0</v>
      </c>
      <c r="E280" s="100">
        <v>2</v>
      </c>
      <c r="F280" s="100">
        <v>4</v>
      </c>
      <c r="G280" s="100">
        <v>8</v>
      </c>
      <c r="H280" s="100">
        <v>16</v>
      </c>
      <c r="I280" s="100">
        <v>32</v>
      </c>
      <c r="J280" s="100">
        <v>64</v>
      </c>
      <c r="K280" s="100">
        <v>128</v>
      </c>
      <c r="L280" s="100">
        <v>256</v>
      </c>
      <c r="M280" s="100">
        <v>512</v>
      </c>
      <c r="N280" s="100">
        <v>1024</v>
      </c>
      <c r="O280" s="54"/>
      <c r="P280" s="43"/>
      <c r="Q280" s="12"/>
    </row>
    <row r="281" spans="1:30" x14ac:dyDescent="0.2">
      <c r="A281" s="118"/>
      <c r="B281" s="117" t="s">
        <v>132</v>
      </c>
      <c r="C281" s="54" t="s">
        <v>18</v>
      </c>
      <c r="D281" s="54">
        <v>19728</v>
      </c>
      <c r="E281" s="54">
        <v>8604</v>
      </c>
      <c r="F281" s="54">
        <v>3655</v>
      </c>
      <c r="G281" s="54">
        <v>1442</v>
      </c>
      <c r="H281" s="54">
        <v>853</v>
      </c>
      <c r="I281" s="54">
        <v>627</v>
      </c>
      <c r="J281" s="54">
        <v>605</v>
      </c>
      <c r="K281" s="54">
        <v>622</v>
      </c>
      <c r="L281" s="54">
        <v>600</v>
      </c>
      <c r="M281" s="54">
        <v>596</v>
      </c>
      <c r="N281" s="54">
        <v>592</v>
      </c>
      <c r="O281" s="54"/>
      <c r="P281" s="54"/>
      <c r="Q281" s="12"/>
    </row>
    <row r="282" spans="1:30" x14ac:dyDescent="0.2">
      <c r="A282" s="118"/>
      <c r="B282" s="117"/>
      <c r="C282" s="54" t="s">
        <v>17</v>
      </c>
      <c r="D282" s="54">
        <v>20558</v>
      </c>
      <c r="E282" s="54">
        <v>8728</v>
      </c>
      <c r="F282" s="54">
        <v>3458</v>
      </c>
      <c r="G282" s="54">
        <v>1786</v>
      </c>
      <c r="H282" s="54">
        <v>815</v>
      </c>
      <c r="I282" s="54">
        <v>681</v>
      </c>
      <c r="J282" s="54">
        <v>617</v>
      </c>
      <c r="K282" s="54">
        <v>601</v>
      </c>
      <c r="L282" s="54">
        <v>613</v>
      </c>
      <c r="M282" s="54">
        <v>609</v>
      </c>
      <c r="N282" s="54">
        <v>600</v>
      </c>
      <c r="O282" s="54"/>
      <c r="P282" s="54"/>
      <c r="Q282" s="12"/>
    </row>
    <row r="283" spans="1:30" x14ac:dyDescent="0.2">
      <c r="A283" s="118"/>
      <c r="B283" s="117"/>
      <c r="C283" s="54" t="s">
        <v>16</v>
      </c>
      <c r="D283" s="54">
        <v>18021</v>
      </c>
      <c r="E283" s="54">
        <v>8412</v>
      </c>
      <c r="F283" s="54">
        <v>3595</v>
      </c>
      <c r="G283" s="54">
        <v>1595</v>
      </c>
      <c r="H283" s="54">
        <v>779</v>
      </c>
      <c r="I283" s="54">
        <v>698</v>
      </c>
      <c r="J283" s="54">
        <v>591</v>
      </c>
      <c r="K283" s="54">
        <v>581</v>
      </c>
      <c r="L283" s="54">
        <v>587</v>
      </c>
      <c r="M283" s="54">
        <v>577</v>
      </c>
      <c r="N283" s="54">
        <v>577</v>
      </c>
      <c r="O283" s="54"/>
      <c r="P283" s="54"/>
      <c r="Q283" s="12"/>
    </row>
    <row r="284" spans="1:30" x14ac:dyDescent="0.2">
      <c r="A284" s="118"/>
      <c r="B284" s="117"/>
      <c r="C284" s="54" t="s">
        <v>15</v>
      </c>
      <c r="D284" s="63">
        <f t="shared" ref="D284:N284" si="41">INT(AVERAGE(D281:D283))</f>
        <v>19435</v>
      </c>
      <c r="E284" s="63">
        <f t="shared" si="41"/>
        <v>8581</v>
      </c>
      <c r="F284" s="63">
        <f t="shared" si="41"/>
        <v>3569</v>
      </c>
      <c r="G284" s="63">
        <f t="shared" si="41"/>
        <v>1607</v>
      </c>
      <c r="H284" s="63">
        <f t="shared" si="41"/>
        <v>815</v>
      </c>
      <c r="I284" s="63">
        <f t="shared" si="41"/>
        <v>668</v>
      </c>
      <c r="J284" s="63">
        <f t="shared" si="41"/>
        <v>604</v>
      </c>
      <c r="K284" s="63">
        <f t="shared" si="41"/>
        <v>601</v>
      </c>
      <c r="L284" s="63">
        <f t="shared" si="41"/>
        <v>600</v>
      </c>
      <c r="M284" s="63">
        <f t="shared" si="41"/>
        <v>594</v>
      </c>
      <c r="N284" s="63">
        <f t="shared" si="41"/>
        <v>589</v>
      </c>
      <c r="O284" s="63"/>
      <c r="P284" s="43"/>
      <c r="Q284" s="12"/>
    </row>
    <row r="285" spans="1:30" x14ac:dyDescent="0.2">
      <c r="A285" s="118"/>
      <c r="B285" s="117"/>
      <c r="C285" s="54" t="s">
        <v>14</v>
      </c>
      <c r="D285" s="64">
        <f t="shared" ref="D285:N285" si="42">STDEV(D281:D283)</f>
        <v>1293.5170402176129</v>
      </c>
      <c r="E285" s="64">
        <f t="shared" si="42"/>
        <v>159.21473968616516</v>
      </c>
      <c r="F285" s="64">
        <f t="shared" si="42"/>
        <v>100.97689504700239</v>
      </c>
      <c r="G285" s="64">
        <f t="shared" si="42"/>
        <v>172.349451212742</v>
      </c>
      <c r="H285" s="64">
        <f t="shared" si="42"/>
        <v>37.004504230341112</v>
      </c>
      <c r="I285" s="64">
        <f t="shared" si="42"/>
        <v>37.072002014098636</v>
      </c>
      <c r="J285" s="64">
        <f t="shared" si="42"/>
        <v>13.012814197295423</v>
      </c>
      <c r="K285" s="64">
        <f t="shared" si="42"/>
        <v>20.502032419575709</v>
      </c>
      <c r="L285" s="64">
        <f t="shared" si="42"/>
        <v>13</v>
      </c>
      <c r="M285" s="64">
        <f t="shared" si="42"/>
        <v>16.093476939431081</v>
      </c>
      <c r="N285" s="64">
        <f t="shared" si="42"/>
        <v>11.67618659209133</v>
      </c>
      <c r="O285" s="64"/>
      <c r="P285" s="43"/>
      <c r="Q285" s="12"/>
    </row>
    <row r="286" spans="1:30" x14ac:dyDescent="0.2">
      <c r="A286" s="118"/>
      <c r="B286" s="117" t="s">
        <v>130</v>
      </c>
      <c r="C286" s="54" t="s">
        <v>18</v>
      </c>
      <c r="D286" s="54">
        <v>18505</v>
      </c>
      <c r="E286" s="54">
        <v>9932</v>
      </c>
      <c r="F286" s="54">
        <v>5011</v>
      </c>
      <c r="G286" s="54">
        <v>2263</v>
      </c>
      <c r="H286" s="54">
        <v>1012</v>
      </c>
      <c r="I286" s="54">
        <v>513</v>
      </c>
      <c r="J286" s="54">
        <v>332</v>
      </c>
      <c r="K286" s="54">
        <v>175</v>
      </c>
      <c r="L286" s="54">
        <v>102</v>
      </c>
      <c r="M286" s="54">
        <v>61</v>
      </c>
      <c r="N286" s="54">
        <v>55</v>
      </c>
      <c r="O286" s="54"/>
      <c r="Q286" s="25"/>
      <c r="R286" s="12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12"/>
    </row>
    <row r="287" spans="1:30" x14ac:dyDescent="0.2">
      <c r="A287" s="118"/>
      <c r="B287" s="117"/>
      <c r="C287" s="54" t="s">
        <v>17</v>
      </c>
      <c r="D287" s="54">
        <v>17892</v>
      </c>
      <c r="E287" s="54">
        <v>9853</v>
      </c>
      <c r="F287" s="54">
        <v>4915</v>
      </c>
      <c r="G287" s="54">
        <v>2357</v>
      </c>
      <c r="H287" s="54">
        <v>928</v>
      </c>
      <c r="I287" s="54">
        <v>491</v>
      </c>
      <c r="J287" s="54">
        <v>299</v>
      </c>
      <c r="K287" s="54">
        <v>182</v>
      </c>
      <c r="L287" s="54">
        <v>97</v>
      </c>
      <c r="M287" s="54">
        <v>69</v>
      </c>
      <c r="N287" s="54">
        <v>57</v>
      </c>
      <c r="O287" s="54"/>
      <c r="Q287" s="25"/>
      <c r="R287" s="12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12"/>
    </row>
    <row r="288" spans="1:30" x14ac:dyDescent="0.2">
      <c r="A288" s="118"/>
      <c r="B288" s="117"/>
      <c r="C288" s="54" t="s">
        <v>16</v>
      </c>
      <c r="D288" s="54">
        <v>18252</v>
      </c>
      <c r="E288" s="54">
        <v>10300</v>
      </c>
      <c r="F288" s="54">
        <v>4829</v>
      </c>
      <c r="G288" s="54">
        <v>2472</v>
      </c>
      <c r="H288" s="54">
        <v>1216</v>
      </c>
      <c r="I288" s="54">
        <v>533</v>
      </c>
      <c r="J288" s="54">
        <v>249</v>
      </c>
      <c r="K288" s="54">
        <v>192</v>
      </c>
      <c r="L288" s="54">
        <v>93</v>
      </c>
      <c r="M288" s="54">
        <v>59</v>
      </c>
      <c r="N288" s="54">
        <v>46</v>
      </c>
      <c r="O288" s="54"/>
      <c r="Q288" s="25"/>
      <c r="R288" s="12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12"/>
    </row>
    <row r="289" spans="1:30" x14ac:dyDescent="0.2">
      <c r="A289" s="118"/>
      <c r="B289" s="117"/>
      <c r="C289" s="54" t="s">
        <v>15</v>
      </c>
      <c r="D289" s="63">
        <f t="shared" ref="D289:N289" si="43">INT(AVERAGE(D286:D288))</f>
        <v>18216</v>
      </c>
      <c r="E289" s="63">
        <f t="shared" si="43"/>
        <v>10028</v>
      </c>
      <c r="F289" s="63">
        <f t="shared" si="43"/>
        <v>4918</v>
      </c>
      <c r="G289" s="63">
        <f t="shared" si="43"/>
        <v>2364</v>
      </c>
      <c r="H289" s="63">
        <f t="shared" si="43"/>
        <v>1052</v>
      </c>
      <c r="I289" s="63">
        <f t="shared" si="43"/>
        <v>512</v>
      </c>
      <c r="J289" s="63">
        <f t="shared" si="43"/>
        <v>293</v>
      </c>
      <c r="K289" s="63">
        <f t="shared" si="43"/>
        <v>183</v>
      </c>
      <c r="L289" s="63">
        <f t="shared" si="43"/>
        <v>97</v>
      </c>
      <c r="M289" s="63">
        <f t="shared" si="43"/>
        <v>63</v>
      </c>
      <c r="N289" s="63">
        <f t="shared" si="43"/>
        <v>52</v>
      </c>
      <c r="O289" s="63"/>
      <c r="P289" s="45"/>
      <c r="Q289" s="25"/>
      <c r="R289" s="12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45"/>
    </row>
    <row r="290" spans="1:30" x14ac:dyDescent="0.2">
      <c r="A290" s="118"/>
      <c r="B290" s="117"/>
      <c r="C290" s="54" t="s">
        <v>14</v>
      </c>
      <c r="D290" s="64">
        <f t="shared" ref="D290:N290" si="44">STDEV(D286:D288)</f>
        <v>308.05248470566397</v>
      </c>
      <c r="E290" s="64">
        <f t="shared" si="44"/>
        <v>238.56305944830044</v>
      </c>
      <c r="F290" s="64">
        <f t="shared" si="44"/>
        <v>91.04577603235272</v>
      </c>
      <c r="G290" s="64">
        <f t="shared" si="44"/>
        <v>104.67568963231147</v>
      </c>
      <c r="H290" s="64">
        <f t="shared" si="44"/>
        <v>148.10806865258894</v>
      </c>
      <c r="I290" s="64">
        <f t="shared" si="44"/>
        <v>21.007935008784976</v>
      </c>
      <c r="J290" s="64">
        <f t="shared" si="44"/>
        <v>41.789153297636084</v>
      </c>
      <c r="K290" s="64">
        <f t="shared" si="44"/>
        <v>8.5440037453175304</v>
      </c>
      <c r="L290" s="64">
        <f t="shared" si="44"/>
        <v>4.5092497528228943</v>
      </c>
      <c r="M290" s="64">
        <f t="shared" si="44"/>
        <v>5.2915026221291814</v>
      </c>
      <c r="N290" s="64">
        <f t="shared" si="44"/>
        <v>5.8594652770823155</v>
      </c>
      <c r="O290" s="64"/>
      <c r="P290" s="56"/>
      <c r="Q290" s="25"/>
      <c r="R290" s="12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56"/>
    </row>
    <row r="291" spans="1:30" x14ac:dyDescent="0.2">
      <c r="A291" s="52"/>
      <c r="B291" s="67"/>
      <c r="C291" s="54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Q291" s="25"/>
      <c r="R291" s="12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12"/>
    </row>
    <row r="292" spans="1:30" ht="15.75" x14ac:dyDescent="0.25">
      <c r="A292" s="118" t="s">
        <v>107</v>
      </c>
      <c r="B292" s="100" t="s">
        <v>131</v>
      </c>
      <c r="C292" s="100" t="s">
        <v>25</v>
      </c>
      <c r="D292" s="100">
        <v>0</v>
      </c>
      <c r="E292" s="100">
        <v>2</v>
      </c>
      <c r="F292" s="100">
        <v>4</v>
      </c>
      <c r="G292" s="100">
        <v>8</v>
      </c>
      <c r="H292" s="100">
        <v>16</v>
      </c>
      <c r="I292" s="100">
        <v>32</v>
      </c>
      <c r="J292" s="100">
        <v>64</v>
      </c>
      <c r="K292" s="100">
        <v>128</v>
      </c>
      <c r="L292" s="100">
        <v>256</v>
      </c>
      <c r="M292" s="100">
        <v>512</v>
      </c>
      <c r="N292" s="100">
        <v>1024</v>
      </c>
      <c r="O292" s="66"/>
      <c r="Q292" s="25"/>
      <c r="R292" s="12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12"/>
    </row>
    <row r="293" spans="1:30" ht="15" customHeight="1" x14ac:dyDescent="0.2">
      <c r="A293" s="118"/>
      <c r="B293" s="117" t="s">
        <v>132</v>
      </c>
      <c r="C293" s="54" t="s">
        <v>18</v>
      </c>
      <c r="D293" s="75">
        <f t="shared" ref="D293:N293" si="45">LOG(D281,2)</f>
        <v>14.267957084402839</v>
      </c>
      <c r="E293" s="75">
        <f t="shared" si="45"/>
        <v>13.07079180942306</v>
      </c>
      <c r="F293" s="75">
        <f t="shared" si="45"/>
        <v>11.835655690839801</v>
      </c>
      <c r="G293" s="75">
        <f t="shared" si="45"/>
        <v>10.493855449240824</v>
      </c>
      <c r="H293" s="75">
        <f t="shared" si="45"/>
        <v>9.7364019313182908</v>
      </c>
      <c r="I293" s="75">
        <f t="shared" si="45"/>
        <v>9.2923216328020395</v>
      </c>
      <c r="J293" s="75">
        <f t="shared" si="45"/>
        <v>9.2407913321619581</v>
      </c>
      <c r="K293" s="75">
        <f t="shared" si="45"/>
        <v>9.2807707701306033</v>
      </c>
      <c r="L293" s="75">
        <f t="shared" si="45"/>
        <v>9.2288186904958813</v>
      </c>
      <c r="M293" s="75">
        <f t="shared" si="45"/>
        <v>9.2191685204621621</v>
      </c>
      <c r="N293" s="75">
        <f t="shared" si="45"/>
        <v>9.2094533656289492</v>
      </c>
      <c r="O293" s="66"/>
      <c r="Q293" s="25"/>
      <c r="R293" s="12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12"/>
    </row>
    <row r="294" spans="1:30" x14ac:dyDescent="0.2">
      <c r="A294" s="118"/>
      <c r="B294" s="117"/>
      <c r="C294" s="54" t="s">
        <v>17</v>
      </c>
      <c r="D294" s="75">
        <f t="shared" ref="D294:N294" si="46">LOG(D282,2)</f>
        <v>14.327412297270401</v>
      </c>
      <c r="E294" s="75">
        <f t="shared" si="46"/>
        <v>13.091435386323608</v>
      </c>
      <c r="F294" s="75">
        <f t="shared" si="46"/>
        <v>11.755722153642282</v>
      </c>
      <c r="G294" s="75">
        <f t="shared" si="46"/>
        <v>10.802516365121223</v>
      </c>
      <c r="H294" s="75">
        <f t="shared" si="46"/>
        <v>9.6706562491184407</v>
      </c>
      <c r="I294" s="75">
        <f t="shared" si="46"/>
        <v>9.4115109880120702</v>
      </c>
      <c r="J294" s="75">
        <f t="shared" si="46"/>
        <v>9.2691266791494193</v>
      </c>
      <c r="K294" s="75">
        <f t="shared" si="46"/>
        <v>9.2312211807111861</v>
      </c>
      <c r="L294" s="75">
        <f t="shared" si="46"/>
        <v>9.2597432636907815</v>
      </c>
      <c r="M294" s="75">
        <f t="shared" si="46"/>
        <v>9.2502984179063326</v>
      </c>
      <c r="N294" s="75">
        <f t="shared" si="46"/>
        <v>9.2288186904958813</v>
      </c>
      <c r="O294" s="66"/>
      <c r="Q294" s="25"/>
      <c r="R294" s="12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12"/>
    </row>
    <row r="295" spans="1:30" x14ac:dyDescent="0.2">
      <c r="A295" s="118"/>
      <c r="B295" s="117"/>
      <c r="C295" s="54" t="s">
        <v>16</v>
      </c>
      <c r="D295" s="75">
        <f t="shared" ref="D295:N295" si="47">LOG(D283,2)</f>
        <v>14.137391449247625</v>
      </c>
      <c r="E295" s="75">
        <f t="shared" si="47"/>
        <v>13.038233134731779</v>
      </c>
      <c r="F295" s="75">
        <f t="shared" si="47"/>
        <v>11.811776055326661</v>
      </c>
      <c r="G295" s="75">
        <f t="shared" si="47"/>
        <v>10.639340708652233</v>
      </c>
      <c r="H295" s="75">
        <f t="shared" si="47"/>
        <v>9.605479518061669</v>
      </c>
      <c r="I295" s="75">
        <f t="shared" si="47"/>
        <v>9.4470832262096529</v>
      </c>
      <c r="J295" s="75">
        <f t="shared" si="47"/>
        <v>9.2070143201775334</v>
      </c>
      <c r="K295" s="75">
        <f t="shared" si="47"/>
        <v>9.1823943534045291</v>
      </c>
      <c r="L295" s="75">
        <f t="shared" si="47"/>
        <v>9.1972166931100521</v>
      </c>
      <c r="M295" s="75">
        <f t="shared" si="47"/>
        <v>9.1724275086454838</v>
      </c>
      <c r="N295" s="75">
        <f t="shared" si="47"/>
        <v>9.1724275086454838</v>
      </c>
      <c r="O295" s="66"/>
      <c r="Q295" s="25"/>
      <c r="R295" s="12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12"/>
    </row>
    <row r="296" spans="1:30" x14ac:dyDescent="0.2">
      <c r="A296" s="118"/>
      <c r="B296" s="117"/>
      <c r="C296" s="54" t="s">
        <v>15</v>
      </c>
      <c r="D296" s="59">
        <f t="shared" ref="D296:N296" si="48">(AVERAGE(D293:D295))</f>
        <v>14.244253610306956</v>
      </c>
      <c r="E296" s="59">
        <f t="shared" si="48"/>
        <v>13.066820110159483</v>
      </c>
      <c r="F296" s="59">
        <f t="shared" si="48"/>
        <v>11.801051299936248</v>
      </c>
      <c r="G296" s="59">
        <f t="shared" si="48"/>
        <v>10.645237507671427</v>
      </c>
      <c r="H296" s="59">
        <f t="shared" si="48"/>
        <v>9.6708458994994668</v>
      </c>
      <c r="I296" s="59">
        <f t="shared" si="48"/>
        <v>9.3836386156745881</v>
      </c>
      <c r="J296" s="59">
        <f t="shared" si="48"/>
        <v>9.2389774438296381</v>
      </c>
      <c r="K296" s="59">
        <f t="shared" si="48"/>
        <v>9.2314621014154401</v>
      </c>
      <c r="L296" s="59">
        <f t="shared" si="48"/>
        <v>9.2285928824322383</v>
      </c>
      <c r="M296" s="59">
        <f t="shared" si="48"/>
        <v>9.2139648156713267</v>
      </c>
      <c r="N296" s="59">
        <f t="shared" si="48"/>
        <v>9.2035665215901048</v>
      </c>
      <c r="O296" s="66"/>
      <c r="Q296" s="25"/>
      <c r="R296" s="12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12"/>
    </row>
    <row r="297" spans="1:30" x14ac:dyDescent="0.2">
      <c r="A297" s="118"/>
      <c r="B297" s="117"/>
      <c r="C297" s="54" t="s">
        <v>14</v>
      </c>
      <c r="D297" s="59">
        <f t="shared" ref="D297:N297" si="49">STDEV(D293:D295)</f>
        <v>9.7202734961442494E-2</v>
      </c>
      <c r="E297" s="59">
        <f t="shared" si="49"/>
        <v>2.6822577987402531E-2</v>
      </c>
      <c r="F297" s="59">
        <f t="shared" si="49"/>
        <v>4.1031791038960652E-2</v>
      </c>
      <c r="G297" s="59">
        <f t="shared" si="49"/>
        <v>0.15441492617955113</v>
      </c>
      <c r="H297" s="59">
        <f t="shared" si="49"/>
        <v>6.5461412669485547E-2</v>
      </c>
      <c r="I297" s="59">
        <f t="shared" si="49"/>
        <v>8.1058247904240543E-2</v>
      </c>
      <c r="J297" s="59">
        <f t="shared" si="49"/>
        <v>3.1095882805038725E-2</v>
      </c>
      <c r="K297" s="59">
        <f t="shared" si="49"/>
        <v>4.91886508663823E-2</v>
      </c>
      <c r="L297" s="59">
        <f t="shared" si="49"/>
        <v>3.1263896895747642E-2</v>
      </c>
      <c r="M297" s="59">
        <f t="shared" si="49"/>
        <v>3.9195389205115186E-2</v>
      </c>
      <c r="N297" s="59">
        <f t="shared" si="49"/>
        <v>2.8652793008263757E-2</v>
      </c>
      <c r="O297" s="66"/>
      <c r="Q297" s="25"/>
      <c r="R297" s="12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12"/>
    </row>
    <row r="298" spans="1:30" ht="15" customHeight="1" x14ac:dyDescent="0.2">
      <c r="A298" s="118"/>
      <c r="B298" s="117" t="s">
        <v>130</v>
      </c>
      <c r="C298" s="54" t="s">
        <v>18</v>
      </c>
      <c r="D298" s="75">
        <f t="shared" ref="D298:N298" si="50">LOG(D286,2)</f>
        <v>14.175627515187584</v>
      </c>
      <c r="E298" s="75">
        <f t="shared" si="50"/>
        <v>13.27786854617684</v>
      </c>
      <c r="F298" s="75">
        <f t="shared" si="50"/>
        <v>12.290882822429579</v>
      </c>
      <c r="G298" s="75">
        <f t="shared" si="50"/>
        <v>11.144020869266893</v>
      </c>
      <c r="H298" s="75">
        <f t="shared" si="50"/>
        <v>9.9829935746943104</v>
      </c>
      <c r="I298" s="75">
        <f t="shared" si="50"/>
        <v>9.0028150156070534</v>
      </c>
      <c r="J298" s="75">
        <f t="shared" si="50"/>
        <v>8.3750394313469236</v>
      </c>
      <c r="K298" s="75">
        <f t="shared" si="50"/>
        <v>7.4512111118323299</v>
      </c>
      <c r="L298" s="75">
        <f t="shared" si="50"/>
        <v>6.6724253419714952</v>
      </c>
      <c r="M298" s="75">
        <f t="shared" si="50"/>
        <v>5.9307373375628867</v>
      </c>
      <c r="N298" s="75">
        <f t="shared" si="50"/>
        <v>5.7813597135246599</v>
      </c>
      <c r="O298" s="66"/>
      <c r="Q298" s="25"/>
      <c r="R298" s="12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12"/>
    </row>
    <row r="299" spans="1:30" x14ac:dyDescent="0.2">
      <c r="A299" s="118"/>
      <c r="B299" s="117"/>
      <c r="C299" s="54" t="s">
        <v>17</v>
      </c>
      <c r="D299" s="75">
        <f t="shared" ref="D299:N299" si="51">LOG(D287,2)</f>
        <v>14.127027043004599</v>
      </c>
      <c r="E299" s="75">
        <f t="shared" si="51"/>
        <v>13.266347341835894</v>
      </c>
      <c r="F299" s="75">
        <f t="shared" si="51"/>
        <v>12.262975701227944</v>
      </c>
      <c r="G299" s="75">
        <f t="shared" si="51"/>
        <v>11.202736043250168</v>
      </c>
      <c r="H299" s="75">
        <f t="shared" si="51"/>
        <v>9.8579809951275728</v>
      </c>
      <c r="I299" s="75">
        <f t="shared" si="51"/>
        <v>8.9395792143146924</v>
      </c>
      <c r="J299" s="75">
        <f t="shared" si="51"/>
        <v>8.2240016741981066</v>
      </c>
      <c r="K299" s="75">
        <f t="shared" si="51"/>
        <v>7.5077946401986964</v>
      </c>
      <c r="L299" s="75">
        <f t="shared" si="51"/>
        <v>6.5999128421871278</v>
      </c>
      <c r="M299" s="75">
        <f t="shared" si="51"/>
        <v>6.10852445677817</v>
      </c>
      <c r="N299" s="75">
        <f t="shared" si="51"/>
        <v>5.8328900141647422</v>
      </c>
      <c r="O299" s="66"/>
      <c r="Q299" s="25"/>
      <c r="R299" s="12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12"/>
    </row>
    <row r="300" spans="1:30" x14ac:dyDescent="0.2">
      <c r="A300" s="118"/>
      <c r="B300" s="117"/>
      <c r="C300" s="54" t="s">
        <v>16</v>
      </c>
      <c r="D300" s="75">
        <f t="shared" ref="D300:N300" si="52">LOG(D288,2)</f>
        <v>14.155766938445652</v>
      </c>
      <c r="E300" s="75">
        <f t="shared" si="52"/>
        <v>13.330356716957944</v>
      </c>
      <c r="F300" s="75">
        <f t="shared" si="52"/>
        <v>12.237508748172656</v>
      </c>
      <c r="G300" s="75">
        <f t="shared" si="52"/>
        <v>11.271463027904375</v>
      </c>
      <c r="H300" s="75">
        <f t="shared" si="52"/>
        <v>10.247927513443587</v>
      </c>
      <c r="I300" s="75">
        <f t="shared" si="52"/>
        <v>9.0579917227591764</v>
      </c>
      <c r="J300" s="75">
        <f t="shared" si="52"/>
        <v>7.9600019320680806</v>
      </c>
      <c r="K300" s="75">
        <f t="shared" si="52"/>
        <v>7.5849625007211561</v>
      </c>
      <c r="L300" s="75">
        <f t="shared" si="52"/>
        <v>6.5391588111080319</v>
      </c>
      <c r="M300" s="75">
        <f t="shared" si="52"/>
        <v>5.8826430493618416</v>
      </c>
      <c r="N300" s="75">
        <f t="shared" si="52"/>
        <v>5.5235619560570131</v>
      </c>
      <c r="O300" s="66"/>
      <c r="Q300" s="25"/>
      <c r="R300" s="12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12"/>
    </row>
    <row r="301" spans="1:30" x14ac:dyDescent="0.2">
      <c r="A301" s="118"/>
      <c r="B301" s="117"/>
      <c r="C301" s="54" t="s">
        <v>15</v>
      </c>
      <c r="D301" s="59">
        <f t="shared" ref="D301:N301" si="53">(AVERAGE(D298:D300))</f>
        <v>14.152807165545944</v>
      </c>
      <c r="E301" s="59">
        <f t="shared" si="53"/>
        <v>13.291524201656893</v>
      </c>
      <c r="F301" s="59">
        <f t="shared" si="53"/>
        <v>12.263789090610061</v>
      </c>
      <c r="G301" s="59">
        <f t="shared" si="53"/>
        <v>11.20607331347381</v>
      </c>
      <c r="H301" s="59">
        <f t="shared" si="53"/>
        <v>10.029634027755156</v>
      </c>
      <c r="I301" s="59">
        <f t="shared" si="53"/>
        <v>9.0001286508936413</v>
      </c>
      <c r="J301" s="59">
        <f t="shared" si="53"/>
        <v>8.1863476792043706</v>
      </c>
      <c r="K301" s="59">
        <f t="shared" si="53"/>
        <v>7.5146560842507268</v>
      </c>
      <c r="L301" s="59">
        <f t="shared" si="53"/>
        <v>6.6038323317555516</v>
      </c>
      <c r="M301" s="59">
        <f t="shared" si="53"/>
        <v>5.9739682812342991</v>
      </c>
      <c r="N301" s="59">
        <f t="shared" si="53"/>
        <v>5.7126038945821378</v>
      </c>
      <c r="O301" s="66"/>
      <c r="Q301" s="25"/>
      <c r="R301" s="12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12"/>
    </row>
    <row r="302" spans="1:30" x14ac:dyDescent="0.2">
      <c r="A302" s="118"/>
      <c r="B302" s="117"/>
      <c r="C302" s="54" t="s">
        <v>14</v>
      </c>
      <c r="D302" s="59">
        <f t="shared" ref="D302:N302" si="54">STDEV(D298:D300)</f>
        <v>2.443504994502051E-2</v>
      </c>
      <c r="E302" s="59">
        <f t="shared" si="54"/>
        <v>3.4119755579740361E-2</v>
      </c>
      <c r="F302" s="59">
        <f t="shared" si="54"/>
        <v>2.6696332190229148E-2</v>
      </c>
      <c r="G302" s="59">
        <f t="shared" si="54"/>
        <v>6.3786589334706573E-2</v>
      </c>
      <c r="H302" s="59">
        <f t="shared" si="54"/>
        <v>0.19911321071939492</v>
      </c>
      <c r="I302" s="59">
        <f t="shared" si="54"/>
        <v>5.9251944740732788E-2</v>
      </c>
      <c r="J302" s="59">
        <f t="shared" si="54"/>
        <v>0.21006522548044487</v>
      </c>
      <c r="K302" s="59">
        <f t="shared" si="54"/>
        <v>6.7139169404170251E-2</v>
      </c>
      <c r="L302" s="59">
        <f t="shared" si="54"/>
        <v>6.6719666223335833E-2</v>
      </c>
      <c r="M302" s="59">
        <f t="shared" si="54"/>
        <v>0.11898440411304326</v>
      </c>
      <c r="N302" s="59">
        <f t="shared" si="54"/>
        <v>0.16573015375005617</v>
      </c>
      <c r="O302" s="66"/>
      <c r="Q302" s="25"/>
      <c r="R302" s="12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12"/>
    </row>
    <row r="303" spans="1:30" x14ac:dyDescent="0.2">
      <c r="A303" s="52"/>
      <c r="B303" s="67"/>
      <c r="C303" s="54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Q303" s="25"/>
      <c r="R303" s="12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12"/>
    </row>
    <row r="304" spans="1:30" ht="15.75" x14ac:dyDescent="0.25">
      <c r="A304" s="123" t="s">
        <v>144</v>
      </c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66"/>
      <c r="Q304" s="25"/>
      <c r="R304" s="12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12"/>
    </row>
    <row r="305" spans="1:30" ht="15" customHeight="1" x14ac:dyDescent="0.25">
      <c r="A305" s="118" t="s">
        <v>95</v>
      </c>
      <c r="B305" s="100" t="s">
        <v>131</v>
      </c>
      <c r="C305" s="100" t="s">
        <v>25</v>
      </c>
      <c r="D305" s="100">
        <v>0</v>
      </c>
      <c r="E305" s="100">
        <v>2</v>
      </c>
      <c r="F305" s="100">
        <v>4</v>
      </c>
      <c r="G305" s="100">
        <v>8</v>
      </c>
      <c r="H305" s="100">
        <v>16</v>
      </c>
      <c r="I305" s="100">
        <v>32</v>
      </c>
      <c r="J305" s="100">
        <v>64</v>
      </c>
      <c r="K305" s="100">
        <v>128</v>
      </c>
      <c r="L305" s="100">
        <v>256</v>
      </c>
      <c r="M305" s="100">
        <v>512</v>
      </c>
      <c r="N305" s="100">
        <v>1024</v>
      </c>
      <c r="O305" s="66"/>
      <c r="Q305" s="25"/>
      <c r="R305" s="12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12"/>
    </row>
    <row r="306" spans="1:30" ht="15" customHeight="1" x14ac:dyDescent="0.2">
      <c r="A306" s="118"/>
      <c r="B306" s="117" t="s">
        <v>133</v>
      </c>
      <c r="C306" s="54" t="s">
        <v>18</v>
      </c>
      <c r="D306" s="54">
        <v>20245</v>
      </c>
      <c r="E306" s="54">
        <v>8359</v>
      </c>
      <c r="F306" s="54">
        <v>3717</v>
      </c>
      <c r="G306" s="54">
        <v>1806</v>
      </c>
      <c r="H306" s="54">
        <v>792</v>
      </c>
      <c r="I306" s="54">
        <v>707</v>
      </c>
      <c r="J306" s="54">
        <v>671</v>
      </c>
      <c r="K306" s="54">
        <v>686</v>
      </c>
      <c r="L306" s="54">
        <v>676</v>
      </c>
      <c r="M306" s="54">
        <v>672</v>
      </c>
      <c r="N306" s="54">
        <v>638</v>
      </c>
      <c r="O306" s="66"/>
      <c r="Q306" s="25"/>
      <c r="R306" s="12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12"/>
    </row>
    <row r="307" spans="1:30" x14ac:dyDescent="0.2">
      <c r="A307" s="118"/>
      <c r="B307" s="117"/>
      <c r="C307" s="54" t="s">
        <v>17</v>
      </c>
      <c r="D307" s="54">
        <v>19021</v>
      </c>
      <c r="E307" s="54">
        <v>8556</v>
      </c>
      <c r="F307" s="54">
        <v>3936</v>
      </c>
      <c r="G307" s="54">
        <v>1862</v>
      </c>
      <c r="H307" s="54">
        <v>718</v>
      </c>
      <c r="I307" s="54">
        <v>641</v>
      </c>
      <c r="J307" s="54">
        <v>683</v>
      </c>
      <c r="K307" s="54">
        <v>677</v>
      </c>
      <c r="L307" s="54">
        <v>689</v>
      </c>
      <c r="M307" s="54">
        <v>685</v>
      </c>
      <c r="N307" s="54">
        <v>629</v>
      </c>
      <c r="O307" s="66"/>
      <c r="Q307" s="25"/>
      <c r="R307" s="12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12"/>
    </row>
    <row r="308" spans="1:30" x14ac:dyDescent="0.2">
      <c r="A308" s="118"/>
      <c r="B308" s="117"/>
      <c r="C308" s="54" t="s">
        <v>16</v>
      </c>
      <c r="D308" s="54">
        <v>19626</v>
      </c>
      <c r="E308" s="54">
        <v>8220</v>
      </c>
      <c r="F308" s="54">
        <v>3888</v>
      </c>
      <c r="G308" s="54">
        <v>1985</v>
      </c>
      <c r="H308" s="54">
        <v>737</v>
      </c>
      <c r="I308" s="54">
        <v>628</v>
      </c>
      <c r="J308" s="54">
        <v>695</v>
      </c>
      <c r="K308" s="54">
        <v>653</v>
      </c>
      <c r="L308" s="54">
        <v>646</v>
      </c>
      <c r="M308" s="54">
        <v>707</v>
      </c>
      <c r="N308" s="54">
        <v>663</v>
      </c>
      <c r="O308" s="66"/>
      <c r="Q308" s="25"/>
      <c r="R308" s="12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12"/>
    </row>
    <row r="309" spans="1:30" x14ac:dyDescent="0.2">
      <c r="A309" s="118"/>
      <c r="B309" s="117"/>
      <c r="C309" s="54" t="s">
        <v>15</v>
      </c>
      <c r="D309" s="68">
        <f t="shared" ref="D309:N309" si="55">INT(AVERAGE(D306:D308))</f>
        <v>19630</v>
      </c>
      <c r="E309" s="68">
        <f t="shared" si="55"/>
        <v>8378</v>
      </c>
      <c r="F309" s="68">
        <f t="shared" si="55"/>
        <v>3847</v>
      </c>
      <c r="G309" s="68">
        <f t="shared" si="55"/>
        <v>1884</v>
      </c>
      <c r="H309" s="68">
        <f t="shared" si="55"/>
        <v>749</v>
      </c>
      <c r="I309" s="68">
        <f t="shared" si="55"/>
        <v>658</v>
      </c>
      <c r="J309" s="68">
        <f t="shared" si="55"/>
        <v>683</v>
      </c>
      <c r="K309" s="68">
        <f t="shared" si="55"/>
        <v>672</v>
      </c>
      <c r="L309" s="68">
        <f t="shared" si="55"/>
        <v>670</v>
      </c>
      <c r="M309" s="68">
        <f t="shared" si="55"/>
        <v>688</v>
      </c>
      <c r="N309" s="68">
        <f t="shared" si="55"/>
        <v>643</v>
      </c>
      <c r="O309" s="66"/>
      <c r="Q309" s="25"/>
      <c r="R309" s="12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12"/>
    </row>
    <row r="310" spans="1:30" x14ac:dyDescent="0.2">
      <c r="A310" s="118"/>
      <c r="B310" s="117"/>
      <c r="C310" s="54" t="s">
        <v>14</v>
      </c>
      <c r="D310" s="69">
        <f t="shared" ref="D310:N310" si="56">STDEV(D306:D308)</f>
        <v>612.01334408110199</v>
      </c>
      <c r="E310" s="69">
        <f t="shared" si="56"/>
        <v>168.83226389921251</v>
      </c>
      <c r="F310" s="69">
        <f t="shared" si="56"/>
        <v>115.11298797268708</v>
      </c>
      <c r="G310" s="69">
        <f t="shared" si="56"/>
        <v>91.566005336769678</v>
      </c>
      <c r="H310" s="69">
        <f t="shared" si="56"/>
        <v>38.43175770115127</v>
      </c>
      <c r="I310" s="69">
        <f t="shared" si="56"/>
        <v>42.359571921034963</v>
      </c>
      <c r="J310" s="69">
        <f t="shared" si="56"/>
        <v>12</v>
      </c>
      <c r="K310" s="69">
        <f t="shared" si="56"/>
        <v>17.058722109231979</v>
      </c>
      <c r="L310" s="69">
        <f t="shared" si="56"/>
        <v>22.052966542697455</v>
      </c>
      <c r="M310" s="69">
        <f t="shared" si="56"/>
        <v>17.691806012954132</v>
      </c>
      <c r="N310" s="69">
        <f t="shared" si="56"/>
        <v>17.616280348965084</v>
      </c>
      <c r="O310" s="66"/>
      <c r="Q310" s="25"/>
      <c r="R310" s="12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12"/>
    </row>
    <row r="311" spans="1:30" ht="15" customHeight="1" x14ac:dyDescent="0.2">
      <c r="A311" s="118"/>
      <c r="B311" s="117" t="s">
        <v>130</v>
      </c>
      <c r="C311" s="54" t="s">
        <v>18</v>
      </c>
      <c r="D311" s="54">
        <v>17580</v>
      </c>
      <c r="E311" s="54">
        <v>11537</v>
      </c>
      <c r="F311" s="54">
        <v>5308</v>
      </c>
      <c r="G311" s="54">
        <v>2764</v>
      </c>
      <c r="H311" s="54">
        <v>1086</v>
      </c>
      <c r="I311" s="54">
        <v>585</v>
      </c>
      <c r="J311" s="54">
        <v>326</v>
      </c>
      <c r="K311" s="54">
        <v>156</v>
      </c>
      <c r="L311" s="54">
        <v>112</v>
      </c>
      <c r="M311" s="54">
        <v>52</v>
      </c>
      <c r="N311" s="54">
        <v>23</v>
      </c>
      <c r="O311" s="66"/>
      <c r="Q311" s="25"/>
      <c r="R311" s="12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12"/>
    </row>
    <row r="312" spans="1:30" x14ac:dyDescent="0.2">
      <c r="A312" s="118"/>
      <c r="B312" s="117"/>
      <c r="C312" s="54" t="s">
        <v>17</v>
      </c>
      <c r="D312" s="54">
        <v>17067</v>
      </c>
      <c r="E312" s="54">
        <v>12092</v>
      </c>
      <c r="F312" s="54">
        <v>5486</v>
      </c>
      <c r="G312" s="54">
        <v>2952</v>
      </c>
      <c r="H312" s="54">
        <v>1281</v>
      </c>
      <c r="I312" s="54">
        <v>651</v>
      </c>
      <c r="J312" s="54">
        <v>366</v>
      </c>
      <c r="K312" s="54">
        <v>150</v>
      </c>
      <c r="L312" s="54">
        <v>75</v>
      </c>
      <c r="M312" s="54">
        <v>43</v>
      </c>
      <c r="N312" s="54">
        <v>33</v>
      </c>
      <c r="O312" s="66"/>
      <c r="Q312" s="25"/>
      <c r="R312" s="12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12"/>
    </row>
    <row r="313" spans="1:30" x14ac:dyDescent="0.2">
      <c r="A313" s="118"/>
      <c r="B313" s="117"/>
      <c r="C313" s="54" t="s">
        <v>16</v>
      </c>
      <c r="D313" s="54">
        <v>18151</v>
      </c>
      <c r="E313" s="54">
        <v>11836</v>
      </c>
      <c r="F313" s="54">
        <v>5392</v>
      </c>
      <c r="G313" s="54">
        <v>2860</v>
      </c>
      <c r="H313" s="54">
        <v>1115</v>
      </c>
      <c r="I313" s="54">
        <v>529</v>
      </c>
      <c r="J313" s="54">
        <v>334</v>
      </c>
      <c r="K313" s="54">
        <v>195</v>
      </c>
      <c r="L313" s="54">
        <v>99</v>
      </c>
      <c r="M313" s="54">
        <v>50</v>
      </c>
      <c r="N313" s="54">
        <v>16</v>
      </c>
      <c r="O313" s="66"/>
      <c r="Q313" s="25"/>
      <c r="R313" s="12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12"/>
    </row>
    <row r="314" spans="1:30" x14ac:dyDescent="0.2">
      <c r="A314" s="118"/>
      <c r="B314" s="117"/>
      <c r="C314" s="54" t="s">
        <v>15</v>
      </c>
      <c r="D314" s="71">
        <f t="shared" ref="D314:N314" si="57">AVERAGE(D311:D313)</f>
        <v>17599.333333333332</v>
      </c>
      <c r="E314" s="71">
        <f t="shared" si="57"/>
        <v>11821.666666666666</v>
      </c>
      <c r="F314" s="71">
        <f t="shared" si="57"/>
        <v>5395.333333333333</v>
      </c>
      <c r="G314" s="71">
        <f t="shared" si="57"/>
        <v>2858.6666666666665</v>
      </c>
      <c r="H314" s="71">
        <f t="shared" si="57"/>
        <v>1160.6666666666667</v>
      </c>
      <c r="I314" s="71">
        <f t="shared" si="57"/>
        <v>588.33333333333337</v>
      </c>
      <c r="J314" s="71">
        <f t="shared" si="57"/>
        <v>342</v>
      </c>
      <c r="K314" s="71">
        <f t="shared" si="57"/>
        <v>167</v>
      </c>
      <c r="L314" s="71">
        <f t="shared" si="57"/>
        <v>95.333333333333329</v>
      </c>
      <c r="M314" s="71">
        <f t="shared" si="57"/>
        <v>48.333333333333336</v>
      </c>
      <c r="N314" s="71">
        <f t="shared" si="57"/>
        <v>24</v>
      </c>
      <c r="O314" s="66"/>
      <c r="Q314" s="25"/>
      <c r="R314" s="12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12"/>
    </row>
    <row r="315" spans="1:30" x14ac:dyDescent="0.2">
      <c r="A315" s="118"/>
      <c r="B315" s="117"/>
      <c r="C315" s="54" t="s">
        <v>14</v>
      </c>
      <c r="D315" s="64">
        <f t="shared" ref="D315:N315" si="58">STDEV(D311:D313)</f>
        <v>542.25854841886394</v>
      </c>
      <c r="E315" s="64">
        <f t="shared" si="58"/>
        <v>277.77748888873867</v>
      </c>
      <c r="F315" s="64">
        <f t="shared" si="58"/>
        <v>89.046804172487484</v>
      </c>
      <c r="G315" s="64">
        <f t="shared" si="58"/>
        <v>94.007091931052372</v>
      </c>
      <c r="H315" s="64">
        <f t="shared" si="58"/>
        <v>105.21565156065581</v>
      </c>
      <c r="I315" s="64">
        <f t="shared" si="58"/>
        <v>61.068267810159256</v>
      </c>
      <c r="J315" s="64">
        <f t="shared" si="58"/>
        <v>21.166010488516726</v>
      </c>
      <c r="K315" s="64">
        <f t="shared" si="58"/>
        <v>24.433583445741231</v>
      </c>
      <c r="L315" s="64">
        <f t="shared" si="58"/>
        <v>18.770544300401465</v>
      </c>
      <c r="M315" s="64">
        <f t="shared" si="58"/>
        <v>4.7258156262526088</v>
      </c>
      <c r="N315" s="64">
        <f t="shared" si="58"/>
        <v>8.5440037453175304</v>
      </c>
      <c r="O315" s="66"/>
      <c r="Q315" s="25"/>
      <c r="R315" s="12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12"/>
    </row>
    <row r="316" spans="1:30" x14ac:dyDescent="0.2">
      <c r="O316" s="51"/>
      <c r="P316" s="57"/>
      <c r="Q316" s="25"/>
      <c r="R316" s="12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57"/>
    </row>
    <row r="317" spans="1:30" ht="15.75" x14ac:dyDescent="0.25">
      <c r="A317" s="118" t="s">
        <v>106</v>
      </c>
      <c r="B317" s="100" t="s">
        <v>131</v>
      </c>
      <c r="C317" s="100" t="s">
        <v>25</v>
      </c>
      <c r="D317" s="100">
        <v>0</v>
      </c>
      <c r="E317" s="100">
        <v>2</v>
      </c>
      <c r="F317" s="100">
        <v>4</v>
      </c>
      <c r="G317" s="100">
        <v>8</v>
      </c>
      <c r="H317" s="100">
        <v>16</v>
      </c>
      <c r="I317" s="100">
        <v>32</v>
      </c>
      <c r="J317" s="100">
        <v>64</v>
      </c>
      <c r="K317" s="100">
        <v>128</v>
      </c>
      <c r="L317" s="100">
        <v>256</v>
      </c>
      <c r="M317" s="100">
        <v>512</v>
      </c>
      <c r="N317" s="100">
        <v>1024</v>
      </c>
      <c r="O317" s="57"/>
      <c r="P317" s="57"/>
      <c r="Q317" s="25"/>
      <c r="R317" s="12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57"/>
    </row>
    <row r="318" spans="1:30" ht="15" customHeight="1" x14ac:dyDescent="0.2">
      <c r="A318" s="118"/>
      <c r="B318" s="117" t="s">
        <v>133</v>
      </c>
      <c r="C318" s="54" t="s">
        <v>18</v>
      </c>
      <c r="D318" s="75">
        <f t="shared" ref="D318:N318" si="59">LOG(D306,2)</f>
        <v>14.305278022563821</v>
      </c>
      <c r="E318" s="75">
        <f t="shared" si="59"/>
        <v>13.029114645469038</v>
      </c>
      <c r="F318" s="75">
        <f t="shared" si="59"/>
        <v>11.859922972861758</v>
      </c>
      <c r="G318" s="75">
        <f t="shared" si="59"/>
        <v>10.818582177480859</v>
      </c>
      <c r="H318" s="75">
        <f t="shared" si="59"/>
        <v>9.6293566200796104</v>
      </c>
      <c r="I318" s="75">
        <f t="shared" si="59"/>
        <v>9.4655664048093993</v>
      </c>
      <c r="J318" s="75">
        <f t="shared" si="59"/>
        <v>9.3901689562001849</v>
      </c>
      <c r="K318" s="75">
        <f t="shared" si="59"/>
        <v>9.422064766172813</v>
      </c>
      <c r="L318" s="75">
        <f t="shared" si="59"/>
        <v>9.4008794362821853</v>
      </c>
      <c r="M318" s="75">
        <f t="shared" si="59"/>
        <v>9.3923174227787598</v>
      </c>
      <c r="N318" s="75">
        <f t="shared" si="59"/>
        <v>9.3174126137648692</v>
      </c>
      <c r="O318" s="54"/>
      <c r="P318" s="57"/>
      <c r="Q318" s="25"/>
      <c r="R318" s="12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57"/>
    </row>
    <row r="319" spans="1:30" x14ac:dyDescent="0.2">
      <c r="A319" s="118"/>
      <c r="B319" s="117"/>
      <c r="C319" s="54" t="s">
        <v>17</v>
      </c>
      <c r="D319" s="75">
        <f t="shared" ref="D319:N319" si="60">LOG(D307,2)</f>
        <v>14.215305475228288</v>
      </c>
      <c r="E319" s="75">
        <f t="shared" si="60"/>
        <v>13.062720767165045</v>
      </c>
      <c r="F319" s="75">
        <f t="shared" si="60"/>
        <v>11.94251450533924</v>
      </c>
      <c r="G319" s="75">
        <f t="shared" si="60"/>
        <v>10.862637357558794</v>
      </c>
      <c r="H319" s="75">
        <f t="shared" si="60"/>
        <v>9.4878400338230513</v>
      </c>
      <c r="I319" s="75">
        <f t="shared" si="60"/>
        <v>9.3241805466187415</v>
      </c>
      <c r="J319" s="75">
        <f t="shared" si="60"/>
        <v>9.4157417682900917</v>
      </c>
      <c r="K319" s="75">
        <f t="shared" si="60"/>
        <v>9.4030120235749965</v>
      </c>
      <c r="L319" s="75">
        <f t="shared" si="60"/>
        <v>9.4283601727042914</v>
      </c>
      <c r="M319" s="75">
        <f t="shared" si="60"/>
        <v>9.419960177847889</v>
      </c>
      <c r="N319" s="75">
        <f t="shared" si="60"/>
        <v>9.2969162068792901</v>
      </c>
      <c r="O319" s="54"/>
      <c r="P319" s="57"/>
      <c r="Q319" s="25"/>
      <c r="R319" s="12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57"/>
    </row>
    <row r="320" spans="1:30" x14ac:dyDescent="0.2">
      <c r="A320" s="118"/>
      <c r="B320" s="117"/>
      <c r="C320" s="54" t="s">
        <v>16</v>
      </c>
      <c r="D320" s="75">
        <f t="shared" ref="D320:N320" si="61">LOG(D308,2)</f>
        <v>14.260478544803934</v>
      </c>
      <c r="E320" s="75">
        <f t="shared" si="61"/>
        <v>13.004922678569045</v>
      </c>
      <c r="F320" s="75">
        <f t="shared" si="61"/>
        <v>11.92481250360578</v>
      </c>
      <c r="G320" s="75">
        <f t="shared" si="61"/>
        <v>10.954923292030319</v>
      </c>
      <c r="H320" s="75">
        <f t="shared" si="61"/>
        <v>9.5255208090950703</v>
      </c>
      <c r="I320" s="75">
        <f t="shared" si="61"/>
        <v>9.2946207488916279</v>
      </c>
      <c r="J320" s="75">
        <f t="shared" si="61"/>
        <v>9.4408691676108702</v>
      </c>
      <c r="K320" s="75">
        <f t="shared" si="61"/>
        <v>9.3509391815464316</v>
      </c>
      <c r="L320" s="75">
        <f t="shared" si="61"/>
        <v>9.3353903546939243</v>
      </c>
      <c r="M320" s="75">
        <f t="shared" si="61"/>
        <v>9.4655664048093993</v>
      </c>
      <c r="N320" s="75">
        <f t="shared" si="61"/>
        <v>9.3728650601125878</v>
      </c>
      <c r="O320" s="54"/>
      <c r="P320" s="57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57"/>
    </row>
    <row r="321" spans="1:30" x14ac:dyDescent="0.2">
      <c r="A321" s="118"/>
      <c r="B321" s="117"/>
      <c r="C321" s="54" t="s">
        <v>15</v>
      </c>
      <c r="D321" s="59">
        <f t="shared" ref="D321:N321" si="62">(AVERAGE(D318:D320))</f>
        <v>14.260354014198683</v>
      </c>
      <c r="E321" s="59">
        <f t="shared" si="62"/>
        <v>13.03225269706771</v>
      </c>
      <c r="F321" s="59">
        <f t="shared" si="62"/>
        <v>11.909083327268926</v>
      </c>
      <c r="G321" s="59">
        <f t="shared" si="62"/>
        <v>10.878714275689992</v>
      </c>
      <c r="H321" s="59">
        <f t="shared" si="62"/>
        <v>9.54757248766591</v>
      </c>
      <c r="I321" s="59">
        <f t="shared" si="62"/>
        <v>9.3614559001065896</v>
      </c>
      <c r="J321" s="59">
        <f t="shared" si="62"/>
        <v>9.4155932973670478</v>
      </c>
      <c r="K321" s="59">
        <f t="shared" si="62"/>
        <v>9.3920053237647476</v>
      </c>
      <c r="L321" s="59">
        <f t="shared" si="62"/>
        <v>9.3882099878934664</v>
      </c>
      <c r="M321" s="59">
        <f t="shared" si="62"/>
        <v>9.4259480018120172</v>
      </c>
      <c r="N321" s="59">
        <f t="shared" si="62"/>
        <v>9.3290646269189157</v>
      </c>
      <c r="O321" s="54"/>
      <c r="P321" s="57"/>
      <c r="Q321" s="15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57"/>
    </row>
    <row r="322" spans="1:30" x14ac:dyDescent="0.2">
      <c r="A322" s="118"/>
      <c r="B322" s="117"/>
      <c r="C322" s="54" t="s">
        <v>14</v>
      </c>
      <c r="D322" s="59">
        <f t="shared" ref="D322:N322" si="63">STDEV(D318:D320)</f>
        <v>4.4986402939276082E-2</v>
      </c>
      <c r="E322" s="59">
        <f t="shared" si="63"/>
        <v>2.9026544527633761E-2</v>
      </c>
      <c r="F322" s="59">
        <f t="shared" si="63"/>
        <v>4.3484428827128586E-2</v>
      </c>
      <c r="G322" s="59">
        <f t="shared" si="63"/>
        <v>6.9577836640665303E-2</v>
      </c>
      <c r="H322" s="59">
        <f t="shared" si="63"/>
        <v>7.3290131956978186E-2</v>
      </c>
      <c r="I322" s="59">
        <f t="shared" si="63"/>
        <v>9.1365711853639522E-2</v>
      </c>
      <c r="J322" s="59">
        <f t="shared" si="63"/>
        <v>2.5350431790864818E-2</v>
      </c>
      <c r="K322" s="59">
        <f t="shared" si="63"/>
        <v>3.6818103938766944E-2</v>
      </c>
      <c r="L322" s="59">
        <f t="shared" si="63"/>
        <v>4.7762254522541028E-2</v>
      </c>
      <c r="M322" s="59">
        <f t="shared" si="63"/>
        <v>3.698978060221858E-2</v>
      </c>
      <c r="N322" s="59">
        <f t="shared" si="63"/>
        <v>3.9292291034881174E-2</v>
      </c>
      <c r="O322" s="68"/>
      <c r="P322" s="57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57"/>
    </row>
    <row r="323" spans="1:30" ht="15" customHeight="1" x14ac:dyDescent="0.2">
      <c r="A323" s="118"/>
      <c r="B323" s="117" t="s">
        <v>130</v>
      </c>
      <c r="C323" s="54" t="s">
        <v>18</v>
      </c>
      <c r="D323" s="75">
        <f t="shared" ref="D323:N323" si="64">LOG(D311,2)</f>
        <v>14.101647450030766</v>
      </c>
      <c r="E323" s="75">
        <f t="shared" si="64"/>
        <v>13.493980504070432</v>
      </c>
      <c r="F323" s="75">
        <f t="shared" si="64"/>
        <v>12.373952655370195</v>
      </c>
      <c r="G323" s="75">
        <f t="shared" si="64"/>
        <v>11.432541900388259</v>
      </c>
      <c r="H323" s="75">
        <f t="shared" si="64"/>
        <v>10.084808387804362</v>
      </c>
      <c r="I323" s="75">
        <f t="shared" si="64"/>
        <v>9.1922928144707683</v>
      </c>
      <c r="J323" s="75">
        <f t="shared" si="64"/>
        <v>8.3487281542310772</v>
      </c>
      <c r="K323" s="75">
        <f t="shared" si="64"/>
        <v>7.2854022188622487</v>
      </c>
      <c r="L323" s="75">
        <f t="shared" si="64"/>
        <v>6.8073549220576037</v>
      </c>
      <c r="M323" s="75">
        <f t="shared" si="64"/>
        <v>5.7004397181410926</v>
      </c>
      <c r="N323" s="75">
        <f t="shared" si="64"/>
        <v>4.5235619560570131</v>
      </c>
      <c r="O323" s="69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</row>
    <row r="324" spans="1:30" x14ac:dyDescent="0.2">
      <c r="A324" s="118"/>
      <c r="B324" s="117"/>
      <c r="C324" s="54" t="s">
        <v>17</v>
      </c>
      <c r="D324" s="75">
        <f t="shared" ref="D324:N324" si="65">LOG(D312,2)</f>
        <v>14.058921866415918</v>
      </c>
      <c r="E324" s="75">
        <f t="shared" si="65"/>
        <v>13.561765263627709</v>
      </c>
      <c r="F324" s="75">
        <f t="shared" si="65"/>
        <v>12.421538906848278</v>
      </c>
      <c r="G324" s="75">
        <f t="shared" si="65"/>
        <v>11.527477006060396</v>
      </c>
      <c r="H324" s="75">
        <f t="shared" si="65"/>
        <v>10.323054760341646</v>
      </c>
      <c r="I324" s="75">
        <f t="shared" si="65"/>
        <v>9.3465137331656347</v>
      </c>
      <c r="J324" s="75">
        <f t="shared" si="65"/>
        <v>8.5156998382840428</v>
      </c>
      <c r="K324" s="75">
        <f t="shared" si="65"/>
        <v>7.2288186904958804</v>
      </c>
      <c r="L324" s="75">
        <f t="shared" si="65"/>
        <v>6.2288186904958804</v>
      </c>
      <c r="M324" s="75">
        <f t="shared" si="65"/>
        <v>5.4262647547020979</v>
      </c>
      <c r="N324" s="75">
        <f t="shared" si="65"/>
        <v>5.0443941193584534</v>
      </c>
      <c r="O324" s="54"/>
      <c r="P324" s="54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x14ac:dyDescent="0.2">
      <c r="A325" s="118"/>
      <c r="B325" s="117"/>
      <c r="C325" s="54" t="s">
        <v>16</v>
      </c>
      <c r="D325" s="75">
        <f t="shared" ref="D325:N325" si="66">LOG(D313,2)</f>
        <v>14.147761412910899</v>
      </c>
      <c r="E325" s="75">
        <f t="shared" si="66"/>
        <v>13.530893981193922</v>
      </c>
      <c r="F325" s="75">
        <f t="shared" si="66"/>
        <v>12.396604781181859</v>
      </c>
      <c r="G325" s="75">
        <f t="shared" si="66"/>
        <v>11.481799431665753</v>
      </c>
      <c r="H325" s="75">
        <f t="shared" si="66"/>
        <v>10.122827994807668</v>
      </c>
      <c r="I325" s="75">
        <f t="shared" si="66"/>
        <v>9.0471239121140261</v>
      </c>
      <c r="J325" s="75">
        <f t="shared" si="66"/>
        <v>8.3837042924740537</v>
      </c>
      <c r="K325" s="75">
        <f t="shared" si="66"/>
        <v>7.6073303137496113</v>
      </c>
      <c r="L325" s="75">
        <f t="shared" si="66"/>
        <v>6.6293566200796095</v>
      </c>
      <c r="M325" s="75">
        <f t="shared" si="66"/>
        <v>5.6438561897747244</v>
      </c>
      <c r="N325" s="75">
        <f t="shared" si="66"/>
        <v>4</v>
      </c>
      <c r="O325" s="54"/>
      <c r="P325" s="54"/>
      <c r="Q325" s="12"/>
      <c r="R325" s="54"/>
      <c r="S325" s="54"/>
      <c r="T325" s="54"/>
      <c r="U325" s="54"/>
      <c r="V325" s="54"/>
      <c r="W325" s="54"/>
      <c r="X325" s="12"/>
      <c r="AC325" s="12"/>
      <c r="AD325" s="12"/>
    </row>
    <row r="326" spans="1:30" x14ac:dyDescent="0.2">
      <c r="A326" s="118"/>
      <c r="B326" s="117"/>
      <c r="C326" s="54" t="s">
        <v>15</v>
      </c>
      <c r="D326" s="59">
        <f t="shared" ref="D326:N326" si="67">AVERAGE(D323:D325)</f>
        <v>14.10277690978586</v>
      </c>
      <c r="E326" s="59">
        <f t="shared" si="67"/>
        <v>13.528879916297354</v>
      </c>
      <c r="F326" s="59">
        <f t="shared" si="67"/>
        <v>12.397365447800111</v>
      </c>
      <c r="G326" s="59">
        <f t="shared" si="67"/>
        <v>11.4806061127048</v>
      </c>
      <c r="H326" s="59">
        <f t="shared" si="67"/>
        <v>10.176897047651225</v>
      </c>
      <c r="I326" s="59">
        <f t="shared" si="67"/>
        <v>9.1953101532501424</v>
      </c>
      <c r="J326" s="59">
        <f t="shared" si="67"/>
        <v>8.4160440949963906</v>
      </c>
      <c r="K326" s="59">
        <f t="shared" si="67"/>
        <v>7.3738504077025802</v>
      </c>
      <c r="L326" s="59">
        <f t="shared" si="67"/>
        <v>6.5551767442110309</v>
      </c>
      <c r="M326" s="59">
        <f t="shared" si="67"/>
        <v>5.5901868875393044</v>
      </c>
      <c r="N326" s="59">
        <f t="shared" si="67"/>
        <v>4.5226520251384885</v>
      </c>
      <c r="O326" s="54"/>
      <c r="P326" s="54"/>
      <c r="Q326" s="12"/>
      <c r="R326" s="63"/>
      <c r="S326" s="63"/>
      <c r="T326" s="63"/>
      <c r="U326" s="63"/>
      <c r="V326" s="63"/>
      <c r="W326" s="63"/>
      <c r="X326" s="70"/>
      <c r="Y326" s="63"/>
      <c r="Z326" s="63"/>
      <c r="AA326" s="63"/>
      <c r="AB326" s="63"/>
      <c r="AC326" s="12"/>
      <c r="AD326" s="12"/>
    </row>
    <row r="327" spans="1:30" x14ac:dyDescent="0.2">
      <c r="A327" s="118"/>
      <c r="B327" s="117"/>
      <c r="C327" s="54" t="s">
        <v>14</v>
      </c>
      <c r="D327" s="59">
        <f t="shared" ref="D327:N327" si="68">STDEV(D323:D325)</f>
        <v>4.4430541464878126E-2</v>
      </c>
      <c r="E327" s="59">
        <f t="shared" si="68"/>
        <v>3.393723250524646E-2</v>
      </c>
      <c r="F327" s="59">
        <f t="shared" si="68"/>
        <v>2.380224343863295E-2</v>
      </c>
      <c r="G327" s="59">
        <f t="shared" si="68"/>
        <v>4.747880137336967E-2</v>
      </c>
      <c r="H327" s="59">
        <f t="shared" si="68"/>
        <v>0.12799582166361215</v>
      </c>
      <c r="I327" s="59">
        <f t="shared" si="68"/>
        <v>0.14971771601019934</v>
      </c>
      <c r="J327" s="59">
        <f t="shared" si="68"/>
        <v>8.8058406408807341E-2</v>
      </c>
      <c r="K327" s="59">
        <f t="shared" si="68"/>
        <v>0.20416922837782087</v>
      </c>
      <c r="L327" s="59">
        <f t="shared" si="68"/>
        <v>0.29631576619430539</v>
      </c>
      <c r="M327" s="59">
        <f t="shared" si="68"/>
        <v>0.14475245471501033</v>
      </c>
      <c r="N327" s="59">
        <f t="shared" si="68"/>
        <v>0.52219765426353382</v>
      </c>
      <c r="O327" s="71"/>
      <c r="Q327" s="12"/>
      <c r="R327" s="63"/>
      <c r="S327" s="63"/>
      <c r="T327" s="63"/>
      <c r="U327" s="63"/>
      <c r="V327" s="63"/>
      <c r="W327" s="63"/>
      <c r="X327" s="70"/>
      <c r="Y327" s="70"/>
      <c r="Z327" s="70"/>
      <c r="AA327" s="70"/>
      <c r="AB327" s="70"/>
      <c r="AC327" s="12"/>
      <c r="AD327" s="12"/>
    </row>
    <row r="328" spans="1:30" x14ac:dyDescent="0.2">
      <c r="O328" s="64"/>
      <c r="Q328" s="12"/>
      <c r="R328" s="72"/>
      <c r="S328" s="72"/>
      <c r="T328" s="72"/>
      <c r="U328" s="72"/>
      <c r="V328" s="72"/>
      <c r="W328" s="72"/>
      <c r="X328" s="70"/>
      <c r="Y328" s="70"/>
      <c r="Z328" s="70"/>
      <c r="AA328" s="70"/>
      <c r="AB328" s="70"/>
      <c r="AC328" s="12"/>
      <c r="AD328" s="12"/>
    </row>
    <row r="329" spans="1:30" ht="15" customHeight="1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</row>
    <row r="330" spans="1:30" ht="1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1:30" ht="15.75" x14ac:dyDescent="0.25">
      <c r="A331" s="43"/>
      <c r="B331" s="12"/>
      <c r="C331" s="100">
        <v>0</v>
      </c>
      <c r="D331" s="100">
        <v>2</v>
      </c>
      <c r="E331" s="100">
        <v>4</v>
      </c>
      <c r="F331" s="100">
        <v>8</v>
      </c>
      <c r="G331" s="100">
        <v>16</v>
      </c>
      <c r="H331" s="100">
        <v>32</v>
      </c>
      <c r="I331" s="100">
        <v>64</v>
      </c>
      <c r="J331" s="100">
        <v>128</v>
      </c>
      <c r="K331" s="100">
        <v>256</v>
      </c>
      <c r="L331" s="100">
        <v>512</v>
      </c>
      <c r="M331" s="100">
        <v>1024</v>
      </c>
      <c r="N331" s="12"/>
    </row>
    <row r="332" spans="1:30" x14ac:dyDescent="0.2">
      <c r="A332" s="108" t="s">
        <v>15</v>
      </c>
      <c r="B332" s="46" t="s">
        <v>4</v>
      </c>
      <c r="C332" s="73">
        <f t="shared" ref="C332:M332" si="69">D296</f>
        <v>14.244253610306956</v>
      </c>
      <c r="D332" s="73">
        <f t="shared" si="69"/>
        <v>13.066820110159483</v>
      </c>
      <c r="E332" s="73">
        <f t="shared" si="69"/>
        <v>11.801051299936248</v>
      </c>
      <c r="F332" s="73">
        <f t="shared" si="69"/>
        <v>10.645237507671427</v>
      </c>
      <c r="G332" s="73">
        <f t="shared" si="69"/>
        <v>9.6708458994994668</v>
      </c>
      <c r="H332" s="73">
        <f t="shared" si="69"/>
        <v>9.3836386156745881</v>
      </c>
      <c r="I332" s="73">
        <f t="shared" si="69"/>
        <v>9.2389774438296381</v>
      </c>
      <c r="J332" s="73">
        <f t="shared" si="69"/>
        <v>9.2314621014154401</v>
      </c>
      <c r="K332" s="73">
        <f t="shared" si="69"/>
        <v>9.2285928824322383</v>
      </c>
      <c r="L332" s="73">
        <f t="shared" si="69"/>
        <v>9.2139648156713267</v>
      </c>
      <c r="M332" s="73">
        <f t="shared" si="69"/>
        <v>9.2035665215901048</v>
      </c>
      <c r="N332" s="12"/>
    </row>
    <row r="333" spans="1:30" x14ac:dyDescent="0.2">
      <c r="A333" s="108"/>
      <c r="B333" s="46" t="s">
        <v>71</v>
      </c>
      <c r="C333" s="73">
        <f t="shared" ref="C333:M333" si="70">D301</f>
        <v>14.152807165545944</v>
      </c>
      <c r="D333" s="73">
        <f t="shared" si="70"/>
        <v>13.291524201656893</v>
      </c>
      <c r="E333" s="73">
        <f t="shared" si="70"/>
        <v>12.263789090610061</v>
      </c>
      <c r="F333" s="73">
        <f t="shared" si="70"/>
        <v>11.20607331347381</v>
      </c>
      <c r="G333" s="73">
        <f t="shared" si="70"/>
        <v>10.029634027755156</v>
      </c>
      <c r="H333" s="73">
        <f t="shared" si="70"/>
        <v>9.0001286508936413</v>
      </c>
      <c r="I333" s="73">
        <f t="shared" si="70"/>
        <v>8.1863476792043706</v>
      </c>
      <c r="J333" s="73">
        <f t="shared" si="70"/>
        <v>7.5146560842507268</v>
      </c>
      <c r="K333" s="73">
        <f t="shared" si="70"/>
        <v>6.6038323317555516</v>
      </c>
      <c r="L333" s="73">
        <f t="shared" si="70"/>
        <v>5.9739682812342991</v>
      </c>
      <c r="M333" s="73">
        <f t="shared" si="70"/>
        <v>5.7126038945821378</v>
      </c>
      <c r="N333" s="12"/>
    </row>
    <row r="334" spans="1:30" x14ac:dyDescent="0.2">
      <c r="A334" s="108"/>
      <c r="B334" s="46" t="s">
        <v>5</v>
      </c>
      <c r="C334" s="73">
        <f t="shared" ref="C334:M334" si="71">D321</f>
        <v>14.260354014198683</v>
      </c>
      <c r="D334" s="73">
        <f t="shared" si="71"/>
        <v>13.03225269706771</v>
      </c>
      <c r="E334" s="73">
        <f t="shared" si="71"/>
        <v>11.909083327268926</v>
      </c>
      <c r="F334" s="73">
        <f t="shared" si="71"/>
        <v>10.878714275689992</v>
      </c>
      <c r="G334" s="73">
        <f t="shared" si="71"/>
        <v>9.54757248766591</v>
      </c>
      <c r="H334" s="73">
        <f t="shared" si="71"/>
        <v>9.3614559001065896</v>
      </c>
      <c r="I334" s="73">
        <f t="shared" si="71"/>
        <v>9.4155932973670478</v>
      </c>
      <c r="J334" s="73">
        <f t="shared" si="71"/>
        <v>9.3920053237647476</v>
      </c>
      <c r="K334" s="73">
        <f t="shared" si="71"/>
        <v>9.3882099878934664</v>
      </c>
      <c r="L334" s="73">
        <f t="shared" si="71"/>
        <v>9.4259480018120172</v>
      </c>
      <c r="M334" s="73">
        <f t="shared" si="71"/>
        <v>9.3290646269189157</v>
      </c>
      <c r="N334" s="12"/>
    </row>
    <row r="335" spans="1:30" x14ac:dyDescent="0.2">
      <c r="A335" s="108"/>
      <c r="B335" s="46" t="s">
        <v>74</v>
      </c>
      <c r="C335" s="73">
        <f t="shared" ref="C335:M335" si="72">D326</f>
        <v>14.10277690978586</v>
      </c>
      <c r="D335" s="73">
        <f t="shared" si="72"/>
        <v>13.528879916297354</v>
      </c>
      <c r="E335" s="73">
        <f t="shared" si="72"/>
        <v>12.397365447800111</v>
      </c>
      <c r="F335" s="73">
        <f t="shared" si="72"/>
        <v>11.4806061127048</v>
      </c>
      <c r="G335" s="73">
        <f t="shared" si="72"/>
        <v>10.176897047651225</v>
      </c>
      <c r="H335" s="73">
        <f t="shared" si="72"/>
        <v>9.1953101532501424</v>
      </c>
      <c r="I335" s="73">
        <f t="shared" si="72"/>
        <v>8.4160440949963906</v>
      </c>
      <c r="J335" s="73">
        <f t="shared" si="72"/>
        <v>7.3738504077025802</v>
      </c>
      <c r="K335" s="73">
        <f t="shared" si="72"/>
        <v>6.5551767442110309</v>
      </c>
      <c r="L335" s="73">
        <f t="shared" si="72"/>
        <v>5.5901868875393044</v>
      </c>
      <c r="M335" s="73">
        <f t="shared" si="72"/>
        <v>4.5226520251384885</v>
      </c>
      <c r="N335" s="12"/>
    </row>
    <row r="336" spans="1:30" x14ac:dyDescent="0.2">
      <c r="A336" s="108" t="s">
        <v>14</v>
      </c>
      <c r="B336" s="46" t="s">
        <v>4</v>
      </c>
      <c r="C336" s="73">
        <f t="shared" ref="C336:M336" si="73">D297</f>
        <v>9.7202734961442494E-2</v>
      </c>
      <c r="D336" s="73">
        <f t="shared" si="73"/>
        <v>2.6822577987402531E-2</v>
      </c>
      <c r="E336" s="73">
        <f t="shared" si="73"/>
        <v>4.1031791038960652E-2</v>
      </c>
      <c r="F336" s="73">
        <f t="shared" si="73"/>
        <v>0.15441492617955113</v>
      </c>
      <c r="G336" s="73">
        <f t="shared" si="73"/>
        <v>6.5461412669485547E-2</v>
      </c>
      <c r="H336" s="73">
        <f t="shared" si="73"/>
        <v>8.1058247904240543E-2</v>
      </c>
      <c r="I336" s="73">
        <f t="shared" si="73"/>
        <v>3.1095882805038725E-2</v>
      </c>
      <c r="J336" s="73">
        <f t="shared" si="73"/>
        <v>4.91886508663823E-2</v>
      </c>
      <c r="K336" s="73">
        <f t="shared" si="73"/>
        <v>3.1263896895747642E-2</v>
      </c>
      <c r="L336" s="73">
        <f t="shared" si="73"/>
        <v>3.9195389205115186E-2</v>
      </c>
      <c r="M336" s="73">
        <f t="shared" si="73"/>
        <v>2.8652793008263757E-2</v>
      </c>
      <c r="N336" s="12"/>
    </row>
    <row r="337" spans="1:14" x14ac:dyDescent="0.2">
      <c r="A337" s="108"/>
      <c r="B337" s="46" t="s">
        <v>71</v>
      </c>
      <c r="C337" s="73">
        <f t="shared" ref="C337:M337" si="74">D302</f>
        <v>2.443504994502051E-2</v>
      </c>
      <c r="D337" s="73">
        <f t="shared" si="74"/>
        <v>3.4119755579740361E-2</v>
      </c>
      <c r="E337" s="73">
        <f t="shared" si="74"/>
        <v>2.6696332190229148E-2</v>
      </c>
      <c r="F337" s="73">
        <f t="shared" si="74"/>
        <v>6.3786589334706573E-2</v>
      </c>
      <c r="G337" s="73">
        <f t="shared" si="74"/>
        <v>0.19911321071939492</v>
      </c>
      <c r="H337" s="73">
        <f t="shared" si="74"/>
        <v>5.9251944740732788E-2</v>
      </c>
      <c r="I337" s="73">
        <f t="shared" si="74"/>
        <v>0.21006522548044487</v>
      </c>
      <c r="J337" s="73">
        <f t="shared" si="74"/>
        <v>6.7139169404170251E-2</v>
      </c>
      <c r="K337" s="73">
        <f t="shared" si="74"/>
        <v>6.6719666223335833E-2</v>
      </c>
      <c r="L337" s="73">
        <f t="shared" si="74"/>
        <v>0.11898440411304326</v>
      </c>
      <c r="M337" s="73">
        <f t="shared" si="74"/>
        <v>0.16573015375005617</v>
      </c>
      <c r="N337" s="12"/>
    </row>
    <row r="338" spans="1:14" x14ac:dyDescent="0.2">
      <c r="A338" s="108"/>
      <c r="B338" s="46" t="s">
        <v>5</v>
      </c>
      <c r="C338" s="73">
        <f t="shared" ref="C338:M338" si="75">D322</f>
        <v>4.4986402939276082E-2</v>
      </c>
      <c r="D338" s="73">
        <f t="shared" si="75"/>
        <v>2.9026544527633761E-2</v>
      </c>
      <c r="E338" s="73">
        <f t="shared" si="75"/>
        <v>4.3484428827128586E-2</v>
      </c>
      <c r="F338" s="73">
        <f t="shared" si="75"/>
        <v>6.9577836640665303E-2</v>
      </c>
      <c r="G338" s="73">
        <f t="shared" si="75"/>
        <v>7.3290131956978186E-2</v>
      </c>
      <c r="H338" s="73">
        <f t="shared" si="75"/>
        <v>9.1365711853639522E-2</v>
      </c>
      <c r="I338" s="73">
        <f t="shared" si="75"/>
        <v>2.5350431790864818E-2</v>
      </c>
      <c r="J338" s="73">
        <f t="shared" si="75"/>
        <v>3.6818103938766944E-2</v>
      </c>
      <c r="K338" s="73">
        <f t="shared" si="75"/>
        <v>4.7762254522541028E-2</v>
      </c>
      <c r="L338" s="73">
        <f t="shared" si="75"/>
        <v>3.698978060221858E-2</v>
      </c>
      <c r="M338" s="73">
        <f t="shared" si="75"/>
        <v>3.9292291034881174E-2</v>
      </c>
      <c r="N338" s="12"/>
    </row>
    <row r="339" spans="1:14" x14ac:dyDescent="0.2">
      <c r="A339" s="108"/>
      <c r="B339" s="46" t="s">
        <v>74</v>
      </c>
      <c r="C339" s="73">
        <f t="shared" ref="C339:M339" si="76">D327</f>
        <v>4.4430541464878126E-2</v>
      </c>
      <c r="D339" s="73">
        <f t="shared" si="76"/>
        <v>3.393723250524646E-2</v>
      </c>
      <c r="E339" s="73">
        <f t="shared" si="76"/>
        <v>2.380224343863295E-2</v>
      </c>
      <c r="F339" s="73">
        <f t="shared" si="76"/>
        <v>4.747880137336967E-2</v>
      </c>
      <c r="G339" s="73">
        <f t="shared" si="76"/>
        <v>0.12799582166361215</v>
      </c>
      <c r="H339" s="73">
        <f t="shared" si="76"/>
        <v>0.14971771601019934</v>
      </c>
      <c r="I339" s="73">
        <f t="shared" si="76"/>
        <v>8.8058406408807341E-2</v>
      </c>
      <c r="J339" s="73">
        <f t="shared" si="76"/>
        <v>0.20416922837782087</v>
      </c>
      <c r="K339" s="73">
        <f t="shared" si="76"/>
        <v>0.29631576619430539</v>
      </c>
      <c r="L339" s="73">
        <f t="shared" si="76"/>
        <v>0.14475245471501033</v>
      </c>
      <c r="M339" s="73">
        <f t="shared" si="76"/>
        <v>0.52219765426353382</v>
      </c>
      <c r="N339" s="12"/>
    </row>
    <row r="340" spans="1:14" x14ac:dyDescent="0.2">
      <c r="A340" s="57"/>
      <c r="B340" s="57"/>
      <c r="C340" s="57"/>
      <c r="D340" s="57"/>
      <c r="E340" s="57"/>
      <c r="F340" s="74"/>
      <c r="G340" s="57"/>
      <c r="H340" s="57"/>
      <c r="I340" s="57"/>
      <c r="J340" s="57"/>
      <c r="K340" s="57"/>
      <c r="L340" s="57"/>
      <c r="M340" s="57"/>
      <c r="N340" s="12"/>
    </row>
    <row r="341" spans="1:14" x14ac:dyDescent="0.2">
      <c r="A341" s="57"/>
      <c r="B341" s="57"/>
      <c r="C341" s="57"/>
      <c r="D341" s="57"/>
      <c r="E341" s="57"/>
      <c r="F341" s="74"/>
      <c r="G341" s="57"/>
      <c r="H341" s="57"/>
      <c r="I341" s="57"/>
      <c r="J341" s="57"/>
      <c r="K341" s="57"/>
      <c r="L341" s="57"/>
      <c r="M341" s="57"/>
      <c r="N341" s="12"/>
    </row>
    <row r="342" spans="1:14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12"/>
    </row>
    <row r="343" spans="1:14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12"/>
    </row>
    <row r="344" spans="1:14" x14ac:dyDescent="0.2">
      <c r="A344" s="57"/>
      <c r="B344" s="42"/>
      <c r="C344" s="42"/>
      <c r="D344" s="42"/>
      <c r="E344" s="42"/>
      <c r="F344" s="57"/>
      <c r="G344" s="57"/>
      <c r="H344" s="57"/>
      <c r="I344" s="57"/>
      <c r="J344" s="57"/>
      <c r="K344" s="57"/>
      <c r="L344" s="57"/>
      <c r="M344" s="57"/>
      <c r="N344" s="12"/>
    </row>
    <row r="345" spans="1:14" x14ac:dyDescent="0.2">
      <c r="A345" s="57"/>
      <c r="B345" s="12"/>
      <c r="C345" s="12"/>
      <c r="D345" s="12"/>
      <c r="E345" s="12"/>
      <c r="F345" s="57"/>
      <c r="G345" s="57"/>
      <c r="H345" s="57"/>
      <c r="I345" s="57"/>
      <c r="J345" s="57"/>
      <c r="K345" s="57"/>
      <c r="L345" s="57"/>
      <c r="M345" s="57"/>
      <c r="N345" s="12"/>
    </row>
    <row r="346" spans="1:14" x14ac:dyDescent="0.2">
      <c r="A346" s="57"/>
      <c r="B346" s="12"/>
      <c r="C346" s="12"/>
      <c r="D346" s="12"/>
      <c r="E346" s="12"/>
      <c r="F346" s="57"/>
      <c r="G346" s="57"/>
      <c r="H346" s="57"/>
      <c r="I346" s="57"/>
      <c r="J346" s="57"/>
      <c r="K346" s="57"/>
      <c r="L346" s="57"/>
      <c r="M346" s="57"/>
      <c r="N346" s="12"/>
    </row>
    <row r="347" spans="1:14" x14ac:dyDescent="0.2">
      <c r="A347" s="57"/>
      <c r="B347" s="12"/>
      <c r="C347" s="12"/>
      <c r="D347" s="12"/>
      <c r="E347" s="12"/>
      <c r="F347" s="57"/>
      <c r="G347" s="57"/>
      <c r="H347" s="57"/>
      <c r="I347" s="57"/>
      <c r="J347" s="57"/>
      <c r="K347" s="57"/>
      <c r="L347" s="57"/>
      <c r="M347" s="57"/>
      <c r="N347" s="12"/>
    </row>
    <row r="348" spans="1:14" x14ac:dyDescent="0.2">
      <c r="A348" s="57"/>
      <c r="B348" s="12"/>
      <c r="C348" s="12"/>
      <c r="D348" s="12"/>
      <c r="E348" s="12"/>
      <c r="F348" s="57"/>
      <c r="G348" s="57"/>
      <c r="H348" s="57"/>
      <c r="I348" s="57"/>
      <c r="J348" s="57"/>
      <c r="K348" s="57"/>
      <c r="L348" s="57"/>
      <c r="M348" s="57"/>
      <c r="N348" s="12"/>
    </row>
    <row r="349" spans="1:14" x14ac:dyDescent="0.2">
      <c r="A349" s="42"/>
      <c r="B349" s="12"/>
      <c r="C349" s="12"/>
      <c r="D349" s="12"/>
      <c r="E349" s="12"/>
      <c r="F349" s="42"/>
      <c r="G349" s="42"/>
      <c r="H349" s="42"/>
      <c r="I349" s="42"/>
      <c r="J349" s="42"/>
      <c r="K349" s="42"/>
      <c r="L349" s="42"/>
      <c r="M349" s="42"/>
      <c r="N349" s="12"/>
    </row>
    <row r="350" spans="1:14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1:14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1:26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26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1:26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1:26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26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26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26" x14ac:dyDescent="0.2">
      <c r="A359" s="12"/>
      <c r="B359" s="57"/>
      <c r="C359" s="57"/>
      <c r="D359" s="57"/>
      <c r="E359" s="57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26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1:26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4" spans="1:26" x14ac:dyDescent="0.1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6" spans="1:26" x14ac:dyDescent="0.15">
      <c r="A366" s="109" t="s">
        <v>108</v>
      </c>
      <c r="B366" s="109"/>
      <c r="C366" s="109"/>
      <c r="D366" s="109"/>
      <c r="E366" s="109"/>
    </row>
    <row r="367" spans="1:26" x14ac:dyDescent="0.15">
      <c r="A367" s="109"/>
      <c r="B367" s="109"/>
      <c r="C367" s="109"/>
      <c r="D367" s="109"/>
      <c r="E367" s="109"/>
    </row>
    <row r="368" spans="1:26" ht="15.75" x14ac:dyDescent="0.15">
      <c r="A368" s="113" t="s">
        <v>100</v>
      </c>
      <c r="B368" s="97" t="s">
        <v>142</v>
      </c>
      <c r="D368" s="105">
        <v>200000</v>
      </c>
      <c r="E368" s="105">
        <v>20000</v>
      </c>
      <c r="F368" s="105">
        <v>2000</v>
      </c>
      <c r="G368" s="105">
        <v>200</v>
      </c>
      <c r="H368" s="105">
        <v>20</v>
      </c>
    </row>
    <row r="369" spans="1:8" x14ac:dyDescent="0.15">
      <c r="A369" s="113"/>
      <c r="B369" s="122" t="s">
        <v>118</v>
      </c>
      <c r="C369" s="6" t="s">
        <v>29</v>
      </c>
      <c r="D369" s="6">
        <v>24269</v>
      </c>
      <c r="E369" s="6">
        <v>5026</v>
      </c>
      <c r="F369" s="6">
        <v>811</v>
      </c>
      <c r="G369" s="6">
        <v>308</v>
      </c>
      <c r="H369" s="6">
        <v>50</v>
      </c>
    </row>
    <row r="370" spans="1:8" x14ac:dyDescent="0.15">
      <c r="A370" s="113"/>
      <c r="B370" s="122"/>
      <c r="C370" s="6" t="s">
        <v>30</v>
      </c>
      <c r="D370" s="6">
        <v>22221</v>
      </c>
      <c r="E370" s="6">
        <v>4628</v>
      </c>
      <c r="F370" s="6">
        <v>955</v>
      </c>
      <c r="G370" s="6">
        <v>365</v>
      </c>
      <c r="H370" s="6">
        <v>32</v>
      </c>
    </row>
    <row r="371" spans="1:8" x14ac:dyDescent="0.15">
      <c r="A371" s="113"/>
      <c r="B371" s="122"/>
      <c r="C371" s="6" t="s">
        <v>31</v>
      </c>
      <c r="D371" s="6">
        <v>26209</v>
      </c>
      <c r="E371" s="6">
        <v>4019</v>
      </c>
      <c r="F371" s="6">
        <v>716</v>
      </c>
      <c r="G371" s="6">
        <v>222</v>
      </c>
      <c r="H371" s="6">
        <v>65</v>
      </c>
    </row>
    <row r="372" spans="1:8" x14ac:dyDescent="0.15">
      <c r="A372" s="113"/>
      <c r="B372" s="122"/>
      <c r="C372" s="6" t="s">
        <v>8</v>
      </c>
      <c r="D372" s="7">
        <f>AVERAGE(D369:D371)</f>
        <v>24233</v>
      </c>
      <c r="E372" s="7">
        <f>AVERAGE(E369:E371)</f>
        <v>4557.666666666667</v>
      </c>
      <c r="F372" s="7">
        <f>AVERAGE(F369:F371)</f>
        <v>827.33333333333337</v>
      </c>
      <c r="G372" s="7">
        <f>AVERAGE(G369:G371)</f>
        <v>298.33333333333331</v>
      </c>
      <c r="H372" s="7">
        <f>AVERAGE(H369:H371)</f>
        <v>49</v>
      </c>
    </row>
    <row r="373" spans="1:8" x14ac:dyDescent="0.15">
      <c r="A373" s="113"/>
      <c r="B373" s="122"/>
      <c r="C373" s="6" t="s">
        <v>7</v>
      </c>
      <c r="D373" s="7">
        <f>STDEV(D369:D371)</f>
        <v>1994.2437162994897</v>
      </c>
      <c r="E373" s="7">
        <f>STDEV(E369:E371)</f>
        <v>507.17091136354941</v>
      </c>
      <c r="F373" s="7">
        <f>STDEV(F369:F371)</f>
        <v>120.33425669082504</v>
      </c>
      <c r="G373" s="7">
        <f>STDEV(G369:G371)</f>
        <v>71.988424995504261</v>
      </c>
      <c r="H373" s="7">
        <f>STDEV(H369:H371)</f>
        <v>16.522711641858304</v>
      </c>
    </row>
    <row r="374" spans="1:8" x14ac:dyDescent="0.15">
      <c r="A374" s="113"/>
      <c r="B374" s="108" t="s">
        <v>119</v>
      </c>
      <c r="C374" s="6" t="s">
        <v>29</v>
      </c>
      <c r="D374" s="6">
        <v>22129</v>
      </c>
      <c r="E374" s="6">
        <v>5098</v>
      </c>
      <c r="F374" s="6">
        <v>505</v>
      </c>
      <c r="G374" s="6">
        <v>569</v>
      </c>
      <c r="H374" s="6">
        <v>423</v>
      </c>
    </row>
    <row r="375" spans="1:8" x14ac:dyDescent="0.15">
      <c r="A375" s="113"/>
      <c r="B375" s="108"/>
      <c r="C375" s="6" t="s">
        <v>30</v>
      </c>
      <c r="D375" s="6">
        <v>20068</v>
      </c>
      <c r="E375" s="6">
        <v>5506</v>
      </c>
      <c r="F375" s="6">
        <v>598</v>
      </c>
      <c r="G375" s="6">
        <v>481</v>
      </c>
      <c r="H375" s="6">
        <v>555</v>
      </c>
    </row>
    <row r="376" spans="1:8" x14ac:dyDescent="0.15">
      <c r="A376" s="113"/>
      <c r="B376" s="108"/>
      <c r="C376" s="6" t="s">
        <v>31</v>
      </c>
      <c r="D376" s="6">
        <v>21569</v>
      </c>
      <c r="E376" s="6">
        <v>5985</v>
      </c>
      <c r="F376" s="6">
        <v>655</v>
      </c>
      <c r="G376" s="6">
        <v>503</v>
      </c>
      <c r="H376" s="6">
        <v>521</v>
      </c>
    </row>
    <row r="377" spans="1:8" x14ac:dyDescent="0.15">
      <c r="A377" s="113"/>
      <c r="B377" s="108"/>
      <c r="C377" s="6" t="s">
        <v>8</v>
      </c>
      <c r="D377" s="7">
        <f>AVERAGE(D374:D376)</f>
        <v>21255.333333333332</v>
      </c>
      <c r="E377" s="7">
        <f>AVERAGE(E374:E376)</f>
        <v>5529.666666666667</v>
      </c>
      <c r="F377" s="7">
        <f>AVERAGE(F374:F376)</f>
        <v>586</v>
      </c>
      <c r="G377" s="7">
        <f>AVERAGE(G374:G376)</f>
        <v>517.66666666666663</v>
      </c>
      <c r="H377" s="7">
        <f>AVERAGE(H374:H376)</f>
        <v>499.66666666666669</v>
      </c>
    </row>
    <row r="378" spans="1:8" x14ac:dyDescent="0.15">
      <c r="A378" s="113"/>
      <c r="B378" s="108"/>
      <c r="C378" s="6" t="s">
        <v>7</v>
      </c>
      <c r="D378" s="7">
        <f>STDEV(D374:D376)</f>
        <v>1065.7018031951213</v>
      </c>
      <c r="E378" s="7">
        <f>STDEV(E374:E376)</f>
        <v>443.97334754840108</v>
      </c>
      <c r="F378" s="7">
        <f>STDEV(F374:F376)</f>
        <v>75.716576784743779</v>
      </c>
      <c r="G378" s="7">
        <f>STDEV(G374:G376)</f>
        <v>45.796651988254922</v>
      </c>
      <c r="H378" s="7">
        <f>STDEV(H374:H376)</f>
        <v>68.537094579018401</v>
      </c>
    </row>
    <row r="379" spans="1:8" x14ac:dyDescent="0.15">
      <c r="D379" s="8"/>
      <c r="E379" s="8"/>
      <c r="F379" s="8"/>
      <c r="G379" s="8"/>
      <c r="H379" s="8"/>
    </row>
    <row r="380" spans="1:8" ht="15.75" x14ac:dyDescent="0.15">
      <c r="A380" s="113" t="s">
        <v>109</v>
      </c>
      <c r="B380" s="97" t="s">
        <v>142</v>
      </c>
      <c r="D380" s="105">
        <v>200000</v>
      </c>
      <c r="E380" s="105">
        <v>20000</v>
      </c>
      <c r="F380" s="105">
        <v>2000</v>
      </c>
      <c r="G380" s="105">
        <v>200</v>
      </c>
      <c r="H380" s="105">
        <v>20</v>
      </c>
    </row>
    <row r="381" spans="1:8" x14ac:dyDescent="0.15">
      <c r="A381" s="113"/>
      <c r="B381" s="122" t="s">
        <v>118</v>
      </c>
      <c r="C381" s="6" t="s">
        <v>29</v>
      </c>
      <c r="D381" s="9">
        <f t="shared" ref="D381:H383" si="77">LOG(D369,2)</f>
        <v>14.566827043260437</v>
      </c>
      <c r="E381" s="9">
        <f t="shared" si="77"/>
        <v>12.295194955880657</v>
      </c>
      <c r="F381" s="9">
        <f t="shared" si="77"/>
        <v>9.6635581042172731</v>
      </c>
      <c r="G381" s="9">
        <f t="shared" si="77"/>
        <v>8.2667865406949002</v>
      </c>
      <c r="H381" s="9">
        <f t="shared" si="77"/>
        <v>5.6438561897747244</v>
      </c>
    </row>
    <row r="382" spans="1:8" x14ac:dyDescent="0.15">
      <c r="A382" s="113"/>
      <c r="B382" s="122"/>
      <c r="C382" s="6" t="s">
        <v>30</v>
      </c>
      <c r="D382" s="9">
        <f t="shared" si="77"/>
        <v>14.439636122585094</v>
      </c>
      <c r="E382" s="9">
        <f t="shared" si="77"/>
        <v>12.176173149107489</v>
      </c>
      <c r="F382" s="9">
        <f t="shared" si="77"/>
        <v>9.8993569229231113</v>
      </c>
      <c r="G382" s="9">
        <f t="shared" si="77"/>
        <v>8.5117526537673793</v>
      </c>
      <c r="H382" s="9">
        <f t="shared" si="77"/>
        <v>5</v>
      </c>
    </row>
    <row r="383" spans="1:8" x14ac:dyDescent="0.15">
      <c r="A383" s="113"/>
      <c r="B383" s="122"/>
      <c r="C383" s="6" t="s">
        <v>31</v>
      </c>
      <c r="D383" s="9">
        <f t="shared" si="77"/>
        <v>14.677774688478525</v>
      </c>
      <c r="E383" s="9">
        <f t="shared" si="77"/>
        <v>11.972620862058745</v>
      </c>
      <c r="F383" s="9">
        <f t="shared" si="77"/>
        <v>9.4838157772642564</v>
      </c>
      <c r="G383" s="9">
        <f t="shared" si="77"/>
        <v>7.7944158663501062</v>
      </c>
      <c r="H383" s="9">
        <f t="shared" si="77"/>
        <v>6.0223678130284544</v>
      </c>
    </row>
    <row r="384" spans="1:8" x14ac:dyDescent="0.15">
      <c r="A384" s="113"/>
      <c r="B384" s="122"/>
      <c r="C384" s="6" t="s">
        <v>8</v>
      </c>
      <c r="D384" s="9">
        <f>AVERAGE(D381:D383)</f>
        <v>14.561412618108017</v>
      </c>
      <c r="E384" s="9">
        <f>AVERAGE(E381:E383)</f>
        <v>12.147996322348964</v>
      </c>
      <c r="F384" s="9">
        <f>AVERAGE(F381:F383)</f>
        <v>9.6822436014682136</v>
      </c>
      <c r="G384" s="9">
        <f>AVERAGE(G381:G383)</f>
        <v>8.1909850202707961</v>
      </c>
      <c r="H384" s="9">
        <f>AVERAGE(H381:H383)</f>
        <v>5.555408000934392</v>
      </c>
    </row>
    <row r="385" spans="1:26" x14ac:dyDescent="0.15">
      <c r="A385" s="113"/>
      <c r="B385" s="122"/>
      <c r="C385" s="6" t="s">
        <v>7</v>
      </c>
      <c r="D385" s="9">
        <f>STDEV(D381:D383)</f>
        <v>0.11916157577526131</v>
      </c>
      <c r="E385" s="9">
        <f>STDEV(E381:E383)</f>
        <v>0.16312253576956132</v>
      </c>
      <c r="F385" s="9">
        <f>STDEV(F381:F383)</f>
        <v>0.20839978836242756</v>
      </c>
      <c r="G385" s="9">
        <f>STDEV(G381:G383)</f>
        <v>0.36462641089132314</v>
      </c>
      <c r="H385" s="9">
        <f>STDEV(H381:H383)</f>
        <v>0.51689099224207558</v>
      </c>
    </row>
    <row r="386" spans="1:26" x14ac:dyDescent="0.15">
      <c r="A386" s="113"/>
      <c r="B386" s="108" t="s">
        <v>119</v>
      </c>
      <c r="C386" s="6" t="s">
        <v>29</v>
      </c>
      <c r="D386" s="9">
        <f t="shared" ref="D386:H388" si="78">LOG(D374,2)</f>
        <v>14.433650637392496</v>
      </c>
      <c r="E386" s="9">
        <f t="shared" si="78"/>
        <v>12.315715658022201</v>
      </c>
      <c r="F386" s="9">
        <f t="shared" si="78"/>
        <v>8.9801395776391573</v>
      </c>
      <c r="G386" s="9">
        <f t="shared" si="78"/>
        <v>9.1522848423065817</v>
      </c>
      <c r="H386" s="9">
        <f t="shared" si="78"/>
        <v>8.7245138531199498</v>
      </c>
    </row>
    <row r="387" spans="1:26" x14ac:dyDescent="0.15">
      <c r="A387" s="113"/>
      <c r="B387" s="108"/>
      <c r="C387" s="6" t="s">
        <v>30</v>
      </c>
      <c r="D387" s="9">
        <f t="shared" si="78"/>
        <v>14.292609222764298</v>
      </c>
      <c r="E387" s="9">
        <f t="shared" si="78"/>
        <v>12.42678889459556</v>
      </c>
      <c r="F387" s="9">
        <f t="shared" si="78"/>
        <v>9.2240016741981048</v>
      </c>
      <c r="G387" s="9">
        <f t="shared" si="78"/>
        <v>8.9098930837700419</v>
      </c>
      <c r="H387" s="9">
        <f t="shared" si="78"/>
        <v>9.1163439612374688</v>
      </c>
    </row>
    <row r="388" spans="1:26" x14ac:dyDescent="0.15">
      <c r="A388" s="113"/>
      <c r="B388" s="108"/>
      <c r="C388" s="6" t="s">
        <v>31</v>
      </c>
      <c r="D388" s="9">
        <f t="shared" si="78"/>
        <v>14.396671670165382</v>
      </c>
      <c r="E388" s="9">
        <f t="shared" si="78"/>
        <v>12.547135531830865</v>
      </c>
      <c r="F388" s="9">
        <f t="shared" si="78"/>
        <v>9.3553510964248119</v>
      </c>
      <c r="G388" s="9">
        <f t="shared" si="78"/>
        <v>8.9744145898055283</v>
      </c>
      <c r="H388" s="9">
        <f t="shared" si="78"/>
        <v>9.0251395622785093</v>
      </c>
    </row>
    <row r="389" spans="1:26" x14ac:dyDescent="0.15">
      <c r="A389" s="113"/>
      <c r="B389" s="108"/>
      <c r="C389" s="6" t="s">
        <v>8</v>
      </c>
      <c r="D389" s="9">
        <f>AVERAGE(D386:D388)</f>
        <v>14.374310510107392</v>
      </c>
      <c r="E389" s="9">
        <f>AVERAGE(E386:E388)</f>
        <v>12.42988002814954</v>
      </c>
      <c r="F389" s="9">
        <f>AVERAGE(F386:F388)</f>
        <v>9.1864974494206919</v>
      </c>
      <c r="G389" s="9">
        <f>AVERAGE(G386:G388)</f>
        <v>9.0121975052940488</v>
      </c>
      <c r="H389" s="9">
        <f>AVERAGE(H386:H388)</f>
        <v>8.9553324588786438</v>
      </c>
    </row>
    <row r="390" spans="1:26" x14ac:dyDescent="0.15">
      <c r="A390" s="113"/>
      <c r="B390" s="108"/>
      <c r="C390" s="6" t="s">
        <v>7</v>
      </c>
      <c r="D390" s="9">
        <f>STDEV(D386:D388)</f>
        <v>7.3131294733753363E-2</v>
      </c>
      <c r="E390" s="9">
        <f>STDEV(E386:E388)</f>
        <v>0.11574089954890986</v>
      </c>
      <c r="F390" s="9">
        <f>STDEV(F386:F388)</f>
        <v>0.19039654963910319</v>
      </c>
      <c r="G390" s="9">
        <f>STDEV(G386:G388)</f>
        <v>0.12553526468175655</v>
      </c>
      <c r="H390" s="9">
        <f>STDEV(H386:H388)</f>
        <v>0.20503044205838419</v>
      </c>
    </row>
    <row r="392" spans="1:26" ht="15.75" x14ac:dyDescent="0.15">
      <c r="B392" s="97" t="s">
        <v>142</v>
      </c>
      <c r="D392" s="105">
        <v>200000</v>
      </c>
      <c r="E392" s="105">
        <v>20000</v>
      </c>
      <c r="F392" s="105">
        <v>2000</v>
      </c>
      <c r="G392" s="105">
        <v>200</v>
      </c>
      <c r="H392" s="105">
        <v>20</v>
      </c>
    </row>
    <row r="393" spans="1:26" x14ac:dyDescent="0.15">
      <c r="B393" s="108" t="s">
        <v>8</v>
      </c>
      <c r="C393" s="13" t="s">
        <v>118</v>
      </c>
      <c r="D393" s="10">
        <f>D384</f>
        <v>14.561412618108017</v>
      </c>
      <c r="E393" s="10">
        <f>E384</f>
        <v>12.147996322348964</v>
      </c>
      <c r="F393" s="10">
        <f>F384</f>
        <v>9.6822436014682136</v>
      </c>
      <c r="G393" s="10">
        <f>G384</f>
        <v>8.1909850202707961</v>
      </c>
      <c r="H393" s="10">
        <f>H384</f>
        <v>5.555408000934392</v>
      </c>
    </row>
    <row r="394" spans="1:26" x14ac:dyDescent="0.15">
      <c r="B394" s="108"/>
      <c r="C394" s="6" t="s">
        <v>70</v>
      </c>
      <c r="D394" s="10">
        <f>D389</f>
        <v>14.374310510107392</v>
      </c>
      <c r="E394" s="10">
        <f>E389</f>
        <v>12.42988002814954</v>
      </c>
      <c r="F394" s="10">
        <f>F389</f>
        <v>9.1864974494206919</v>
      </c>
      <c r="G394" s="10">
        <f>G389</f>
        <v>9.0121975052940488</v>
      </c>
      <c r="H394" s="10">
        <f>H389</f>
        <v>8.9553324588786438</v>
      </c>
    </row>
    <row r="395" spans="1:26" x14ac:dyDescent="0.15">
      <c r="B395" s="108" t="s">
        <v>32</v>
      </c>
      <c r="C395" s="13" t="s">
        <v>118</v>
      </c>
      <c r="D395" s="10">
        <f>D385</f>
        <v>0.11916157577526131</v>
      </c>
      <c r="E395" s="10">
        <f>E385</f>
        <v>0.16312253576956132</v>
      </c>
      <c r="F395" s="10">
        <f>F385</f>
        <v>0.20839978836242756</v>
      </c>
      <c r="G395" s="10">
        <f>G385</f>
        <v>0.36462641089132314</v>
      </c>
      <c r="H395" s="10">
        <f>H385</f>
        <v>0.51689099224207558</v>
      </c>
    </row>
    <row r="396" spans="1:26" x14ac:dyDescent="0.15">
      <c r="B396" s="108"/>
      <c r="C396" s="6" t="s">
        <v>70</v>
      </c>
      <c r="D396" s="10">
        <f>D390</f>
        <v>7.3131294733753363E-2</v>
      </c>
      <c r="E396" s="10">
        <f>E390</f>
        <v>0.11574089954890986</v>
      </c>
      <c r="F396" s="10">
        <f>F390</f>
        <v>0.19039654963910319</v>
      </c>
      <c r="G396" s="10">
        <f>G390</f>
        <v>0.12553526468175655</v>
      </c>
      <c r="H396" s="10">
        <f>H390</f>
        <v>0.20503044205838419</v>
      </c>
    </row>
    <row r="397" spans="1:26" x14ac:dyDescent="0.1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9" spans="1:26" x14ac:dyDescent="0.15">
      <c r="A399" s="109" t="s">
        <v>110</v>
      </c>
      <c r="B399" s="109"/>
      <c r="C399" s="109"/>
      <c r="D399" s="109"/>
      <c r="E399" s="109"/>
    </row>
    <row r="400" spans="1:26" x14ac:dyDescent="0.15">
      <c r="A400" s="109"/>
      <c r="B400" s="109"/>
      <c r="C400" s="109"/>
      <c r="D400" s="109"/>
      <c r="E400" s="109"/>
    </row>
    <row r="402" spans="1:7" x14ac:dyDescent="0.15">
      <c r="A402" s="108" t="s">
        <v>57</v>
      </c>
      <c r="B402" s="108"/>
    </row>
    <row r="403" spans="1:7" ht="15.75" x14ac:dyDescent="0.25">
      <c r="C403" s="97" t="s">
        <v>53</v>
      </c>
      <c r="D403" s="100">
        <v>12.5</v>
      </c>
      <c r="E403" s="100">
        <v>25</v>
      </c>
      <c r="F403" s="100">
        <v>50</v>
      </c>
      <c r="G403" s="100">
        <v>100</v>
      </c>
    </row>
    <row r="404" spans="1:7" x14ac:dyDescent="0.15">
      <c r="A404" s="112" t="s">
        <v>61</v>
      </c>
      <c r="B404" s="26" t="s">
        <v>0</v>
      </c>
      <c r="C404" s="13">
        <v>110996</v>
      </c>
      <c r="D404" s="13">
        <v>74316</v>
      </c>
      <c r="E404" s="13">
        <v>66528</v>
      </c>
      <c r="F404" s="13">
        <v>48976</v>
      </c>
      <c r="G404" s="13">
        <v>25188</v>
      </c>
    </row>
    <row r="405" spans="1:7" x14ac:dyDescent="0.15">
      <c r="A405" s="112"/>
      <c r="B405" s="26" t="s">
        <v>1</v>
      </c>
      <c r="C405" s="13">
        <v>125403</v>
      </c>
      <c r="D405" s="13">
        <v>90616</v>
      </c>
      <c r="E405" s="13">
        <v>71107</v>
      </c>
      <c r="F405" s="13">
        <v>46676</v>
      </c>
      <c r="G405" s="13">
        <v>28631</v>
      </c>
    </row>
    <row r="406" spans="1:7" x14ac:dyDescent="0.15">
      <c r="A406" s="112"/>
      <c r="B406" s="26" t="s">
        <v>3</v>
      </c>
      <c r="C406" s="13">
        <v>118203</v>
      </c>
      <c r="D406" s="13">
        <v>85753</v>
      </c>
      <c r="E406" s="13">
        <v>67802</v>
      </c>
      <c r="F406" s="13">
        <v>49881</v>
      </c>
      <c r="G406" s="13">
        <v>25593</v>
      </c>
    </row>
    <row r="407" spans="1:7" x14ac:dyDescent="0.2">
      <c r="A407" s="121" t="s">
        <v>84</v>
      </c>
      <c r="B407" s="26" t="s">
        <v>54</v>
      </c>
      <c r="C407" s="42">
        <v>105040</v>
      </c>
      <c r="D407" s="42">
        <v>110291</v>
      </c>
      <c r="E407" s="42">
        <v>105656</v>
      </c>
      <c r="F407" s="42">
        <v>114428</v>
      </c>
      <c r="G407" s="42">
        <v>115373</v>
      </c>
    </row>
    <row r="408" spans="1:7" x14ac:dyDescent="0.15">
      <c r="A408" s="121"/>
      <c r="B408" s="26" t="s">
        <v>55</v>
      </c>
      <c r="C408" s="13">
        <v>112046</v>
      </c>
      <c r="D408" s="13">
        <v>117640</v>
      </c>
      <c r="E408" s="13">
        <v>102703</v>
      </c>
      <c r="F408" s="13">
        <v>122047</v>
      </c>
      <c r="G408" s="13">
        <v>113054</v>
      </c>
    </row>
    <row r="409" spans="1:7" x14ac:dyDescent="0.15">
      <c r="A409" s="121"/>
      <c r="B409" s="26" t="s">
        <v>3</v>
      </c>
      <c r="C409" s="13">
        <v>119511</v>
      </c>
      <c r="D409" s="13">
        <v>105469</v>
      </c>
      <c r="E409" s="13">
        <v>120210</v>
      </c>
      <c r="F409" s="13">
        <v>100163</v>
      </c>
      <c r="G409" s="13">
        <v>101236</v>
      </c>
    </row>
    <row r="410" spans="1:7" ht="15.75" x14ac:dyDescent="0.25">
      <c r="A410" s="26"/>
      <c r="B410" s="26"/>
      <c r="C410" s="98" t="s">
        <v>53</v>
      </c>
      <c r="D410" s="99">
        <v>12.5</v>
      </c>
      <c r="E410" s="99">
        <v>25</v>
      </c>
      <c r="F410" s="99">
        <v>50</v>
      </c>
      <c r="G410" s="99">
        <v>100</v>
      </c>
    </row>
    <row r="411" spans="1:7" x14ac:dyDescent="0.15">
      <c r="A411" s="112" t="s">
        <v>8</v>
      </c>
      <c r="B411" s="13" t="s">
        <v>61</v>
      </c>
      <c r="C411" s="17">
        <f>AVERAGE(C404:C406)</f>
        <v>118200.66666666667</v>
      </c>
      <c r="D411" s="17">
        <f>AVERAGE(D404:D406)</f>
        <v>83561.666666666672</v>
      </c>
      <c r="E411" s="17">
        <f>AVERAGE(E404:E406)</f>
        <v>68479</v>
      </c>
      <c r="F411" s="17">
        <f>AVERAGE(F404:F406)</f>
        <v>48511</v>
      </c>
      <c r="G411" s="17">
        <f>AVERAGE(G404:G406)</f>
        <v>26470.666666666668</v>
      </c>
    </row>
    <row r="412" spans="1:7" x14ac:dyDescent="0.15">
      <c r="A412" s="112"/>
      <c r="B412" s="13" t="s">
        <v>72</v>
      </c>
      <c r="C412" s="17">
        <f>AVERAGE(C407:C409)</f>
        <v>112199</v>
      </c>
      <c r="D412" s="17">
        <f>AVERAGE(D407:D409)</f>
        <v>111133.33333333333</v>
      </c>
      <c r="E412" s="17">
        <f>AVERAGE(E407:E409)</f>
        <v>109523</v>
      </c>
      <c r="F412" s="17">
        <f>AVERAGE(F407:F409)</f>
        <v>112212.66666666667</v>
      </c>
      <c r="G412" s="17">
        <f>AVERAGE(G407:G409)</f>
        <v>109887.66666666667</v>
      </c>
    </row>
    <row r="413" spans="1:7" x14ac:dyDescent="0.15">
      <c r="A413" s="112" t="s">
        <v>7</v>
      </c>
      <c r="B413" s="13" t="s">
        <v>61</v>
      </c>
      <c r="C413" s="17">
        <f>STDEV(C404:C406)</f>
        <v>7203.5002834270326</v>
      </c>
      <c r="D413" s="17">
        <f>STDEV(D404:D406)</f>
        <v>8368.0318076195981</v>
      </c>
      <c r="E413" s="17">
        <f>STDEV(E404:E406)</f>
        <v>2363.3783023460296</v>
      </c>
      <c r="F413" s="17">
        <f>STDEV(F404:F406)</f>
        <v>1652.32412074629</v>
      </c>
      <c r="G413" s="17">
        <f>STDEV(G404:G406)</f>
        <v>1881.8305804012573</v>
      </c>
    </row>
    <row r="414" spans="1:7" x14ac:dyDescent="0.15">
      <c r="A414" s="112"/>
      <c r="B414" s="13" t="s">
        <v>72</v>
      </c>
      <c r="C414" s="17">
        <f>STDEV(C407:C409)</f>
        <v>7236.7131351187327</v>
      </c>
      <c r="D414" s="17">
        <f>STDEV(D407:D409)</f>
        <v>6129.0663508672615</v>
      </c>
      <c r="E414" s="17">
        <f>STDEV(E407:E409)</f>
        <v>9372.2478093571553</v>
      </c>
      <c r="F414" s="17">
        <f>STDEV(F407:F409)</f>
        <v>11108.92165483821</v>
      </c>
      <c r="G414" s="17">
        <f>STDEV(G407:G409)</f>
        <v>7581.7506113913641</v>
      </c>
    </row>
    <row r="415" spans="1:7" x14ac:dyDescent="0.15">
      <c r="A415" s="120"/>
      <c r="B415" s="13"/>
      <c r="C415" s="13"/>
      <c r="D415" s="79"/>
      <c r="E415" s="79"/>
      <c r="F415" s="79"/>
      <c r="G415" s="79"/>
    </row>
    <row r="416" spans="1:7" x14ac:dyDescent="0.15">
      <c r="A416" s="120"/>
      <c r="B416" s="13"/>
      <c r="C416" s="13"/>
      <c r="D416" s="79"/>
      <c r="E416" s="79"/>
      <c r="F416" s="79"/>
      <c r="G416" s="79"/>
    </row>
    <row r="417" spans="1:26" x14ac:dyDescent="0.15">
      <c r="B417" s="13"/>
      <c r="C417" s="13"/>
      <c r="D417" s="13"/>
      <c r="E417" s="13"/>
      <c r="F417" s="13"/>
      <c r="G417" s="13"/>
    </row>
    <row r="424" spans="1:26" x14ac:dyDescent="0.1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6" spans="1:26" x14ac:dyDescent="0.15">
      <c r="A426" s="109" t="s">
        <v>111</v>
      </c>
      <c r="B426" s="109"/>
      <c r="C426" s="109"/>
      <c r="D426" s="109"/>
      <c r="E426" s="109"/>
    </row>
    <row r="427" spans="1:26" x14ac:dyDescent="0.15">
      <c r="A427" s="109"/>
      <c r="B427" s="109"/>
      <c r="C427" s="109"/>
      <c r="D427" s="109"/>
      <c r="E427" s="109"/>
    </row>
    <row r="429" spans="1:26" ht="15.75" x14ac:dyDescent="0.15">
      <c r="A429" s="14" t="s">
        <v>27</v>
      </c>
      <c r="C429" s="14">
        <v>6.5</v>
      </c>
      <c r="D429" s="14">
        <v>7.5</v>
      </c>
      <c r="E429" s="14">
        <v>8.5</v>
      </c>
      <c r="F429" s="11"/>
      <c r="G429" s="11"/>
      <c r="H429" s="11"/>
      <c r="I429" s="11"/>
      <c r="J429" s="11"/>
      <c r="K429" s="11"/>
      <c r="L429" s="11"/>
    </row>
    <row r="430" spans="1:26" ht="15.75" x14ac:dyDescent="0.15">
      <c r="B430" s="117" t="s">
        <v>85</v>
      </c>
      <c r="C430" s="13">
        <v>9210</v>
      </c>
      <c r="D430" s="13">
        <v>18343</v>
      </c>
      <c r="E430" s="13">
        <v>17015</v>
      </c>
      <c r="F430" s="11"/>
      <c r="G430" s="11"/>
      <c r="H430" s="11"/>
      <c r="I430" s="11"/>
      <c r="J430" s="11"/>
      <c r="K430" s="11"/>
      <c r="L430" s="11"/>
    </row>
    <row r="431" spans="1:26" ht="15.75" x14ac:dyDescent="0.15">
      <c r="B431" s="117"/>
      <c r="C431" s="13">
        <v>11182</v>
      </c>
      <c r="D431" s="13">
        <v>17383</v>
      </c>
      <c r="E431" s="13">
        <v>16097</v>
      </c>
      <c r="F431" s="11"/>
      <c r="G431" s="11"/>
      <c r="H431" s="11"/>
      <c r="I431" s="11"/>
      <c r="J431" s="11"/>
      <c r="K431" s="11"/>
      <c r="L431" s="11"/>
    </row>
    <row r="432" spans="1:26" ht="15.75" x14ac:dyDescent="0.15">
      <c r="B432" s="117"/>
      <c r="C432" s="13">
        <v>9724</v>
      </c>
      <c r="D432" s="13">
        <v>19830</v>
      </c>
      <c r="E432" s="13">
        <v>18300</v>
      </c>
      <c r="F432" s="11"/>
      <c r="G432" s="11"/>
      <c r="H432" s="11"/>
      <c r="I432" s="11"/>
      <c r="J432" s="11"/>
      <c r="K432" s="11"/>
      <c r="L432" s="11"/>
    </row>
    <row r="433" spans="1:12" ht="15.75" x14ac:dyDescent="0.15">
      <c r="B433" s="117" t="s">
        <v>86</v>
      </c>
      <c r="C433" s="13">
        <v>11404</v>
      </c>
      <c r="D433" s="13">
        <v>19046</v>
      </c>
      <c r="E433" s="13">
        <v>18019</v>
      </c>
      <c r="F433" s="11"/>
      <c r="G433" s="11"/>
      <c r="H433" s="11"/>
      <c r="I433" s="11"/>
      <c r="J433" s="11"/>
      <c r="K433" s="11"/>
      <c r="L433" s="11"/>
    </row>
    <row r="434" spans="1:12" ht="15.75" x14ac:dyDescent="0.15">
      <c r="B434" s="117"/>
      <c r="C434" s="13">
        <v>9155</v>
      </c>
      <c r="D434" s="13">
        <v>19813</v>
      </c>
      <c r="E434" s="13">
        <v>15578</v>
      </c>
      <c r="F434" s="11"/>
      <c r="G434" s="11"/>
      <c r="H434" s="11"/>
      <c r="I434" s="11"/>
      <c r="J434" s="11"/>
      <c r="K434" s="11"/>
      <c r="L434" s="11"/>
    </row>
    <row r="435" spans="1:12" ht="15.75" x14ac:dyDescent="0.15">
      <c r="B435" s="117"/>
      <c r="C435" s="13">
        <v>8822</v>
      </c>
      <c r="D435" s="13">
        <v>17169</v>
      </c>
      <c r="E435" s="13">
        <v>16763</v>
      </c>
      <c r="F435" s="11"/>
      <c r="G435" s="11"/>
      <c r="H435" s="11"/>
      <c r="I435" s="11"/>
      <c r="J435" s="11"/>
      <c r="K435" s="11"/>
      <c r="L435" s="11"/>
    </row>
    <row r="436" spans="1:12" ht="15.75" x14ac:dyDescent="0.15">
      <c r="B436" s="117" t="s">
        <v>87</v>
      </c>
      <c r="C436" s="13">
        <v>7407</v>
      </c>
      <c r="D436" s="13">
        <v>17612</v>
      </c>
      <c r="E436" s="13">
        <v>15777</v>
      </c>
      <c r="F436" s="11"/>
      <c r="G436" s="11"/>
      <c r="H436" s="11"/>
      <c r="I436" s="11"/>
      <c r="J436" s="11"/>
      <c r="K436" s="11"/>
      <c r="L436" s="11"/>
    </row>
    <row r="437" spans="1:12" ht="15.75" x14ac:dyDescent="0.15">
      <c r="B437" s="117"/>
      <c r="C437" s="13">
        <v>9767</v>
      </c>
      <c r="D437" s="13">
        <v>19562</v>
      </c>
      <c r="E437" s="13">
        <v>16861</v>
      </c>
      <c r="G437" s="11"/>
      <c r="H437" s="11"/>
      <c r="I437" s="11"/>
    </row>
    <row r="438" spans="1:12" ht="15.75" x14ac:dyDescent="0.15">
      <c r="B438" s="117"/>
      <c r="C438" s="13">
        <v>11652</v>
      </c>
      <c r="D438" s="13">
        <v>18272</v>
      </c>
      <c r="E438" s="13">
        <v>18530</v>
      </c>
      <c r="G438" s="11"/>
      <c r="H438" s="11"/>
      <c r="I438" s="11"/>
    </row>
    <row r="439" spans="1:12" ht="15.75" x14ac:dyDescent="0.15">
      <c r="A439" s="14" t="s">
        <v>27</v>
      </c>
      <c r="C439" s="14">
        <v>6.5</v>
      </c>
      <c r="D439" s="14">
        <v>7.5</v>
      </c>
      <c r="E439" s="14">
        <v>8.5</v>
      </c>
      <c r="G439" s="11"/>
    </row>
    <row r="440" spans="1:12" ht="15.75" x14ac:dyDescent="0.15">
      <c r="A440" s="112" t="s">
        <v>8</v>
      </c>
      <c r="B440" s="13" t="s">
        <v>85</v>
      </c>
      <c r="C440" s="17">
        <f>AVERAGE(C430:C432)</f>
        <v>10038.666666666666</v>
      </c>
      <c r="D440" s="17">
        <f>AVERAGE(D430:D432)</f>
        <v>18518.666666666668</v>
      </c>
      <c r="E440" s="17">
        <f>AVERAGE(E430:E432)</f>
        <v>17137.333333333332</v>
      </c>
      <c r="G440" s="11"/>
    </row>
    <row r="441" spans="1:12" ht="15.75" x14ac:dyDescent="0.15">
      <c r="A441" s="112"/>
      <c r="B441" s="13" t="s">
        <v>86</v>
      </c>
      <c r="C441" s="17">
        <f>AVERAGE(C433:C435)</f>
        <v>9793.6666666666661</v>
      </c>
      <c r="D441" s="17">
        <f>AVERAGE(D433:D435)</f>
        <v>18676</v>
      </c>
      <c r="E441" s="17">
        <f>AVERAGE(E433:E435)</f>
        <v>16786.666666666668</v>
      </c>
      <c r="G441" s="11"/>
    </row>
    <row r="442" spans="1:12" ht="15.75" x14ac:dyDescent="0.15">
      <c r="A442" s="24"/>
      <c r="B442" s="13" t="s">
        <v>87</v>
      </c>
      <c r="C442" s="17">
        <f>AVERAGE(C436:C438)</f>
        <v>9608.6666666666661</v>
      </c>
      <c r="D442" s="17">
        <f>AVERAGE(D436:D438)</f>
        <v>18482</v>
      </c>
      <c r="E442" s="17">
        <f>AVERAGE(E436:E438)</f>
        <v>17056</v>
      </c>
      <c r="G442" s="11"/>
    </row>
    <row r="443" spans="1:12" ht="15.75" x14ac:dyDescent="0.15">
      <c r="A443" s="112" t="s">
        <v>7</v>
      </c>
      <c r="B443" s="13" t="s">
        <v>85</v>
      </c>
      <c r="C443" s="17">
        <f>STDEV(C430:C432)</f>
        <v>1022.9649717039842</v>
      </c>
      <c r="D443" s="17">
        <f>STDEV(D430:D432)</f>
        <v>1232.9218683003937</v>
      </c>
      <c r="E443" s="17">
        <f>STDEV(E430:E432)</f>
        <v>1106.5831795817853</v>
      </c>
      <c r="G443" s="11"/>
    </row>
    <row r="444" spans="1:12" ht="15.75" x14ac:dyDescent="0.15">
      <c r="A444" s="112"/>
      <c r="B444" s="13" t="s">
        <v>86</v>
      </c>
      <c r="C444" s="17">
        <f>STDEV(C433:C435)</f>
        <v>1404.4936216777003</v>
      </c>
      <c r="D444" s="17">
        <f>STDEV(D433:D435)</f>
        <v>1360.2790154964532</v>
      </c>
      <c r="E444" s="17">
        <f>STDEV(E433:E435)</f>
        <v>1220.6720826386311</v>
      </c>
      <c r="G444" s="11"/>
    </row>
    <row r="445" spans="1:12" x14ac:dyDescent="0.15">
      <c r="A445" s="24"/>
      <c r="B445" s="13" t="s">
        <v>87</v>
      </c>
      <c r="C445" s="17">
        <f>STDEV(C436:C438)</f>
        <v>2126.9246186297582</v>
      </c>
      <c r="D445" s="17">
        <f>STDEV(D436:D438)</f>
        <v>991.81651528899238</v>
      </c>
      <c r="E445" s="17">
        <f>STDEV(E436:E438)</f>
        <v>1386.8204642274357</v>
      </c>
    </row>
    <row r="451" spans="1:26" x14ac:dyDescent="0.1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3" spans="1:26" x14ac:dyDescent="0.15">
      <c r="A453" s="109" t="s">
        <v>112</v>
      </c>
      <c r="B453" s="109"/>
      <c r="C453" s="109"/>
      <c r="D453" s="109"/>
      <c r="E453" s="109"/>
    </row>
    <row r="454" spans="1:26" x14ac:dyDescent="0.15">
      <c r="A454" s="109"/>
      <c r="B454" s="109"/>
      <c r="C454" s="109"/>
      <c r="D454" s="109"/>
      <c r="E454" s="109"/>
    </row>
    <row r="455" spans="1:26" ht="15.75" x14ac:dyDescent="0.25">
      <c r="A455" s="110" t="s">
        <v>141</v>
      </c>
      <c r="B455" s="110"/>
      <c r="C455" s="101">
        <v>12512</v>
      </c>
      <c r="D455" s="101">
        <v>12705</v>
      </c>
      <c r="E455" s="101">
        <v>12339</v>
      </c>
      <c r="F455" s="101" t="s">
        <v>15</v>
      </c>
      <c r="G455" s="102">
        <f>AVERAGE(C455:E455)</f>
        <v>12518.666666666666</v>
      </c>
      <c r="K455" s="15"/>
      <c r="L455" s="15"/>
      <c r="M455" s="15"/>
      <c r="N455" s="15"/>
      <c r="O455" s="15"/>
    </row>
    <row r="456" spans="1:26" ht="15.75" x14ac:dyDescent="0.15">
      <c r="B456" s="25"/>
      <c r="C456" s="78" t="s">
        <v>51</v>
      </c>
      <c r="D456" s="78" t="s">
        <v>88</v>
      </c>
      <c r="F456" s="25"/>
    </row>
    <row r="457" spans="1:26" ht="15" customHeight="1" x14ac:dyDescent="0.15">
      <c r="A457" s="113" t="s">
        <v>100</v>
      </c>
      <c r="B457" s="117" t="s">
        <v>85</v>
      </c>
      <c r="C457" s="13">
        <v>5750</v>
      </c>
      <c r="D457" s="13">
        <v>10239</v>
      </c>
      <c r="F457" s="81"/>
      <c r="G457" s="81"/>
    </row>
    <row r="458" spans="1:26" ht="15" customHeight="1" x14ac:dyDescent="0.15">
      <c r="A458" s="113"/>
      <c r="B458" s="117"/>
      <c r="C458" s="13">
        <v>5265</v>
      </c>
      <c r="D458" s="13">
        <v>11010</v>
      </c>
      <c r="F458" s="81"/>
      <c r="G458" s="81"/>
    </row>
    <row r="459" spans="1:26" ht="15" customHeight="1" x14ac:dyDescent="0.15">
      <c r="A459" s="113"/>
      <c r="B459" s="117"/>
      <c r="C459" s="13">
        <v>4940</v>
      </c>
      <c r="D459" s="13">
        <v>9414</v>
      </c>
      <c r="F459" s="81"/>
      <c r="G459" s="81"/>
    </row>
    <row r="460" spans="1:26" ht="15" customHeight="1" x14ac:dyDescent="0.15">
      <c r="A460" s="113"/>
      <c r="B460" s="117" t="s">
        <v>86</v>
      </c>
      <c r="C460" s="13">
        <v>5282</v>
      </c>
      <c r="D460" s="13">
        <v>9842</v>
      </c>
      <c r="F460" s="81"/>
      <c r="G460" s="81"/>
    </row>
    <row r="461" spans="1:26" ht="15" customHeight="1" x14ac:dyDescent="0.15">
      <c r="A461" s="113"/>
      <c r="B461" s="117"/>
      <c r="C461" s="13">
        <v>4218</v>
      </c>
      <c r="D461" s="13">
        <v>11247</v>
      </c>
      <c r="F461" s="81"/>
      <c r="G461" s="81"/>
    </row>
    <row r="462" spans="1:26" ht="15" customHeight="1" x14ac:dyDescent="0.15">
      <c r="A462" s="113"/>
      <c r="B462" s="117"/>
      <c r="C462" s="13">
        <v>5561</v>
      </c>
      <c r="D462" s="13">
        <v>9150</v>
      </c>
      <c r="F462" s="81"/>
      <c r="G462" s="81"/>
    </row>
    <row r="463" spans="1:26" ht="15" customHeight="1" x14ac:dyDescent="0.15">
      <c r="A463" s="113"/>
      <c r="B463" s="117" t="s">
        <v>87</v>
      </c>
      <c r="C463" s="13">
        <v>5855</v>
      </c>
      <c r="D463" s="13">
        <v>8767</v>
      </c>
      <c r="F463" s="81"/>
      <c r="G463" s="81"/>
    </row>
    <row r="464" spans="1:26" ht="15" customHeight="1" x14ac:dyDescent="0.15">
      <c r="A464" s="113"/>
      <c r="B464" s="117"/>
      <c r="C464" s="13">
        <v>4464</v>
      </c>
      <c r="D464" s="13">
        <v>11151</v>
      </c>
      <c r="F464" s="81"/>
      <c r="G464" s="81"/>
    </row>
    <row r="465" spans="1:7" ht="15" customHeight="1" x14ac:dyDescent="0.15">
      <c r="A465" s="113"/>
      <c r="B465" s="117"/>
      <c r="C465" s="13">
        <v>5259</v>
      </c>
      <c r="D465" s="13">
        <v>9833</v>
      </c>
      <c r="F465" s="81"/>
      <c r="G465" s="81"/>
    </row>
    <row r="466" spans="1:7" ht="15.75" x14ac:dyDescent="0.15">
      <c r="A466" s="78"/>
      <c r="B466" s="13"/>
      <c r="C466" s="78"/>
      <c r="D466" s="13"/>
      <c r="F466" s="13"/>
    </row>
    <row r="467" spans="1:7" x14ac:dyDescent="0.15">
      <c r="A467" s="113" t="s">
        <v>101</v>
      </c>
      <c r="B467" s="117" t="s">
        <v>85</v>
      </c>
      <c r="C467" s="80">
        <f>C457/$G$455</f>
        <v>0.45931409095750347</v>
      </c>
      <c r="D467" s="80">
        <f>D457/$G$455</f>
        <v>0.81789860475023968</v>
      </c>
      <c r="F467" s="13"/>
    </row>
    <row r="468" spans="1:7" x14ac:dyDescent="0.15">
      <c r="A468" s="113"/>
      <c r="B468" s="117"/>
      <c r="C468" s="80">
        <f t="shared" ref="C468:D475" si="79">C458/$G$455</f>
        <v>0.42057194589413144</v>
      </c>
      <c r="D468" s="80">
        <f t="shared" si="79"/>
        <v>0.87948663329428056</v>
      </c>
      <c r="F468" s="13"/>
    </row>
    <row r="469" spans="1:7" x14ac:dyDescent="0.15">
      <c r="A469" s="113"/>
      <c r="B469" s="117"/>
      <c r="C469" s="80">
        <f t="shared" si="79"/>
        <v>0.39461071466609865</v>
      </c>
      <c r="D469" s="80">
        <f t="shared" si="79"/>
        <v>0.75199701778677175</v>
      </c>
      <c r="F469" s="13"/>
    </row>
    <row r="470" spans="1:7" x14ac:dyDescent="0.15">
      <c r="A470" s="113"/>
      <c r="B470" s="117" t="s">
        <v>86</v>
      </c>
      <c r="C470" s="80">
        <f t="shared" si="79"/>
        <v>0.42192991798913626</v>
      </c>
      <c r="D470" s="80">
        <f t="shared" si="79"/>
        <v>0.78618596229630422</v>
      </c>
      <c r="F470" s="13"/>
    </row>
    <row r="471" spans="1:7" x14ac:dyDescent="0.15">
      <c r="A471" s="113"/>
      <c r="B471" s="117"/>
      <c r="C471" s="80">
        <f t="shared" si="79"/>
        <v>0.3369368409841304</v>
      </c>
      <c r="D471" s="80">
        <f t="shared" si="79"/>
        <v>0.89841836191287683</v>
      </c>
      <c r="F471" s="13"/>
    </row>
    <row r="472" spans="1:7" x14ac:dyDescent="0.15">
      <c r="A472" s="113"/>
      <c r="B472" s="117"/>
      <c r="C472" s="80">
        <f t="shared" si="79"/>
        <v>0.44421663648950904</v>
      </c>
      <c r="D472" s="80">
        <f t="shared" si="79"/>
        <v>0.73090850995846202</v>
      </c>
      <c r="F472" s="13"/>
    </row>
    <row r="473" spans="1:7" x14ac:dyDescent="0.15">
      <c r="A473" s="113"/>
      <c r="B473" s="117" t="s">
        <v>87</v>
      </c>
      <c r="C473" s="80">
        <f t="shared" si="79"/>
        <v>0.46770156566194487</v>
      </c>
      <c r="D473" s="80">
        <f t="shared" si="79"/>
        <v>0.7003141974651188</v>
      </c>
    </row>
    <row r="474" spans="1:7" x14ac:dyDescent="0.15">
      <c r="A474" s="113"/>
      <c r="B474" s="117"/>
      <c r="C474" s="80">
        <f t="shared" si="79"/>
        <v>0.35658749600596445</v>
      </c>
      <c r="D474" s="80">
        <f t="shared" si="79"/>
        <v>0.89074981361167327</v>
      </c>
    </row>
    <row r="475" spans="1:7" x14ac:dyDescent="0.15">
      <c r="A475" s="113"/>
      <c r="B475" s="117"/>
      <c r="C475" s="80">
        <f t="shared" si="79"/>
        <v>0.42009266162530623</v>
      </c>
      <c r="D475" s="80">
        <f t="shared" si="79"/>
        <v>0.78546703589306643</v>
      </c>
    </row>
    <row r="476" spans="1:7" x14ac:dyDescent="0.15">
      <c r="A476" s="82"/>
    </row>
    <row r="477" spans="1:7" ht="15.75" x14ac:dyDescent="0.15">
      <c r="A477" s="78"/>
      <c r="B477" s="13"/>
      <c r="C477" s="78" t="s">
        <v>51</v>
      </c>
      <c r="D477" s="78" t="s">
        <v>88</v>
      </c>
    </row>
    <row r="478" spans="1:7" x14ac:dyDescent="0.15">
      <c r="A478" s="112" t="s">
        <v>8</v>
      </c>
      <c r="B478" s="13" t="s">
        <v>85</v>
      </c>
      <c r="C478" s="34">
        <f>AVERAGE(C467:C469)</f>
        <v>0.42483225050591117</v>
      </c>
      <c r="D478" s="34">
        <f>AVERAGE(D467:D469)</f>
        <v>0.816460751943764</v>
      </c>
    </row>
    <row r="479" spans="1:7" x14ac:dyDescent="0.15">
      <c r="A479" s="112"/>
      <c r="B479" s="13" t="s">
        <v>86</v>
      </c>
      <c r="C479" s="34">
        <f>AVERAGE(C470:C472)</f>
        <v>0.4010277984875919</v>
      </c>
      <c r="D479" s="34">
        <f>AVERAGE(D470:D472)</f>
        <v>0.80517094472254769</v>
      </c>
    </row>
    <row r="480" spans="1:7" x14ac:dyDescent="0.15">
      <c r="A480" s="26"/>
      <c r="B480" s="13" t="s">
        <v>87</v>
      </c>
      <c r="C480" s="34">
        <f>AVERAGE(C473:C475)</f>
        <v>0.41479390776440517</v>
      </c>
      <c r="D480" s="34">
        <f>AVERAGE(D473:D475)</f>
        <v>0.79217701565661958</v>
      </c>
    </row>
    <row r="481" spans="1:26" x14ac:dyDescent="0.15">
      <c r="A481" s="112" t="s">
        <v>7</v>
      </c>
      <c r="B481" s="13" t="s">
        <v>85</v>
      </c>
      <c r="C481" s="34">
        <f>STDEV(C467:C469)</f>
        <v>3.2561393895465314E-2</v>
      </c>
      <c r="D481" s="34">
        <f>STDEV(D467:D469)</f>
        <v>6.3756968882490994E-2</v>
      </c>
    </row>
    <row r="482" spans="1:26" x14ac:dyDescent="0.15">
      <c r="A482" s="112"/>
      <c r="B482" s="13" t="s">
        <v>86</v>
      </c>
      <c r="C482" s="34">
        <f>STDEV(C470:C472)</f>
        <v>5.6611947331473934E-2</v>
      </c>
      <c r="D482" s="34">
        <f>STDEV(D470:D472)</f>
        <v>8.5353440432949582E-2</v>
      </c>
    </row>
    <row r="483" spans="1:26" x14ac:dyDescent="0.15">
      <c r="A483" s="26"/>
      <c r="B483" s="13" t="s">
        <v>87</v>
      </c>
      <c r="C483" s="34">
        <f>STDEV(C473:C475)</f>
        <v>5.5746225999948662E-2</v>
      </c>
      <c r="D483" s="34">
        <f>STDEV(D473:D475)</f>
        <v>9.5394962370137393E-2</v>
      </c>
    </row>
    <row r="484" spans="1:26" x14ac:dyDescent="0.1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6" spans="1:26" x14ac:dyDescent="0.15">
      <c r="A486" s="109" t="s">
        <v>113</v>
      </c>
      <c r="B486" s="109"/>
      <c r="C486" s="109"/>
      <c r="D486" s="109"/>
      <c r="E486" s="109"/>
    </row>
    <row r="487" spans="1:26" x14ac:dyDescent="0.15">
      <c r="A487" s="109"/>
      <c r="B487" s="109"/>
      <c r="C487" s="109"/>
      <c r="D487" s="109"/>
      <c r="E487" s="109"/>
    </row>
    <row r="489" spans="1:26" ht="15.75" x14ac:dyDescent="0.15">
      <c r="A489" s="41"/>
      <c r="B489" s="41"/>
      <c r="C489" s="41"/>
      <c r="D489" s="41"/>
      <c r="E489" s="124" t="s">
        <v>115</v>
      </c>
      <c r="F489" s="124"/>
      <c r="G489" s="41"/>
      <c r="H489" s="41"/>
      <c r="I489" s="41"/>
      <c r="J489" s="41"/>
      <c r="K489" s="13"/>
      <c r="L489" s="13"/>
      <c r="M489" s="41"/>
      <c r="N489" s="41"/>
      <c r="O489" s="41"/>
      <c r="P489" s="113" t="s">
        <v>116</v>
      </c>
      <c r="Q489" s="113"/>
      <c r="R489" s="113"/>
      <c r="S489" s="113"/>
      <c r="T489" s="41"/>
      <c r="U489" s="41"/>
      <c r="V489" s="41"/>
    </row>
    <row r="490" spans="1:26" ht="15.75" x14ac:dyDescent="0.15">
      <c r="B490" s="83" t="s">
        <v>114</v>
      </c>
      <c r="C490" s="83">
        <v>0</v>
      </c>
      <c r="D490" s="83">
        <v>125</v>
      </c>
      <c r="E490" s="83">
        <v>250</v>
      </c>
      <c r="F490" s="83">
        <v>500</v>
      </c>
      <c r="G490" s="83">
        <v>1000</v>
      </c>
      <c r="H490" s="83">
        <v>2000</v>
      </c>
      <c r="I490" s="83">
        <v>4000</v>
      </c>
      <c r="J490" s="83">
        <v>8000</v>
      </c>
      <c r="N490" s="83" t="s">
        <v>114</v>
      </c>
      <c r="O490" s="83">
        <v>0</v>
      </c>
      <c r="P490" s="83">
        <v>125</v>
      </c>
      <c r="Q490" s="83">
        <v>250</v>
      </c>
      <c r="R490" s="83">
        <v>500</v>
      </c>
      <c r="S490" s="83">
        <v>1000</v>
      </c>
      <c r="T490" s="83">
        <v>2000</v>
      </c>
      <c r="U490" s="83">
        <v>4000</v>
      </c>
      <c r="V490" s="83">
        <v>8000</v>
      </c>
    </row>
    <row r="491" spans="1:26" x14ac:dyDescent="0.15">
      <c r="A491" s="112" t="s">
        <v>80</v>
      </c>
      <c r="B491" s="26" t="s">
        <v>29</v>
      </c>
      <c r="C491" s="13">
        <v>19</v>
      </c>
      <c r="D491" s="13">
        <v>29</v>
      </c>
      <c r="E491" s="13">
        <v>48</v>
      </c>
      <c r="F491" s="13">
        <v>95</v>
      </c>
      <c r="G491" s="13">
        <v>223</v>
      </c>
      <c r="H491" s="13">
        <v>345</v>
      </c>
      <c r="I491" s="13">
        <v>631</v>
      </c>
      <c r="J491" s="13">
        <v>1102</v>
      </c>
      <c r="K491" s="13"/>
      <c r="L491" s="13"/>
      <c r="M491" s="112" t="s">
        <v>80</v>
      </c>
      <c r="N491" s="26" t="s">
        <v>29</v>
      </c>
      <c r="O491" s="13">
        <v>29</v>
      </c>
      <c r="P491" s="13">
        <v>241</v>
      </c>
      <c r="Q491" s="13">
        <v>502</v>
      </c>
      <c r="R491" s="13">
        <v>1219</v>
      </c>
      <c r="S491" s="13">
        <v>2155</v>
      </c>
      <c r="T491" s="13">
        <v>4124</v>
      </c>
      <c r="U491" s="13">
        <v>7321</v>
      </c>
      <c r="V491" s="13">
        <v>12025</v>
      </c>
    </row>
    <row r="492" spans="1:26" x14ac:dyDescent="0.15">
      <c r="A492" s="112"/>
      <c r="B492" s="26" t="s">
        <v>1</v>
      </c>
      <c r="C492" s="13">
        <v>13</v>
      </c>
      <c r="D492" s="13">
        <v>28</v>
      </c>
      <c r="E492" s="13">
        <v>46</v>
      </c>
      <c r="F492" s="13">
        <v>113</v>
      </c>
      <c r="G492" s="13">
        <v>207</v>
      </c>
      <c r="H492" s="13">
        <v>405</v>
      </c>
      <c r="I492" s="13">
        <v>653</v>
      </c>
      <c r="J492" s="13">
        <v>1056</v>
      </c>
      <c r="K492" s="13"/>
      <c r="L492" s="13"/>
      <c r="M492" s="112"/>
      <c r="N492" s="26" t="s">
        <v>1</v>
      </c>
      <c r="O492" s="13">
        <v>11</v>
      </c>
      <c r="P492" s="13">
        <v>225</v>
      </c>
      <c r="Q492" s="13">
        <v>466</v>
      </c>
      <c r="R492" s="13">
        <v>1134</v>
      </c>
      <c r="S492" s="13">
        <v>2341</v>
      </c>
      <c r="T492" s="13">
        <v>4453</v>
      </c>
      <c r="U492" s="13">
        <v>6923</v>
      </c>
      <c r="V492" s="13">
        <v>11098</v>
      </c>
    </row>
    <row r="493" spans="1:26" x14ac:dyDescent="0.15">
      <c r="A493" s="112"/>
      <c r="B493" s="26" t="s">
        <v>3</v>
      </c>
      <c r="C493" s="13">
        <v>26</v>
      </c>
      <c r="D493" s="13">
        <v>39</v>
      </c>
      <c r="E493" s="13">
        <v>46</v>
      </c>
      <c r="F493" s="13">
        <v>102</v>
      </c>
      <c r="G493" s="13">
        <v>183</v>
      </c>
      <c r="H493" s="13">
        <v>388</v>
      </c>
      <c r="I493" s="13">
        <v>700</v>
      </c>
      <c r="J493" s="13">
        <v>924</v>
      </c>
      <c r="K493" s="13"/>
      <c r="L493" s="13"/>
      <c r="M493" s="112"/>
      <c r="N493" s="26" t="s">
        <v>3</v>
      </c>
      <c r="O493" s="13">
        <v>13</v>
      </c>
      <c r="P493" s="13">
        <v>213</v>
      </c>
      <c r="Q493" s="13">
        <v>418</v>
      </c>
      <c r="R493" s="13">
        <v>986</v>
      </c>
      <c r="S493" s="13">
        <v>2201</v>
      </c>
      <c r="T493" s="13">
        <v>4206</v>
      </c>
      <c r="U493" s="13">
        <v>7522</v>
      </c>
      <c r="V493" s="13">
        <v>10212</v>
      </c>
    </row>
    <row r="494" spans="1:26" x14ac:dyDescent="0.15">
      <c r="A494" s="112" t="s">
        <v>81</v>
      </c>
      <c r="B494" s="26" t="s">
        <v>29</v>
      </c>
      <c r="C494" s="13">
        <v>602</v>
      </c>
      <c r="D494" s="13">
        <v>612</v>
      </c>
      <c r="E494" s="13">
        <v>635</v>
      </c>
      <c r="F494" s="13">
        <v>605</v>
      </c>
      <c r="G494" s="13">
        <v>623</v>
      </c>
      <c r="H494" s="13">
        <v>612</v>
      </c>
      <c r="I494" s="13">
        <v>631</v>
      </c>
      <c r="J494" s="13">
        <v>853</v>
      </c>
      <c r="K494" s="13"/>
      <c r="L494" s="13"/>
      <c r="M494" s="112" t="s">
        <v>81</v>
      </c>
      <c r="N494" s="26" t="s">
        <v>29</v>
      </c>
      <c r="O494" s="13">
        <v>624</v>
      </c>
      <c r="P494" s="13">
        <v>637</v>
      </c>
      <c r="Q494" s="13">
        <v>626</v>
      </c>
      <c r="R494" s="13">
        <v>656</v>
      </c>
      <c r="S494" s="13">
        <v>988</v>
      </c>
      <c r="T494" s="13">
        <v>1991</v>
      </c>
      <c r="U494" s="13">
        <v>4525</v>
      </c>
      <c r="V494" s="13">
        <v>9850</v>
      </c>
    </row>
    <row r="495" spans="1:26" x14ac:dyDescent="0.15">
      <c r="A495" s="112"/>
      <c r="B495" s="26" t="s">
        <v>1</v>
      </c>
      <c r="C495" s="13">
        <v>615</v>
      </c>
      <c r="D495" s="13">
        <v>605</v>
      </c>
      <c r="E495" s="13">
        <v>623</v>
      </c>
      <c r="F495" s="13">
        <v>585</v>
      </c>
      <c r="G495" s="13">
        <v>619</v>
      </c>
      <c r="H495" s="13">
        <v>605</v>
      </c>
      <c r="I495" s="13">
        <v>586</v>
      </c>
      <c r="J495" s="13">
        <v>925</v>
      </c>
      <c r="K495" s="13"/>
      <c r="L495" s="13"/>
      <c r="M495" s="112"/>
      <c r="N495" s="26" t="s">
        <v>1</v>
      </c>
      <c r="O495" s="13">
        <v>604</v>
      </c>
      <c r="P495" s="13">
        <v>643</v>
      </c>
      <c r="Q495" s="13">
        <v>667</v>
      </c>
      <c r="R495" s="13">
        <v>669</v>
      </c>
      <c r="S495" s="13">
        <v>1015</v>
      </c>
      <c r="T495" s="13">
        <v>1876</v>
      </c>
      <c r="U495" s="13">
        <v>5121</v>
      </c>
      <c r="V495" s="13">
        <v>11059</v>
      </c>
    </row>
    <row r="496" spans="1:26" x14ac:dyDescent="0.15">
      <c r="A496" s="112"/>
      <c r="B496" s="26" t="s">
        <v>3</v>
      </c>
      <c r="C496" s="13">
        <v>609</v>
      </c>
      <c r="D496" s="13">
        <v>611</v>
      </c>
      <c r="E496" s="13">
        <v>633</v>
      </c>
      <c r="F496" s="13">
        <v>624</v>
      </c>
      <c r="G496" s="13">
        <v>615</v>
      </c>
      <c r="H496" s="13">
        <v>619</v>
      </c>
      <c r="I496" s="13">
        <v>651</v>
      </c>
      <c r="J496" s="13">
        <v>1063</v>
      </c>
      <c r="K496" s="13"/>
      <c r="L496" s="13"/>
      <c r="M496" s="112"/>
      <c r="N496" s="26" t="s">
        <v>3</v>
      </c>
      <c r="O496" s="13">
        <v>617</v>
      </c>
      <c r="P496" s="13">
        <v>641</v>
      </c>
      <c r="Q496" s="13">
        <v>602</v>
      </c>
      <c r="R496" s="13">
        <v>635</v>
      </c>
      <c r="S496" s="13">
        <v>852</v>
      </c>
      <c r="T496" s="13">
        <v>1615</v>
      </c>
      <c r="U496" s="13">
        <v>4853</v>
      </c>
      <c r="V496" s="13">
        <v>9651</v>
      </c>
    </row>
    <row r="497" spans="1:22" x14ac:dyDescent="0.15">
      <c r="A497" s="112" t="s">
        <v>82</v>
      </c>
      <c r="B497" s="26" t="s">
        <v>29</v>
      </c>
      <c r="C497" s="13">
        <v>332</v>
      </c>
      <c r="D497" s="13">
        <v>317</v>
      </c>
      <c r="E497" s="13">
        <v>370</v>
      </c>
      <c r="F497" s="13">
        <v>353</v>
      </c>
      <c r="G497" s="13">
        <v>363</v>
      </c>
      <c r="H497" s="13">
        <v>357</v>
      </c>
      <c r="I497" s="13">
        <v>362</v>
      </c>
      <c r="J497" s="13">
        <v>495</v>
      </c>
      <c r="K497" s="13"/>
      <c r="L497" s="13"/>
      <c r="M497" s="112" t="s">
        <v>82</v>
      </c>
      <c r="N497" s="26" t="s">
        <v>29</v>
      </c>
      <c r="O497" s="13">
        <v>303</v>
      </c>
      <c r="P497" s="13">
        <v>387</v>
      </c>
      <c r="Q497" s="13">
        <v>332</v>
      </c>
      <c r="R497" s="13">
        <v>343</v>
      </c>
      <c r="S497" s="13">
        <v>454</v>
      </c>
      <c r="T497" s="13">
        <v>787</v>
      </c>
      <c r="U497" s="13">
        <v>2588</v>
      </c>
      <c r="V497" s="13">
        <v>5021</v>
      </c>
    </row>
    <row r="498" spans="1:22" x14ac:dyDescent="0.15">
      <c r="A498" s="112"/>
      <c r="B498" s="26" t="s">
        <v>1</v>
      </c>
      <c r="C498" s="13">
        <v>356</v>
      </c>
      <c r="D498" s="13">
        <v>357</v>
      </c>
      <c r="E498" s="13">
        <v>329</v>
      </c>
      <c r="F498" s="13">
        <v>364</v>
      </c>
      <c r="G498" s="13">
        <v>339</v>
      </c>
      <c r="H498" s="13">
        <v>361</v>
      </c>
      <c r="I498" s="13">
        <v>386</v>
      </c>
      <c r="J498" s="13">
        <v>467</v>
      </c>
      <c r="K498" s="13"/>
      <c r="L498" s="13"/>
      <c r="M498" s="112"/>
      <c r="N498" s="26" t="s">
        <v>1</v>
      </c>
      <c r="O498" s="13">
        <v>316</v>
      </c>
      <c r="P498" s="13">
        <v>317</v>
      </c>
      <c r="Q498" s="13">
        <v>321</v>
      </c>
      <c r="R498" s="13">
        <v>365</v>
      </c>
      <c r="S498" s="13">
        <v>410</v>
      </c>
      <c r="T498" s="13">
        <v>1132</v>
      </c>
      <c r="U498" s="13">
        <v>2210</v>
      </c>
      <c r="V498" s="13">
        <v>5510</v>
      </c>
    </row>
    <row r="499" spans="1:22" x14ac:dyDescent="0.15">
      <c r="A499" s="112"/>
      <c r="B499" s="26" t="s">
        <v>3</v>
      </c>
      <c r="C499" s="13">
        <v>379</v>
      </c>
      <c r="D499" s="13">
        <v>333</v>
      </c>
      <c r="E499" s="13">
        <v>363</v>
      </c>
      <c r="F499" s="13">
        <v>353</v>
      </c>
      <c r="G499" s="13">
        <v>361</v>
      </c>
      <c r="H499" s="13">
        <v>303</v>
      </c>
      <c r="I499" s="13">
        <v>410</v>
      </c>
      <c r="J499" s="13">
        <v>401</v>
      </c>
      <c r="K499" s="13"/>
      <c r="L499" s="13"/>
      <c r="M499" s="112"/>
      <c r="N499" s="26" t="s">
        <v>3</v>
      </c>
      <c r="O499" s="13">
        <v>310</v>
      </c>
      <c r="P499" s="13">
        <v>329</v>
      </c>
      <c r="Q499" s="13">
        <v>354</v>
      </c>
      <c r="R499" s="13">
        <v>313</v>
      </c>
      <c r="S499" s="13">
        <v>432</v>
      </c>
      <c r="T499" s="13">
        <v>943</v>
      </c>
      <c r="U499" s="13">
        <v>2676</v>
      </c>
      <c r="V499" s="13">
        <v>5132</v>
      </c>
    </row>
    <row r="500" spans="1:22" x14ac:dyDescent="0.15">
      <c r="A500" s="112" t="s">
        <v>83</v>
      </c>
      <c r="B500" s="26" t="s">
        <v>29</v>
      </c>
      <c r="C500" s="13">
        <v>39</v>
      </c>
      <c r="D500" s="13">
        <v>39</v>
      </c>
      <c r="E500" s="13">
        <v>53</v>
      </c>
      <c r="F500" s="13">
        <v>69</v>
      </c>
      <c r="G500" s="13">
        <v>81</v>
      </c>
      <c r="H500" s="13">
        <v>91</v>
      </c>
      <c r="I500" s="13">
        <v>94</v>
      </c>
      <c r="J500" s="13">
        <v>109</v>
      </c>
      <c r="K500" s="13"/>
      <c r="L500" s="13"/>
      <c r="M500" s="112" t="s">
        <v>83</v>
      </c>
      <c r="N500" s="26" t="s">
        <v>29</v>
      </c>
      <c r="O500" s="13">
        <v>43</v>
      </c>
      <c r="P500" s="13">
        <v>66</v>
      </c>
      <c r="Q500" s="13">
        <v>67</v>
      </c>
      <c r="R500" s="13">
        <v>87</v>
      </c>
      <c r="S500" s="13">
        <v>95</v>
      </c>
      <c r="T500" s="13">
        <v>207</v>
      </c>
      <c r="U500" s="13">
        <v>478</v>
      </c>
      <c r="V500" s="13">
        <v>953</v>
      </c>
    </row>
    <row r="501" spans="1:22" x14ac:dyDescent="0.15">
      <c r="A501" s="112"/>
      <c r="B501" s="26" t="s">
        <v>1</v>
      </c>
      <c r="C501" s="13">
        <v>24</v>
      </c>
      <c r="D501" s="13">
        <v>59</v>
      </c>
      <c r="E501" s="13">
        <v>48</v>
      </c>
      <c r="F501" s="13">
        <v>41</v>
      </c>
      <c r="G501" s="13">
        <v>83</v>
      </c>
      <c r="H501" s="13">
        <v>93</v>
      </c>
      <c r="I501" s="13">
        <v>98</v>
      </c>
      <c r="J501" s="13">
        <v>91</v>
      </c>
      <c r="K501" s="13"/>
      <c r="L501" s="13"/>
      <c r="M501" s="112"/>
      <c r="N501" s="26" t="s">
        <v>1</v>
      </c>
      <c r="O501" s="13">
        <v>31</v>
      </c>
      <c r="P501" s="13">
        <v>84</v>
      </c>
      <c r="Q501" s="13">
        <v>53</v>
      </c>
      <c r="R501" s="13">
        <v>67</v>
      </c>
      <c r="S501" s="13">
        <v>87</v>
      </c>
      <c r="T501" s="13">
        <v>232</v>
      </c>
      <c r="U501" s="13">
        <v>390</v>
      </c>
      <c r="V501" s="13">
        <v>843</v>
      </c>
    </row>
    <row r="502" spans="1:22" x14ac:dyDescent="0.15">
      <c r="A502" s="112"/>
      <c r="B502" s="26" t="s">
        <v>3</v>
      </c>
      <c r="C502" s="13">
        <v>42</v>
      </c>
      <c r="D502" s="13">
        <v>38</v>
      </c>
      <c r="E502" s="13">
        <v>57</v>
      </c>
      <c r="F502" s="13">
        <v>63</v>
      </c>
      <c r="G502" s="13">
        <v>89</v>
      </c>
      <c r="H502" s="13">
        <v>71</v>
      </c>
      <c r="I502" s="13">
        <v>101</v>
      </c>
      <c r="J502" s="13">
        <v>113</v>
      </c>
      <c r="K502" s="13"/>
      <c r="L502" s="13"/>
      <c r="M502" s="112"/>
      <c r="N502" s="26" t="s">
        <v>3</v>
      </c>
      <c r="O502" s="13">
        <v>32</v>
      </c>
      <c r="P502" s="13">
        <v>53</v>
      </c>
      <c r="Q502" s="13">
        <v>72</v>
      </c>
      <c r="R502" s="13">
        <v>56</v>
      </c>
      <c r="S502" s="13">
        <v>73</v>
      </c>
      <c r="T502" s="13">
        <v>95</v>
      </c>
      <c r="U502" s="13">
        <v>465</v>
      </c>
      <c r="V502" s="13">
        <v>1109</v>
      </c>
    </row>
    <row r="503" spans="1:22" ht="15.75" x14ac:dyDescent="0.15">
      <c r="B503" s="14"/>
      <c r="C503" s="83">
        <v>0</v>
      </c>
      <c r="D503" s="83">
        <v>125</v>
      </c>
      <c r="E503" s="83">
        <v>250</v>
      </c>
      <c r="F503" s="83">
        <v>500</v>
      </c>
      <c r="G503" s="83">
        <v>1000</v>
      </c>
      <c r="H503" s="83">
        <v>2000</v>
      </c>
      <c r="I503" s="83">
        <v>4000</v>
      </c>
      <c r="J503" s="83">
        <v>8000</v>
      </c>
      <c r="N503" s="14"/>
      <c r="O503" s="83">
        <v>0</v>
      </c>
      <c r="P503" s="83">
        <v>125</v>
      </c>
      <c r="Q503" s="83">
        <v>250</v>
      </c>
      <c r="R503" s="83">
        <v>500</v>
      </c>
      <c r="S503" s="83">
        <v>1000</v>
      </c>
      <c r="T503" s="83">
        <v>2000</v>
      </c>
      <c r="U503" s="83">
        <v>4000</v>
      </c>
      <c r="V503" s="83">
        <v>8000</v>
      </c>
    </row>
    <row r="504" spans="1:22" x14ac:dyDescent="0.15">
      <c r="A504" s="108" t="s">
        <v>9</v>
      </c>
      <c r="B504" s="26" t="s">
        <v>79</v>
      </c>
      <c r="C504" s="13">
        <f t="shared" ref="C504:J504" si="80">INT(AVERAGE(C491:C493))</f>
        <v>19</v>
      </c>
      <c r="D504" s="13">
        <f t="shared" si="80"/>
        <v>32</v>
      </c>
      <c r="E504" s="13">
        <f t="shared" si="80"/>
        <v>46</v>
      </c>
      <c r="F504" s="13">
        <f t="shared" si="80"/>
        <v>103</v>
      </c>
      <c r="G504" s="13">
        <f t="shared" si="80"/>
        <v>204</v>
      </c>
      <c r="H504" s="13">
        <f t="shared" si="80"/>
        <v>379</v>
      </c>
      <c r="I504" s="13">
        <f t="shared" si="80"/>
        <v>661</v>
      </c>
      <c r="J504" s="13">
        <f t="shared" si="80"/>
        <v>1027</v>
      </c>
      <c r="K504" s="13"/>
      <c r="L504" s="13"/>
      <c r="M504" s="108" t="s">
        <v>9</v>
      </c>
      <c r="N504" s="26" t="s">
        <v>79</v>
      </c>
      <c r="O504" s="13">
        <f t="shared" ref="O504:V504" si="81">INT(AVERAGE(O491:O493))</f>
        <v>17</v>
      </c>
      <c r="P504" s="13">
        <f t="shared" si="81"/>
        <v>226</v>
      </c>
      <c r="Q504" s="13">
        <f t="shared" si="81"/>
        <v>462</v>
      </c>
      <c r="R504" s="13">
        <f t="shared" si="81"/>
        <v>1113</v>
      </c>
      <c r="S504" s="13">
        <f t="shared" si="81"/>
        <v>2232</v>
      </c>
      <c r="T504" s="13">
        <f t="shared" si="81"/>
        <v>4261</v>
      </c>
      <c r="U504" s="13">
        <f t="shared" si="81"/>
        <v>7255</v>
      </c>
      <c r="V504" s="13">
        <f t="shared" si="81"/>
        <v>11111</v>
      </c>
    </row>
    <row r="505" spans="1:22" x14ac:dyDescent="0.15">
      <c r="A505" s="108"/>
      <c r="B505" s="26" t="s">
        <v>76</v>
      </c>
      <c r="C505" s="84">
        <f t="shared" ref="C505:J505" si="82">INT(AVERAGE(C494:C496))</f>
        <v>608</v>
      </c>
      <c r="D505" s="84">
        <f t="shared" si="82"/>
        <v>609</v>
      </c>
      <c r="E505" s="84">
        <f t="shared" si="82"/>
        <v>630</v>
      </c>
      <c r="F505" s="84">
        <f t="shared" si="82"/>
        <v>604</v>
      </c>
      <c r="G505" s="84">
        <f t="shared" si="82"/>
        <v>619</v>
      </c>
      <c r="H505" s="84">
        <f t="shared" si="82"/>
        <v>612</v>
      </c>
      <c r="I505" s="84">
        <f t="shared" si="82"/>
        <v>622</v>
      </c>
      <c r="J505" s="84">
        <f t="shared" si="82"/>
        <v>947</v>
      </c>
      <c r="K505" s="13"/>
      <c r="L505" s="13"/>
      <c r="M505" s="108"/>
      <c r="N505" s="26" t="s">
        <v>76</v>
      </c>
      <c r="O505" s="84">
        <f t="shared" ref="O505:V505" si="83">INT(AVERAGE(O494:O496))</f>
        <v>615</v>
      </c>
      <c r="P505" s="84">
        <f t="shared" si="83"/>
        <v>640</v>
      </c>
      <c r="Q505" s="84">
        <f t="shared" si="83"/>
        <v>631</v>
      </c>
      <c r="R505" s="84">
        <f t="shared" si="83"/>
        <v>653</v>
      </c>
      <c r="S505" s="84">
        <f t="shared" si="83"/>
        <v>951</v>
      </c>
      <c r="T505" s="84">
        <f t="shared" si="83"/>
        <v>1827</v>
      </c>
      <c r="U505" s="84">
        <f t="shared" si="83"/>
        <v>4833</v>
      </c>
      <c r="V505" s="84">
        <f t="shared" si="83"/>
        <v>10186</v>
      </c>
    </row>
    <row r="506" spans="1:22" x14ac:dyDescent="0.15">
      <c r="A506" s="108"/>
      <c r="B506" s="26" t="s">
        <v>77</v>
      </c>
      <c r="C506" s="13">
        <f t="shared" ref="C506:J506" si="84">INT(AVERAGE(C497:C499))</f>
        <v>355</v>
      </c>
      <c r="D506" s="13">
        <f t="shared" si="84"/>
        <v>335</v>
      </c>
      <c r="E506" s="13">
        <f t="shared" si="84"/>
        <v>354</v>
      </c>
      <c r="F506" s="13">
        <f t="shared" si="84"/>
        <v>356</v>
      </c>
      <c r="G506" s="13">
        <f t="shared" si="84"/>
        <v>354</v>
      </c>
      <c r="H506" s="13">
        <f t="shared" si="84"/>
        <v>340</v>
      </c>
      <c r="I506" s="13">
        <f t="shared" si="84"/>
        <v>386</v>
      </c>
      <c r="J506" s="13">
        <f t="shared" si="84"/>
        <v>454</v>
      </c>
      <c r="K506" s="13"/>
      <c r="L506" s="13"/>
      <c r="M506" s="108"/>
      <c r="N506" s="26" t="s">
        <v>77</v>
      </c>
      <c r="O506" s="13">
        <f t="shared" ref="O506:V506" si="85">INT(AVERAGE(O497:O499))</f>
        <v>309</v>
      </c>
      <c r="P506" s="13">
        <f t="shared" si="85"/>
        <v>344</v>
      </c>
      <c r="Q506" s="13">
        <f t="shared" si="85"/>
        <v>335</v>
      </c>
      <c r="R506" s="13">
        <f t="shared" si="85"/>
        <v>340</v>
      </c>
      <c r="S506" s="13">
        <f t="shared" si="85"/>
        <v>432</v>
      </c>
      <c r="T506" s="13">
        <f t="shared" si="85"/>
        <v>954</v>
      </c>
      <c r="U506" s="13">
        <f t="shared" si="85"/>
        <v>2491</v>
      </c>
      <c r="V506" s="13">
        <f t="shared" si="85"/>
        <v>5221</v>
      </c>
    </row>
    <row r="507" spans="1:22" x14ac:dyDescent="0.15">
      <c r="A507" s="108"/>
      <c r="B507" s="26" t="s">
        <v>78</v>
      </c>
      <c r="C507" s="13">
        <f t="shared" ref="C507:J507" si="86">INT(AVERAGE(C500:C502))</f>
        <v>35</v>
      </c>
      <c r="D507" s="13">
        <f t="shared" si="86"/>
        <v>45</v>
      </c>
      <c r="E507" s="13">
        <f t="shared" si="86"/>
        <v>52</v>
      </c>
      <c r="F507" s="13">
        <f t="shared" si="86"/>
        <v>57</v>
      </c>
      <c r="G507" s="13">
        <f t="shared" si="86"/>
        <v>84</v>
      </c>
      <c r="H507" s="13">
        <f t="shared" si="86"/>
        <v>85</v>
      </c>
      <c r="I507" s="13">
        <f t="shared" si="86"/>
        <v>97</v>
      </c>
      <c r="J507" s="13">
        <f t="shared" si="86"/>
        <v>104</v>
      </c>
      <c r="K507" s="13"/>
      <c r="L507" s="13"/>
      <c r="M507" s="108"/>
      <c r="N507" s="26" t="s">
        <v>78</v>
      </c>
      <c r="O507" s="13">
        <f t="shared" ref="O507:V507" si="87">INT(AVERAGE(O500:O502))</f>
        <v>35</v>
      </c>
      <c r="P507" s="13">
        <f t="shared" si="87"/>
        <v>67</v>
      </c>
      <c r="Q507" s="13">
        <f t="shared" si="87"/>
        <v>64</v>
      </c>
      <c r="R507" s="13">
        <f t="shared" si="87"/>
        <v>70</v>
      </c>
      <c r="S507" s="13">
        <f t="shared" si="87"/>
        <v>85</v>
      </c>
      <c r="T507" s="13">
        <f t="shared" si="87"/>
        <v>178</v>
      </c>
      <c r="U507" s="13">
        <f t="shared" si="87"/>
        <v>444</v>
      </c>
      <c r="V507" s="13">
        <f t="shared" si="87"/>
        <v>968</v>
      </c>
    </row>
    <row r="508" spans="1:22" x14ac:dyDescent="0.15">
      <c r="A508" s="108" t="s">
        <v>10</v>
      </c>
      <c r="B508" s="26" t="s">
        <v>79</v>
      </c>
      <c r="C508" s="13">
        <f t="shared" ref="C508:J508" si="88">INT(STDEV(C491:C493))</f>
        <v>6</v>
      </c>
      <c r="D508" s="13">
        <f t="shared" si="88"/>
        <v>6</v>
      </c>
      <c r="E508" s="13">
        <f t="shared" si="88"/>
        <v>1</v>
      </c>
      <c r="F508" s="13">
        <f t="shared" si="88"/>
        <v>9</v>
      </c>
      <c r="G508" s="13">
        <f t="shared" si="88"/>
        <v>20</v>
      </c>
      <c r="H508" s="13">
        <f t="shared" si="88"/>
        <v>30</v>
      </c>
      <c r="I508" s="13">
        <f t="shared" si="88"/>
        <v>35</v>
      </c>
      <c r="J508" s="13">
        <f t="shared" si="88"/>
        <v>92</v>
      </c>
      <c r="K508" s="13"/>
      <c r="L508" s="13"/>
      <c r="M508" s="108" t="s">
        <v>10</v>
      </c>
      <c r="N508" s="26" t="s">
        <v>79</v>
      </c>
      <c r="O508" s="13">
        <f t="shared" ref="O508:V508" si="89">INT(STDEV(O491:O493))</f>
        <v>9</v>
      </c>
      <c r="P508" s="13">
        <f t="shared" si="89"/>
        <v>14</v>
      </c>
      <c r="Q508" s="13">
        <f t="shared" si="89"/>
        <v>42</v>
      </c>
      <c r="R508" s="13">
        <f t="shared" si="89"/>
        <v>117</v>
      </c>
      <c r="S508" s="13">
        <f t="shared" si="89"/>
        <v>96</v>
      </c>
      <c r="T508" s="13">
        <f t="shared" si="89"/>
        <v>171</v>
      </c>
      <c r="U508" s="13">
        <f t="shared" si="89"/>
        <v>304</v>
      </c>
      <c r="V508" s="13">
        <f t="shared" si="89"/>
        <v>906</v>
      </c>
    </row>
    <row r="509" spans="1:22" x14ac:dyDescent="0.15">
      <c r="A509" s="108"/>
      <c r="B509" s="26" t="s">
        <v>76</v>
      </c>
      <c r="C509" s="84">
        <f t="shared" ref="C509:J509" si="90">INT(STDEV(C494:C496))</f>
        <v>6</v>
      </c>
      <c r="D509" s="84">
        <f t="shared" si="90"/>
        <v>3</v>
      </c>
      <c r="E509" s="84">
        <f t="shared" si="90"/>
        <v>6</v>
      </c>
      <c r="F509" s="84">
        <f t="shared" si="90"/>
        <v>19</v>
      </c>
      <c r="G509" s="84">
        <f t="shared" si="90"/>
        <v>4</v>
      </c>
      <c r="H509" s="84">
        <f t="shared" si="90"/>
        <v>7</v>
      </c>
      <c r="I509" s="84">
        <f t="shared" si="90"/>
        <v>33</v>
      </c>
      <c r="J509" s="84">
        <f t="shared" si="90"/>
        <v>106</v>
      </c>
      <c r="K509" s="13"/>
      <c r="L509" s="13"/>
      <c r="M509" s="108"/>
      <c r="N509" s="26" t="s">
        <v>76</v>
      </c>
      <c r="O509" s="84">
        <f t="shared" ref="O509:V509" si="91">INT(STDEV(O494:O496))</f>
        <v>10</v>
      </c>
      <c r="P509" s="84">
        <f t="shared" si="91"/>
        <v>3</v>
      </c>
      <c r="Q509" s="84">
        <f t="shared" si="91"/>
        <v>32</v>
      </c>
      <c r="R509" s="84">
        <f t="shared" si="91"/>
        <v>17</v>
      </c>
      <c r="S509" s="84">
        <f t="shared" si="91"/>
        <v>87</v>
      </c>
      <c r="T509" s="84">
        <f t="shared" si="91"/>
        <v>192</v>
      </c>
      <c r="U509" s="84">
        <f t="shared" si="91"/>
        <v>298</v>
      </c>
      <c r="V509" s="84">
        <f t="shared" si="91"/>
        <v>761</v>
      </c>
    </row>
    <row r="510" spans="1:22" x14ac:dyDescent="0.15">
      <c r="A510" s="108"/>
      <c r="B510" s="26" t="s">
        <v>77</v>
      </c>
      <c r="C510" s="13">
        <f t="shared" ref="C510:J510" si="92">INT(STDEV(C497:C499))</f>
        <v>23</v>
      </c>
      <c r="D510" s="13">
        <f t="shared" si="92"/>
        <v>20</v>
      </c>
      <c r="E510" s="13">
        <f t="shared" si="92"/>
        <v>21</v>
      </c>
      <c r="F510" s="13">
        <f t="shared" si="92"/>
        <v>6</v>
      </c>
      <c r="G510" s="13">
        <f t="shared" si="92"/>
        <v>13</v>
      </c>
      <c r="H510" s="13">
        <f t="shared" si="92"/>
        <v>32</v>
      </c>
      <c r="I510" s="13">
        <f t="shared" si="92"/>
        <v>24</v>
      </c>
      <c r="J510" s="13">
        <f t="shared" si="92"/>
        <v>48</v>
      </c>
      <c r="K510" s="13"/>
      <c r="L510" s="13"/>
      <c r="M510" s="108"/>
      <c r="N510" s="26" t="s">
        <v>77</v>
      </c>
      <c r="O510" s="13">
        <f t="shared" ref="O510:V510" si="93">INT(STDEV(O497:O499))</f>
        <v>6</v>
      </c>
      <c r="P510" s="13">
        <f t="shared" si="93"/>
        <v>37</v>
      </c>
      <c r="Q510" s="13">
        <f t="shared" si="93"/>
        <v>16</v>
      </c>
      <c r="R510" s="13">
        <f t="shared" si="93"/>
        <v>26</v>
      </c>
      <c r="S510" s="13">
        <f t="shared" si="93"/>
        <v>22</v>
      </c>
      <c r="T510" s="13">
        <f t="shared" si="93"/>
        <v>172</v>
      </c>
      <c r="U510" s="13">
        <f t="shared" si="93"/>
        <v>247</v>
      </c>
      <c r="V510" s="13">
        <f t="shared" si="93"/>
        <v>256</v>
      </c>
    </row>
    <row r="511" spans="1:22" x14ac:dyDescent="0.15">
      <c r="A511" s="108"/>
      <c r="B511" s="26" t="s">
        <v>78</v>
      </c>
      <c r="C511" s="13">
        <f t="shared" ref="C511:J511" si="94">INT(STDEV(C500:C502))</f>
        <v>9</v>
      </c>
      <c r="D511" s="13">
        <f t="shared" si="94"/>
        <v>11</v>
      </c>
      <c r="E511" s="13">
        <f t="shared" si="94"/>
        <v>4</v>
      </c>
      <c r="F511" s="13">
        <f t="shared" si="94"/>
        <v>14</v>
      </c>
      <c r="G511" s="13">
        <f t="shared" si="94"/>
        <v>4</v>
      </c>
      <c r="H511" s="13">
        <f t="shared" si="94"/>
        <v>12</v>
      </c>
      <c r="I511" s="13">
        <f t="shared" si="94"/>
        <v>3</v>
      </c>
      <c r="J511" s="13">
        <f t="shared" si="94"/>
        <v>11</v>
      </c>
      <c r="K511" s="13"/>
      <c r="L511" s="13"/>
      <c r="M511" s="108"/>
      <c r="N511" s="26" t="s">
        <v>78</v>
      </c>
      <c r="O511" s="13">
        <f t="shared" ref="O511:V511" si="95">INT(STDEV(O500:O502))</f>
        <v>6</v>
      </c>
      <c r="P511" s="13">
        <f t="shared" si="95"/>
        <v>15</v>
      </c>
      <c r="Q511" s="13">
        <f t="shared" si="95"/>
        <v>9</v>
      </c>
      <c r="R511" s="13">
        <f t="shared" si="95"/>
        <v>15</v>
      </c>
      <c r="S511" s="13">
        <f t="shared" si="95"/>
        <v>11</v>
      </c>
      <c r="T511" s="13">
        <f t="shared" si="95"/>
        <v>72</v>
      </c>
      <c r="U511" s="13">
        <f t="shared" si="95"/>
        <v>47</v>
      </c>
      <c r="V511" s="13">
        <f t="shared" si="95"/>
        <v>133</v>
      </c>
    </row>
    <row r="538" spans="1:18" ht="15.75" x14ac:dyDescent="0.15">
      <c r="A538" s="41"/>
      <c r="B538" s="41"/>
      <c r="C538" s="113" t="s">
        <v>117</v>
      </c>
      <c r="D538" s="113"/>
      <c r="E538" s="113"/>
      <c r="F538" s="113"/>
      <c r="G538" s="113"/>
      <c r="H538" s="41"/>
      <c r="I538" s="41"/>
      <c r="J538" s="41"/>
    </row>
    <row r="539" spans="1:18" ht="15.75" x14ac:dyDescent="0.15">
      <c r="A539" s="13"/>
      <c r="B539" s="85" t="s">
        <v>114</v>
      </c>
      <c r="C539" s="85">
        <v>0</v>
      </c>
      <c r="D539" s="85">
        <v>125</v>
      </c>
      <c r="E539" s="85">
        <v>250</v>
      </c>
      <c r="F539" s="85">
        <v>500</v>
      </c>
      <c r="G539" s="85">
        <v>1000</v>
      </c>
      <c r="H539" s="85">
        <v>2000</v>
      </c>
      <c r="I539" s="85">
        <v>4000</v>
      </c>
      <c r="J539" s="85">
        <v>8000</v>
      </c>
    </row>
    <row r="540" spans="1:18" x14ac:dyDescent="0.15">
      <c r="A540" s="112" t="s">
        <v>80</v>
      </c>
      <c r="B540" s="26" t="s">
        <v>29</v>
      </c>
      <c r="C540" s="34">
        <v>1.53</v>
      </c>
      <c r="D540" s="34">
        <v>8.31</v>
      </c>
      <c r="E540" s="34">
        <v>10.46</v>
      </c>
      <c r="F540" s="34">
        <v>12.83</v>
      </c>
      <c r="G540" s="34">
        <v>9.66</v>
      </c>
      <c r="H540" s="34">
        <v>11.95</v>
      </c>
      <c r="I540" s="34">
        <v>11.6</v>
      </c>
      <c r="J540" s="34">
        <v>10.91</v>
      </c>
      <c r="M540" s="10"/>
      <c r="N540" s="10"/>
      <c r="O540" s="10"/>
      <c r="P540" s="10"/>
      <c r="Q540" s="10"/>
      <c r="R540" s="10"/>
    </row>
    <row r="541" spans="1:18" x14ac:dyDescent="0.15">
      <c r="A541" s="112"/>
      <c r="B541" s="26" t="s">
        <v>1</v>
      </c>
      <c r="C541" s="34">
        <v>0.85</v>
      </c>
      <c r="D541" s="34">
        <v>8.0399999999999991</v>
      </c>
      <c r="E541" s="34">
        <v>10.130000000000001</v>
      </c>
      <c r="F541" s="34">
        <v>10.039999999999999</v>
      </c>
      <c r="G541" s="34">
        <v>11.31</v>
      </c>
      <c r="H541" s="34">
        <v>11</v>
      </c>
      <c r="I541" s="34">
        <v>10.6</v>
      </c>
      <c r="J541" s="34">
        <v>10.51</v>
      </c>
      <c r="M541" s="10"/>
      <c r="N541" s="10"/>
      <c r="O541" s="10"/>
      <c r="P541" s="10"/>
      <c r="Q541" s="10"/>
      <c r="R541" s="10"/>
    </row>
    <row r="542" spans="1:18" x14ac:dyDescent="0.15">
      <c r="A542" s="112"/>
      <c r="B542" s="26" t="s">
        <v>3</v>
      </c>
      <c r="C542" s="34">
        <v>0.5</v>
      </c>
      <c r="D542" s="34">
        <v>5.46</v>
      </c>
      <c r="E542" s="34">
        <v>9.09</v>
      </c>
      <c r="F542" s="34">
        <v>9.67</v>
      </c>
      <c r="G542" s="34">
        <v>12.03</v>
      </c>
      <c r="H542" s="34">
        <v>10.84</v>
      </c>
      <c r="I542" s="34">
        <v>10.75</v>
      </c>
      <c r="J542" s="34">
        <v>11.05</v>
      </c>
      <c r="M542" s="10"/>
      <c r="N542" s="10"/>
      <c r="O542" s="10"/>
      <c r="P542" s="10"/>
      <c r="Q542" s="10"/>
      <c r="R542" s="10"/>
    </row>
    <row r="543" spans="1:18" x14ac:dyDescent="0.15">
      <c r="A543" s="112" t="s">
        <v>81</v>
      </c>
      <c r="B543" s="26" t="s">
        <v>29</v>
      </c>
      <c r="C543" s="34">
        <v>1.04</v>
      </c>
      <c r="D543" s="34">
        <v>1.04</v>
      </c>
      <c r="E543" s="34">
        <v>0.99</v>
      </c>
      <c r="F543" s="34">
        <v>1.08</v>
      </c>
      <c r="G543" s="34">
        <v>1.59</v>
      </c>
      <c r="H543" s="34">
        <v>3.25</v>
      </c>
      <c r="I543" s="34">
        <v>7.17</v>
      </c>
      <c r="J543" s="34">
        <v>11.55</v>
      </c>
      <c r="M543" s="10"/>
      <c r="N543" s="10"/>
      <c r="O543" s="10"/>
      <c r="P543" s="10"/>
      <c r="Q543" s="10"/>
      <c r="R543" s="10"/>
    </row>
    <row r="544" spans="1:18" x14ac:dyDescent="0.15">
      <c r="A544" s="112"/>
      <c r="B544" s="26" t="s">
        <v>1</v>
      </c>
      <c r="C544" s="34">
        <v>0.98</v>
      </c>
      <c r="D544" s="34">
        <v>1.06</v>
      </c>
      <c r="E544" s="34">
        <v>1.07</v>
      </c>
      <c r="F544" s="34">
        <v>1.1399999999999999</v>
      </c>
      <c r="G544" s="34">
        <v>1.64</v>
      </c>
      <c r="H544" s="34">
        <v>3.1</v>
      </c>
      <c r="I544" s="34">
        <v>8.74</v>
      </c>
      <c r="J544" s="34">
        <v>11.96</v>
      </c>
      <c r="M544" s="10"/>
      <c r="N544" s="10"/>
      <c r="O544" s="10"/>
      <c r="P544" s="10"/>
      <c r="Q544" s="10"/>
      <c r="R544" s="10"/>
    </row>
    <row r="545" spans="1:18" x14ac:dyDescent="0.15">
      <c r="A545" s="112"/>
      <c r="B545" s="26" t="s">
        <v>3</v>
      </c>
      <c r="C545" s="34">
        <v>1.01</v>
      </c>
      <c r="D545" s="34">
        <v>1.05</v>
      </c>
      <c r="E545" s="34">
        <v>0.95</v>
      </c>
      <c r="F545" s="34">
        <v>1.02</v>
      </c>
      <c r="G545" s="34">
        <v>1.39</v>
      </c>
      <c r="H545" s="34">
        <v>2.61</v>
      </c>
      <c r="I545" s="34">
        <v>7.45</v>
      </c>
      <c r="J545" s="34">
        <v>9.08</v>
      </c>
      <c r="M545" s="10"/>
      <c r="N545" s="10"/>
      <c r="O545" s="10"/>
      <c r="P545" s="10"/>
      <c r="Q545" s="10"/>
      <c r="R545" s="10"/>
    </row>
    <row r="546" spans="1:18" x14ac:dyDescent="0.15">
      <c r="A546" s="112" t="s">
        <v>82</v>
      </c>
      <c r="B546" s="26" t="s">
        <v>29</v>
      </c>
      <c r="C546" s="34">
        <v>0.91</v>
      </c>
      <c r="D546" s="34">
        <v>1.22</v>
      </c>
      <c r="E546" s="34">
        <v>0.9</v>
      </c>
      <c r="F546" s="34">
        <v>0.97</v>
      </c>
      <c r="G546" s="34">
        <v>1.25</v>
      </c>
      <c r="H546" s="34">
        <v>2.2000000000000002</v>
      </c>
      <c r="I546" s="34">
        <v>7.15</v>
      </c>
      <c r="J546" s="34">
        <v>10.14</v>
      </c>
      <c r="M546" s="10"/>
      <c r="N546" s="10"/>
      <c r="O546" s="10"/>
      <c r="P546" s="10"/>
      <c r="Q546" s="10"/>
      <c r="R546" s="10"/>
    </row>
    <row r="547" spans="1:18" x14ac:dyDescent="0.15">
      <c r="A547" s="112"/>
      <c r="B547" s="26" t="s">
        <v>1</v>
      </c>
      <c r="C547" s="34">
        <v>0.89</v>
      </c>
      <c r="D547" s="34">
        <v>0.89</v>
      </c>
      <c r="E547" s="34">
        <v>0.98</v>
      </c>
      <c r="F547" s="34">
        <v>1</v>
      </c>
      <c r="G547" s="34">
        <v>1.21</v>
      </c>
      <c r="H547" s="34">
        <v>3.14</v>
      </c>
      <c r="I547" s="34">
        <v>5.73</v>
      </c>
      <c r="J547" s="34">
        <v>11.8</v>
      </c>
      <c r="M547" s="10"/>
      <c r="N547" s="10"/>
      <c r="O547" s="10"/>
      <c r="P547" s="10"/>
      <c r="Q547" s="10"/>
      <c r="R547" s="10"/>
    </row>
    <row r="548" spans="1:18" x14ac:dyDescent="0.15">
      <c r="A548" s="112"/>
      <c r="B548" s="26" t="s">
        <v>3</v>
      </c>
      <c r="C548" s="34">
        <v>0.82</v>
      </c>
      <c r="D548" s="34">
        <v>0.99</v>
      </c>
      <c r="E548" s="34">
        <v>0.98</v>
      </c>
      <c r="F548" s="34">
        <v>0.89</v>
      </c>
      <c r="G548" s="34">
        <v>1.2</v>
      </c>
      <c r="H548" s="34">
        <v>3.11</v>
      </c>
      <c r="I548" s="34">
        <v>6.53</v>
      </c>
      <c r="J548" s="34">
        <v>12.8</v>
      </c>
      <c r="M548" s="10"/>
      <c r="N548" s="10"/>
      <c r="O548" s="10"/>
      <c r="P548" s="10"/>
      <c r="Q548" s="10"/>
      <c r="R548" s="10"/>
    </row>
    <row r="549" spans="1:18" x14ac:dyDescent="0.15">
      <c r="A549" s="112" t="s">
        <v>83</v>
      </c>
      <c r="B549" s="26" t="s">
        <v>29</v>
      </c>
      <c r="C549" s="34">
        <v>1.1000000000000001</v>
      </c>
      <c r="D549" s="34">
        <v>1.69</v>
      </c>
      <c r="E549" s="34">
        <v>1.26</v>
      </c>
      <c r="F549" s="34">
        <v>1.26</v>
      </c>
      <c r="G549" s="34">
        <v>1.17</v>
      </c>
      <c r="H549" s="34">
        <v>2.27</v>
      </c>
      <c r="I549" s="34">
        <v>5.09</v>
      </c>
      <c r="J549" s="34">
        <v>8.74</v>
      </c>
      <c r="M549" s="10"/>
      <c r="N549" s="10"/>
      <c r="O549" s="10"/>
      <c r="P549" s="10"/>
      <c r="Q549" s="10"/>
      <c r="R549" s="10"/>
    </row>
    <row r="550" spans="1:18" x14ac:dyDescent="0.15">
      <c r="A550" s="112"/>
      <c r="B550" s="26" t="s">
        <v>1</v>
      </c>
      <c r="C550" s="34">
        <v>1.29</v>
      </c>
      <c r="D550" s="34">
        <v>1.42</v>
      </c>
      <c r="E550" s="34">
        <v>1.1000000000000001</v>
      </c>
      <c r="F550" s="34">
        <v>1.63</v>
      </c>
      <c r="G550" s="34">
        <v>1.05</v>
      </c>
      <c r="H550" s="34">
        <v>2.4900000000000002</v>
      </c>
      <c r="I550" s="34">
        <v>3.98</v>
      </c>
      <c r="J550" s="34">
        <v>9.26</v>
      </c>
      <c r="M550" s="10"/>
      <c r="N550" s="10"/>
      <c r="O550" s="10"/>
      <c r="P550" s="10"/>
      <c r="Q550" s="10"/>
      <c r="R550" s="10"/>
    </row>
    <row r="551" spans="1:18" x14ac:dyDescent="0.15">
      <c r="A551" s="112"/>
      <c r="B551" s="26" t="s">
        <v>3</v>
      </c>
      <c r="C551" s="34">
        <v>0.76</v>
      </c>
      <c r="D551" s="34">
        <v>1.39</v>
      </c>
      <c r="E551" s="34">
        <v>1.26</v>
      </c>
      <c r="F551" s="34">
        <v>0.89</v>
      </c>
      <c r="G551" s="34">
        <v>0.82</v>
      </c>
      <c r="H551" s="34">
        <v>1.34</v>
      </c>
      <c r="I551" s="34">
        <v>4.5999999999999996</v>
      </c>
      <c r="J551" s="34">
        <v>9.81</v>
      </c>
      <c r="M551" s="10"/>
      <c r="N551" s="10"/>
      <c r="O551" s="10"/>
      <c r="P551" s="10"/>
      <c r="Q551" s="10"/>
      <c r="R551" s="10"/>
    </row>
    <row r="552" spans="1:18" ht="15.75" x14ac:dyDescent="0.15">
      <c r="A552" s="13"/>
      <c r="B552" s="78"/>
      <c r="C552" s="85">
        <v>0</v>
      </c>
      <c r="D552" s="85">
        <v>125</v>
      </c>
      <c r="E552" s="85">
        <v>250</v>
      </c>
      <c r="F552" s="85">
        <v>500</v>
      </c>
      <c r="G552" s="85">
        <v>1000</v>
      </c>
      <c r="H552" s="85">
        <v>2000</v>
      </c>
      <c r="I552" s="85">
        <v>4000</v>
      </c>
      <c r="J552" s="85">
        <v>8000</v>
      </c>
    </row>
    <row r="553" spans="1:18" x14ac:dyDescent="0.15">
      <c r="A553" s="108" t="s">
        <v>9</v>
      </c>
      <c r="B553" s="26" t="s">
        <v>79</v>
      </c>
      <c r="C553" s="34">
        <f t="shared" ref="C553:J553" si="96">AVERAGE(C540:C542)</f>
        <v>0.96</v>
      </c>
      <c r="D553" s="34">
        <f t="shared" si="96"/>
        <v>7.2700000000000005</v>
      </c>
      <c r="E553" s="34">
        <f t="shared" si="96"/>
        <v>9.8933333333333344</v>
      </c>
      <c r="F553" s="34">
        <f t="shared" si="96"/>
        <v>10.846666666666666</v>
      </c>
      <c r="G553" s="34">
        <f t="shared" si="96"/>
        <v>11</v>
      </c>
      <c r="H553" s="34">
        <f t="shared" si="96"/>
        <v>11.263333333333334</v>
      </c>
      <c r="I553" s="34">
        <f t="shared" si="96"/>
        <v>10.983333333333334</v>
      </c>
      <c r="J553" s="34">
        <f t="shared" si="96"/>
        <v>10.823333333333332</v>
      </c>
    </row>
    <row r="554" spans="1:18" x14ac:dyDescent="0.15">
      <c r="A554" s="108"/>
      <c r="B554" s="26" t="s">
        <v>76</v>
      </c>
      <c r="C554" s="80">
        <f t="shared" ref="C554:J554" si="97">AVERAGE(C543:C545)</f>
        <v>1.01</v>
      </c>
      <c r="D554" s="80">
        <f t="shared" si="97"/>
        <v>1.05</v>
      </c>
      <c r="E554" s="80">
        <f t="shared" si="97"/>
        <v>1.0033333333333332</v>
      </c>
      <c r="F554" s="80">
        <f t="shared" si="97"/>
        <v>1.0799999999999998</v>
      </c>
      <c r="G554" s="80">
        <f t="shared" si="97"/>
        <v>1.54</v>
      </c>
      <c r="H554" s="80">
        <f t="shared" si="97"/>
        <v>2.9866666666666664</v>
      </c>
      <c r="I554" s="80">
        <f t="shared" si="97"/>
        <v>7.7866666666666662</v>
      </c>
      <c r="J554" s="80">
        <f t="shared" si="97"/>
        <v>10.863333333333335</v>
      </c>
    </row>
    <row r="555" spans="1:18" x14ac:dyDescent="0.15">
      <c r="A555" s="108"/>
      <c r="B555" s="26" t="s">
        <v>77</v>
      </c>
      <c r="C555" s="34">
        <f t="shared" ref="C555:J555" si="98">AVERAGE(C546:C548)</f>
        <v>0.87333333333333341</v>
      </c>
      <c r="D555" s="34">
        <f t="shared" si="98"/>
        <v>1.0333333333333332</v>
      </c>
      <c r="E555" s="34">
        <f t="shared" si="98"/>
        <v>0.95333333333333325</v>
      </c>
      <c r="F555" s="34">
        <f t="shared" si="98"/>
        <v>0.95333333333333325</v>
      </c>
      <c r="G555" s="34">
        <f t="shared" si="98"/>
        <v>1.22</v>
      </c>
      <c r="H555" s="34">
        <f t="shared" si="98"/>
        <v>2.8166666666666664</v>
      </c>
      <c r="I555" s="34">
        <f t="shared" si="98"/>
        <v>6.47</v>
      </c>
      <c r="J555" s="34">
        <f t="shared" si="98"/>
        <v>11.58</v>
      </c>
    </row>
    <row r="556" spans="1:18" x14ac:dyDescent="0.15">
      <c r="A556" s="108"/>
      <c r="B556" s="26" t="s">
        <v>78</v>
      </c>
      <c r="C556" s="80">
        <f t="shared" ref="C556:J556" si="99">AVERAGE(C549:C551)</f>
        <v>1.05</v>
      </c>
      <c r="D556" s="80">
        <f t="shared" si="99"/>
        <v>1.5</v>
      </c>
      <c r="E556" s="80">
        <f t="shared" si="99"/>
        <v>1.2066666666666668</v>
      </c>
      <c r="F556" s="80">
        <f t="shared" si="99"/>
        <v>1.26</v>
      </c>
      <c r="G556" s="80">
        <f t="shared" si="99"/>
        <v>1.0133333333333332</v>
      </c>
      <c r="H556" s="80">
        <f t="shared" si="99"/>
        <v>2.0333333333333332</v>
      </c>
      <c r="I556" s="80">
        <f t="shared" si="99"/>
        <v>4.5566666666666666</v>
      </c>
      <c r="J556" s="80">
        <f t="shared" si="99"/>
        <v>9.2700000000000014</v>
      </c>
    </row>
    <row r="557" spans="1:18" x14ac:dyDescent="0.15">
      <c r="A557" s="108" t="s">
        <v>10</v>
      </c>
      <c r="B557" s="26" t="s">
        <v>79</v>
      </c>
      <c r="C557" s="34">
        <f t="shared" ref="C557:J557" si="100">STDEV(C540:C542)</f>
        <v>0.52373657500693993</v>
      </c>
      <c r="D557" s="34">
        <f t="shared" si="100"/>
        <v>1.5733086156250433</v>
      </c>
      <c r="E557" s="34">
        <f t="shared" si="100"/>
        <v>0.71500582748208008</v>
      </c>
      <c r="F557" s="34">
        <f t="shared" si="100"/>
        <v>1.7275512534606028</v>
      </c>
      <c r="G557" s="34">
        <f t="shared" si="100"/>
        <v>1.2150308638055245</v>
      </c>
      <c r="H557" s="34">
        <f t="shared" si="100"/>
        <v>0.60002777713480304</v>
      </c>
      <c r="I557" s="34">
        <f t="shared" si="100"/>
        <v>0.53928965624544778</v>
      </c>
      <c r="J557" s="34">
        <f t="shared" si="100"/>
        <v>0.28023799409311645</v>
      </c>
    </row>
    <row r="558" spans="1:18" x14ac:dyDescent="0.15">
      <c r="A558" s="108"/>
      <c r="B558" s="26" t="s">
        <v>76</v>
      </c>
      <c r="C558" s="80">
        <f t="shared" ref="C558:J558" si="101">STDEV(C543:C545)</f>
        <v>3.0000000000000027E-2</v>
      </c>
      <c r="D558" s="80">
        <f t="shared" si="101"/>
        <v>1.0000000000000009E-2</v>
      </c>
      <c r="E558" s="80">
        <f t="shared" si="101"/>
        <v>6.1101009266077921E-2</v>
      </c>
      <c r="F558" s="80">
        <f t="shared" si="101"/>
        <v>5.9999999999999942E-2</v>
      </c>
      <c r="G558" s="80">
        <f t="shared" si="101"/>
        <v>0.13228756555322957</v>
      </c>
      <c r="H558" s="80">
        <f t="shared" si="101"/>
        <v>0.33471380810079138</v>
      </c>
      <c r="I558" s="80">
        <f t="shared" si="101"/>
        <v>0.83739675980584827</v>
      </c>
      <c r="J558" s="80">
        <f t="shared" si="101"/>
        <v>1.5579580653320979</v>
      </c>
    </row>
    <row r="559" spans="1:18" x14ac:dyDescent="0.15">
      <c r="A559" s="108"/>
      <c r="B559" s="26" t="s">
        <v>77</v>
      </c>
      <c r="C559" s="34">
        <f t="shared" ref="C559:J559" si="102">STDEV(C546:C548)</f>
        <v>4.7258156262526121E-2</v>
      </c>
      <c r="D559" s="34">
        <f t="shared" si="102"/>
        <v>0.1692138686199619</v>
      </c>
      <c r="E559" s="34">
        <f t="shared" si="102"/>
        <v>4.6188021535170036E-2</v>
      </c>
      <c r="F559" s="34">
        <f t="shared" si="102"/>
        <v>5.6862407030773256E-2</v>
      </c>
      <c r="G559" s="34">
        <f t="shared" si="102"/>
        <v>2.6457513110645928E-2</v>
      </c>
      <c r="H559" s="34">
        <f t="shared" si="102"/>
        <v>0.53425961229849073</v>
      </c>
      <c r="I559" s="34">
        <f t="shared" si="102"/>
        <v>0.71189886922230738</v>
      </c>
      <c r="J559" s="34">
        <f t="shared" si="102"/>
        <v>1.3435773144854748</v>
      </c>
    </row>
    <row r="560" spans="1:18" x14ac:dyDescent="0.15">
      <c r="A560" s="108"/>
      <c r="B560" s="26" t="s">
        <v>78</v>
      </c>
      <c r="C560" s="34">
        <f t="shared" ref="C560:J560" si="103">STDEV(C549:C551)</f>
        <v>0.26851443164195032</v>
      </c>
      <c r="D560" s="34">
        <f t="shared" si="103"/>
        <v>0.16522711641858306</v>
      </c>
      <c r="E560" s="34">
        <f t="shared" si="103"/>
        <v>9.2376043070340072E-2</v>
      </c>
      <c r="F560" s="34">
        <f t="shared" si="103"/>
        <v>0.37000000000000033</v>
      </c>
      <c r="G560" s="34">
        <f t="shared" si="103"/>
        <v>0.1778576209593882</v>
      </c>
      <c r="H560" s="34">
        <f t="shared" si="103"/>
        <v>0.61043700193659267</v>
      </c>
      <c r="I560" s="34">
        <f t="shared" si="103"/>
        <v>0.55626732182767424</v>
      </c>
      <c r="J560" s="34">
        <f t="shared" si="103"/>
        <v>0.53507008886687002</v>
      </c>
    </row>
  </sheetData>
  <mergeCells count="133">
    <mergeCell ref="A557:A560"/>
    <mergeCell ref="A33:C33"/>
    <mergeCell ref="A52:C52"/>
    <mergeCell ref="A491:A493"/>
    <mergeCell ref="A494:A496"/>
    <mergeCell ref="A497:A499"/>
    <mergeCell ref="A500:A502"/>
    <mergeCell ref="M500:M502"/>
    <mergeCell ref="A504:A507"/>
    <mergeCell ref="A508:A511"/>
    <mergeCell ref="M504:M507"/>
    <mergeCell ref="M508:M511"/>
    <mergeCell ref="M491:M493"/>
    <mergeCell ref="M494:M496"/>
    <mergeCell ref="M497:M499"/>
    <mergeCell ref="E489:F489"/>
    <mergeCell ref="A426:E427"/>
    <mergeCell ref="A453:E454"/>
    <mergeCell ref="A457:A465"/>
    <mergeCell ref="A440:A441"/>
    <mergeCell ref="A443:A444"/>
    <mergeCell ref="B430:B432"/>
    <mergeCell ref="B433:B435"/>
    <mergeCell ref="P489:S489"/>
    <mergeCell ref="A467:A475"/>
    <mergeCell ref="A540:A542"/>
    <mergeCell ref="A543:A545"/>
    <mergeCell ref="A546:A548"/>
    <mergeCell ref="A549:A551"/>
    <mergeCell ref="A486:E487"/>
    <mergeCell ref="C538:G538"/>
    <mergeCell ref="A553:A556"/>
    <mergeCell ref="B436:B438"/>
    <mergeCell ref="B470:B472"/>
    <mergeCell ref="B473:B475"/>
    <mergeCell ref="A478:A479"/>
    <mergeCell ref="A481:A482"/>
    <mergeCell ref="B457:B459"/>
    <mergeCell ref="B460:B462"/>
    <mergeCell ref="B463:B465"/>
    <mergeCell ref="B467:B469"/>
    <mergeCell ref="A455:B455"/>
    <mergeCell ref="A413:A414"/>
    <mergeCell ref="A415:A416"/>
    <mergeCell ref="A407:A409"/>
    <mergeCell ref="A404:A406"/>
    <mergeCell ref="A402:B402"/>
    <mergeCell ref="A368:A378"/>
    <mergeCell ref="A380:A390"/>
    <mergeCell ref="A411:A412"/>
    <mergeCell ref="A399:E400"/>
    <mergeCell ref="B374:B378"/>
    <mergeCell ref="B393:B394"/>
    <mergeCell ref="B395:B396"/>
    <mergeCell ref="B381:B385"/>
    <mergeCell ref="B386:B390"/>
    <mergeCell ref="B369:B373"/>
    <mergeCell ref="A180:E181"/>
    <mergeCell ref="A248:E249"/>
    <mergeCell ref="A332:A335"/>
    <mergeCell ref="A336:A339"/>
    <mergeCell ref="B311:B315"/>
    <mergeCell ref="A305:A315"/>
    <mergeCell ref="B306:B310"/>
    <mergeCell ref="B286:B290"/>
    <mergeCell ref="B281:B285"/>
    <mergeCell ref="A276:E277"/>
    <mergeCell ref="A280:A290"/>
    <mergeCell ref="A215:B215"/>
    <mergeCell ref="A317:A327"/>
    <mergeCell ref="B235:B239"/>
    <mergeCell ref="B222:B226"/>
    <mergeCell ref="B323:B327"/>
    <mergeCell ref="A292:A302"/>
    <mergeCell ref="B293:B297"/>
    <mergeCell ref="B298:B302"/>
    <mergeCell ref="B318:B322"/>
    <mergeCell ref="A182:W182"/>
    <mergeCell ref="A213:W213"/>
    <mergeCell ref="H228:I228"/>
    <mergeCell ref="A214:B214"/>
    <mergeCell ref="A155:E156"/>
    <mergeCell ref="A164:E164"/>
    <mergeCell ref="A160:E160"/>
    <mergeCell ref="A130:E131"/>
    <mergeCell ref="A158:B158"/>
    <mergeCell ref="A20:A21"/>
    <mergeCell ref="C37:C39"/>
    <mergeCell ref="C40:C42"/>
    <mergeCell ref="C43:C45"/>
    <mergeCell ref="C46:C48"/>
    <mergeCell ref="A116:A121"/>
    <mergeCell ref="A122:A127"/>
    <mergeCell ref="C34:C36"/>
    <mergeCell ref="C49:C51"/>
    <mergeCell ref="B59:B64"/>
    <mergeCell ref="B53:B58"/>
    <mergeCell ref="A71:B71"/>
    <mergeCell ref="A67:E68"/>
    <mergeCell ref="A77:F77"/>
    <mergeCell ref="A73:F73"/>
    <mergeCell ref="A1:E2"/>
    <mergeCell ref="A92:E93"/>
    <mergeCell ref="A30:E31"/>
    <mergeCell ref="B96:B98"/>
    <mergeCell ref="B105:B107"/>
    <mergeCell ref="B99:B101"/>
    <mergeCell ref="B111:B113"/>
    <mergeCell ref="B108:B110"/>
    <mergeCell ref="B102:B104"/>
    <mergeCell ref="A6:A10"/>
    <mergeCell ref="A11:A15"/>
    <mergeCell ref="A18:A19"/>
    <mergeCell ref="A184:B184"/>
    <mergeCell ref="A198:B198"/>
    <mergeCell ref="A183:B183"/>
    <mergeCell ref="N184:N187"/>
    <mergeCell ref="N188:N191"/>
    <mergeCell ref="B191:B195"/>
    <mergeCell ref="I191:I195"/>
    <mergeCell ref="H184:I184"/>
    <mergeCell ref="H198:I198"/>
    <mergeCell ref="A228:B228"/>
    <mergeCell ref="B205:B209"/>
    <mergeCell ref="I205:I209"/>
    <mergeCell ref="H215:I215"/>
    <mergeCell ref="I235:I239"/>
    <mergeCell ref="N215:N218"/>
    <mergeCell ref="N219:N222"/>
    <mergeCell ref="I222:I226"/>
    <mergeCell ref="A366:E367"/>
    <mergeCell ref="A279:N279"/>
    <mergeCell ref="A304:N30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>China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BIOLOGY</cp:lastModifiedBy>
  <cp:revision/>
  <cp:lastPrinted>2017-07-26T08:26:27Z</cp:lastPrinted>
  <dcterms:created xsi:type="dcterms:W3CDTF">2015-07-22T07:04:19Z</dcterms:created>
  <dcterms:modified xsi:type="dcterms:W3CDTF">2018-02-27T07:08:53Z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