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ables/table2.xml" ContentType="application/vnd.openxmlformats-officedocument.spreadsheetml.table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tables/table3.xml" ContentType="application/vnd.openxmlformats-officedocument.spreadsheetml.table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pattfinnerty/Desktop/E and E resub/"/>
    </mc:Choice>
  </mc:AlternateContent>
  <bookViews>
    <workbookView xWindow="640" yWindow="1180" windowWidth="24960" windowHeight="13840" tabRatio="500" firstSheet="4" activeTab="11"/>
  </bookViews>
  <sheets>
    <sheet name="Thermoregulatory behaviour " sheetId="1" r:id="rId1"/>
    <sheet name="Temp larvae production" sheetId="2" r:id="rId2"/>
    <sheet name="Toad dehydration trials" sheetId="12" r:id="rId3"/>
    <sheet name="Heat hydration behaviour" sheetId="3" r:id="rId4"/>
    <sheet name="Captive faecal behaviour" sheetId="4" r:id="rId5"/>
    <sheet name="Faecal water loss" sheetId="5" r:id="rId6"/>
    <sheet name="Hydric larvae survival" sheetId="6" r:id="rId7"/>
    <sheet name="Captive infection intensity" sheetId="7" r:id="rId8"/>
    <sheet name="Wild faceal trials" sheetId="8" r:id="rId9"/>
    <sheet name="Agar faceal trials" sheetId="9" r:id="rId10"/>
    <sheet name="Radiotelemetry" sheetId="10" r:id="rId11"/>
    <sheet name="Telemetry faecal samples" sheetId="11" r:id="rId12"/>
  </sheets>
  <externalReferences>
    <externalReference r:id="rId13"/>
  </externalReferenc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93" i="10" l="1"/>
  <c r="Z93" i="10"/>
  <c r="AA92" i="10"/>
  <c r="Z92" i="10"/>
  <c r="AA91" i="10"/>
  <c r="Z91" i="10"/>
  <c r="AA90" i="10"/>
  <c r="Z90" i="10"/>
  <c r="AA89" i="10"/>
  <c r="Z89" i="10"/>
  <c r="AA88" i="10"/>
  <c r="Z88" i="10"/>
  <c r="AA87" i="10"/>
  <c r="Z87" i="10"/>
  <c r="AA86" i="10"/>
  <c r="Z86" i="10"/>
  <c r="AA85" i="10"/>
  <c r="Z85" i="10"/>
  <c r="AA84" i="10"/>
  <c r="Z84" i="10"/>
  <c r="AA83" i="10"/>
  <c r="Z83" i="10"/>
  <c r="AD82" i="10"/>
  <c r="AA82" i="10"/>
  <c r="Z82" i="10"/>
  <c r="AD81" i="10"/>
  <c r="AA81" i="10"/>
  <c r="Z81" i="10"/>
  <c r="AD80" i="10"/>
  <c r="AA80" i="10"/>
  <c r="Z80" i="10"/>
  <c r="AD79" i="10"/>
  <c r="AA79" i="10"/>
  <c r="Z79" i="10"/>
  <c r="AD78" i="10"/>
  <c r="AA78" i="10"/>
  <c r="Z78" i="10"/>
  <c r="AD77" i="10"/>
  <c r="AA77" i="10"/>
  <c r="Z77" i="10"/>
  <c r="AD76" i="10"/>
  <c r="AA76" i="10"/>
  <c r="Z76" i="10"/>
  <c r="AD75" i="10"/>
  <c r="AA75" i="10"/>
  <c r="AD74" i="10"/>
  <c r="AA74" i="10"/>
  <c r="Z74" i="10"/>
  <c r="AD73" i="10"/>
  <c r="AA73" i="10"/>
  <c r="Z73" i="10"/>
  <c r="AD72" i="10"/>
  <c r="AA72" i="10"/>
  <c r="Z72" i="10"/>
  <c r="AD71" i="10"/>
  <c r="AA71" i="10"/>
  <c r="Z71" i="10"/>
  <c r="AD70" i="10"/>
  <c r="AA70" i="10"/>
  <c r="AD69" i="10"/>
  <c r="AA69" i="10"/>
  <c r="Z69" i="10"/>
  <c r="AD68" i="10"/>
  <c r="AA68" i="10"/>
  <c r="Z68" i="10"/>
  <c r="AD67" i="10"/>
  <c r="AA67" i="10"/>
  <c r="Z67" i="10"/>
  <c r="AD66" i="10"/>
  <c r="AA66" i="10"/>
  <c r="Z66" i="10"/>
  <c r="AD65" i="10"/>
  <c r="AA65" i="10"/>
  <c r="Z65" i="10"/>
  <c r="AD64" i="10"/>
  <c r="AA64" i="10"/>
  <c r="Z64" i="10"/>
  <c r="AD63" i="10"/>
  <c r="AA63" i="10"/>
  <c r="Z63" i="10"/>
  <c r="AD62" i="10"/>
  <c r="AA62" i="10"/>
  <c r="AD61" i="10"/>
  <c r="AA61" i="10"/>
  <c r="Z61" i="10"/>
  <c r="AD60" i="10"/>
  <c r="Z60" i="10"/>
  <c r="U60" i="10"/>
  <c r="Q60" i="10"/>
  <c r="AD59" i="10"/>
  <c r="Z59" i="10"/>
  <c r="U59" i="10"/>
  <c r="Q59" i="10"/>
  <c r="AD58" i="10"/>
  <c r="U58" i="10"/>
  <c r="Q58" i="10"/>
  <c r="AD57" i="10"/>
  <c r="Z57" i="10"/>
  <c r="U57" i="10"/>
  <c r="Q57" i="10"/>
  <c r="AD56" i="10"/>
  <c r="Z56" i="10"/>
  <c r="U56" i="10"/>
  <c r="Q56" i="10"/>
  <c r="AD55" i="10"/>
  <c r="U55" i="10"/>
  <c r="Q55" i="10"/>
  <c r="AD54" i="10"/>
  <c r="Z54" i="10"/>
  <c r="U54" i="10"/>
  <c r="Q54" i="10"/>
  <c r="AD53" i="10"/>
  <c r="Z53" i="10"/>
  <c r="U53" i="10"/>
  <c r="Q53" i="10"/>
  <c r="AD52" i="10"/>
  <c r="Z52" i="10"/>
  <c r="U52" i="10"/>
  <c r="Q52" i="10"/>
  <c r="AD51" i="10"/>
  <c r="U51" i="10"/>
  <c r="Q51" i="10"/>
  <c r="AD50" i="10"/>
  <c r="U50" i="10"/>
  <c r="Q50" i="10"/>
  <c r="AA49" i="10"/>
  <c r="Z49" i="10"/>
  <c r="U49" i="10"/>
  <c r="Q49" i="10"/>
  <c r="AA48" i="10"/>
  <c r="Z48" i="10"/>
  <c r="U48" i="10"/>
  <c r="Q48" i="10"/>
  <c r="AA47" i="10"/>
  <c r="Z47" i="10"/>
  <c r="U47" i="10"/>
  <c r="Q47" i="10"/>
  <c r="AA46" i="10"/>
  <c r="Z46" i="10"/>
  <c r="U46" i="10"/>
  <c r="Q46" i="10"/>
  <c r="AA45" i="10"/>
  <c r="Z45" i="10"/>
  <c r="U45" i="10"/>
  <c r="Q45" i="10"/>
  <c r="AA44" i="10"/>
  <c r="Z44" i="10"/>
  <c r="U44" i="10"/>
  <c r="Q44" i="10"/>
  <c r="AA43" i="10"/>
  <c r="Z43" i="10"/>
  <c r="U43" i="10"/>
  <c r="Q43" i="10"/>
  <c r="AA42" i="10"/>
  <c r="Z42" i="10"/>
  <c r="U42" i="10"/>
  <c r="Q42" i="10"/>
  <c r="AA41" i="10"/>
  <c r="Z41" i="10"/>
  <c r="U41" i="10"/>
  <c r="Q41" i="10"/>
  <c r="AA40" i="10"/>
  <c r="Z40" i="10"/>
  <c r="U40" i="10"/>
  <c r="Q40" i="10"/>
  <c r="AA39" i="10"/>
  <c r="Z39" i="10"/>
  <c r="U39" i="10"/>
  <c r="Q39" i="10"/>
  <c r="AA38" i="10"/>
  <c r="Z38" i="10"/>
  <c r="U38" i="10"/>
  <c r="Q38" i="10"/>
  <c r="AD37" i="10"/>
  <c r="AA37" i="10"/>
  <c r="Z37" i="10"/>
  <c r="U37" i="10"/>
  <c r="Q37" i="10"/>
  <c r="AD36" i="10"/>
  <c r="AA36" i="10"/>
  <c r="Z36" i="10"/>
  <c r="U36" i="10"/>
  <c r="Q36" i="10"/>
  <c r="AD35" i="10"/>
  <c r="AA35" i="10"/>
  <c r="Z35" i="10"/>
  <c r="U35" i="10"/>
  <c r="Q35" i="10"/>
  <c r="AD34" i="10"/>
  <c r="AA34" i="10"/>
  <c r="Z34" i="10"/>
  <c r="U34" i="10"/>
  <c r="Q34" i="10"/>
  <c r="AD33" i="10"/>
  <c r="AA33" i="10"/>
  <c r="Z33" i="10"/>
  <c r="U33" i="10"/>
  <c r="Q33" i="10"/>
  <c r="AD32" i="10"/>
  <c r="AA32" i="10"/>
  <c r="Z32" i="10"/>
  <c r="U32" i="10"/>
  <c r="Q32" i="10"/>
  <c r="AD31" i="10"/>
  <c r="AA31" i="10"/>
  <c r="Z31" i="10"/>
  <c r="U31" i="10"/>
  <c r="Q31" i="10"/>
  <c r="AA30" i="10"/>
  <c r="Z30" i="10"/>
  <c r="U30" i="10"/>
  <c r="Q30" i="10"/>
  <c r="AD29" i="10"/>
  <c r="AA29" i="10"/>
  <c r="Z29" i="10"/>
  <c r="U29" i="10"/>
  <c r="Q29" i="10"/>
  <c r="AD28" i="10"/>
  <c r="AA28" i="10"/>
  <c r="Z28" i="10"/>
  <c r="U28" i="10"/>
  <c r="Q28" i="10"/>
  <c r="AA27" i="10"/>
  <c r="Z27" i="10"/>
  <c r="U27" i="10"/>
  <c r="Q27" i="10"/>
  <c r="AD26" i="10"/>
  <c r="AA26" i="10"/>
  <c r="Z26" i="10"/>
  <c r="U26" i="10"/>
  <c r="Q26" i="10"/>
  <c r="AD25" i="10"/>
  <c r="AA25" i="10"/>
  <c r="Z25" i="10"/>
  <c r="U25" i="10"/>
  <c r="Q25" i="10"/>
  <c r="AA24" i="10"/>
  <c r="Z24" i="10"/>
  <c r="U24" i="10"/>
  <c r="Q24" i="10"/>
  <c r="AD23" i="10"/>
  <c r="AA23" i="10"/>
  <c r="Z23" i="10"/>
  <c r="U23" i="10"/>
  <c r="Q23" i="10"/>
  <c r="AD22" i="10"/>
  <c r="AA22" i="10"/>
  <c r="Z22" i="10"/>
  <c r="U22" i="10"/>
  <c r="Q22" i="10"/>
  <c r="AD21" i="10"/>
  <c r="AA21" i="10"/>
  <c r="Z21" i="10"/>
  <c r="U21" i="10"/>
  <c r="Q21" i="10"/>
  <c r="AD20" i="10"/>
  <c r="AA20" i="10"/>
  <c r="Z20" i="10"/>
  <c r="U20" i="10"/>
  <c r="Q20" i="10"/>
  <c r="AA19" i="10"/>
  <c r="Z19" i="10"/>
  <c r="U19" i="10"/>
  <c r="Q19" i="10"/>
  <c r="AD18" i="10"/>
  <c r="AA18" i="10"/>
  <c r="Z18" i="10"/>
  <c r="U18" i="10"/>
  <c r="Q18" i="10"/>
  <c r="AD17" i="10"/>
  <c r="AA17" i="10"/>
  <c r="Z17" i="10"/>
  <c r="U17" i="10"/>
  <c r="Q17" i="10"/>
  <c r="AA16" i="10"/>
  <c r="Z16" i="10"/>
  <c r="U16" i="10"/>
  <c r="Q16" i="10"/>
  <c r="AA15" i="10"/>
  <c r="Z15" i="10"/>
  <c r="U15" i="10"/>
  <c r="Q15" i="10"/>
  <c r="AD14" i="10"/>
  <c r="AA14" i="10"/>
  <c r="Z14" i="10"/>
  <c r="U14" i="10"/>
  <c r="Q14" i="10"/>
  <c r="AD13" i="10"/>
  <c r="Z13" i="10"/>
  <c r="U13" i="10"/>
  <c r="Q13" i="10"/>
  <c r="AD12" i="10"/>
  <c r="Z12" i="10"/>
  <c r="U12" i="10"/>
  <c r="Q12" i="10"/>
  <c r="AD11" i="10"/>
  <c r="Z11" i="10"/>
  <c r="U11" i="10"/>
  <c r="Q11" i="10"/>
  <c r="AD10" i="10"/>
  <c r="Z10" i="10"/>
  <c r="U10" i="10"/>
  <c r="Q10" i="10"/>
  <c r="AD9" i="10"/>
  <c r="Z9" i="10"/>
  <c r="U9" i="10"/>
  <c r="Q9" i="10"/>
  <c r="AD8" i="10"/>
  <c r="Z8" i="10"/>
  <c r="U8" i="10"/>
  <c r="Q8" i="10"/>
  <c r="AD7" i="10"/>
  <c r="Z7" i="10"/>
  <c r="U7" i="10"/>
  <c r="Q7" i="10"/>
  <c r="AD6" i="10"/>
  <c r="Z6" i="10"/>
  <c r="U6" i="10"/>
  <c r="Q6" i="10"/>
  <c r="AD5" i="10"/>
  <c r="Z5" i="10"/>
  <c r="U5" i="10"/>
  <c r="Q5" i="10"/>
  <c r="AD4" i="10"/>
  <c r="Z4" i="10"/>
  <c r="U4" i="10"/>
  <c r="Q4" i="10"/>
  <c r="AD3" i="10"/>
  <c r="Z3" i="10"/>
  <c r="U3" i="10"/>
  <c r="Q3" i="10"/>
  <c r="AD2" i="10"/>
  <c r="Z2" i="10"/>
  <c r="U2" i="10"/>
  <c r="Q2" i="10"/>
  <c r="W30" i="9"/>
  <c r="T30" i="9"/>
  <c r="Q30" i="9"/>
  <c r="L30" i="9"/>
  <c r="H30" i="9"/>
  <c r="W29" i="9"/>
  <c r="T29" i="9"/>
  <c r="Q29" i="9"/>
  <c r="L29" i="9"/>
  <c r="H29" i="9"/>
  <c r="W28" i="9"/>
  <c r="T28" i="9"/>
  <c r="Q28" i="9"/>
  <c r="L28" i="9"/>
  <c r="H28" i="9"/>
  <c r="W27" i="9"/>
  <c r="T27" i="9"/>
  <c r="Q27" i="9"/>
  <c r="L27" i="9"/>
  <c r="H27" i="9"/>
  <c r="W26" i="9"/>
  <c r="T26" i="9"/>
  <c r="Q26" i="9"/>
  <c r="L26" i="9"/>
  <c r="H26" i="9"/>
  <c r="W25" i="9"/>
  <c r="T25" i="9"/>
  <c r="Q25" i="9"/>
  <c r="L25" i="9"/>
  <c r="H25" i="9"/>
  <c r="W24" i="9"/>
  <c r="T24" i="9"/>
  <c r="Q24" i="9"/>
  <c r="L24" i="9"/>
  <c r="H24" i="9"/>
  <c r="W23" i="9"/>
  <c r="T23" i="9"/>
  <c r="Q23" i="9"/>
  <c r="L23" i="9"/>
  <c r="H23" i="9"/>
  <c r="W22" i="9"/>
  <c r="T22" i="9"/>
  <c r="Q22" i="9"/>
  <c r="L22" i="9"/>
  <c r="H22" i="9"/>
  <c r="W21" i="9"/>
  <c r="T21" i="9"/>
  <c r="Q21" i="9"/>
  <c r="L21" i="9"/>
  <c r="H21" i="9"/>
  <c r="W20" i="9"/>
  <c r="T20" i="9"/>
  <c r="Q20" i="9"/>
  <c r="L20" i="9"/>
  <c r="H20" i="9"/>
  <c r="W19" i="9"/>
  <c r="T19" i="9"/>
  <c r="Q19" i="9"/>
  <c r="L19" i="9"/>
  <c r="H19" i="9"/>
  <c r="W18" i="9"/>
  <c r="T18" i="9"/>
  <c r="Q18" i="9"/>
  <c r="L18" i="9"/>
  <c r="H18" i="9"/>
  <c r="W17" i="9"/>
  <c r="T17" i="9"/>
  <c r="Q17" i="9"/>
  <c r="L17" i="9"/>
  <c r="H17" i="9"/>
  <c r="W16" i="9"/>
  <c r="T16" i="9"/>
  <c r="Q16" i="9"/>
  <c r="L16" i="9"/>
  <c r="H16" i="9"/>
  <c r="W15" i="9"/>
  <c r="T15" i="9"/>
  <c r="Q15" i="9"/>
  <c r="L15" i="9"/>
  <c r="H15" i="9"/>
  <c r="W14" i="9"/>
  <c r="T14" i="9"/>
  <c r="Q14" i="9"/>
  <c r="L14" i="9"/>
  <c r="H14" i="9"/>
  <c r="W13" i="9"/>
  <c r="T13" i="9"/>
  <c r="Q13" i="9"/>
  <c r="L13" i="9"/>
  <c r="H13" i="9"/>
  <c r="W12" i="9"/>
  <c r="T12" i="9"/>
  <c r="Q12" i="9"/>
  <c r="L12" i="9"/>
  <c r="H12" i="9"/>
  <c r="W11" i="9"/>
  <c r="T11" i="9"/>
  <c r="Q11" i="9"/>
  <c r="L11" i="9"/>
  <c r="H11" i="9"/>
  <c r="W10" i="9"/>
  <c r="T10" i="9"/>
  <c r="Q10" i="9"/>
  <c r="L10" i="9"/>
  <c r="H10" i="9"/>
  <c r="W9" i="9"/>
  <c r="T9" i="9"/>
  <c r="Q9" i="9"/>
  <c r="L9" i="9"/>
  <c r="H9" i="9"/>
  <c r="W8" i="9"/>
  <c r="T8" i="9"/>
  <c r="Q8" i="9"/>
  <c r="L8" i="9"/>
  <c r="H8" i="9"/>
  <c r="W7" i="9"/>
  <c r="Q7" i="9"/>
  <c r="L7" i="9"/>
  <c r="H7" i="9"/>
  <c r="W6" i="9"/>
  <c r="Q6" i="9"/>
  <c r="L6" i="9"/>
  <c r="H6" i="9"/>
  <c r="W5" i="9"/>
  <c r="Q5" i="9"/>
  <c r="L5" i="9"/>
  <c r="H5" i="9"/>
  <c r="W4" i="9"/>
  <c r="Q4" i="9"/>
  <c r="L4" i="9"/>
  <c r="H4" i="9"/>
  <c r="W3" i="9"/>
  <c r="Q3" i="9"/>
  <c r="L3" i="9"/>
  <c r="H3" i="9"/>
  <c r="W2" i="9"/>
  <c r="Q2" i="9"/>
  <c r="L2" i="9"/>
  <c r="H2" i="9"/>
  <c r="Q47" i="8"/>
  <c r="J47" i="8"/>
  <c r="I47" i="8"/>
  <c r="Q46" i="8"/>
  <c r="J46" i="8"/>
  <c r="I46" i="8"/>
  <c r="Q45" i="8"/>
  <c r="J45" i="8"/>
  <c r="I45" i="8"/>
  <c r="Q44" i="8"/>
  <c r="J44" i="8"/>
  <c r="I44" i="8"/>
  <c r="Q43" i="8"/>
  <c r="J43" i="8"/>
  <c r="I43" i="8"/>
  <c r="Q42" i="8"/>
  <c r="J42" i="8"/>
  <c r="I42" i="8"/>
  <c r="Q41" i="8"/>
  <c r="J41" i="8"/>
  <c r="I41" i="8"/>
  <c r="Q40" i="8"/>
  <c r="J40" i="8"/>
  <c r="I40" i="8"/>
  <c r="Q39" i="8"/>
  <c r="J39" i="8"/>
  <c r="I39" i="8"/>
  <c r="Q38" i="8"/>
  <c r="J38" i="8"/>
  <c r="I38" i="8"/>
  <c r="Q37" i="8"/>
  <c r="J37" i="8"/>
  <c r="I37" i="8"/>
  <c r="Q36" i="8"/>
  <c r="J36" i="8"/>
  <c r="I36" i="8"/>
  <c r="Q35" i="8"/>
  <c r="J35" i="8"/>
  <c r="I35" i="8"/>
  <c r="Q34" i="8"/>
  <c r="J34" i="8"/>
  <c r="I34" i="8"/>
  <c r="Q33" i="8"/>
  <c r="J33" i="8"/>
  <c r="I33" i="8"/>
  <c r="Q32" i="8"/>
  <c r="J32" i="8"/>
  <c r="I32" i="8"/>
  <c r="Q31" i="8"/>
  <c r="J31" i="8"/>
  <c r="I31" i="8"/>
  <c r="Q30" i="8"/>
  <c r="J30" i="8"/>
  <c r="I30" i="8"/>
  <c r="Q29" i="8"/>
  <c r="J29" i="8"/>
  <c r="I29" i="8"/>
  <c r="Q28" i="8"/>
  <c r="J28" i="8"/>
  <c r="I28" i="8"/>
  <c r="Q27" i="8"/>
  <c r="J27" i="8"/>
  <c r="I27" i="8"/>
  <c r="Q26" i="8"/>
  <c r="J26" i="8"/>
  <c r="I26" i="8"/>
  <c r="Q25" i="8"/>
  <c r="J25" i="8"/>
  <c r="I25" i="8"/>
  <c r="Q24" i="8"/>
  <c r="J24" i="8"/>
  <c r="I24" i="8"/>
  <c r="Q23" i="8"/>
  <c r="J23" i="8"/>
  <c r="I23" i="8"/>
  <c r="Q22" i="8"/>
  <c r="J22" i="8"/>
  <c r="I22" i="8"/>
  <c r="Q21" i="8"/>
  <c r="J21" i="8"/>
  <c r="I21" i="8"/>
  <c r="Q20" i="8"/>
  <c r="J20" i="8"/>
  <c r="I20" i="8"/>
  <c r="Q19" i="8"/>
  <c r="J19" i="8"/>
  <c r="I19" i="8"/>
  <c r="Q18" i="8"/>
  <c r="J18" i="8"/>
  <c r="I18" i="8"/>
  <c r="Q17" i="8"/>
  <c r="J17" i="8"/>
  <c r="I17" i="8"/>
  <c r="Q16" i="8"/>
  <c r="J16" i="8"/>
  <c r="I16" i="8"/>
  <c r="Q15" i="8"/>
  <c r="J15" i="8"/>
  <c r="I15" i="8"/>
  <c r="Q14" i="8"/>
  <c r="J14" i="8"/>
  <c r="I14" i="8"/>
  <c r="Q13" i="8"/>
  <c r="J13" i="8"/>
  <c r="I13" i="8"/>
  <c r="Q12" i="8"/>
  <c r="J12" i="8"/>
  <c r="I12" i="8"/>
  <c r="Q11" i="8"/>
  <c r="J11" i="8"/>
  <c r="I11" i="8"/>
  <c r="Q10" i="8"/>
  <c r="J10" i="8"/>
  <c r="I10" i="8"/>
  <c r="Q9" i="8"/>
  <c r="J9" i="8"/>
  <c r="I9" i="8"/>
  <c r="Q8" i="8"/>
  <c r="J8" i="8"/>
  <c r="I8" i="8"/>
  <c r="Q7" i="8"/>
  <c r="J7" i="8"/>
  <c r="I7" i="8"/>
  <c r="Q6" i="8"/>
  <c r="J6" i="8"/>
  <c r="I6" i="8"/>
  <c r="Q5" i="8"/>
  <c r="J5" i="8"/>
  <c r="I5" i="8"/>
  <c r="Q4" i="8"/>
  <c r="J4" i="8"/>
  <c r="I4" i="8"/>
  <c r="Q3" i="8"/>
  <c r="J3" i="8"/>
  <c r="I3" i="8"/>
  <c r="Q2" i="8"/>
  <c r="J2" i="8"/>
  <c r="I2" i="8"/>
  <c r="R9" i="6"/>
  <c r="K9" i="6"/>
  <c r="R8" i="6"/>
  <c r="K8" i="6"/>
  <c r="R7" i="6"/>
  <c r="K7" i="6"/>
  <c r="R6" i="6"/>
  <c r="K6" i="6"/>
  <c r="R5" i="6"/>
  <c r="K5" i="6"/>
  <c r="R4" i="6"/>
  <c r="K4" i="6"/>
  <c r="R3" i="6"/>
  <c r="K3" i="6"/>
  <c r="R2" i="6"/>
  <c r="K2" i="6"/>
  <c r="I30" i="5"/>
  <c r="H30" i="5"/>
  <c r="I29" i="5"/>
  <c r="H29" i="5"/>
  <c r="I28" i="5"/>
  <c r="H28" i="5"/>
  <c r="I27" i="5"/>
  <c r="H27" i="5"/>
  <c r="I26" i="5"/>
  <c r="H26" i="5"/>
  <c r="I25" i="5"/>
  <c r="H25" i="5"/>
  <c r="I24" i="5"/>
  <c r="H24" i="5"/>
  <c r="I23" i="5"/>
  <c r="H23" i="5"/>
  <c r="I22" i="5"/>
  <c r="H22" i="5"/>
  <c r="I21" i="5"/>
  <c r="H21" i="5"/>
  <c r="I20" i="5"/>
  <c r="H20" i="5"/>
  <c r="I19" i="5"/>
  <c r="H19" i="5"/>
  <c r="I18" i="5"/>
  <c r="H18" i="5"/>
  <c r="I17" i="5"/>
  <c r="H17" i="5"/>
  <c r="I16" i="5"/>
  <c r="H16" i="5"/>
  <c r="I15" i="5"/>
  <c r="H15" i="5"/>
  <c r="I14" i="5"/>
  <c r="H14" i="5"/>
  <c r="I13" i="5"/>
  <c r="H13" i="5"/>
  <c r="I12" i="5"/>
  <c r="H12" i="5"/>
  <c r="I11" i="5"/>
  <c r="H11" i="5"/>
  <c r="I10" i="5"/>
  <c r="H10" i="5"/>
  <c r="I9" i="5"/>
  <c r="H9" i="5"/>
  <c r="I8" i="5"/>
  <c r="H8" i="5"/>
  <c r="I7" i="5"/>
  <c r="H7" i="5"/>
  <c r="I6" i="5"/>
  <c r="H6" i="5"/>
  <c r="I5" i="5"/>
  <c r="H5" i="5"/>
  <c r="I4" i="5"/>
  <c r="H4" i="5"/>
  <c r="I3" i="5"/>
  <c r="H3" i="5"/>
  <c r="I2" i="5"/>
  <c r="H2" i="5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F11" i="3"/>
  <c r="G10" i="3"/>
  <c r="F8" i="3"/>
  <c r="G6" i="3"/>
  <c r="G5" i="3"/>
  <c r="G4" i="3"/>
  <c r="F3" i="3"/>
  <c r="G2" i="3"/>
  <c r="N46" i="1"/>
  <c r="J43" i="1"/>
  <c r="H38" i="1"/>
  <c r="N35" i="1"/>
  <c r="L34" i="1"/>
  <c r="J33" i="1"/>
  <c r="N31" i="1"/>
  <c r="N29" i="1"/>
  <c r="N28" i="1"/>
  <c r="N27" i="1"/>
  <c r="J21" i="1"/>
  <c r="N19" i="1"/>
  <c r="N18" i="1"/>
  <c r="N17" i="1"/>
  <c r="H17" i="1"/>
  <c r="N16" i="1"/>
  <c r="H13" i="1"/>
  <c r="J12" i="1"/>
  <c r="L11" i="1"/>
  <c r="N10" i="1"/>
  <c r="N9" i="1"/>
  <c r="L7" i="1"/>
  <c r="N5" i="1"/>
</calcChain>
</file>

<file path=xl/comments1.xml><?xml version="1.0" encoding="utf-8"?>
<comments xmlns="http://schemas.openxmlformats.org/spreadsheetml/2006/main">
  <authors>
    <author>Patrick Finnerty</author>
  </authors>
  <commentList>
    <comment ref="F1" authorId="0">
      <text>
        <r>
          <rPr>
            <b/>
            <sz val="9"/>
            <color indexed="81"/>
            <rFont val="Arial"/>
            <family val="2"/>
          </rPr>
          <t>Patrick Finnerty:</t>
        </r>
        <r>
          <rPr>
            <sz val="9"/>
            <color indexed="81"/>
            <rFont val="Arial"/>
            <family val="2"/>
          </rPr>
          <t xml:space="preserve">
BT = Body Temp</t>
        </r>
      </text>
    </comment>
    <comment ref="H1" authorId="0">
      <text>
        <r>
          <rPr>
            <b/>
            <sz val="9"/>
            <color indexed="81"/>
            <rFont val="Arial"/>
            <family val="2"/>
          </rPr>
          <t>Patrick Finnerty:</t>
        </r>
        <r>
          <rPr>
            <sz val="9"/>
            <color indexed="81"/>
            <rFont val="Arial"/>
            <family val="2"/>
          </rPr>
          <t xml:space="preserve">
Hottest section</t>
        </r>
      </text>
    </comment>
    <comment ref="N1" authorId="0">
      <text>
        <r>
          <rPr>
            <b/>
            <sz val="9"/>
            <color indexed="81"/>
            <rFont val="Arial"/>
            <family val="2"/>
          </rPr>
          <t>Patrick Finnerty:</t>
        </r>
        <r>
          <rPr>
            <sz val="9"/>
            <color indexed="81"/>
            <rFont val="Arial"/>
            <family val="2"/>
          </rPr>
          <t xml:space="preserve">
Coolest Section</t>
        </r>
      </text>
    </comment>
  </commentList>
</comments>
</file>

<file path=xl/comments2.xml><?xml version="1.0" encoding="utf-8"?>
<comments xmlns="http://schemas.openxmlformats.org/spreadsheetml/2006/main">
  <authors>
    <author>Patrick Finnerty</author>
  </authors>
  <commentList>
    <comment ref="A1" authorId="0">
      <text>
        <r>
          <rPr>
            <b/>
            <sz val="9"/>
            <color indexed="81"/>
            <rFont val="Arial"/>
            <family val="2"/>
          </rPr>
          <t>Patrick Finnerty:</t>
        </r>
        <r>
          <rPr>
            <sz val="9"/>
            <color indexed="81"/>
            <rFont val="Arial"/>
            <family val="2"/>
          </rPr>
          <t xml:space="preserve">
Toads began treatment at 10 am 5/11/16, toads switched at 10 am 8 / 11 / 16 and all fed 4 large adult crickets</t>
        </r>
      </text>
    </comment>
    <comment ref="H1" authorId="0">
      <text>
        <r>
          <rPr>
            <b/>
            <sz val="9"/>
            <color indexed="81"/>
            <rFont val="Arial"/>
            <family val="2"/>
          </rPr>
          <t>Patrick Finnerty:</t>
        </r>
        <r>
          <rPr>
            <sz val="9"/>
            <color indexed="81"/>
            <rFont val="Arial"/>
            <family val="2"/>
          </rPr>
          <t xml:space="preserve">
NUMBER OF LARVAE COUNTED IN 15 MINUTES</t>
        </r>
      </text>
    </comment>
  </commentList>
</comments>
</file>

<file path=xl/comments3.xml><?xml version="1.0" encoding="utf-8"?>
<comments xmlns="http://schemas.openxmlformats.org/spreadsheetml/2006/main">
  <authors>
    <author>Patrick Finnerty</author>
  </authors>
  <commentList>
    <comment ref="E1" authorId="0">
      <text>
        <r>
          <rPr>
            <b/>
            <sz val="9"/>
            <color indexed="81"/>
            <rFont val="Arial"/>
            <family val="2"/>
          </rPr>
          <t>Patrick Finnerty:</t>
        </r>
        <r>
          <rPr>
            <sz val="9"/>
            <color indexed="81"/>
            <rFont val="Arial"/>
            <family val="2"/>
          </rPr>
          <t xml:space="preserve">
measured at 1PM 11/11/16</t>
        </r>
      </text>
    </comment>
  </commentList>
</comments>
</file>

<file path=xl/comments4.xml><?xml version="1.0" encoding="utf-8"?>
<comments xmlns="http://schemas.openxmlformats.org/spreadsheetml/2006/main">
  <authors>
    <author>Patrick Finnerty</author>
  </authors>
  <commentList>
    <comment ref="A1" authorId="0">
      <text>
        <r>
          <rPr>
            <b/>
            <sz val="9"/>
            <color indexed="81"/>
            <rFont val="Arial"/>
            <family val="2"/>
          </rPr>
          <t>Patrick Finnerty:</t>
        </r>
        <r>
          <rPr>
            <sz val="9"/>
            <color indexed="81"/>
            <rFont val="Arial"/>
            <family val="2"/>
          </rPr>
          <t xml:space="preserve">
TRIAL BEGUN 5/11/16 10AM</t>
        </r>
      </text>
    </comment>
  </commentList>
</comments>
</file>

<file path=xl/comments5.xml><?xml version="1.0" encoding="utf-8"?>
<comments xmlns="http://schemas.openxmlformats.org/spreadsheetml/2006/main">
  <authors>
    <author>Patrick Finnerty</author>
  </authors>
  <commentList>
    <comment ref="F1" authorId="0">
      <text>
        <r>
          <rPr>
            <b/>
            <sz val="9"/>
            <color indexed="81"/>
            <rFont val="Arial"/>
            <family val="2"/>
          </rPr>
          <t>Patrick Finnerty:</t>
        </r>
        <r>
          <rPr>
            <sz val="9"/>
            <color indexed="81"/>
            <rFont val="Arial"/>
            <family val="2"/>
          </rPr>
          <t xml:space="preserve">
Including paper weight</t>
        </r>
      </text>
    </comment>
  </commentList>
</comments>
</file>

<file path=xl/comments6.xml><?xml version="1.0" encoding="utf-8"?>
<comments xmlns="http://schemas.openxmlformats.org/spreadsheetml/2006/main">
  <authors>
    <author>Patrick Finnerty</author>
  </authors>
  <commentList>
    <comment ref="F1" authorId="0">
      <text>
        <r>
          <rPr>
            <b/>
            <sz val="9"/>
            <color indexed="81"/>
            <rFont val="Arial"/>
            <family val="2"/>
          </rPr>
          <t>Patrick Finnerty:</t>
        </r>
        <r>
          <rPr>
            <sz val="9"/>
            <color indexed="81"/>
            <rFont val="Arial"/>
            <family val="2"/>
          </rPr>
          <t xml:space="preserve">
Wet sample</t>
        </r>
      </text>
    </comment>
    <comment ref="H1" authorId="0">
      <text>
        <r>
          <rPr>
            <b/>
            <sz val="9"/>
            <color indexed="81"/>
            <rFont val="Arial"/>
            <family val="2"/>
          </rPr>
          <t>Patrick Finnerty:</t>
        </r>
        <r>
          <rPr>
            <sz val="9"/>
            <color indexed="81"/>
            <rFont val="Arial"/>
            <family val="2"/>
          </rPr>
          <t xml:space="preserve">
Wet sample</t>
        </r>
      </text>
    </comment>
    <comment ref="M1" authorId="0">
      <text>
        <r>
          <rPr>
            <b/>
            <sz val="9"/>
            <color indexed="81"/>
            <rFont val="Arial"/>
            <family val="2"/>
          </rPr>
          <t>Patrick Finnerty:</t>
        </r>
        <r>
          <rPr>
            <sz val="9"/>
            <color indexed="81"/>
            <rFont val="Arial"/>
            <family val="2"/>
          </rPr>
          <t xml:space="preserve">
Dry sample</t>
        </r>
      </text>
    </comment>
    <comment ref="O1" authorId="0">
      <text>
        <r>
          <rPr>
            <b/>
            <sz val="9"/>
            <color indexed="81"/>
            <rFont val="Arial"/>
            <family val="2"/>
          </rPr>
          <t>Patrick Finnerty:</t>
        </r>
        <r>
          <rPr>
            <sz val="9"/>
            <color indexed="81"/>
            <rFont val="Arial"/>
            <family val="2"/>
          </rPr>
          <t xml:space="preserve">
Wet sample</t>
        </r>
      </text>
    </comment>
  </commentList>
</comments>
</file>

<file path=xl/comments7.xml><?xml version="1.0" encoding="utf-8"?>
<comments xmlns="http://schemas.openxmlformats.org/spreadsheetml/2006/main">
  <authors>
    <author>Patrick Finnerty</author>
  </authors>
  <commentList>
    <comment ref="J1" authorId="0">
      <text>
        <r>
          <rPr>
            <b/>
            <sz val="9"/>
            <color indexed="81"/>
            <rFont val="Arial"/>
            <family val="2"/>
          </rPr>
          <t>Patrick Finnerty:</t>
        </r>
        <r>
          <rPr>
            <sz val="9"/>
            <color indexed="81"/>
            <rFont val="Arial"/>
            <family val="2"/>
          </rPr>
          <t xml:space="preserve">
Standardized to initial weight</t>
        </r>
      </text>
    </comment>
  </commentList>
</comments>
</file>

<file path=xl/comments8.xml><?xml version="1.0" encoding="utf-8"?>
<comments xmlns="http://schemas.openxmlformats.org/spreadsheetml/2006/main">
  <authors>
    <author>Patrick Finnerty</author>
  </authors>
  <commentList>
    <comment ref="F1" authorId="0">
      <text>
        <r>
          <rPr>
            <b/>
            <sz val="9"/>
            <color indexed="81"/>
            <rFont val="Arial"/>
            <family val="2"/>
          </rPr>
          <t>Patrick Finnerty:</t>
        </r>
        <r>
          <rPr>
            <sz val="9"/>
            <color indexed="81"/>
            <rFont val="Arial"/>
            <family val="2"/>
          </rPr>
          <t xml:space="preserve">
WHEN CAPTURED</t>
        </r>
      </text>
    </comment>
    <comment ref="E50" authorId="0">
      <text>
        <r>
          <rPr>
            <b/>
            <sz val="9"/>
            <color indexed="81"/>
            <rFont val="Arial"/>
            <family val="2"/>
          </rPr>
          <t>Patrick Finnerty:</t>
        </r>
        <r>
          <rPr>
            <sz val="9"/>
            <color indexed="81"/>
            <rFont val="Arial"/>
            <family val="2"/>
          </rPr>
          <t xml:space="preserve">
After 80 mL of rain - water body fuller, many toads out in the water</t>
        </r>
      </text>
    </comment>
    <comment ref="E61" authorId="0">
      <text>
        <r>
          <rPr>
            <b/>
            <sz val="9"/>
            <color indexed="81"/>
            <rFont val="Arial"/>
            <family val="2"/>
          </rPr>
          <t>Patrick Finnerty:</t>
        </r>
        <r>
          <rPr>
            <sz val="9"/>
            <color indexed="81"/>
            <rFont val="Arial"/>
            <family val="2"/>
          </rPr>
          <t xml:space="preserve">
Again after rain, puddles everywhere</t>
        </r>
      </text>
    </comment>
    <comment ref="N61" authorId="0">
      <text>
        <r>
          <rPr>
            <b/>
            <sz val="9"/>
            <color indexed="81"/>
            <rFont val="Arial"/>
            <family val="2"/>
          </rPr>
          <t>Patrick Finnerty:</t>
        </r>
        <r>
          <rPr>
            <sz val="9"/>
            <color indexed="81"/>
            <rFont val="Arial"/>
            <family val="2"/>
          </rPr>
          <t xml:space="preserve">
FIGURED OUT HOW TO JUST GET UTMS</t>
        </r>
      </text>
    </comment>
  </commentList>
</comments>
</file>

<file path=xl/sharedStrings.xml><?xml version="1.0" encoding="utf-8"?>
<sst xmlns="http://schemas.openxmlformats.org/spreadsheetml/2006/main" count="2029" uniqueCount="279">
  <si>
    <t>Toad ID</t>
  </si>
  <si>
    <t>Group</t>
  </si>
  <si>
    <t>Number of lungworms</t>
  </si>
  <si>
    <t>Trial Number</t>
  </si>
  <si>
    <t>Nally Number</t>
  </si>
  <si>
    <t>BT before trial</t>
  </si>
  <si>
    <t>BT after trial</t>
  </si>
  <si>
    <t>Time in QA</t>
  </si>
  <si>
    <t>Average Quadrat Temp</t>
  </si>
  <si>
    <t>Time in QB</t>
  </si>
  <si>
    <t>Average Quadrat Temp2</t>
  </si>
  <si>
    <t>Time in QC</t>
  </si>
  <si>
    <t>Average Quadrat Temp3</t>
  </si>
  <si>
    <t>Time in QD</t>
  </si>
  <si>
    <t>Average Quadrat Temp4</t>
  </si>
  <si>
    <t>Quadrat toad ended up in</t>
  </si>
  <si>
    <t>D</t>
  </si>
  <si>
    <t>C</t>
  </si>
  <si>
    <t>B</t>
  </si>
  <si>
    <t>A</t>
  </si>
  <si>
    <t>Date</t>
  </si>
  <si>
    <t>Time</t>
  </si>
  <si>
    <t>Number of Lungworms</t>
  </si>
  <si>
    <t>Infection status</t>
  </si>
  <si>
    <t>Treatment</t>
  </si>
  <si>
    <t>Body Temperature</t>
  </si>
  <si>
    <t>Larvae count 1</t>
  </si>
  <si>
    <t>Larvae count 2</t>
  </si>
  <si>
    <t>Y</t>
  </si>
  <si>
    <t>H</t>
  </si>
  <si>
    <t>ID</t>
  </si>
  <si>
    <t xml:space="preserve">PHOTOS IN WATER </t>
  </si>
  <si>
    <t>PHOTOS OUT WATER</t>
  </si>
  <si>
    <t>N</t>
  </si>
  <si>
    <t>Hot</t>
  </si>
  <si>
    <t>Cold</t>
  </si>
  <si>
    <t>Poo Location</t>
  </si>
  <si>
    <t>Infection Status</t>
  </si>
  <si>
    <t>W</t>
  </si>
  <si>
    <t>Dry</t>
  </si>
  <si>
    <t>56</t>
  </si>
  <si>
    <t>29/10/16</t>
  </si>
  <si>
    <t>Number of worms</t>
  </si>
  <si>
    <t>Start weight</t>
  </si>
  <si>
    <t>End weight</t>
  </si>
  <si>
    <t>Water lost</t>
  </si>
  <si>
    <t>% Water lost</t>
  </si>
  <si>
    <t>Infected</t>
  </si>
  <si>
    <t>100s</t>
  </si>
  <si>
    <t>Status</t>
  </si>
  <si>
    <t>Infection Level</t>
  </si>
  <si>
    <t>Half one weight</t>
  </si>
  <si>
    <t>Weight with sand and water</t>
  </si>
  <si>
    <t>Half one weight after 3 days</t>
  </si>
  <si>
    <t>Weight with sand and water after 3 days</t>
  </si>
  <si>
    <t>Number of larvae counted in poo</t>
  </si>
  <si>
    <t>Number of worms per gram poo</t>
  </si>
  <si>
    <t>Number of larvae counted in sand</t>
  </si>
  <si>
    <t>Half two weight</t>
  </si>
  <si>
    <t>Weight with sand</t>
  </si>
  <si>
    <t>Number of larvae counted</t>
  </si>
  <si>
    <t># lungworms</t>
  </si>
  <si>
    <t>.</t>
  </si>
  <si>
    <t>Vial ID</t>
  </si>
  <si>
    <t xml:space="preserve">Time </t>
  </si>
  <si>
    <t>Habitat</t>
  </si>
  <si>
    <t>Colour of Poo</t>
  </si>
  <si>
    <t>Initial weight</t>
  </si>
  <si>
    <t>Final weight</t>
  </si>
  <si>
    <t>Water Loss</t>
  </si>
  <si>
    <t>%Water loss</t>
  </si>
  <si>
    <t>Lat</t>
  </si>
  <si>
    <t>Long</t>
  </si>
  <si>
    <t>UTM</t>
  </si>
  <si>
    <t>UTM2</t>
  </si>
  <si>
    <t>utm water1</t>
  </si>
  <si>
    <t>utm water2</t>
  </si>
  <si>
    <t>Dist to water</t>
  </si>
  <si>
    <t>Y1</t>
  </si>
  <si>
    <t>Sand, road, trees</t>
  </si>
  <si>
    <t>Yellow</t>
  </si>
  <si>
    <t xml:space="preserve"> 12°42'51.35"S</t>
  </si>
  <si>
    <t>131°25'6.89"E</t>
  </si>
  <si>
    <t>Y2</t>
  </si>
  <si>
    <t>Burnt, dry, sandy</t>
  </si>
  <si>
    <t xml:space="preserve"> 12°42'53.68"S</t>
  </si>
  <si>
    <t>131°25'6.41"E</t>
  </si>
  <si>
    <t>G1</t>
  </si>
  <si>
    <t>Long grass</t>
  </si>
  <si>
    <t>Green</t>
  </si>
  <si>
    <t xml:space="preserve"> 12°42'54.95"S</t>
  </si>
  <si>
    <t>131°25'9.22"E</t>
  </si>
  <si>
    <t>Y3</t>
  </si>
  <si>
    <t xml:space="preserve"> 12°42'54.66"S</t>
  </si>
  <si>
    <t>131°25'7.49"E</t>
  </si>
  <si>
    <t>G2</t>
  </si>
  <si>
    <t>Mud / Clay</t>
  </si>
  <si>
    <t xml:space="preserve"> 12°42'55.17"S</t>
  </si>
  <si>
    <t>131°25'8.54"E</t>
  </si>
  <si>
    <t>G3</t>
  </si>
  <si>
    <t xml:space="preserve"> 12°42'55.91"S</t>
  </si>
  <si>
    <t>131°25'10.94"E</t>
  </si>
  <si>
    <t>Y4</t>
  </si>
  <si>
    <t xml:space="preserve"> 12°42'54.54"S</t>
  </si>
  <si>
    <t>131°25'7.70"E</t>
  </si>
  <si>
    <t>G4</t>
  </si>
  <si>
    <t xml:space="preserve"> 12°42'55.35"S</t>
  </si>
  <si>
    <t>131°25'9.27"E</t>
  </si>
  <si>
    <t>G5</t>
  </si>
  <si>
    <t>Short Grass</t>
  </si>
  <si>
    <t xml:space="preserve"> 12°42'55.14"S</t>
  </si>
  <si>
    <t>Y5</t>
  </si>
  <si>
    <t xml:space="preserve"> 12°42'55.65"S</t>
  </si>
  <si>
    <t>131°25'9.17"E</t>
  </si>
  <si>
    <t>G6</t>
  </si>
  <si>
    <t xml:space="preserve"> 12°42'55.27"S</t>
  </si>
  <si>
    <t>131°25'8.84"E</t>
  </si>
  <si>
    <t>Y6</t>
  </si>
  <si>
    <t xml:space="preserve"> 12°42'55.32"S</t>
  </si>
  <si>
    <t>131°25'10.26"E</t>
  </si>
  <si>
    <t>Y7</t>
  </si>
  <si>
    <t xml:space="preserve"> 12°42'56.38"S</t>
  </si>
  <si>
    <t>131°25'12.80"E</t>
  </si>
  <si>
    <t>G7</t>
  </si>
  <si>
    <t xml:space="preserve"> 12°42'56.42"S</t>
  </si>
  <si>
    <t>131°25'11.50"E</t>
  </si>
  <si>
    <t>Y8</t>
  </si>
  <si>
    <t xml:space="preserve"> 12°42'56.18"S</t>
  </si>
  <si>
    <t>131°25'13.15"E</t>
  </si>
  <si>
    <t>G8</t>
  </si>
  <si>
    <t xml:space="preserve"> 12°42'55.48"S</t>
  </si>
  <si>
    <t>131°25'12.53"E</t>
  </si>
  <si>
    <t>G9</t>
  </si>
  <si>
    <t xml:space="preserve"> 12°42'54.73"S</t>
  </si>
  <si>
    <t>G10</t>
  </si>
  <si>
    <t xml:space="preserve"> 12°42'56.07"S</t>
  </si>
  <si>
    <t>131°25'11.12"E</t>
  </si>
  <si>
    <t>Y9</t>
  </si>
  <si>
    <t xml:space="preserve"> 12°42'56.45"S</t>
  </si>
  <si>
    <t>131°25'12.78"E</t>
  </si>
  <si>
    <t>Y10</t>
  </si>
  <si>
    <t xml:space="preserve"> 12°42'52.44"S</t>
  </si>
  <si>
    <t>131°25'6.29"E</t>
  </si>
  <si>
    <t>Y11</t>
  </si>
  <si>
    <t xml:space="preserve"> 12°42'53.30"S</t>
  </si>
  <si>
    <t>131°25'7.81"E</t>
  </si>
  <si>
    <t>G11</t>
  </si>
  <si>
    <t xml:space="preserve"> 12°42'54.80"S</t>
  </si>
  <si>
    <t>131°25'9.04"E</t>
  </si>
  <si>
    <t>Y12</t>
  </si>
  <si>
    <t xml:space="preserve"> 12°42'55.70"S</t>
  </si>
  <si>
    <t>131°25'13.35"E</t>
  </si>
  <si>
    <t>G12</t>
  </si>
  <si>
    <t xml:space="preserve"> 12°42'54.05"S</t>
  </si>
  <si>
    <t>131°25'9.08"E</t>
  </si>
  <si>
    <t>G13</t>
  </si>
  <si>
    <t>131°25'8.51"E</t>
  </si>
  <si>
    <t>G14</t>
  </si>
  <si>
    <t>Orange</t>
  </si>
  <si>
    <t>Y13</t>
  </si>
  <si>
    <t>Pink</t>
  </si>
  <si>
    <t xml:space="preserve"> 12°42'55.92"S</t>
  </si>
  <si>
    <t>131°25'7.16"E</t>
  </si>
  <si>
    <t>Y14</t>
  </si>
  <si>
    <t>131°25'6.01"E</t>
  </si>
  <si>
    <t>Y15</t>
  </si>
  <si>
    <t xml:space="preserve"> 12°42'55.55"S</t>
  </si>
  <si>
    <t>131°25'5.24"E</t>
  </si>
  <si>
    <t>Y16</t>
  </si>
  <si>
    <t xml:space="preserve"> 12°42'56.98"S</t>
  </si>
  <si>
    <t>131°25'12.37"E</t>
  </si>
  <si>
    <t>G15</t>
  </si>
  <si>
    <t xml:space="preserve"> 12°42'55.09"S</t>
  </si>
  <si>
    <t>131°25'10.00"E</t>
  </si>
  <si>
    <t>G16</t>
  </si>
  <si>
    <t xml:space="preserve"> 12°42'55.72"S</t>
  </si>
  <si>
    <t>131°25'7.75"E</t>
  </si>
  <si>
    <t>Y17</t>
  </si>
  <si>
    <t xml:space="preserve"> 12°42'57.19"S</t>
  </si>
  <si>
    <t>G17</t>
  </si>
  <si>
    <t xml:space="preserve"> 12°42'56.61"S</t>
  </si>
  <si>
    <t>131°25'10.56"E</t>
  </si>
  <si>
    <t>G18</t>
  </si>
  <si>
    <t>Y18</t>
  </si>
  <si>
    <t xml:space="preserve"> 12°42'56.13"S</t>
  </si>
  <si>
    <t>131°25'12.04"E</t>
  </si>
  <si>
    <t>G19</t>
  </si>
  <si>
    <t>G20</t>
  </si>
  <si>
    <t>Y19</t>
  </si>
  <si>
    <t xml:space="preserve"> 12°42'55.12"S</t>
  </si>
  <si>
    <t>131°25'9.45"E</t>
  </si>
  <si>
    <t>Y20</t>
  </si>
  <si>
    <t xml:space="preserve"> 12°42'54.94"S</t>
  </si>
  <si>
    <t>131°25'5.58"E</t>
  </si>
  <si>
    <t>G21</t>
  </si>
  <si>
    <t>Y21</t>
  </si>
  <si>
    <t xml:space="preserve"> 12°42'56.89"S</t>
  </si>
  <si>
    <t>131°25'12.62"E</t>
  </si>
  <si>
    <t>G22</t>
  </si>
  <si>
    <t>G23</t>
  </si>
  <si>
    <t>Y22</t>
  </si>
  <si>
    <t>Y23</t>
  </si>
  <si>
    <t>Decimal lat</t>
  </si>
  <si>
    <t>Deciaml long</t>
  </si>
  <si>
    <t>Water UTM</t>
  </si>
  <si>
    <t>Distance from water</t>
  </si>
  <si>
    <t>Initial agar weight</t>
  </si>
  <si>
    <t>Final agar weight</t>
  </si>
  <si>
    <t>% agar water loss</t>
  </si>
  <si>
    <t>Intial soil weight</t>
  </si>
  <si>
    <t>Final soil weight</t>
  </si>
  <si>
    <t>% soil water loss</t>
  </si>
  <si>
    <t>Transmitter</t>
  </si>
  <si>
    <t>Name</t>
  </si>
  <si>
    <t>SUL</t>
  </si>
  <si>
    <t>Right tibia</t>
  </si>
  <si>
    <t>Head width</t>
  </si>
  <si>
    <t>Mass</t>
  </si>
  <si>
    <t>Trial number</t>
  </si>
  <si>
    <t>Day number</t>
  </si>
  <si>
    <t>Habitat type</t>
  </si>
  <si>
    <t>Comment</t>
  </si>
  <si>
    <t>Decimal long</t>
  </si>
  <si>
    <t>Position found UTM 1</t>
  </si>
  <si>
    <t>Position found UTM 2</t>
  </si>
  <si>
    <t>Distance moved since last capture</t>
  </si>
  <si>
    <t>Agar start weight</t>
  </si>
  <si>
    <t>Agar end weight</t>
  </si>
  <si>
    <t>% water loss</t>
  </si>
  <si>
    <t>Mean Temp</t>
  </si>
  <si>
    <t>Temp SE</t>
  </si>
  <si>
    <t>Temp CV</t>
  </si>
  <si>
    <t>Max Temp</t>
  </si>
  <si>
    <t>I1</t>
  </si>
  <si>
    <t>I2</t>
  </si>
  <si>
    <t>Same as I1</t>
  </si>
  <si>
    <t>I3</t>
  </si>
  <si>
    <t>I4</t>
  </si>
  <si>
    <t>I5</t>
  </si>
  <si>
    <t>I6</t>
  </si>
  <si>
    <t>N1</t>
  </si>
  <si>
    <t xml:space="preserve">Bush </t>
  </si>
  <si>
    <t>Under shrub</t>
  </si>
  <si>
    <t>N2</t>
  </si>
  <si>
    <t>N3</t>
  </si>
  <si>
    <t>In burnt log</t>
  </si>
  <si>
    <t>N4</t>
  </si>
  <si>
    <t>N5</t>
  </si>
  <si>
    <t>N6</t>
  </si>
  <si>
    <t>Under tree</t>
  </si>
  <si>
    <t>In mud</t>
  </si>
  <si>
    <t>Same spot</t>
  </si>
  <si>
    <t>same spot</t>
  </si>
  <si>
    <t>Burnt/dry</t>
  </si>
  <si>
    <t>In burrow</t>
  </si>
  <si>
    <t>Under bush</t>
  </si>
  <si>
    <t>Out left</t>
  </si>
  <si>
    <t>I7</t>
  </si>
  <si>
    <t>In water</t>
  </si>
  <si>
    <t>I8</t>
  </si>
  <si>
    <t>I9</t>
  </si>
  <si>
    <t>In puddle</t>
  </si>
  <si>
    <t>I10</t>
  </si>
  <si>
    <t>I11</t>
  </si>
  <si>
    <t>I12</t>
  </si>
  <si>
    <t>N7</t>
  </si>
  <si>
    <t>N8</t>
  </si>
  <si>
    <t>N9</t>
  </si>
  <si>
    <t>N10</t>
  </si>
  <si>
    <t>N11</t>
  </si>
  <si>
    <t>Mud</t>
  </si>
  <si>
    <t>On road</t>
  </si>
  <si>
    <t>Bush</t>
  </si>
  <si>
    <t>short grass</t>
  </si>
  <si>
    <t>Short grass</t>
  </si>
  <si>
    <t>Mass 1</t>
  </si>
  <si>
    <t>Date2</t>
  </si>
  <si>
    <t xml:space="preserve">Mass 2 </t>
  </si>
  <si>
    <t>% mass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</si>
</sst>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6" x14ac:knownFonts="1"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9"/>
      <color indexed="81"/>
      <name val="Arial"/>
      <family val="2"/>
    </font>
    <font>
      <sz val="9"/>
      <color indexed="81"/>
      <name val="Arial"/>
      <family val="2"/>
    </font>
    <font>
      <sz val="10"/>
      <name val="Verdana"/>
      <family val="2"/>
    </font>
    <font>
      <sz val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/>
    <xf numFmtId="0" fontId="0" fillId="0" borderId="0" xfId="0" applyFill="1"/>
    <xf numFmtId="0" fontId="0" fillId="0" borderId="0" xfId="0" applyFont="1"/>
    <xf numFmtId="14" fontId="0" fillId="0" borderId="0" xfId="0" applyNumberFormat="1"/>
    <xf numFmtId="20" fontId="0" fillId="0" borderId="0" xfId="0" applyNumberFormat="1"/>
    <xf numFmtId="14" fontId="0" fillId="0" borderId="0" xfId="0" applyNumberFormat="1" applyBorder="1"/>
    <xf numFmtId="20" fontId="0" fillId="0" borderId="0" xfId="0" applyNumberFormat="1" applyBorder="1"/>
    <xf numFmtId="0" fontId="0" fillId="0" borderId="0" xfId="0" applyBorder="1"/>
    <xf numFmtId="14" fontId="0" fillId="0" borderId="0" xfId="0" applyNumberFormat="1" applyFill="1" applyBorder="1"/>
    <xf numFmtId="0" fontId="0" fillId="0" borderId="0" xfId="0" applyBorder="1" applyAlignment="1">
      <alignment horizontal="center"/>
    </xf>
    <xf numFmtId="165" fontId="0" fillId="0" borderId="0" xfId="0" applyNumberFormat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64" fontId="4" fillId="0" borderId="0" xfId="0" applyNumberFormat="1" applyFont="1"/>
    <xf numFmtId="0" fontId="0" fillId="0" borderId="0" xfId="0" applyAlignment="1">
      <alignment horizontal="center"/>
    </xf>
    <xf numFmtId="14" fontId="0" fillId="0" borderId="0" xfId="0" applyNumberFormat="1" applyFill="1"/>
    <xf numFmtId="2" fontId="0" fillId="0" borderId="0" xfId="0" applyNumberFormat="1" applyFill="1"/>
    <xf numFmtId="166" fontId="0" fillId="0" borderId="0" xfId="0" applyNumberFormat="1"/>
    <xf numFmtId="2" fontId="0" fillId="0" borderId="0" xfId="0" applyNumberFormat="1" applyBorder="1"/>
    <xf numFmtId="1" fontId="0" fillId="0" borderId="0" xfId="0" applyNumberFormat="1" applyFill="1" applyBorder="1"/>
    <xf numFmtId="165" fontId="0" fillId="0" borderId="0" xfId="0" applyNumberFormat="1" applyFill="1"/>
    <xf numFmtId="2" fontId="0" fillId="0" borderId="0" xfId="0" applyNumberFormat="1" applyFill="1" applyBorder="1"/>
    <xf numFmtId="0" fontId="0" fillId="0" borderId="0" xfId="0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14" fontId="5" fillId="0" borderId="0" xfId="0" applyNumberFormat="1" applyFont="1"/>
    <xf numFmtId="165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0" fillId="0" borderId="0" xfId="0" applyFont="1" applyAlignment="1">
      <alignment horizontal="center"/>
    </xf>
  </cellXfs>
  <cellStyles count="1">
    <cellStyle name="Normal" xfId="0" builtinId="0"/>
  </cellStyles>
  <dxfs count="17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0.0"/>
    </dxf>
    <dxf>
      <fill>
        <patternFill patternType="none">
          <fgColor indexed="64"/>
          <bgColor indexed="65"/>
        </patternFill>
      </fill>
    </dxf>
    <dxf>
      <numFmt numFmtId="165" formatCode="0.000"/>
    </dxf>
    <dxf>
      <numFmt numFmtId="165" formatCode="0.000"/>
    </dxf>
    <dxf>
      <numFmt numFmtId="25" formatCode="h:mm"/>
    </dxf>
    <dxf>
      <numFmt numFmtId="19" formatCode="d/m/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numFmt numFmtId="19" formatCode="d/m/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numFmt numFmtId="25" formatCode="h:mm"/>
    </dxf>
    <dxf>
      <numFmt numFmtId="19" formatCode="d/m/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externalLink" Target="externalLinks/externalLink1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tfinnerty/Documents/Honours%202016%20:%202017%20/Mark%20recapture%20study/toad%20data%20sheet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ad data sheet"/>
      <sheetName val="Recaptures"/>
      <sheetName val="Righting response wild"/>
      <sheetName val="Struggle Wild"/>
      <sheetName val="Bags"/>
      <sheetName val="Fluro Toads"/>
      <sheetName val="Wild Poo Collection"/>
      <sheetName val="Fluro colour trials"/>
      <sheetName val="Fluro colour scatter test"/>
      <sheetName val="Agar Poo calibration"/>
      <sheetName val="Toad iButton calibration"/>
      <sheetName val="Agar Poo in field"/>
      <sheetName val="Toad agar calibration"/>
      <sheetName val="Telemetry"/>
      <sheetName val="Telemetry Faecal samples"/>
      <sheetName val="Dissection wild"/>
      <sheetName val="Necroscopy"/>
      <sheetName val="A count sheet"/>
      <sheetName val="B count sheet"/>
      <sheetName val="Captive toads ID"/>
      <sheetName val="Captive toads minus escapes"/>
      <sheetName val="Captive Growth"/>
      <sheetName val="Weekly larvae count"/>
      <sheetName val="Captive feeding performance"/>
      <sheetName val="Captive locomotor performance"/>
      <sheetName val="Captive bold + SA trials"/>
      <sheetName val="Righting Response"/>
      <sheetName val="Climbing Trials"/>
      <sheetName val="Struggle Trials"/>
      <sheetName val="Temp Trials"/>
      <sheetName val="iButton v. infra-red"/>
      <sheetName val="Poo + sand"/>
      <sheetName val="Captive Poo Behaviour"/>
      <sheetName val="Water loss from Poo"/>
      <sheetName val="Heat water dish trial"/>
      <sheetName val="Heat larvae trial"/>
      <sheetName val="Toad dehydration"/>
      <sheetName val="Dissection"/>
      <sheetName val="Lungs in formalyn"/>
      <sheetName val="Captive growth results"/>
      <sheetName val="Captive growth results V2"/>
      <sheetName val="Body condition index"/>
      <sheetName val="Weekly larvae count results"/>
      <sheetName val="Captive feeding performance res"/>
      <sheetName val="Loco performance res"/>
      <sheetName val="Boldness + SA results"/>
      <sheetName val="Righting time results"/>
      <sheetName val="Climbing trials results"/>
      <sheetName val="Struggle results"/>
      <sheetName val="Temp Trials results"/>
      <sheetName val="iButton v. Infra-red results"/>
      <sheetName val="Poo + sand result"/>
      <sheetName val="Captive Poo Behaviour results"/>
      <sheetName val="Water loss from Poo results"/>
      <sheetName val="Heat water dish trial results"/>
      <sheetName val="Heat larvae trial results"/>
      <sheetName val="Toad dehydration results"/>
      <sheetName val="Dissection results"/>
      <sheetName val="Mark - recap results"/>
      <sheetName val="Mark - recap results (2)"/>
      <sheetName val="Righting time"/>
      <sheetName val="Struggle score"/>
      <sheetName val="Fluro equity results"/>
      <sheetName val="Wild Poo results"/>
      <sheetName val="Agar poo calibration results"/>
      <sheetName val="Agar poo in feild results"/>
      <sheetName val="Toad agar calibration results"/>
      <sheetName val="Survival results"/>
      <sheetName val="Dry Telemetry results"/>
      <sheetName val="Wet Telemetry results"/>
      <sheetName val="Dissection results wild"/>
      <sheetName val="Immune resul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ables/table1.xml><?xml version="1.0" encoding="utf-8"?>
<table xmlns="http://schemas.openxmlformats.org/spreadsheetml/2006/main" id="1" name="Table24" displayName="Table24" ref="A1:I26" totalsRowShown="0" headerRowDxfId="16">
  <autoFilter ref="A1:I26"/>
  <sortState ref="A2:I26">
    <sortCondition ref="A1:A26"/>
  </sortState>
  <tableColumns count="9">
    <tableColumn id="1" name="Date" dataDxfId="15"/>
    <tableColumn id="2" name="Time" dataDxfId="14"/>
    <tableColumn id="3" name="Toad ID"/>
    <tableColumn id="9" name="Number of Lungworms"/>
    <tableColumn id="4" name="Infection status"/>
    <tableColumn id="5" name="Treatment"/>
    <tableColumn id="6" name="Body Temperature"/>
    <tableColumn id="7" name="Larvae count 1"/>
    <tableColumn id="8" name="Larvae count 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20" displayName="Table20" ref="A1:G35" totalsRowShown="0" headerRowDxfId="13">
  <autoFilter ref="A1:G35"/>
  <sortState ref="A2:I35">
    <sortCondition ref="A1:A35"/>
  </sortState>
  <tableColumns count="7">
    <tableColumn id="1" name="Date" dataDxfId="12"/>
    <tableColumn id="4" name="Toad ID"/>
    <tableColumn id="9" name="Number of lungworms"/>
    <tableColumn id="5" name="Infection status"/>
    <tableColumn id="6" name="Treatment"/>
    <tableColumn id="7" name="PHOTOS IN WATER "/>
    <tableColumn id="8" name="PHOTOS OUT WAT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e28" displayName="Table28" ref="A1:Q47" totalsRowShown="0" headerRowDxfId="11">
  <autoFilter ref="A1:Q47"/>
  <tableColumns count="17">
    <tableColumn id="1" name="Vial ID"/>
    <tableColumn id="2" name="Date" dataDxfId="10"/>
    <tableColumn id="3" name="Time " dataDxfId="9"/>
    <tableColumn id="4" name="Habitat"/>
    <tableColumn id="5" name="Colour of Poo" dataDxfId="0"/>
    <tableColumn id="6" name="Infection status" dataDxfId="1"/>
    <tableColumn id="7" name="Initial weight" dataDxfId="8"/>
    <tableColumn id="8" name="Final weight"/>
    <tableColumn id="9" name="Water Loss" dataDxfId="7">
      <calculatedColumnFormula>G2-H2</calculatedColumnFormula>
    </tableColumn>
    <tableColumn id="10" name="%Water loss">
      <calculatedColumnFormula>((G2-H2)/G2)*100</calculatedColumnFormula>
    </tableColumn>
    <tableColumn id="11" name="Lat"/>
    <tableColumn id="12" name="Long"/>
    <tableColumn id="13" name="UTM" dataDxfId="4"/>
    <tableColumn id="14" name="UTM2" dataDxfId="2"/>
    <tableColumn id="15" name="utm water1" dataDxfId="3"/>
    <tableColumn id="16" name="utm water2" dataDxfId="6"/>
    <tableColumn id="17" name="Dist to water" dataDxfId="5">
      <calculatedColumnFormula>SQRT((ABS(M2-O2))^2+(ABS(N2-P2)))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Relationship Id="rId2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table" Target="../tables/table1.xml"/><Relationship Id="rId3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table" Target="../tables/table2.xml"/><Relationship Id="rId3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table" Target="../tables/table3.xml"/><Relationship Id="rId3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7"/>
  <sheetViews>
    <sheetView workbookViewId="0">
      <selection sqref="A1:P1"/>
    </sheetView>
  </sheetViews>
  <sheetFormatPr baseColWidth="10" defaultRowHeight="16" x14ac:dyDescent="0.2"/>
  <cols>
    <col min="1" max="2" width="10.83203125" style="9"/>
    <col min="4" max="4" width="10.83203125" style="9"/>
  </cols>
  <sheetData>
    <row r="1" spans="1:16" x14ac:dyDescent="0.2">
      <c r="A1" s="39" t="s">
        <v>0</v>
      </c>
      <c r="B1" s="39" t="s">
        <v>1</v>
      </c>
      <c r="C1" s="34" t="s">
        <v>2</v>
      </c>
      <c r="D1" s="39" t="s">
        <v>3</v>
      </c>
      <c r="E1" s="34" t="s">
        <v>4</v>
      </c>
      <c r="F1" s="34" t="s">
        <v>5</v>
      </c>
      <c r="G1" s="34" t="s">
        <v>6</v>
      </c>
      <c r="H1" s="34" t="s">
        <v>7</v>
      </c>
      <c r="I1" s="34" t="s">
        <v>8</v>
      </c>
      <c r="J1" s="34" t="s">
        <v>9</v>
      </c>
      <c r="K1" s="34" t="s">
        <v>10</v>
      </c>
      <c r="L1" s="34" t="s">
        <v>11</v>
      </c>
      <c r="M1" s="34" t="s">
        <v>12</v>
      </c>
      <c r="N1" s="34" t="s">
        <v>13</v>
      </c>
      <c r="O1" s="34" t="s">
        <v>14</v>
      </c>
      <c r="P1" s="34" t="s">
        <v>15</v>
      </c>
    </row>
    <row r="2" spans="1:16" x14ac:dyDescent="0.2">
      <c r="A2" s="8">
        <v>1</v>
      </c>
      <c r="B2" s="7">
        <v>1</v>
      </c>
      <c r="C2">
        <v>0</v>
      </c>
      <c r="D2" s="7">
        <v>1</v>
      </c>
      <c r="E2" s="2">
        <v>1</v>
      </c>
      <c r="F2" s="3">
        <v>28.6</v>
      </c>
      <c r="G2" s="2">
        <v>17.100000000000001</v>
      </c>
      <c r="H2" s="4">
        <v>0</v>
      </c>
      <c r="I2" s="4">
        <v>42.6</v>
      </c>
      <c r="J2" s="4">
        <v>0.13</v>
      </c>
      <c r="K2" s="4">
        <v>31.2</v>
      </c>
      <c r="L2" s="4">
        <v>0.17</v>
      </c>
      <c r="M2" s="4">
        <v>21.89</v>
      </c>
      <c r="N2" s="4">
        <v>119.3</v>
      </c>
      <c r="O2" s="4">
        <v>18.78</v>
      </c>
      <c r="P2" s="5" t="s">
        <v>16</v>
      </c>
    </row>
    <row r="3" spans="1:16" x14ac:dyDescent="0.2">
      <c r="A3" s="9">
        <v>3</v>
      </c>
      <c r="B3" s="7">
        <v>1</v>
      </c>
      <c r="C3">
        <v>0</v>
      </c>
      <c r="D3" s="7">
        <v>1</v>
      </c>
      <c r="E3" s="2">
        <v>2</v>
      </c>
      <c r="F3" s="3">
        <v>28.7</v>
      </c>
      <c r="G3" s="2">
        <v>18.899999999999999</v>
      </c>
      <c r="H3" s="4">
        <v>2.3199999999999998</v>
      </c>
      <c r="I3" s="4">
        <v>44.25</v>
      </c>
      <c r="J3" s="4">
        <v>4.45</v>
      </c>
      <c r="K3" s="4">
        <v>28.54</v>
      </c>
      <c r="L3" s="4">
        <v>25.26</v>
      </c>
      <c r="M3" s="4">
        <v>19.850000000000001</v>
      </c>
      <c r="N3" s="4">
        <v>88.37</v>
      </c>
      <c r="O3" s="4">
        <v>18.739999999999998</v>
      </c>
      <c r="P3" s="5" t="s">
        <v>16</v>
      </c>
    </row>
    <row r="4" spans="1:16" x14ac:dyDescent="0.2">
      <c r="A4" s="9">
        <v>5</v>
      </c>
      <c r="B4" s="7">
        <v>1</v>
      </c>
      <c r="C4">
        <v>0</v>
      </c>
      <c r="D4" s="7">
        <v>1</v>
      </c>
      <c r="E4" s="2">
        <v>4</v>
      </c>
      <c r="F4" s="3">
        <v>29.6</v>
      </c>
      <c r="G4" s="2">
        <v>29.6</v>
      </c>
      <c r="H4" s="4">
        <v>14.55</v>
      </c>
      <c r="I4" s="4">
        <v>49.7</v>
      </c>
      <c r="J4" s="4">
        <v>12.1</v>
      </c>
      <c r="K4" s="4">
        <v>29.9</v>
      </c>
      <c r="L4" s="4">
        <v>31.2</v>
      </c>
      <c r="M4" s="4">
        <v>19.670000000000002</v>
      </c>
      <c r="N4" s="4">
        <v>62.15</v>
      </c>
      <c r="O4" s="4">
        <v>18.88</v>
      </c>
      <c r="P4" s="5" t="s">
        <v>17</v>
      </c>
    </row>
    <row r="5" spans="1:16" x14ac:dyDescent="0.2">
      <c r="A5" s="9">
        <v>11</v>
      </c>
      <c r="B5" s="7">
        <v>1</v>
      </c>
      <c r="C5">
        <v>0</v>
      </c>
      <c r="D5" s="7">
        <v>2</v>
      </c>
      <c r="E5" s="2">
        <v>4</v>
      </c>
      <c r="F5" s="3">
        <v>28.7</v>
      </c>
      <c r="G5" s="2">
        <v>17.100000000000001</v>
      </c>
      <c r="H5" s="4">
        <v>8.25</v>
      </c>
      <c r="I5" s="4">
        <v>49.21</v>
      </c>
      <c r="J5" s="4">
        <v>25.2</v>
      </c>
      <c r="K5" s="4">
        <v>30.2</v>
      </c>
      <c r="L5" s="4">
        <v>22.41</v>
      </c>
      <c r="M5" s="4">
        <v>19.87</v>
      </c>
      <c r="N5" s="4">
        <f>120-[1]!Table13[[#This Row],[Time in QC]]-[1]!Table13[[#This Row],[Time in QB]]-[1]!Table13[[#This Row],[Time in QA]]</f>
        <v>64.14</v>
      </c>
      <c r="O5" s="4">
        <v>18.920000000000002</v>
      </c>
      <c r="P5" s="5" t="s">
        <v>18</v>
      </c>
    </row>
    <row r="6" spans="1:16" x14ac:dyDescent="0.2">
      <c r="A6" s="9">
        <v>32</v>
      </c>
      <c r="B6" s="7">
        <v>1</v>
      </c>
      <c r="C6">
        <v>0</v>
      </c>
      <c r="D6" s="7">
        <v>6</v>
      </c>
      <c r="E6" s="2">
        <v>2</v>
      </c>
      <c r="F6" s="6">
        <v>28.4</v>
      </c>
      <c r="G6" s="7">
        <v>21.1</v>
      </c>
      <c r="H6" s="4">
        <v>32.54</v>
      </c>
      <c r="I6" s="4">
        <v>45.58</v>
      </c>
      <c r="J6" s="4">
        <v>61.25</v>
      </c>
      <c r="K6" s="4">
        <v>31.16</v>
      </c>
      <c r="L6" s="4">
        <v>12.45</v>
      </c>
      <c r="M6" s="4">
        <v>20.14</v>
      </c>
      <c r="N6" s="4">
        <v>14.16</v>
      </c>
      <c r="O6" s="4">
        <v>19.21</v>
      </c>
      <c r="P6" s="5" t="s">
        <v>18</v>
      </c>
    </row>
    <row r="7" spans="1:16" x14ac:dyDescent="0.2">
      <c r="A7" s="9">
        <v>33</v>
      </c>
      <c r="B7" s="7">
        <v>1</v>
      </c>
      <c r="C7">
        <v>0</v>
      </c>
      <c r="D7" s="7">
        <v>6</v>
      </c>
      <c r="E7" s="2">
        <v>3</v>
      </c>
      <c r="F7" s="3">
        <v>29.1</v>
      </c>
      <c r="G7" s="2">
        <v>18.399999999999999</v>
      </c>
      <c r="H7" s="4">
        <v>16.54</v>
      </c>
      <c r="I7" s="4">
        <v>48.48</v>
      </c>
      <c r="J7" s="4">
        <v>12.14</v>
      </c>
      <c r="K7" s="4">
        <v>29.88</v>
      </c>
      <c r="L7" s="4">
        <f>120-[1]!Table13[[#This Row],[Time in QD]]-[1]!Table13[[#This Row],[Time in QB]]-[1]!Table13[[#This Row],[Time in QA]]</f>
        <v>23.07</v>
      </c>
      <c r="M7" s="4">
        <v>19.11</v>
      </c>
      <c r="N7" s="4">
        <v>68.25</v>
      </c>
      <c r="O7" s="4">
        <v>18.96</v>
      </c>
      <c r="P7" s="5" t="s">
        <v>16</v>
      </c>
    </row>
    <row r="8" spans="1:16" x14ac:dyDescent="0.2">
      <c r="A8" s="9">
        <v>35</v>
      </c>
      <c r="B8" s="7">
        <v>1</v>
      </c>
      <c r="C8">
        <v>2</v>
      </c>
      <c r="D8" s="7">
        <v>7</v>
      </c>
      <c r="E8" s="2">
        <v>1</v>
      </c>
      <c r="F8" s="3">
        <v>29.2</v>
      </c>
      <c r="G8" s="2">
        <v>16.399999999999999</v>
      </c>
      <c r="H8" s="4">
        <v>0</v>
      </c>
      <c r="I8" s="4">
        <v>50.03</v>
      </c>
      <c r="J8" s="4">
        <v>12.25</v>
      </c>
      <c r="K8" s="4">
        <v>28.57</v>
      </c>
      <c r="L8" s="4">
        <v>28.46</v>
      </c>
      <c r="M8" s="4">
        <v>19.75</v>
      </c>
      <c r="N8" s="4">
        <v>79.290000000000006</v>
      </c>
      <c r="O8" s="4">
        <v>18.89</v>
      </c>
      <c r="P8" s="5" t="s">
        <v>16</v>
      </c>
    </row>
    <row r="9" spans="1:16" x14ac:dyDescent="0.2">
      <c r="A9" s="9">
        <v>39</v>
      </c>
      <c r="B9" s="7">
        <v>1</v>
      </c>
      <c r="C9">
        <v>0</v>
      </c>
      <c r="D9" s="7">
        <v>8</v>
      </c>
      <c r="E9" s="2">
        <v>1</v>
      </c>
      <c r="F9" s="3">
        <v>29.7</v>
      </c>
      <c r="G9" s="2">
        <v>22.3</v>
      </c>
      <c r="H9" s="4">
        <v>21.25</v>
      </c>
      <c r="I9" s="4">
        <v>48.12</v>
      </c>
      <c r="J9" s="4">
        <v>39.26</v>
      </c>
      <c r="K9" s="4">
        <v>29.25</v>
      </c>
      <c r="L9" s="4">
        <v>41.21</v>
      </c>
      <c r="M9" s="4">
        <v>22.11</v>
      </c>
      <c r="N9" s="4">
        <f>120-[1]!Table13[[#This Row],[Time in QC]]-[1]!Table13[[#This Row],[Time in QB]]-[1]!Table13[[#This Row],[Time in QA]]</f>
        <v>18.279999999999994</v>
      </c>
      <c r="O9" s="4">
        <v>18.22</v>
      </c>
      <c r="P9" s="5" t="s">
        <v>17</v>
      </c>
    </row>
    <row r="10" spans="1:16" x14ac:dyDescent="0.2">
      <c r="A10" s="9">
        <v>44</v>
      </c>
      <c r="B10" s="7">
        <v>1</v>
      </c>
      <c r="C10">
        <v>1</v>
      </c>
      <c r="D10" s="7">
        <v>9</v>
      </c>
      <c r="E10" s="2">
        <v>1</v>
      </c>
      <c r="F10" s="3">
        <v>26.8</v>
      </c>
      <c r="G10" s="2">
        <v>17.899999999999999</v>
      </c>
      <c r="H10" s="4">
        <v>1.22</v>
      </c>
      <c r="I10" s="4">
        <v>49.25</v>
      </c>
      <c r="J10" s="4">
        <v>45.12</v>
      </c>
      <c r="K10" s="4">
        <v>28.51</v>
      </c>
      <c r="L10" s="4">
        <v>36.25</v>
      </c>
      <c r="M10" s="4">
        <v>20.12</v>
      </c>
      <c r="N10" s="4">
        <f>120-[1]!Table13[[#This Row],[Time in QC]]-[1]!Table13[[#This Row],[Time in QB]]-[1]!Table13[[#This Row],[Time in QA]]</f>
        <v>37.410000000000004</v>
      </c>
      <c r="O10" s="4">
        <v>18.25</v>
      </c>
      <c r="P10" s="5" t="s">
        <v>17</v>
      </c>
    </row>
    <row r="11" spans="1:16" x14ac:dyDescent="0.2">
      <c r="A11" s="9">
        <v>50</v>
      </c>
      <c r="B11" s="7">
        <v>1</v>
      </c>
      <c r="C11">
        <v>0</v>
      </c>
      <c r="D11" s="7">
        <v>10</v>
      </c>
      <c r="E11" s="2">
        <v>3</v>
      </c>
      <c r="F11" s="3">
        <v>28.8</v>
      </c>
      <c r="G11" s="2">
        <v>18.7</v>
      </c>
      <c r="H11" s="4">
        <v>1.23</v>
      </c>
      <c r="I11" s="4">
        <v>45.25</v>
      </c>
      <c r="J11" s="4">
        <v>32.21</v>
      </c>
      <c r="K11" s="4">
        <v>28.22</v>
      </c>
      <c r="L11" s="4">
        <f>120-[1]!Table13[[#This Row],[Time in QD]]-[1]!Table13[[#This Row],[Time in QB]]-[1]!Table13[[#This Row],[Time in QA]]</f>
        <v>18.350000000000005</v>
      </c>
      <c r="M11" s="4">
        <v>20.98</v>
      </c>
      <c r="N11" s="4">
        <v>68.209999999999994</v>
      </c>
      <c r="O11" s="4">
        <v>18.22</v>
      </c>
      <c r="P11" s="5" t="s">
        <v>16</v>
      </c>
    </row>
    <row r="12" spans="1:16" x14ac:dyDescent="0.2">
      <c r="A12" s="9">
        <v>52</v>
      </c>
      <c r="B12" s="7">
        <v>1</v>
      </c>
      <c r="C12">
        <v>0</v>
      </c>
      <c r="D12" s="7">
        <v>11</v>
      </c>
      <c r="E12" s="2">
        <v>1</v>
      </c>
      <c r="F12" s="3">
        <v>27.9</v>
      </c>
      <c r="G12" s="2">
        <v>22.3</v>
      </c>
      <c r="H12" s="4">
        <v>2.23</v>
      </c>
      <c r="I12" s="4">
        <v>47.12</v>
      </c>
      <c r="J12" s="4">
        <f>120-[1]!Table13[[#This Row],[Time in QA]]-[1]!Table13[[#This Row],[Time in QC]]-[1]!Table13[[#This Row],[Time in QD]]</f>
        <v>37.289999999999992</v>
      </c>
      <c r="K12" s="4">
        <v>26.56</v>
      </c>
      <c r="L12" s="4">
        <v>12.25</v>
      </c>
      <c r="M12" s="4">
        <v>22.21</v>
      </c>
      <c r="N12" s="4">
        <v>68.23</v>
      </c>
      <c r="O12" s="4">
        <v>18.010000000000002</v>
      </c>
      <c r="P12" s="5" t="s">
        <v>16</v>
      </c>
    </row>
    <row r="13" spans="1:16" x14ac:dyDescent="0.2">
      <c r="A13" s="9">
        <v>4</v>
      </c>
      <c r="B13" s="7">
        <v>2</v>
      </c>
      <c r="C13">
        <v>42</v>
      </c>
      <c r="D13" s="7">
        <v>1</v>
      </c>
      <c r="E13" s="2">
        <v>3</v>
      </c>
      <c r="F13" s="3">
        <v>30.9</v>
      </c>
      <c r="G13" s="2">
        <v>36.200000000000003</v>
      </c>
      <c r="H13" s="4">
        <f>120-[1]!Table13[[#This Row],[Time in QB]]-[1]!Table13[[#This Row],[Time in QC]]-[1]!Table13[[#This Row],[Time in QD]]</f>
        <v>95.22</v>
      </c>
      <c r="I13" s="4">
        <v>44.58</v>
      </c>
      <c r="J13" s="4">
        <v>21.45</v>
      </c>
      <c r="K13" s="4">
        <v>29.66</v>
      </c>
      <c r="L13" s="4">
        <v>2.12</v>
      </c>
      <c r="M13" s="4">
        <v>19.07</v>
      </c>
      <c r="N13" s="4">
        <v>1.21</v>
      </c>
      <c r="O13" s="4">
        <v>18.3</v>
      </c>
      <c r="P13" s="5" t="s">
        <v>19</v>
      </c>
    </row>
    <row r="14" spans="1:16" x14ac:dyDescent="0.2">
      <c r="A14" s="9">
        <v>18</v>
      </c>
      <c r="B14" s="7">
        <v>2</v>
      </c>
      <c r="C14">
        <v>26</v>
      </c>
      <c r="D14" s="7">
        <v>3</v>
      </c>
      <c r="E14" s="2">
        <v>4</v>
      </c>
      <c r="F14" s="3">
        <v>31.7</v>
      </c>
      <c r="G14" s="2">
        <v>39.200000000000003</v>
      </c>
      <c r="H14" s="4">
        <v>117.05</v>
      </c>
      <c r="I14" s="4">
        <v>51.19</v>
      </c>
      <c r="J14" s="4">
        <v>2.5499999999999998</v>
      </c>
      <c r="K14" s="4">
        <v>28.73</v>
      </c>
      <c r="L14" s="4">
        <v>0.04</v>
      </c>
      <c r="M14" s="4">
        <v>19.11</v>
      </c>
      <c r="N14" s="4">
        <v>0</v>
      </c>
      <c r="O14" s="4">
        <v>18.010000000000002</v>
      </c>
      <c r="P14" s="5" t="s">
        <v>19</v>
      </c>
    </row>
    <row r="15" spans="1:16" x14ac:dyDescent="0.2">
      <c r="A15" s="9">
        <v>24</v>
      </c>
      <c r="B15" s="7">
        <v>2</v>
      </c>
      <c r="C15">
        <v>8</v>
      </c>
      <c r="D15" s="7">
        <v>5</v>
      </c>
      <c r="E15" s="2">
        <v>1</v>
      </c>
      <c r="F15" s="3">
        <v>25.9</v>
      </c>
      <c r="G15" s="2">
        <v>31.2</v>
      </c>
      <c r="H15" s="4">
        <v>108</v>
      </c>
      <c r="I15" s="4">
        <v>48.98</v>
      </c>
      <c r="J15" s="4">
        <v>6.3</v>
      </c>
      <c r="K15" s="4">
        <v>27.18</v>
      </c>
      <c r="L15" s="4">
        <v>4.3499999999999996</v>
      </c>
      <c r="M15" s="4">
        <v>20.05</v>
      </c>
      <c r="N15" s="4">
        <v>0.55000000000000004</v>
      </c>
      <c r="O15" s="4">
        <v>19.25</v>
      </c>
      <c r="P15" s="5" t="s">
        <v>19</v>
      </c>
    </row>
    <row r="16" spans="1:16" x14ac:dyDescent="0.2">
      <c r="A16" s="9">
        <v>34</v>
      </c>
      <c r="B16" s="7">
        <v>2</v>
      </c>
      <c r="C16">
        <v>18</v>
      </c>
      <c r="D16" s="7">
        <v>6</v>
      </c>
      <c r="E16" s="2">
        <v>4</v>
      </c>
      <c r="F16" s="3">
        <v>28.7</v>
      </c>
      <c r="G16" s="2">
        <v>33.200000000000003</v>
      </c>
      <c r="H16" s="4">
        <v>25.12</v>
      </c>
      <c r="I16" s="4">
        <v>51.21</v>
      </c>
      <c r="J16" s="4">
        <v>19.45</v>
      </c>
      <c r="K16" s="4">
        <v>29.16</v>
      </c>
      <c r="L16" s="4">
        <v>11.14</v>
      </c>
      <c r="M16" s="4">
        <v>20.54</v>
      </c>
      <c r="N16" s="4">
        <f>120-[1]!Table13[[#This Row],[Time in QC]]-[1]!Table13[[#This Row],[Time in QB]]-[1]!Table13[[#This Row],[Time in QA]]</f>
        <v>64.289999999999992</v>
      </c>
      <c r="O16" s="4">
        <v>18.739999999999998</v>
      </c>
      <c r="P16" s="5" t="s">
        <v>19</v>
      </c>
    </row>
    <row r="17" spans="1:16" x14ac:dyDescent="0.2">
      <c r="A17" s="9">
        <v>38</v>
      </c>
      <c r="B17" s="7">
        <v>2</v>
      </c>
      <c r="C17">
        <v>27</v>
      </c>
      <c r="D17" s="7">
        <v>7</v>
      </c>
      <c r="E17" s="2">
        <v>4</v>
      </c>
      <c r="F17" s="3">
        <v>27.4</v>
      </c>
      <c r="G17" s="2">
        <v>28.5</v>
      </c>
      <c r="H17" s="4">
        <f>120-4.43</f>
        <v>115.57</v>
      </c>
      <c r="I17" s="4">
        <v>49.12</v>
      </c>
      <c r="J17" s="4">
        <v>1.1200000000000001</v>
      </c>
      <c r="K17" s="4">
        <v>30.12</v>
      </c>
      <c r="L17" s="4">
        <v>1.25</v>
      </c>
      <c r="M17" s="4">
        <v>19.11</v>
      </c>
      <c r="N17" s="4">
        <f>120-[1]!Table13[[#This Row],[Time in QC]]-[1]!Table13[[#This Row],[Time in QB]]-[1]!Table13[[#This Row],[Time in QA]]</f>
        <v>2.0600000000000023</v>
      </c>
      <c r="O17" s="4">
        <v>18.02</v>
      </c>
      <c r="P17" s="5" t="s">
        <v>19</v>
      </c>
    </row>
    <row r="18" spans="1:16" x14ac:dyDescent="0.2">
      <c r="A18" s="9">
        <v>40</v>
      </c>
      <c r="B18" s="7">
        <v>2</v>
      </c>
      <c r="C18">
        <v>21</v>
      </c>
      <c r="D18" s="7">
        <v>8</v>
      </c>
      <c r="E18" s="2">
        <v>2</v>
      </c>
      <c r="F18" s="3">
        <v>24.3</v>
      </c>
      <c r="G18" s="2">
        <v>23.2</v>
      </c>
      <c r="H18" s="4">
        <v>42.12</v>
      </c>
      <c r="I18" s="4">
        <v>49.12</v>
      </c>
      <c r="J18" s="4">
        <v>32.22</v>
      </c>
      <c r="K18" s="4">
        <v>30.11</v>
      </c>
      <c r="L18" s="4">
        <v>41.12</v>
      </c>
      <c r="M18" s="4">
        <v>19.11</v>
      </c>
      <c r="N18" s="4">
        <f>120-[1]!Table13[[#This Row],[Time in QC]]-[1]!Table13[[#This Row],[Time in QB]]-[1]!Table13[[#This Row],[Time in QA]]</f>
        <v>4.5399999999999991</v>
      </c>
      <c r="O18" s="4">
        <v>18.260000000000002</v>
      </c>
      <c r="P18" s="5" t="s">
        <v>19</v>
      </c>
    </row>
    <row r="19" spans="1:16" x14ac:dyDescent="0.2">
      <c r="A19" s="9">
        <v>46</v>
      </c>
      <c r="B19" s="7">
        <v>2</v>
      </c>
      <c r="C19">
        <v>36</v>
      </c>
      <c r="D19" s="7">
        <v>9</v>
      </c>
      <c r="E19" s="2">
        <v>3</v>
      </c>
      <c r="F19" s="3">
        <v>25.9</v>
      </c>
      <c r="G19" s="2">
        <v>28.5</v>
      </c>
      <c r="H19" s="4">
        <v>64.25</v>
      </c>
      <c r="I19" s="4">
        <v>49.25</v>
      </c>
      <c r="J19" s="4">
        <v>21.25</v>
      </c>
      <c r="K19" s="4">
        <v>30.12</v>
      </c>
      <c r="L19" s="4">
        <v>19.25</v>
      </c>
      <c r="M19" s="4">
        <v>19.25</v>
      </c>
      <c r="N19" s="4">
        <f>120-[1]!Table13[[#This Row],[Time in QC]]-[1]!Table13[[#This Row],[Time in QB]]-[1]!Table13[[#This Row],[Time in QA]]</f>
        <v>15.25</v>
      </c>
      <c r="O19" s="4">
        <v>19.22</v>
      </c>
      <c r="P19" s="5" t="s">
        <v>19</v>
      </c>
    </row>
    <row r="20" spans="1:16" x14ac:dyDescent="0.2">
      <c r="A20" s="9">
        <v>48</v>
      </c>
      <c r="B20" s="7">
        <v>2</v>
      </c>
      <c r="C20">
        <v>34</v>
      </c>
      <c r="D20" s="7">
        <v>10</v>
      </c>
      <c r="E20" s="2">
        <v>1</v>
      </c>
      <c r="F20" s="3">
        <v>29</v>
      </c>
      <c r="G20" s="2">
        <v>31.2</v>
      </c>
      <c r="H20" s="4">
        <v>23.25</v>
      </c>
      <c r="I20" s="4">
        <v>50.12</v>
      </c>
      <c r="J20" s="4">
        <v>13.35</v>
      </c>
      <c r="K20" s="4">
        <v>29.56</v>
      </c>
      <c r="L20" s="4">
        <v>36.549999999999997</v>
      </c>
      <c r="M20" s="4">
        <v>21.23</v>
      </c>
      <c r="N20" s="4">
        <v>47.25</v>
      </c>
      <c r="O20" s="4">
        <v>18.25</v>
      </c>
      <c r="P20" s="5" t="s">
        <v>18</v>
      </c>
    </row>
    <row r="21" spans="1:16" x14ac:dyDescent="0.2">
      <c r="A21" s="9">
        <v>51</v>
      </c>
      <c r="B21" s="7">
        <v>2</v>
      </c>
      <c r="C21">
        <v>19</v>
      </c>
      <c r="D21" s="7">
        <v>10</v>
      </c>
      <c r="E21" s="2">
        <v>4</v>
      </c>
      <c r="F21" s="3">
        <v>28.3</v>
      </c>
      <c r="G21" s="2">
        <v>23.2</v>
      </c>
      <c r="H21" s="4">
        <v>21.21</v>
      </c>
      <c r="I21" s="4">
        <v>48.25</v>
      </c>
      <c r="J21" s="4">
        <f>120-[1]!Table13[[#This Row],[Time in QA]]-[1]!Table13[[#This Row],[Time in QC]]-[1]!Table13[[#This Row],[Time in QD]]</f>
        <v>38.309999999999995</v>
      </c>
      <c r="K21" s="4">
        <v>29.12</v>
      </c>
      <c r="L21" s="4">
        <v>18.25</v>
      </c>
      <c r="M21" s="4">
        <v>21.23</v>
      </c>
      <c r="N21" s="4">
        <v>42.23</v>
      </c>
      <c r="O21" s="4">
        <v>19.899999999999999</v>
      </c>
      <c r="P21" s="5" t="s">
        <v>16</v>
      </c>
    </row>
    <row r="22" spans="1:16" x14ac:dyDescent="0.2">
      <c r="A22" s="9">
        <v>56</v>
      </c>
      <c r="B22" s="7">
        <v>2</v>
      </c>
      <c r="C22">
        <v>22</v>
      </c>
      <c r="D22" s="7">
        <v>12</v>
      </c>
      <c r="E22" s="2">
        <v>1</v>
      </c>
      <c r="F22" s="3">
        <v>31.6</v>
      </c>
      <c r="G22" s="2">
        <v>34.200000000000003</v>
      </c>
      <c r="H22" s="4">
        <v>19.23</v>
      </c>
      <c r="I22" s="4">
        <v>49.25</v>
      </c>
      <c r="J22" s="4">
        <v>25.65</v>
      </c>
      <c r="K22" s="4">
        <v>30.21</v>
      </c>
      <c r="L22" s="4">
        <v>42.25</v>
      </c>
      <c r="M22" s="4">
        <v>19.12</v>
      </c>
      <c r="N22" s="4">
        <v>33.270000000000003</v>
      </c>
      <c r="O22" s="4">
        <v>18.25</v>
      </c>
      <c r="P22" s="5" t="s">
        <v>19</v>
      </c>
    </row>
    <row r="23" spans="1:16" x14ac:dyDescent="0.2">
      <c r="A23" s="9">
        <v>6</v>
      </c>
      <c r="B23" s="7">
        <v>3</v>
      </c>
      <c r="C23">
        <v>0</v>
      </c>
      <c r="D23" s="7">
        <v>2</v>
      </c>
      <c r="E23" s="2">
        <v>1</v>
      </c>
      <c r="F23" s="3">
        <v>30.1</v>
      </c>
      <c r="G23" s="2">
        <v>17.2</v>
      </c>
      <c r="H23" s="4">
        <v>11</v>
      </c>
      <c r="I23" s="4">
        <v>46.84</v>
      </c>
      <c r="J23" s="4">
        <v>3.25</v>
      </c>
      <c r="K23" s="4">
        <v>28.4</v>
      </c>
      <c r="L23" s="4">
        <v>65.23</v>
      </c>
      <c r="M23" s="4">
        <v>18.28</v>
      </c>
      <c r="N23" s="4">
        <v>40.520000000000003</v>
      </c>
      <c r="O23" s="4">
        <v>18.05</v>
      </c>
      <c r="P23" s="5" t="s">
        <v>17</v>
      </c>
    </row>
    <row r="24" spans="1:16" x14ac:dyDescent="0.2">
      <c r="A24" s="9">
        <v>9</v>
      </c>
      <c r="B24" s="7">
        <v>3</v>
      </c>
      <c r="C24">
        <v>0</v>
      </c>
      <c r="D24" s="7">
        <v>2</v>
      </c>
      <c r="E24" s="2">
        <v>3</v>
      </c>
      <c r="F24" s="3">
        <v>28.8</v>
      </c>
      <c r="G24" s="2">
        <v>18.100000000000001</v>
      </c>
      <c r="H24" s="4">
        <v>4.5</v>
      </c>
      <c r="I24" s="4">
        <v>46.48</v>
      </c>
      <c r="J24" s="4">
        <v>12.52</v>
      </c>
      <c r="K24" s="4">
        <v>28.5</v>
      </c>
      <c r="L24" s="4">
        <v>40.44</v>
      </c>
      <c r="M24" s="4">
        <v>18.88</v>
      </c>
      <c r="N24" s="4">
        <v>62.54</v>
      </c>
      <c r="O24" s="4">
        <v>18.23</v>
      </c>
      <c r="P24" s="5" t="s">
        <v>16</v>
      </c>
    </row>
    <row r="25" spans="1:16" x14ac:dyDescent="0.2">
      <c r="A25" s="9">
        <v>13</v>
      </c>
      <c r="B25" s="7">
        <v>3</v>
      </c>
      <c r="C25">
        <v>0</v>
      </c>
      <c r="D25" s="7">
        <v>3</v>
      </c>
      <c r="E25" s="2">
        <v>2</v>
      </c>
      <c r="F25" s="3">
        <v>28.5</v>
      </c>
      <c r="G25" s="2">
        <v>19.2</v>
      </c>
      <c r="H25" s="4">
        <v>5.5</v>
      </c>
      <c r="I25" s="4">
        <v>47.2</v>
      </c>
      <c r="J25" s="4">
        <v>10.1</v>
      </c>
      <c r="K25" s="4">
        <v>29.86</v>
      </c>
      <c r="L25" s="4">
        <v>32.54</v>
      </c>
      <c r="M25" s="4">
        <v>19.84</v>
      </c>
      <c r="N25" s="4">
        <v>72.260000000000005</v>
      </c>
      <c r="O25" s="4">
        <v>18.579999999999998</v>
      </c>
      <c r="P25" s="5" t="s">
        <v>16</v>
      </c>
    </row>
    <row r="26" spans="1:16" x14ac:dyDescent="0.2">
      <c r="A26" s="8">
        <v>19</v>
      </c>
      <c r="B26" s="7">
        <v>3</v>
      </c>
      <c r="C26">
        <v>1</v>
      </c>
      <c r="D26" s="7">
        <v>4</v>
      </c>
      <c r="E26" s="2">
        <v>1</v>
      </c>
      <c r="F26" s="3">
        <v>29.7</v>
      </c>
      <c r="G26" s="2">
        <v>21.1</v>
      </c>
      <c r="H26" s="4">
        <v>0</v>
      </c>
      <c r="I26" s="4">
        <v>47.44</v>
      </c>
      <c r="J26" s="4">
        <v>4.0999999999999996</v>
      </c>
      <c r="K26" s="4">
        <v>29.86</v>
      </c>
      <c r="L26" s="4">
        <v>8.24</v>
      </c>
      <c r="M26" s="4">
        <v>20.34</v>
      </c>
      <c r="N26" s="4">
        <v>108.06</v>
      </c>
      <c r="O26" s="4">
        <v>18.88</v>
      </c>
      <c r="P26" s="5" t="s">
        <v>16</v>
      </c>
    </row>
    <row r="27" spans="1:16" x14ac:dyDescent="0.2">
      <c r="A27" s="9">
        <v>21</v>
      </c>
      <c r="B27" s="7">
        <v>3</v>
      </c>
      <c r="C27">
        <v>0</v>
      </c>
      <c r="D27" s="7">
        <v>4</v>
      </c>
      <c r="E27" s="2">
        <v>3</v>
      </c>
      <c r="F27" s="3">
        <v>28.4</v>
      </c>
      <c r="G27" s="2">
        <v>18.3</v>
      </c>
      <c r="H27" s="4">
        <v>2.25</v>
      </c>
      <c r="I27" s="4">
        <v>47.12</v>
      </c>
      <c r="J27" s="4">
        <v>5.26</v>
      </c>
      <c r="K27" s="4">
        <v>28.22</v>
      </c>
      <c r="L27" s="4">
        <v>48.48</v>
      </c>
      <c r="M27" s="4">
        <v>19.55</v>
      </c>
      <c r="N27" s="4">
        <f>120-[1]!Table13[[#This Row],[Time in QC]]-[1]!Table13[[#This Row],[Time in QB]]-[1]!Table13[[#This Row],[Time in QA]]</f>
        <v>64.010000000000005</v>
      </c>
      <c r="O27" s="4">
        <v>18.239999999999998</v>
      </c>
      <c r="P27" s="5" t="s">
        <v>17</v>
      </c>
    </row>
    <row r="28" spans="1:16" x14ac:dyDescent="0.2">
      <c r="A28" s="9">
        <v>25</v>
      </c>
      <c r="B28" s="7">
        <v>3</v>
      </c>
      <c r="C28">
        <v>0</v>
      </c>
      <c r="D28" s="7">
        <v>5</v>
      </c>
      <c r="E28" s="2">
        <v>2</v>
      </c>
      <c r="F28" s="3">
        <v>27.1</v>
      </c>
      <c r="G28" s="2">
        <v>22.5</v>
      </c>
      <c r="H28" s="4">
        <v>62.32</v>
      </c>
      <c r="I28" s="4">
        <v>47.25</v>
      </c>
      <c r="J28" s="4">
        <v>21.25</v>
      </c>
      <c r="K28" s="4">
        <v>30.03</v>
      </c>
      <c r="L28" s="4">
        <v>19.350000000000001</v>
      </c>
      <c r="M28" s="4">
        <v>21.01</v>
      </c>
      <c r="N28" s="4">
        <f>120-[1]!Table13[[#This Row],[Time in QC]]-[1]!Table13[[#This Row],[Time in QB]]-[1]!Table13[[#This Row],[Time in QA]]</f>
        <v>17.080000000000005</v>
      </c>
      <c r="O28" s="4">
        <v>19.02</v>
      </c>
      <c r="P28" s="5" t="s">
        <v>19</v>
      </c>
    </row>
    <row r="29" spans="1:16" x14ac:dyDescent="0.2">
      <c r="A29" s="9">
        <v>27</v>
      </c>
      <c r="B29" s="7">
        <v>3</v>
      </c>
      <c r="C29">
        <v>0</v>
      </c>
      <c r="D29" s="7">
        <v>5</v>
      </c>
      <c r="E29" s="2">
        <v>4</v>
      </c>
      <c r="F29" s="3">
        <v>26.3</v>
      </c>
      <c r="G29" s="2">
        <v>22.3</v>
      </c>
      <c r="H29" s="4">
        <v>12.12</v>
      </c>
      <c r="I29" s="4">
        <v>51.24</v>
      </c>
      <c r="J29" s="4">
        <v>4.25</v>
      </c>
      <c r="K29" s="4">
        <v>29.67</v>
      </c>
      <c r="L29" s="4">
        <v>2.15</v>
      </c>
      <c r="M29" s="4">
        <v>20.3</v>
      </c>
      <c r="N29" s="4">
        <f>120-[1]!Table13[[#This Row],[Time in QC]]-[1]!Table13[[#This Row],[Time in QB]]-[1]!Table13[[#This Row],[Time in QA]]</f>
        <v>101.47999999999999</v>
      </c>
      <c r="O29" s="4">
        <v>18.98</v>
      </c>
      <c r="P29" s="5" t="s">
        <v>16</v>
      </c>
    </row>
    <row r="30" spans="1:16" x14ac:dyDescent="0.2">
      <c r="A30" s="9">
        <v>36</v>
      </c>
      <c r="B30" s="7">
        <v>3</v>
      </c>
      <c r="C30">
        <v>0</v>
      </c>
      <c r="D30" s="7">
        <v>7</v>
      </c>
      <c r="E30" s="2">
        <v>2</v>
      </c>
      <c r="F30" s="3">
        <v>28.3</v>
      </c>
      <c r="G30" s="2">
        <v>17.8</v>
      </c>
      <c r="H30" s="4">
        <v>0</v>
      </c>
      <c r="I30" s="4">
        <v>46.25</v>
      </c>
      <c r="J30" s="4">
        <v>0</v>
      </c>
      <c r="K30" s="4">
        <v>30.66</v>
      </c>
      <c r="L30" s="4">
        <v>2.15</v>
      </c>
      <c r="M30" s="4">
        <v>20.65</v>
      </c>
      <c r="N30" s="4">
        <v>118.25</v>
      </c>
      <c r="O30" s="4">
        <v>19.010000000000002</v>
      </c>
      <c r="P30" s="5" t="s">
        <v>16</v>
      </c>
    </row>
    <row r="31" spans="1:16" x14ac:dyDescent="0.2">
      <c r="A31" s="9">
        <v>41</v>
      </c>
      <c r="B31" s="7">
        <v>3</v>
      </c>
      <c r="C31">
        <v>0</v>
      </c>
      <c r="D31" s="7">
        <v>8</v>
      </c>
      <c r="E31" s="2">
        <v>3</v>
      </c>
      <c r="F31" s="3">
        <v>28.9</v>
      </c>
      <c r="G31" s="2">
        <v>21.7</v>
      </c>
      <c r="H31" s="4">
        <v>1.1200000000000001</v>
      </c>
      <c r="I31" s="4">
        <v>47.12</v>
      </c>
      <c r="J31" s="4">
        <v>12.21</v>
      </c>
      <c r="K31" s="4">
        <v>28.25</v>
      </c>
      <c r="L31" s="4">
        <v>21.11</v>
      </c>
      <c r="M31" s="4">
        <v>20.12</v>
      </c>
      <c r="N31" s="4">
        <f>120-[1]!Table13[[#This Row],[Time in QC]]-[1]!Table13[[#This Row],[Time in QB]]-[1]!Table13[[#This Row],[Time in QA]]</f>
        <v>85.56</v>
      </c>
      <c r="O31" s="4">
        <v>18.559999999999999</v>
      </c>
      <c r="P31" s="5" t="s">
        <v>16</v>
      </c>
    </row>
    <row r="32" spans="1:16" x14ac:dyDescent="0.2">
      <c r="A32" s="9">
        <v>45</v>
      </c>
      <c r="B32" s="7">
        <v>3</v>
      </c>
      <c r="C32">
        <v>0</v>
      </c>
      <c r="D32" s="7">
        <v>9</v>
      </c>
      <c r="E32" s="2">
        <v>2</v>
      </c>
      <c r="F32" s="3">
        <v>26.1</v>
      </c>
      <c r="G32" s="2">
        <v>19.2</v>
      </c>
      <c r="H32" s="4">
        <v>3.21</v>
      </c>
      <c r="I32" s="4">
        <v>49.12</v>
      </c>
      <c r="J32" s="4">
        <v>12.25</v>
      </c>
      <c r="K32" s="4">
        <v>29.54</v>
      </c>
      <c r="L32" s="4">
        <v>23.55</v>
      </c>
      <c r="M32" s="4">
        <v>20.149999999999999</v>
      </c>
      <c r="N32" s="4">
        <v>81.39</v>
      </c>
      <c r="O32" s="4">
        <v>19.010000000000002</v>
      </c>
      <c r="P32" s="5" t="s">
        <v>16</v>
      </c>
    </row>
    <row r="33" spans="1:16" x14ac:dyDescent="0.2">
      <c r="A33" s="9">
        <v>49</v>
      </c>
      <c r="B33" s="7">
        <v>3</v>
      </c>
      <c r="C33">
        <v>0</v>
      </c>
      <c r="D33" s="7">
        <v>10</v>
      </c>
      <c r="E33" s="2">
        <v>2</v>
      </c>
      <c r="F33" s="3">
        <v>28.2</v>
      </c>
      <c r="G33" s="2">
        <v>21.2</v>
      </c>
      <c r="H33" s="4">
        <v>12.23</v>
      </c>
      <c r="I33" s="4">
        <v>47.26</v>
      </c>
      <c r="J33" s="4">
        <f>120-[1]!Table13[[#This Row],[Time in QA]]-[1]!Table13[[#This Row],[Time in QC]]-[1]!Table13[[#This Row],[Time in QD]]</f>
        <v>33.32</v>
      </c>
      <c r="K33" s="4">
        <v>30.11</v>
      </c>
      <c r="L33" s="4">
        <v>22.24</v>
      </c>
      <c r="M33" s="4">
        <v>21.58</v>
      </c>
      <c r="N33" s="4">
        <v>52.21</v>
      </c>
      <c r="O33" s="4">
        <v>19.12</v>
      </c>
      <c r="P33" s="5" t="s">
        <v>16</v>
      </c>
    </row>
    <row r="34" spans="1:16" x14ac:dyDescent="0.2">
      <c r="A34" s="9">
        <v>53</v>
      </c>
      <c r="B34" s="7">
        <v>3</v>
      </c>
      <c r="C34">
        <v>0</v>
      </c>
      <c r="D34" s="7">
        <v>11</v>
      </c>
      <c r="E34" s="2">
        <v>2</v>
      </c>
      <c r="F34" s="3">
        <v>26.4</v>
      </c>
      <c r="G34" s="2">
        <v>18.899999999999999</v>
      </c>
      <c r="H34" s="4">
        <v>32.25</v>
      </c>
      <c r="I34" s="4">
        <v>49.25</v>
      </c>
      <c r="J34" s="4">
        <v>12.25</v>
      </c>
      <c r="K34" s="4">
        <v>27.12</v>
      </c>
      <c r="L34" s="4">
        <f>120-[1]!Table13[[#This Row],[Time in QD]]-[1]!Table13[[#This Row],[Time in QB]]-[1]!Table13[[#This Row],[Time in QA]]</f>
        <v>14.25</v>
      </c>
      <c r="M34" s="4">
        <v>19.22</v>
      </c>
      <c r="N34" s="4">
        <v>61.25</v>
      </c>
      <c r="O34" s="4">
        <v>18.25</v>
      </c>
      <c r="P34" s="5" t="s">
        <v>16</v>
      </c>
    </row>
    <row r="35" spans="1:16" x14ac:dyDescent="0.2">
      <c r="A35" s="9">
        <v>55</v>
      </c>
      <c r="B35" s="7">
        <v>3</v>
      </c>
      <c r="C35">
        <v>0</v>
      </c>
      <c r="D35" s="7">
        <v>11</v>
      </c>
      <c r="E35" s="2">
        <v>4</v>
      </c>
      <c r="F35" s="3">
        <v>26.3</v>
      </c>
      <c r="G35" s="2">
        <v>23.7</v>
      </c>
      <c r="H35" s="4">
        <v>42.23</v>
      </c>
      <c r="I35" s="4">
        <v>45.67</v>
      </c>
      <c r="J35" s="4">
        <v>12.25</v>
      </c>
      <c r="K35" s="4">
        <v>32.11</v>
      </c>
      <c r="L35" s="4">
        <v>21.25</v>
      </c>
      <c r="M35" s="4">
        <v>21.11</v>
      </c>
      <c r="N35" s="4">
        <f>120-[1]!Table13[[#This Row],[Time in QC]]-[1]!Table13[[#This Row],[Time in QB]]-[1]!Table13[[#This Row],[Time in QA]]</f>
        <v>44.27</v>
      </c>
      <c r="O35" s="4">
        <v>18.559999999999999</v>
      </c>
      <c r="P35" s="5" t="s">
        <v>16</v>
      </c>
    </row>
    <row r="36" spans="1:16" x14ac:dyDescent="0.2">
      <c r="A36" s="9">
        <v>7</v>
      </c>
      <c r="B36" s="7">
        <v>4</v>
      </c>
      <c r="C36">
        <v>0</v>
      </c>
      <c r="D36" s="7">
        <v>2</v>
      </c>
      <c r="E36" s="2">
        <v>2</v>
      </c>
      <c r="F36" s="3">
        <v>28.7</v>
      </c>
      <c r="G36" s="2">
        <v>22.2</v>
      </c>
      <c r="H36" s="4">
        <v>1.3</v>
      </c>
      <c r="I36" s="4">
        <v>43.3</v>
      </c>
      <c r="J36" s="4">
        <v>5.15</v>
      </c>
      <c r="K36" s="4">
        <v>29.8</v>
      </c>
      <c r="L36" s="4">
        <v>6.25</v>
      </c>
      <c r="M36" s="4">
        <v>19.72</v>
      </c>
      <c r="N36" s="4">
        <v>107.3</v>
      </c>
      <c r="O36" s="4">
        <v>18.72</v>
      </c>
      <c r="P36" s="5" t="s">
        <v>16</v>
      </c>
    </row>
    <row r="37" spans="1:16" x14ac:dyDescent="0.2">
      <c r="A37" s="9">
        <v>12</v>
      </c>
      <c r="B37" s="7">
        <v>4</v>
      </c>
      <c r="C37">
        <v>0</v>
      </c>
      <c r="D37" s="7">
        <v>3</v>
      </c>
      <c r="E37" s="2">
        <v>1</v>
      </c>
      <c r="F37" s="3">
        <v>29.6</v>
      </c>
      <c r="G37" s="2">
        <v>20.100000000000001</v>
      </c>
      <c r="H37" s="4">
        <v>10.199999999999999</v>
      </c>
      <c r="I37" s="4">
        <v>43.21</v>
      </c>
      <c r="J37" s="4">
        <v>26.2</v>
      </c>
      <c r="K37" s="4">
        <v>29.52</v>
      </c>
      <c r="L37" s="4">
        <v>49.5</v>
      </c>
      <c r="M37" s="4">
        <v>19.32</v>
      </c>
      <c r="N37" s="4">
        <v>32.1</v>
      </c>
      <c r="O37" s="4">
        <v>18.84</v>
      </c>
      <c r="P37" s="5" t="s">
        <v>17</v>
      </c>
    </row>
    <row r="38" spans="1:16" x14ac:dyDescent="0.2">
      <c r="A38" s="9">
        <v>17</v>
      </c>
      <c r="B38" s="7">
        <v>4</v>
      </c>
      <c r="C38">
        <v>0</v>
      </c>
      <c r="D38" s="7">
        <v>3</v>
      </c>
      <c r="E38" s="2">
        <v>3</v>
      </c>
      <c r="F38" s="3">
        <v>29.5</v>
      </c>
      <c r="G38" s="2">
        <v>22.4</v>
      </c>
      <c r="H38" s="4">
        <f>120-[1]!Table13[[#This Row],[Time in QB]]-[1]!Table13[[#This Row],[Time in QC]]-[1]!Table13[[#This Row],[Time in QD]]</f>
        <v>3.480000000000004</v>
      </c>
      <c r="I38" s="4">
        <v>48.86</v>
      </c>
      <c r="J38" s="4">
        <v>6.54</v>
      </c>
      <c r="K38" s="4">
        <v>27.57</v>
      </c>
      <c r="L38" s="4">
        <v>25.46</v>
      </c>
      <c r="M38" s="4">
        <v>19.11</v>
      </c>
      <c r="N38" s="4">
        <v>84.52</v>
      </c>
      <c r="O38" s="4">
        <v>18.12</v>
      </c>
      <c r="P38" s="5" t="s">
        <v>16</v>
      </c>
    </row>
    <row r="39" spans="1:16" x14ac:dyDescent="0.2">
      <c r="A39" s="9">
        <v>20</v>
      </c>
      <c r="B39" s="7">
        <v>4</v>
      </c>
      <c r="C39">
        <v>2</v>
      </c>
      <c r="D39" s="7">
        <v>4</v>
      </c>
      <c r="E39" s="2">
        <v>2</v>
      </c>
      <c r="F39" s="3">
        <v>28.6</v>
      </c>
      <c r="G39" s="2">
        <v>20.149999999999999</v>
      </c>
      <c r="H39" s="4">
        <v>0</v>
      </c>
      <c r="I39" s="4">
        <v>46.25</v>
      </c>
      <c r="J39" s="4">
        <v>0</v>
      </c>
      <c r="K39" s="4">
        <v>28.45</v>
      </c>
      <c r="L39" s="4">
        <v>2.4500000000000002</v>
      </c>
      <c r="M39" s="4">
        <v>19.14</v>
      </c>
      <c r="N39" s="4">
        <v>117.15</v>
      </c>
      <c r="O39" s="4">
        <v>18.25</v>
      </c>
      <c r="P39" s="5" t="s">
        <v>16</v>
      </c>
    </row>
    <row r="40" spans="1:16" x14ac:dyDescent="0.2">
      <c r="A40" s="9">
        <v>23</v>
      </c>
      <c r="B40" s="7">
        <v>4</v>
      </c>
      <c r="C40">
        <v>0</v>
      </c>
      <c r="D40" s="7">
        <v>4</v>
      </c>
      <c r="E40" s="2">
        <v>4</v>
      </c>
      <c r="F40" s="3">
        <v>27.9</v>
      </c>
      <c r="G40" s="2">
        <v>19.5</v>
      </c>
      <c r="H40" s="4">
        <v>0</v>
      </c>
      <c r="I40" s="4">
        <v>49.12</v>
      </c>
      <c r="J40" s="4">
        <v>0</v>
      </c>
      <c r="K40" s="4">
        <v>29.09</v>
      </c>
      <c r="L40" s="4">
        <v>1.1599999999999999</v>
      </c>
      <c r="M40" s="4">
        <v>20.12</v>
      </c>
      <c r="N40" s="4">
        <v>118.44</v>
      </c>
      <c r="O40" s="4">
        <v>19.010000000000002</v>
      </c>
      <c r="P40" s="5" t="s">
        <v>16</v>
      </c>
    </row>
    <row r="41" spans="1:16" x14ac:dyDescent="0.2">
      <c r="A41" s="9">
        <v>26</v>
      </c>
      <c r="B41" s="7">
        <v>4</v>
      </c>
      <c r="C41">
        <v>0</v>
      </c>
      <c r="D41" s="7">
        <v>5</v>
      </c>
      <c r="E41" s="2">
        <v>3</v>
      </c>
      <c r="F41" s="3">
        <v>26.3</v>
      </c>
      <c r="G41" s="2">
        <v>24.3</v>
      </c>
      <c r="H41" s="4">
        <v>32.25</v>
      </c>
      <c r="I41" s="4">
        <v>48.26</v>
      </c>
      <c r="J41" s="4">
        <v>27.35</v>
      </c>
      <c r="K41" s="4">
        <v>27.36</v>
      </c>
      <c r="L41" s="4">
        <v>41.17</v>
      </c>
      <c r="M41" s="4">
        <v>19.760000000000002</v>
      </c>
      <c r="N41" s="4">
        <v>18.329999999999998</v>
      </c>
      <c r="O41" s="4">
        <v>18.02</v>
      </c>
      <c r="P41" s="5" t="s">
        <v>17</v>
      </c>
    </row>
    <row r="42" spans="1:16" x14ac:dyDescent="0.2">
      <c r="A42" s="8">
        <v>28</v>
      </c>
      <c r="B42" s="7">
        <v>4</v>
      </c>
      <c r="C42">
        <v>0</v>
      </c>
      <c r="D42" s="7">
        <v>6</v>
      </c>
      <c r="E42" s="2">
        <v>1</v>
      </c>
      <c r="F42" s="3">
        <v>29.3</v>
      </c>
      <c r="G42" s="2">
        <v>19.399999999999999</v>
      </c>
      <c r="H42" s="4">
        <v>63.25</v>
      </c>
      <c r="I42" s="4">
        <v>49.19</v>
      </c>
      <c r="J42" s="4">
        <v>42.51</v>
      </c>
      <c r="K42" s="4">
        <v>28.46</v>
      </c>
      <c r="L42" s="4">
        <v>12.39</v>
      </c>
      <c r="M42" s="4">
        <v>19.55</v>
      </c>
      <c r="N42" s="4">
        <v>2.25</v>
      </c>
      <c r="O42" s="4">
        <v>18.670000000000002</v>
      </c>
      <c r="P42" s="5" t="s">
        <v>19</v>
      </c>
    </row>
    <row r="43" spans="1:16" x14ac:dyDescent="0.2">
      <c r="A43" s="9">
        <v>37</v>
      </c>
      <c r="B43" s="7">
        <v>4</v>
      </c>
      <c r="C43">
        <v>1</v>
      </c>
      <c r="D43" s="7">
        <v>7</v>
      </c>
      <c r="E43" s="2">
        <v>3</v>
      </c>
      <c r="F43" s="3">
        <v>29.1</v>
      </c>
      <c r="G43" s="2">
        <v>16.5</v>
      </c>
      <c r="H43" s="4">
        <v>1.21</v>
      </c>
      <c r="I43" s="4">
        <v>48.21</v>
      </c>
      <c r="J43" s="4">
        <f>120-[1]!Table13[[#This Row],[Time in QC]]-[1]!Table13[[#This Row],[Time in QD]]</f>
        <v>13.509999999999991</v>
      </c>
      <c r="K43" s="4">
        <v>29.12</v>
      </c>
      <c r="L43" s="4">
        <v>35.21</v>
      </c>
      <c r="M43" s="4">
        <v>22.12</v>
      </c>
      <c r="N43" s="4">
        <v>71.28</v>
      </c>
      <c r="O43" s="4">
        <v>19.02</v>
      </c>
      <c r="P43" s="5" t="s">
        <v>16</v>
      </c>
    </row>
    <row r="44" spans="1:16" x14ac:dyDescent="0.2">
      <c r="A44" s="9">
        <v>43</v>
      </c>
      <c r="B44" s="7">
        <v>4</v>
      </c>
      <c r="C44">
        <v>0</v>
      </c>
      <c r="D44" s="7">
        <v>8</v>
      </c>
      <c r="E44" s="2">
        <v>4</v>
      </c>
      <c r="F44" s="3">
        <v>29.1</v>
      </c>
      <c r="G44" s="2">
        <v>22.3</v>
      </c>
      <c r="H44" s="4">
        <v>22.58</v>
      </c>
      <c r="I44" s="4">
        <v>50.12</v>
      </c>
      <c r="J44" s="4">
        <v>41.25</v>
      </c>
      <c r="K44" s="4">
        <v>31.25</v>
      </c>
      <c r="L44" s="4">
        <v>32.22</v>
      </c>
      <c r="M44" s="4">
        <v>19.25</v>
      </c>
      <c r="N44" s="4">
        <v>24.35</v>
      </c>
      <c r="O44" s="4">
        <v>18.45</v>
      </c>
      <c r="P44" s="5" t="s">
        <v>18</v>
      </c>
    </row>
    <row r="45" spans="1:16" x14ac:dyDescent="0.2">
      <c r="A45" s="9">
        <v>47</v>
      </c>
      <c r="B45" s="7">
        <v>4</v>
      </c>
      <c r="C45">
        <v>2</v>
      </c>
      <c r="D45" s="7">
        <v>9</v>
      </c>
      <c r="E45" s="2">
        <v>4</v>
      </c>
      <c r="F45" s="3">
        <v>26.3</v>
      </c>
      <c r="G45" s="2">
        <v>21.2</v>
      </c>
      <c r="H45" s="4">
        <v>21.22</v>
      </c>
      <c r="I45" s="4">
        <v>48.57</v>
      </c>
      <c r="J45" s="4">
        <v>49.54</v>
      </c>
      <c r="K45" s="4">
        <v>28.59</v>
      </c>
      <c r="L45" s="4">
        <v>12.25</v>
      </c>
      <c r="M45" s="4">
        <v>18.989999999999998</v>
      </c>
      <c r="N45" s="4">
        <v>37.39</v>
      </c>
      <c r="O45" s="4">
        <v>19.25</v>
      </c>
      <c r="P45" s="5" t="s">
        <v>16</v>
      </c>
    </row>
    <row r="46" spans="1:16" x14ac:dyDescent="0.2">
      <c r="A46" s="9">
        <v>54</v>
      </c>
      <c r="B46" s="7">
        <v>4</v>
      </c>
      <c r="C46">
        <v>0</v>
      </c>
      <c r="D46" s="7">
        <v>11</v>
      </c>
      <c r="E46" s="2">
        <v>3</v>
      </c>
      <c r="F46" s="3">
        <v>26.3</v>
      </c>
      <c r="G46" s="2">
        <v>21.6</v>
      </c>
      <c r="H46" s="4">
        <v>22.12</v>
      </c>
      <c r="I46" s="4">
        <v>51.22</v>
      </c>
      <c r="J46" s="4">
        <v>19.25</v>
      </c>
      <c r="K46" s="4">
        <v>29.22</v>
      </c>
      <c r="L46" s="4">
        <v>34.58</v>
      </c>
      <c r="M46" s="4">
        <v>20.11</v>
      </c>
      <c r="N46" s="4">
        <f>120-[1]!Table13[[#This Row],[Time in QC]]-[1]!Table13[[#This Row],[Time in QB]]-[1]!Table13[[#This Row],[Time in QA]]</f>
        <v>44.05</v>
      </c>
      <c r="O46" s="4">
        <v>18.25</v>
      </c>
      <c r="P46" s="5" t="s">
        <v>16</v>
      </c>
    </row>
    <row r="47" spans="1:16" x14ac:dyDescent="0.2">
      <c r="A47" s="9">
        <v>57</v>
      </c>
      <c r="B47" s="7">
        <v>4</v>
      </c>
      <c r="C47">
        <v>0</v>
      </c>
      <c r="D47" s="7">
        <v>12</v>
      </c>
      <c r="E47" s="2">
        <v>2</v>
      </c>
      <c r="F47" s="3">
        <v>29.4</v>
      </c>
      <c r="G47" s="2">
        <v>19.5</v>
      </c>
      <c r="H47" s="4">
        <v>2.23</v>
      </c>
      <c r="I47" s="4">
        <v>48.21</v>
      </c>
      <c r="J47" s="4">
        <v>12.25</v>
      </c>
      <c r="K47" s="4">
        <v>29.21</v>
      </c>
      <c r="L47" s="4">
        <v>25.56</v>
      </c>
      <c r="M47" s="4">
        <v>19.350000000000001</v>
      </c>
      <c r="N47" s="4">
        <v>80.36</v>
      </c>
      <c r="O47" s="4">
        <v>20.11</v>
      </c>
      <c r="P47" s="5" t="s">
        <v>16</v>
      </c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workbookViewId="0">
      <selection sqref="A1:XFD1"/>
    </sheetView>
  </sheetViews>
  <sheetFormatPr baseColWidth="10" defaultRowHeight="16" x14ac:dyDescent="0.2"/>
  <sheetData>
    <row r="1" spans="1:23" s="10" customFormat="1" x14ac:dyDescent="0.2">
      <c r="A1" s="10" t="s">
        <v>20</v>
      </c>
      <c r="B1" s="10" t="s">
        <v>30</v>
      </c>
      <c r="C1" s="10" t="s">
        <v>23</v>
      </c>
      <c r="D1" s="10" t="s">
        <v>65</v>
      </c>
      <c r="E1" s="40" t="s">
        <v>71</v>
      </c>
      <c r="F1" s="40"/>
      <c r="G1" s="40"/>
      <c r="H1" s="10" t="s">
        <v>202</v>
      </c>
      <c r="I1" s="40" t="s">
        <v>72</v>
      </c>
      <c r="J1" s="40"/>
      <c r="K1" s="40"/>
      <c r="L1" s="10" t="s">
        <v>203</v>
      </c>
      <c r="M1" s="10" t="s">
        <v>73</v>
      </c>
      <c r="N1" s="10" t="s">
        <v>73</v>
      </c>
      <c r="O1" s="10" t="s">
        <v>204</v>
      </c>
      <c r="P1" s="10" t="s">
        <v>204</v>
      </c>
      <c r="Q1" s="34" t="s">
        <v>205</v>
      </c>
      <c r="R1" s="10" t="s">
        <v>206</v>
      </c>
      <c r="S1" s="10" t="s">
        <v>207</v>
      </c>
      <c r="T1" s="10" t="s">
        <v>208</v>
      </c>
      <c r="U1" s="10" t="s">
        <v>209</v>
      </c>
      <c r="V1" s="10" t="s">
        <v>210</v>
      </c>
      <c r="W1" s="10" t="s">
        <v>211</v>
      </c>
    </row>
    <row r="2" spans="1:23" x14ac:dyDescent="0.2">
      <c r="A2" s="11">
        <v>42677</v>
      </c>
      <c r="B2" t="s">
        <v>87</v>
      </c>
      <c r="C2" t="s">
        <v>28</v>
      </c>
      <c r="D2" t="s">
        <v>96</v>
      </c>
      <c r="E2">
        <v>12</v>
      </c>
      <c r="F2">
        <v>42</v>
      </c>
      <c r="G2">
        <v>54.52</v>
      </c>
      <c r="H2">
        <f>E2+F2/60+G2/3600</f>
        <v>12.715144444444444</v>
      </c>
      <c r="I2">
        <v>131</v>
      </c>
      <c r="J2">
        <v>25</v>
      </c>
      <c r="K2">
        <v>8.8699999999999992</v>
      </c>
      <c r="L2">
        <f>I2+J2/60+K2/3600</f>
        <v>131.41913055555554</v>
      </c>
      <c r="M2">
        <v>8593143.3187447768</v>
      </c>
      <c r="N2">
        <v>762700.72519307793</v>
      </c>
      <c r="O2" s="9">
        <v>8593119.2070208509</v>
      </c>
      <c r="P2" s="9">
        <v>762714.68727825396</v>
      </c>
      <c r="Q2">
        <f>SQRT((ABS(M2-O2))^2+(ABS(N2-P2)))</f>
        <v>24.399535156550204</v>
      </c>
      <c r="R2">
        <v>3.8410000000000002</v>
      </c>
      <c r="S2">
        <v>2.1339999999999999</v>
      </c>
      <c r="T2">
        <v>44.44</v>
      </c>
      <c r="U2">
        <v>2.3239999999999998</v>
      </c>
      <c r="V2">
        <v>1.2210000000000001</v>
      </c>
      <c r="W2" s="4">
        <f>(1-(V2/U2))*100</f>
        <v>47.461273666092943</v>
      </c>
    </row>
    <row r="3" spans="1:23" x14ac:dyDescent="0.2">
      <c r="A3" s="11">
        <v>42677</v>
      </c>
      <c r="B3" t="s">
        <v>95</v>
      </c>
      <c r="C3" t="s">
        <v>28</v>
      </c>
      <c r="D3" t="s">
        <v>96</v>
      </c>
      <c r="E3">
        <v>12</v>
      </c>
      <c r="F3">
        <v>42</v>
      </c>
      <c r="G3">
        <v>54.94</v>
      </c>
      <c r="H3">
        <f t="shared" ref="H3:H28" si="0">E3+F3/60+G3/3600</f>
        <v>12.71526111111111</v>
      </c>
      <c r="I3">
        <v>131</v>
      </c>
      <c r="J3">
        <v>25</v>
      </c>
      <c r="K3">
        <v>9.4499999999999993</v>
      </c>
      <c r="L3">
        <f t="shared" ref="L3:L28" si="1">I3+J3/60+K3/3600</f>
        <v>131.41929166666665</v>
      </c>
      <c r="M3">
        <v>8593130.2434912417</v>
      </c>
      <c r="N3">
        <v>762718.11010975065</v>
      </c>
      <c r="O3" s="9">
        <v>8593119.2070208509</v>
      </c>
      <c r="P3" s="9">
        <v>762714.68727825396</v>
      </c>
      <c r="Q3">
        <f t="shared" ref="Q3:Q30" si="2">SQRT((ABS(M3-O3))^2+(ABS(N3-P3)))</f>
        <v>11.190465146048957</v>
      </c>
      <c r="R3">
        <v>3.702</v>
      </c>
      <c r="S3">
        <v>2.944</v>
      </c>
      <c r="T3">
        <v>20.47</v>
      </c>
      <c r="U3">
        <v>2.4009999999999998</v>
      </c>
      <c r="V3">
        <v>1.425</v>
      </c>
      <c r="W3" s="4">
        <f>(1-(V3/U3))*100</f>
        <v>40.649729279466882</v>
      </c>
    </row>
    <row r="4" spans="1:23" x14ac:dyDescent="0.2">
      <c r="A4" s="11">
        <v>42677</v>
      </c>
      <c r="B4" t="s">
        <v>78</v>
      </c>
      <c r="C4" t="s">
        <v>33</v>
      </c>
      <c r="D4" t="s">
        <v>79</v>
      </c>
      <c r="E4">
        <v>12</v>
      </c>
      <c r="F4">
        <v>42</v>
      </c>
      <c r="G4">
        <v>53.65</v>
      </c>
      <c r="H4">
        <f t="shared" si="0"/>
        <v>12.714902777777777</v>
      </c>
      <c r="I4">
        <v>131</v>
      </c>
      <c r="J4">
        <v>25</v>
      </c>
      <c r="K4">
        <v>6.05</v>
      </c>
      <c r="L4">
        <f t="shared" si="1"/>
        <v>131.41834722222222</v>
      </c>
      <c r="M4">
        <v>8593170.8313886207</v>
      </c>
      <c r="N4">
        <v>762615.86070247495</v>
      </c>
      <c r="O4" s="9">
        <v>8593119.2070208509</v>
      </c>
      <c r="P4" s="9">
        <v>762714.68727825396</v>
      </c>
      <c r="Q4">
        <f t="shared" si="2"/>
        <v>52.572824951788107</v>
      </c>
      <c r="R4">
        <v>3.2149999999999999</v>
      </c>
      <c r="S4">
        <v>0</v>
      </c>
      <c r="T4">
        <v>100</v>
      </c>
      <c r="U4">
        <v>1.6950000000000001</v>
      </c>
      <c r="V4">
        <v>1.5980000000000001</v>
      </c>
      <c r="W4" s="4">
        <f>(1-(V4/U4))*100</f>
        <v>5.7227138643067832</v>
      </c>
    </row>
    <row r="5" spans="1:23" x14ac:dyDescent="0.2">
      <c r="A5" s="11">
        <v>42677</v>
      </c>
      <c r="B5" t="s">
        <v>99</v>
      </c>
      <c r="C5" t="s">
        <v>28</v>
      </c>
      <c r="D5" t="s">
        <v>109</v>
      </c>
      <c r="E5">
        <v>12</v>
      </c>
      <c r="F5">
        <v>42</v>
      </c>
      <c r="G5">
        <v>55.14</v>
      </c>
      <c r="H5">
        <f t="shared" si="0"/>
        <v>12.715316666666666</v>
      </c>
      <c r="I5">
        <v>131</v>
      </c>
      <c r="J5">
        <v>25</v>
      </c>
      <c r="K5">
        <v>7.96</v>
      </c>
      <c r="L5">
        <f t="shared" si="1"/>
        <v>131.41887777777777</v>
      </c>
      <c r="M5">
        <v>8593124.513289202</v>
      </c>
      <c r="N5">
        <v>762673.08323675813</v>
      </c>
      <c r="O5" s="9">
        <v>8593119.2070208509</v>
      </c>
      <c r="P5" s="9">
        <v>762714.68727825396</v>
      </c>
      <c r="Q5">
        <f t="shared" si="2"/>
        <v>8.3522766543182225</v>
      </c>
      <c r="R5">
        <v>3.4119999999999999</v>
      </c>
      <c r="S5">
        <v>2.431</v>
      </c>
      <c r="T5">
        <v>28.75</v>
      </c>
      <c r="U5">
        <v>2.5139999999999998</v>
      </c>
      <c r="V5">
        <v>2.0110000000000001</v>
      </c>
      <c r="W5" s="4">
        <f>(1-(V5/U5))*100</f>
        <v>20.007955449482886</v>
      </c>
    </row>
    <row r="6" spans="1:23" x14ac:dyDescent="0.2">
      <c r="A6" s="11">
        <v>42677</v>
      </c>
      <c r="B6" t="s">
        <v>83</v>
      </c>
      <c r="C6" t="s">
        <v>33</v>
      </c>
      <c r="D6" t="s">
        <v>88</v>
      </c>
      <c r="E6">
        <v>12</v>
      </c>
      <c r="F6">
        <v>42</v>
      </c>
      <c r="G6">
        <v>54.2</v>
      </c>
      <c r="H6">
        <f t="shared" si="0"/>
        <v>12.715055555555555</v>
      </c>
      <c r="I6">
        <v>131</v>
      </c>
      <c r="J6">
        <v>25</v>
      </c>
      <c r="K6">
        <v>8.2200000000000006</v>
      </c>
      <c r="L6">
        <f t="shared" si="1"/>
        <v>131.41895</v>
      </c>
      <c r="M6">
        <v>8593153.3383875154</v>
      </c>
      <c r="N6">
        <v>762681.19899498194</v>
      </c>
      <c r="O6" s="9">
        <v>8593119.2070208509</v>
      </c>
      <c r="P6" s="9">
        <v>762714.68727825396</v>
      </c>
      <c r="Q6">
        <f>SQRT((ABS(M6-O6))^2+(ABS(N6-P6)))</f>
        <v>34.61847012306503</v>
      </c>
      <c r="R6">
        <v>3.9809999999999999</v>
      </c>
      <c r="S6">
        <v>0.33200000000000002</v>
      </c>
      <c r="T6">
        <v>91.66</v>
      </c>
      <c r="U6">
        <v>1.284</v>
      </c>
      <c r="V6">
        <v>1.1140000000000001</v>
      </c>
      <c r="W6" s="4">
        <f>(1-(V6/U6))*100</f>
        <v>13.239875389408095</v>
      </c>
    </row>
    <row r="7" spans="1:23" x14ac:dyDescent="0.2">
      <c r="A7" s="11">
        <v>42677</v>
      </c>
      <c r="B7" t="s">
        <v>92</v>
      </c>
      <c r="C7" t="s">
        <v>33</v>
      </c>
      <c r="D7" t="s">
        <v>84</v>
      </c>
      <c r="E7">
        <v>12</v>
      </c>
      <c r="F7">
        <v>42</v>
      </c>
      <c r="G7">
        <v>53.6</v>
      </c>
      <c r="H7">
        <f t="shared" si="0"/>
        <v>12.714888888888888</v>
      </c>
      <c r="I7">
        <v>131</v>
      </c>
      <c r="J7">
        <v>25</v>
      </c>
      <c r="K7">
        <v>7.56</v>
      </c>
      <c r="L7">
        <f t="shared" si="1"/>
        <v>131.41876666666667</v>
      </c>
      <c r="M7">
        <v>8593171.9692537524</v>
      </c>
      <c r="N7">
        <v>762661.45100923954</v>
      </c>
      <c r="O7" s="9">
        <v>8593119.2070208509</v>
      </c>
      <c r="P7" s="9">
        <v>762714.68727825396</v>
      </c>
      <c r="Q7">
        <f t="shared" si="2"/>
        <v>53.264336002334211</v>
      </c>
      <c r="R7">
        <v>3.254</v>
      </c>
      <c r="S7">
        <v>0.124</v>
      </c>
      <c r="T7">
        <v>96.18</v>
      </c>
      <c r="U7">
        <v>2.2330000000000001</v>
      </c>
      <c r="V7">
        <v>2.141</v>
      </c>
      <c r="W7" s="4">
        <f t="shared" ref="W7:W30" si="3">(1-(V7/U7))*100</f>
        <v>4.1200179131213659</v>
      </c>
    </row>
    <row r="8" spans="1:23" x14ac:dyDescent="0.2">
      <c r="A8" s="11">
        <v>42678</v>
      </c>
      <c r="B8" t="s">
        <v>105</v>
      </c>
      <c r="C8" t="s">
        <v>28</v>
      </c>
      <c r="D8" t="s">
        <v>96</v>
      </c>
      <c r="E8">
        <v>12</v>
      </c>
      <c r="F8">
        <v>42</v>
      </c>
      <c r="G8">
        <v>55.74</v>
      </c>
      <c r="H8">
        <f t="shared" si="0"/>
        <v>12.715483333333333</v>
      </c>
      <c r="I8">
        <v>131</v>
      </c>
      <c r="J8">
        <v>25</v>
      </c>
      <c r="K8">
        <v>9.42</v>
      </c>
      <c r="L8">
        <f t="shared" si="1"/>
        <v>131.41928333333331</v>
      </c>
      <c r="M8">
        <v>8593105.65778956</v>
      </c>
      <c r="N8">
        <v>762716.97596501908</v>
      </c>
      <c r="O8" s="9">
        <v>8593119.2070208509</v>
      </c>
      <c r="P8" s="9">
        <v>762714.68727825396</v>
      </c>
      <c r="Q8">
        <f t="shared" si="2"/>
        <v>13.633427864524263</v>
      </c>
      <c r="R8">
        <v>3.2509999999999999</v>
      </c>
      <c r="S8">
        <v>2.6120000000000001</v>
      </c>
      <c r="T8" s="4">
        <f>(1-(S8/R8))*100</f>
        <v>19.655490618271298</v>
      </c>
      <c r="U8">
        <v>2.2930000000000001</v>
      </c>
      <c r="V8">
        <v>1.1240000000000001</v>
      </c>
      <c r="W8" s="4">
        <f t="shared" si="3"/>
        <v>50.981247274313127</v>
      </c>
    </row>
    <row r="9" spans="1:23" x14ac:dyDescent="0.2">
      <c r="A9" s="11">
        <v>42678</v>
      </c>
      <c r="B9" t="s">
        <v>108</v>
      </c>
      <c r="C9" t="s">
        <v>28</v>
      </c>
      <c r="D9" t="s">
        <v>109</v>
      </c>
      <c r="E9">
        <v>12</v>
      </c>
      <c r="F9">
        <v>42</v>
      </c>
      <c r="G9">
        <v>55.06</v>
      </c>
      <c r="H9">
        <f t="shared" si="0"/>
        <v>12.715294444444444</v>
      </c>
      <c r="I9">
        <v>131</v>
      </c>
      <c r="J9">
        <v>25</v>
      </c>
      <c r="K9">
        <v>11.48</v>
      </c>
      <c r="L9">
        <f t="shared" si="1"/>
        <v>131.41985555555556</v>
      </c>
      <c r="M9">
        <v>8593125.9843194075</v>
      </c>
      <c r="N9">
        <v>762779.34326438303</v>
      </c>
      <c r="O9" s="9">
        <v>8593119.2070208509</v>
      </c>
      <c r="P9" s="9">
        <v>762714.68727825396</v>
      </c>
      <c r="Q9">
        <f t="shared" si="2"/>
        <v>10.516071598031184</v>
      </c>
      <c r="R9">
        <v>3.3319999999999999</v>
      </c>
      <c r="S9">
        <v>2.012</v>
      </c>
      <c r="T9" s="4">
        <f t="shared" ref="T9:T30" si="4">(1-(S9/R9))*100</f>
        <v>39.615846338535412</v>
      </c>
      <c r="U9">
        <v>2.5230000000000001</v>
      </c>
      <c r="V9">
        <v>2.0150000000000001</v>
      </c>
      <c r="W9" s="4">
        <f t="shared" si="3"/>
        <v>20.134760206103842</v>
      </c>
    </row>
    <row r="10" spans="1:23" x14ac:dyDescent="0.2">
      <c r="A10" s="11">
        <v>42678</v>
      </c>
      <c r="B10" t="s">
        <v>102</v>
      </c>
      <c r="C10" t="s">
        <v>33</v>
      </c>
      <c r="D10" t="s">
        <v>88</v>
      </c>
      <c r="E10">
        <v>12</v>
      </c>
      <c r="F10">
        <v>42</v>
      </c>
      <c r="G10">
        <v>56.88</v>
      </c>
      <c r="H10">
        <f t="shared" si="0"/>
        <v>12.7158</v>
      </c>
      <c r="I10">
        <v>131</v>
      </c>
      <c r="J10">
        <v>25</v>
      </c>
      <c r="K10">
        <v>11.75</v>
      </c>
      <c r="L10">
        <f t="shared" si="1"/>
        <v>131.41993055555554</v>
      </c>
      <c r="M10">
        <v>8593069.9568300135</v>
      </c>
      <c r="N10">
        <v>762786.97166861454</v>
      </c>
      <c r="O10" s="9">
        <v>8593119.2070208509</v>
      </c>
      <c r="P10" s="9">
        <v>762714.68727825396</v>
      </c>
      <c r="Q10">
        <f t="shared" si="2"/>
        <v>49.97865232148537</v>
      </c>
      <c r="R10">
        <v>3.5139999999999998</v>
      </c>
      <c r="S10">
        <v>0.41199999999999998</v>
      </c>
      <c r="T10" s="4">
        <f t="shared" si="4"/>
        <v>88.275469550369948</v>
      </c>
      <c r="U10">
        <v>2.5910000000000002</v>
      </c>
      <c r="V10">
        <v>2.2149999999999999</v>
      </c>
      <c r="W10" s="4">
        <f t="shared" si="3"/>
        <v>14.511771516788896</v>
      </c>
    </row>
    <row r="11" spans="1:23" x14ac:dyDescent="0.2">
      <c r="A11" s="11">
        <v>42678</v>
      </c>
      <c r="B11" t="s">
        <v>111</v>
      </c>
      <c r="C11" t="s">
        <v>33</v>
      </c>
      <c r="D11" t="s">
        <v>79</v>
      </c>
      <c r="E11">
        <v>12</v>
      </c>
      <c r="F11">
        <v>42</v>
      </c>
      <c r="G11">
        <v>56.47</v>
      </c>
      <c r="H11">
        <f t="shared" si="0"/>
        <v>12.715686111111111</v>
      </c>
      <c r="I11">
        <v>131</v>
      </c>
      <c r="J11">
        <v>25</v>
      </c>
      <c r="K11">
        <v>13.66</v>
      </c>
      <c r="L11">
        <f t="shared" si="1"/>
        <v>131.42046111111111</v>
      </c>
      <c r="M11">
        <v>8593082.024815781</v>
      </c>
      <c r="N11">
        <v>762844.73459465848</v>
      </c>
      <c r="O11" s="9">
        <v>8593119.2070208509</v>
      </c>
      <c r="P11" s="9">
        <v>762714.68727825396</v>
      </c>
      <c r="Q11">
        <f t="shared" si="2"/>
        <v>38.891691789609013</v>
      </c>
      <c r="R11">
        <v>3.145</v>
      </c>
      <c r="S11">
        <v>0</v>
      </c>
      <c r="T11" s="4">
        <f t="shared" si="4"/>
        <v>100</v>
      </c>
      <c r="U11">
        <v>2.605</v>
      </c>
      <c r="V11">
        <v>2.512</v>
      </c>
      <c r="W11" s="4">
        <f t="shared" si="3"/>
        <v>3.5700575815738933</v>
      </c>
    </row>
    <row r="12" spans="1:23" x14ac:dyDescent="0.2">
      <c r="A12" s="11">
        <v>42679</v>
      </c>
      <c r="B12" t="s">
        <v>114</v>
      </c>
      <c r="C12" t="s">
        <v>28</v>
      </c>
      <c r="D12" t="s">
        <v>96</v>
      </c>
      <c r="E12">
        <v>12</v>
      </c>
      <c r="F12">
        <v>42</v>
      </c>
      <c r="G12">
        <v>55.11</v>
      </c>
      <c r="H12">
        <f t="shared" si="0"/>
        <v>12.715308333333333</v>
      </c>
      <c r="I12">
        <v>131</v>
      </c>
      <c r="J12">
        <v>25</v>
      </c>
      <c r="K12">
        <v>9.64</v>
      </c>
      <c r="L12">
        <f t="shared" si="1"/>
        <v>131.41934444444445</v>
      </c>
      <c r="M12">
        <v>8593124.9638905358</v>
      </c>
      <c r="N12">
        <v>762723.79589978943</v>
      </c>
      <c r="O12" s="9">
        <v>8593119.2070208509</v>
      </c>
      <c r="P12" s="9">
        <v>762714.68727825396</v>
      </c>
      <c r="Q12">
        <f t="shared" si="2"/>
        <v>6.500013084944487</v>
      </c>
      <c r="R12">
        <v>3.3210000000000002</v>
      </c>
      <c r="S12">
        <v>2.73</v>
      </c>
      <c r="T12" s="4">
        <f t="shared" si="4"/>
        <v>17.79584462511292</v>
      </c>
      <c r="U12">
        <v>2.6230000000000002</v>
      </c>
      <c r="V12">
        <v>1.415</v>
      </c>
      <c r="W12" s="4">
        <f t="shared" si="3"/>
        <v>46.054136484940912</v>
      </c>
    </row>
    <row r="13" spans="1:23" x14ac:dyDescent="0.2">
      <c r="A13" s="11">
        <v>42679</v>
      </c>
      <c r="B13" t="s">
        <v>123</v>
      </c>
      <c r="C13" t="s">
        <v>28</v>
      </c>
      <c r="D13" t="s">
        <v>109</v>
      </c>
      <c r="E13">
        <v>12</v>
      </c>
      <c r="F13">
        <v>42</v>
      </c>
      <c r="G13">
        <v>54.56</v>
      </c>
      <c r="H13">
        <f t="shared" si="0"/>
        <v>12.715155555555555</v>
      </c>
      <c r="I13">
        <v>131</v>
      </c>
      <c r="J13">
        <v>25</v>
      </c>
      <c r="K13">
        <v>12.03</v>
      </c>
      <c r="L13">
        <f t="shared" si="1"/>
        <v>131.42000833333333</v>
      </c>
      <c r="M13">
        <v>8593141.2011840995</v>
      </c>
      <c r="N13">
        <v>762796.08581471723</v>
      </c>
      <c r="O13" s="9">
        <v>8593119.2070208509</v>
      </c>
      <c r="P13" s="9">
        <v>762714.68727825396</v>
      </c>
      <c r="Q13">
        <f t="shared" si="2"/>
        <v>23.772710267725159</v>
      </c>
      <c r="R13">
        <v>3.4119999999999999</v>
      </c>
      <c r="S13">
        <v>2.5430000000000001</v>
      </c>
      <c r="T13" s="4">
        <f t="shared" si="4"/>
        <v>25.468933177022269</v>
      </c>
      <c r="U13">
        <v>2.556</v>
      </c>
      <c r="V13">
        <v>2.145</v>
      </c>
      <c r="W13" s="4">
        <f t="shared" si="3"/>
        <v>16.079812206572775</v>
      </c>
    </row>
    <row r="14" spans="1:23" x14ac:dyDescent="0.2">
      <c r="A14" s="11">
        <v>42679</v>
      </c>
      <c r="B14" t="s">
        <v>117</v>
      </c>
      <c r="C14" t="s">
        <v>33</v>
      </c>
      <c r="D14" t="s">
        <v>88</v>
      </c>
      <c r="E14">
        <v>12</v>
      </c>
      <c r="F14">
        <v>42</v>
      </c>
      <c r="G14">
        <v>53.42</v>
      </c>
      <c r="H14">
        <f t="shared" si="0"/>
        <v>12.714838888888888</v>
      </c>
      <c r="I14">
        <v>131</v>
      </c>
      <c r="J14">
        <v>25</v>
      </c>
      <c r="K14">
        <v>8.5</v>
      </c>
      <c r="L14">
        <f t="shared" si="1"/>
        <v>131.41902777777776</v>
      </c>
      <c r="M14">
        <v>8593177.2390471697</v>
      </c>
      <c r="N14">
        <v>762689.87264946545</v>
      </c>
      <c r="O14" s="9">
        <v>8593119.2070208509</v>
      </c>
      <c r="P14" s="9">
        <v>762714.68727825396</v>
      </c>
      <c r="Q14">
        <f t="shared" si="2"/>
        <v>58.245435078281076</v>
      </c>
      <c r="R14">
        <v>3.1120000000000001</v>
      </c>
      <c r="S14">
        <v>1.0940000000000001</v>
      </c>
      <c r="T14" s="4">
        <f t="shared" si="4"/>
        <v>64.845758354755787</v>
      </c>
      <c r="U14">
        <v>1.871</v>
      </c>
      <c r="V14">
        <v>1.641</v>
      </c>
      <c r="W14" s="4">
        <f t="shared" si="3"/>
        <v>12.292891501870661</v>
      </c>
    </row>
    <row r="15" spans="1:23" x14ac:dyDescent="0.2">
      <c r="A15" s="11">
        <v>42679</v>
      </c>
      <c r="B15" t="s">
        <v>120</v>
      </c>
      <c r="C15" t="s">
        <v>33</v>
      </c>
      <c r="D15" t="s">
        <v>79</v>
      </c>
      <c r="E15">
        <v>12</v>
      </c>
      <c r="F15">
        <v>42</v>
      </c>
      <c r="G15">
        <v>52.67</v>
      </c>
      <c r="H15">
        <f t="shared" si="0"/>
        <v>12.714630555555555</v>
      </c>
      <c r="I15">
        <v>131</v>
      </c>
      <c r="J15">
        <v>25</v>
      </c>
      <c r="K15">
        <v>6.68</v>
      </c>
      <c r="L15">
        <f t="shared" si="1"/>
        <v>131.41852222222221</v>
      </c>
      <c r="M15">
        <v>8593200.806922581</v>
      </c>
      <c r="N15">
        <v>762635.15747365658</v>
      </c>
      <c r="O15" s="9">
        <v>8593119.2070208509</v>
      </c>
      <c r="P15" s="9">
        <v>762714.68727825396</v>
      </c>
      <c r="Q15">
        <f t="shared" si="2"/>
        <v>82.085770794790037</v>
      </c>
      <c r="R15">
        <v>3.2509999999999999</v>
      </c>
      <c r="S15">
        <v>0.66400000000000003</v>
      </c>
      <c r="T15" s="4">
        <f t="shared" si="4"/>
        <v>79.575515226084278</v>
      </c>
      <c r="U15">
        <v>2.2010000000000001</v>
      </c>
      <c r="V15">
        <v>2.0139999999999998</v>
      </c>
      <c r="W15" s="4">
        <f t="shared" si="3"/>
        <v>8.4961381190368108</v>
      </c>
    </row>
    <row r="16" spans="1:23" x14ac:dyDescent="0.2">
      <c r="A16" s="11">
        <v>42680</v>
      </c>
      <c r="B16" t="s">
        <v>129</v>
      </c>
      <c r="C16" t="s">
        <v>28</v>
      </c>
      <c r="D16" t="s">
        <v>96</v>
      </c>
      <c r="E16">
        <v>12</v>
      </c>
      <c r="F16">
        <v>42</v>
      </c>
      <c r="G16">
        <v>55.56</v>
      </c>
      <c r="H16">
        <f t="shared" si="0"/>
        <v>12.715433333333333</v>
      </c>
      <c r="I16">
        <v>131</v>
      </c>
      <c r="J16">
        <v>25</v>
      </c>
      <c r="K16">
        <v>9.23</v>
      </c>
      <c r="L16">
        <f t="shared" si="1"/>
        <v>131.41923055555554</v>
      </c>
      <c r="M16">
        <v>8593111.2448159978</v>
      </c>
      <c r="N16">
        <v>762711.29303746589</v>
      </c>
      <c r="O16" s="9">
        <v>8593119.2070208509</v>
      </c>
      <c r="P16" s="9">
        <v>762714.68727825396</v>
      </c>
      <c r="Q16">
        <f t="shared" si="2"/>
        <v>8.1725728452160737</v>
      </c>
      <c r="R16">
        <v>3.2250000000000001</v>
      </c>
      <c r="S16">
        <v>3.0139999999999998</v>
      </c>
      <c r="T16" s="4">
        <f t="shared" si="4"/>
        <v>6.5426356589147421</v>
      </c>
      <c r="U16">
        <v>2.6930000000000001</v>
      </c>
      <c r="V16">
        <v>1.2210000000000001</v>
      </c>
      <c r="W16" s="4">
        <f t="shared" si="3"/>
        <v>54.660230226513185</v>
      </c>
    </row>
    <row r="17" spans="1:23" x14ac:dyDescent="0.2">
      <c r="A17" s="26">
        <v>42680</v>
      </c>
      <c r="B17" s="9" t="s">
        <v>126</v>
      </c>
      <c r="C17" s="9" t="s">
        <v>33</v>
      </c>
      <c r="D17" s="9" t="s">
        <v>84</v>
      </c>
      <c r="E17" s="9">
        <v>12</v>
      </c>
      <c r="F17" s="9">
        <v>42</v>
      </c>
      <c r="G17" s="9">
        <v>57.2</v>
      </c>
      <c r="H17" s="9">
        <f t="shared" si="0"/>
        <v>12.715888888888887</v>
      </c>
      <c r="I17" s="9">
        <v>131</v>
      </c>
      <c r="J17" s="9">
        <v>25</v>
      </c>
      <c r="K17" s="9">
        <v>10.79</v>
      </c>
      <c r="L17" s="9">
        <f t="shared" si="1"/>
        <v>131.41966388888889</v>
      </c>
      <c r="M17" s="9">
        <v>8593060.3887939192</v>
      </c>
      <c r="N17" s="9">
        <v>762757.90644332557</v>
      </c>
      <c r="O17" s="9">
        <v>8593119.2070208509</v>
      </c>
      <c r="P17" s="9">
        <v>762714.68727825396</v>
      </c>
      <c r="Q17" s="9">
        <f t="shared" si="2"/>
        <v>59.184482632280975</v>
      </c>
      <c r="R17" s="9">
        <v>3.4119999999999999</v>
      </c>
      <c r="S17" s="9">
        <v>1.1140000000000001</v>
      </c>
      <c r="T17" s="27">
        <f t="shared" si="4"/>
        <v>67.35052754982415</v>
      </c>
      <c r="U17" s="9">
        <v>1.694</v>
      </c>
      <c r="V17" s="9">
        <v>1.641</v>
      </c>
      <c r="W17" s="27">
        <f t="shared" si="3"/>
        <v>3.1286894923258535</v>
      </c>
    </row>
    <row r="18" spans="1:23" x14ac:dyDescent="0.2">
      <c r="A18" s="26">
        <v>42680</v>
      </c>
      <c r="B18" s="9" t="s">
        <v>137</v>
      </c>
      <c r="C18" s="9" t="s">
        <v>33</v>
      </c>
      <c r="D18" s="9" t="s">
        <v>79</v>
      </c>
      <c r="E18" s="9">
        <v>12</v>
      </c>
      <c r="F18" s="9">
        <v>42</v>
      </c>
      <c r="G18" s="9">
        <v>57.93</v>
      </c>
      <c r="H18" s="9">
        <f t="shared" si="0"/>
        <v>12.716091666666665</v>
      </c>
      <c r="I18" s="9">
        <v>131</v>
      </c>
      <c r="J18" s="9">
        <v>25</v>
      </c>
      <c r="K18" s="9">
        <v>12.82</v>
      </c>
      <c r="L18" s="9">
        <f t="shared" si="1"/>
        <v>131.42022777777777</v>
      </c>
      <c r="M18" s="9">
        <v>8593050.1253999993</v>
      </c>
      <c r="N18" s="9">
        <v>762818.96498372569</v>
      </c>
      <c r="O18" s="9">
        <v>8593119.2070208509</v>
      </c>
      <c r="P18" s="9">
        <v>762714.68727825396</v>
      </c>
      <c r="Q18">
        <f t="shared" si="2"/>
        <v>69.832285119037152</v>
      </c>
      <c r="R18" s="9">
        <v>3.5840000000000001</v>
      </c>
      <c r="S18" s="9">
        <v>0.114</v>
      </c>
      <c r="T18" s="27">
        <f t="shared" si="4"/>
        <v>96.819196428571431</v>
      </c>
      <c r="U18" s="9">
        <v>1.532</v>
      </c>
      <c r="V18" s="9">
        <v>1.3939999999999999</v>
      </c>
      <c r="W18" s="27">
        <f t="shared" si="3"/>
        <v>9.0078328981723299</v>
      </c>
    </row>
    <row r="19" spans="1:23" x14ac:dyDescent="0.2">
      <c r="A19" s="11">
        <v>42680</v>
      </c>
      <c r="B19" t="s">
        <v>132</v>
      </c>
      <c r="C19" t="s">
        <v>28</v>
      </c>
      <c r="D19" t="s">
        <v>109</v>
      </c>
      <c r="E19">
        <v>12</v>
      </c>
      <c r="F19">
        <v>42</v>
      </c>
      <c r="G19">
        <v>56.57</v>
      </c>
      <c r="H19">
        <f t="shared" si="0"/>
        <v>12.715713888888889</v>
      </c>
      <c r="I19">
        <v>131</v>
      </c>
      <c r="J19">
        <v>25</v>
      </c>
      <c r="K19">
        <v>11.14</v>
      </c>
      <c r="L19">
        <f t="shared" si="1"/>
        <v>131.41976111111111</v>
      </c>
      <c r="M19">
        <v>8593079.6583791897</v>
      </c>
      <c r="N19">
        <v>762768.64992928854</v>
      </c>
      <c r="O19" s="9">
        <v>8593119.2070208509</v>
      </c>
      <c r="P19" s="9">
        <v>762714.68727825396</v>
      </c>
      <c r="Q19">
        <f t="shared" si="2"/>
        <v>40.225088045636006</v>
      </c>
      <c r="R19">
        <v>3.1139999999999999</v>
      </c>
      <c r="S19">
        <v>2.1139999999999999</v>
      </c>
      <c r="T19" s="4">
        <f t="shared" si="4"/>
        <v>32.113037893384714</v>
      </c>
      <c r="U19">
        <v>2.6930000000000001</v>
      </c>
      <c r="V19">
        <v>2.214</v>
      </c>
      <c r="W19" s="4">
        <f t="shared" si="3"/>
        <v>17.786854808763465</v>
      </c>
    </row>
    <row r="20" spans="1:23" x14ac:dyDescent="0.2">
      <c r="A20" s="11">
        <v>42681</v>
      </c>
      <c r="B20" t="s">
        <v>134</v>
      </c>
      <c r="C20" t="s">
        <v>28</v>
      </c>
      <c r="D20" t="s">
        <v>109</v>
      </c>
      <c r="E20">
        <v>12</v>
      </c>
      <c r="F20">
        <v>42</v>
      </c>
      <c r="G20">
        <v>56.69</v>
      </c>
      <c r="H20">
        <f t="shared" si="0"/>
        <v>12.715747222222221</v>
      </c>
      <c r="I20">
        <v>131</v>
      </c>
      <c r="J20">
        <v>25</v>
      </c>
      <c r="K20">
        <v>9.76</v>
      </c>
      <c r="L20">
        <f t="shared" si="1"/>
        <v>131.41937777777778</v>
      </c>
      <c r="M20">
        <v>8593139.0718184561</v>
      </c>
      <c r="N20">
        <v>762727.54913552781</v>
      </c>
      <c r="O20" s="9">
        <v>8593119.2070208509</v>
      </c>
      <c r="P20" s="9">
        <v>762714.68727825396</v>
      </c>
      <c r="Q20">
        <f t="shared" si="2"/>
        <v>20.185936717662425</v>
      </c>
      <c r="R20">
        <v>3.2109999999999999</v>
      </c>
      <c r="S20">
        <v>2.4870000000000001</v>
      </c>
      <c r="T20" s="4">
        <f t="shared" si="4"/>
        <v>22.547492992837114</v>
      </c>
      <c r="U20">
        <v>2.5640000000000001</v>
      </c>
      <c r="V20">
        <v>2.012</v>
      </c>
      <c r="W20" s="4">
        <f t="shared" si="3"/>
        <v>21.528861154446176</v>
      </c>
    </row>
    <row r="21" spans="1:23" x14ac:dyDescent="0.2">
      <c r="A21" s="11">
        <v>42681</v>
      </c>
      <c r="B21" t="s">
        <v>140</v>
      </c>
      <c r="C21" t="s">
        <v>33</v>
      </c>
      <c r="D21" t="s">
        <v>96</v>
      </c>
      <c r="E21">
        <v>12</v>
      </c>
      <c r="F21">
        <v>42</v>
      </c>
      <c r="G21">
        <v>55.02</v>
      </c>
      <c r="H21">
        <f t="shared" si="0"/>
        <v>12.715283333333332</v>
      </c>
      <c r="I21">
        <v>131</v>
      </c>
      <c r="J21">
        <v>25</v>
      </c>
      <c r="K21">
        <v>10.46</v>
      </c>
      <c r="L21">
        <f t="shared" si="1"/>
        <v>131.4195722222222</v>
      </c>
      <c r="M21">
        <v>8593127.5004731547</v>
      </c>
      <c r="N21">
        <v>762748.57006259949</v>
      </c>
      <c r="O21" s="9">
        <v>8593119.2070208509</v>
      </c>
      <c r="P21" s="9">
        <v>762714.68727825396</v>
      </c>
      <c r="Q21">
        <f t="shared" si="2"/>
        <v>10.132331195824632</v>
      </c>
      <c r="R21">
        <v>3.3220000000000001</v>
      </c>
      <c r="S21">
        <v>3.1219999999999999</v>
      </c>
      <c r="T21" s="4">
        <f t="shared" si="4"/>
        <v>6.0204695966285415</v>
      </c>
      <c r="U21">
        <v>1.774</v>
      </c>
      <c r="V21">
        <v>1.1240000000000001</v>
      </c>
      <c r="W21" s="4">
        <f t="shared" si="3"/>
        <v>36.64036076662908</v>
      </c>
    </row>
    <row r="22" spans="1:23" x14ac:dyDescent="0.2">
      <c r="A22" s="11">
        <v>42681</v>
      </c>
      <c r="B22" t="s">
        <v>146</v>
      </c>
      <c r="C22" t="s">
        <v>28</v>
      </c>
      <c r="D22" t="s">
        <v>109</v>
      </c>
      <c r="E22">
        <v>12</v>
      </c>
      <c r="F22">
        <v>42</v>
      </c>
      <c r="G22">
        <v>54.68</v>
      </c>
      <c r="H22">
        <f t="shared" si="0"/>
        <v>12.715188888888887</v>
      </c>
      <c r="I22">
        <v>131</v>
      </c>
      <c r="J22">
        <v>25</v>
      </c>
      <c r="K22">
        <v>12.56</v>
      </c>
      <c r="L22">
        <f t="shared" si="1"/>
        <v>131.42015555555554</v>
      </c>
      <c r="M22">
        <v>8593137.363201797</v>
      </c>
      <c r="N22">
        <v>762812.0474481266</v>
      </c>
      <c r="O22" s="9">
        <v>8593119.2070208509</v>
      </c>
      <c r="P22" s="9">
        <v>762714.68727825396</v>
      </c>
      <c r="Q22">
        <f t="shared" si="2"/>
        <v>20.664149545098962</v>
      </c>
      <c r="R22">
        <v>3.145</v>
      </c>
      <c r="S22">
        <v>2.7010000000000001</v>
      </c>
      <c r="T22" s="4">
        <f t="shared" si="4"/>
        <v>14.117647058823524</v>
      </c>
      <c r="U22">
        <v>2.1019999999999999</v>
      </c>
      <c r="V22">
        <v>1.454</v>
      </c>
      <c r="W22" s="4">
        <f t="shared" si="3"/>
        <v>30.827783063748804</v>
      </c>
    </row>
    <row r="23" spans="1:23" x14ac:dyDescent="0.2">
      <c r="A23" s="11">
        <v>42681</v>
      </c>
      <c r="B23" t="s">
        <v>143</v>
      </c>
      <c r="C23" t="s">
        <v>33</v>
      </c>
      <c r="D23" t="s">
        <v>109</v>
      </c>
      <c r="E23">
        <v>12</v>
      </c>
      <c r="F23">
        <v>42</v>
      </c>
      <c r="G23">
        <v>55.38</v>
      </c>
      <c r="H23">
        <f t="shared" si="0"/>
        <v>12.715383333333333</v>
      </c>
      <c r="I23">
        <v>131</v>
      </c>
      <c r="J23">
        <v>25</v>
      </c>
      <c r="K23">
        <v>8.43</v>
      </c>
      <c r="L23">
        <f t="shared" si="1"/>
        <v>131.41900833333332</v>
      </c>
      <c r="M23">
        <v>8593117.0031045973</v>
      </c>
      <c r="N23">
        <v>762687.19970050338</v>
      </c>
      <c r="O23" s="9">
        <v>8593119.2070208509</v>
      </c>
      <c r="P23" s="9">
        <v>762714.68727825396</v>
      </c>
      <c r="Q23">
        <f t="shared" si="2"/>
        <v>5.6872510585623877</v>
      </c>
      <c r="R23">
        <v>3.4140000000000001</v>
      </c>
      <c r="S23">
        <v>2.984</v>
      </c>
      <c r="T23" s="4">
        <f t="shared" si="4"/>
        <v>12.595196250732288</v>
      </c>
      <c r="U23">
        <v>2.0230000000000001</v>
      </c>
      <c r="V23">
        <v>1.3540000000000001</v>
      </c>
      <c r="W23" s="4">
        <f t="shared" si="3"/>
        <v>33.069698467622345</v>
      </c>
    </row>
    <row r="24" spans="1:23" x14ac:dyDescent="0.2">
      <c r="A24" s="11">
        <v>42682</v>
      </c>
      <c r="B24" t="s">
        <v>149</v>
      </c>
      <c r="C24" t="s">
        <v>33</v>
      </c>
      <c r="D24" t="s">
        <v>96</v>
      </c>
      <c r="E24">
        <v>12</v>
      </c>
      <c r="F24">
        <v>42</v>
      </c>
      <c r="G24">
        <v>56.03</v>
      </c>
      <c r="H24">
        <f t="shared" si="0"/>
        <v>12.715563888888887</v>
      </c>
      <c r="I24">
        <v>131</v>
      </c>
      <c r="J24">
        <v>25</v>
      </c>
      <c r="K24">
        <v>8.99</v>
      </c>
      <c r="L24">
        <f t="shared" si="1"/>
        <v>131.41916388888887</v>
      </c>
      <c r="M24">
        <v>8593096.8631541561</v>
      </c>
      <c r="N24">
        <v>762703.91523517622</v>
      </c>
      <c r="O24" s="9">
        <v>8593119.2070208509</v>
      </c>
      <c r="P24" s="9">
        <v>762714.68727825396</v>
      </c>
      <c r="Q24">
        <f t="shared" si="2"/>
        <v>22.583631726298936</v>
      </c>
      <c r="R24">
        <v>3.2210000000000001</v>
      </c>
      <c r="S24">
        <v>2.9510000000000001</v>
      </c>
      <c r="T24" s="4">
        <f t="shared" si="4"/>
        <v>8.3824899099658516</v>
      </c>
      <c r="U24">
        <v>2.1320000000000001</v>
      </c>
      <c r="V24">
        <v>1.2230000000000001</v>
      </c>
      <c r="W24" s="4">
        <f t="shared" si="3"/>
        <v>42.636022514071293</v>
      </c>
    </row>
    <row r="25" spans="1:23" x14ac:dyDescent="0.2">
      <c r="A25" s="11">
        <v>42682</v>
      </c>
      <c r="B25" t="s">
        <v>152</v>
      </c>
      <c r="C25" t="s">
        <v>28</v>
      </c>
      <c r="D25" t="s">
        <v>109</v>
      </c>
      <c r="E25">
        <v>12</v>
      </c>
      <c r="F25">
        <v>42</v>
      </c>
      <c r="G25">
        <v>55.5</v>
      </c>
      <c r="H25">
        <f t="shared" si="0"/>
        <v>12.715416666666666</v>
      </c>
      <c r="I25">
        <v>131</v>
      </c>
      <c r="J25">
        <v>25</v>
      </c>
      <c r="K25">
        <v>10.41</v>
      </c>
      <c r="L25">
        <f t="shared" si="1"/>
        <v>131.41955833333333</v>
      </c>
      <c r="M25">
        <v>8593112.7580360454</v>
      </c>
      <c r="N25">
        <v>762746.92376776668</v>
      </c>
      <c r="O25" s="9">
        <v>8593119.2070208509</v>
      </c>
      <c r="P25" s="9">
        <v>762714.68727825396</v>
      </c>
      <c r="Q25">
        <f t="shared" si="2"/>
        <v>8.5921996330523154</v>
      </c>
      <c r="R25">
        <v>3.4119999999999999</v>
      </c>
      <c r="S25">
        <v>3.012</v>
      </c>
      <c r="T25" s="4">
        <f t="shared" si="4"/>
        <v>11.723329425556861</v>
      </c>
      <c r="U25">
        <v>2.1110000000000002</v>
      </c>
      <c r="V25" s="28">
        <v>1.5660000000000001</v>
      </c>
      <c r="W25" s="4">
        <f t="shared" si="3"/>
        <v>25.817148270961631</v>
      </c>
    </row>
    <row r="26" spans="1:23" x14ac:dyDescent="0.2">
      <c r="A26" s="11">
        <v>42682</v>
      </c>
      <c r="B26" t="s">
        <v>159</v>
      </c>
      <c r="C26" t="s">
        <v>33</v>
      </c>
      <c r="D26" t="s">
        <v>109</v>
      </c>
      <c r="E26">
        <v>12</v>
      </c>
      <c r="F26">
        <v>42</v>
      </c>
      <c r="G26">
        <v>55.36</v>
      </c>
      <c r="H26">
        <f t="shared" si="0"/>
        <v>12.715377777777777</v>
      </c>
      <c r="I26">
        <v>131</v>
      </c>
      <c r="J26">
        <v>25</v>
      </c>
      <c r="K26">
        <v>9.06</v>
      </c>
      <c r="L26">
        <f t="shared" si="1"/>
        <v>131.41918333333334</v>
      </c>
      <c r="M26">
        <v>8593117.4410785325</v>
      </c>
      <c r="N26">
        <v>762706.21944523195</v>
      </c>
      <c r="O26" s="9">
        <v>8593119.2070208509</v>
      </c>
      <c r="P26" s="9">
        <v>762714.68727825396</v>
      </c>
      <c r="Q26">
        <f t="shared" si="2"/>
        <v>3.4038779786880138</v>
      </c>
      <c r="R26">
        <v>3.3210000000000002</v>
      </c>
      <c r="S26">
        <v>3.101</v>
      </c>
      <c r="T26" s="4">
        <f t="shared" si="4"/>
        <v>6.6245106895513439</v>
      </c>
      <c r="U26">
        <v>2.6539999999999999</v>
      </c>
      <c r="V26">
        <v>1.865</v>
      </c>
      <c r="W26" s="4">
        <f t="shared" si="3"/>
        <v>29.728711379050488</v>
      </c>
    </row>
    <row r="27" spans="1:23" x14ac:dyDescent="0.2">
      <c r="A27" s="11">
        <v>42682</v>
      </c>
      <c r="B27" t="s">
        <v>163</v>
      </c>
      <c r="C27" t="s">
        <v>33</v>
      </c>
      <c r="D27" t="s">
        <v>96</v>
      </c>
      <c r="E27">
        <v>12</v>
      </c>
      <c r="F27">
        <v>42</v>
      </c>
      <c r="G27">
        <v>55.04</v>
      </c>
      <c r="H27">
        <f t="shared" si="0"/>
        <v>12.715288888888889</v>
      </c>
      <c r="I27">
        <v>131</v>
      </c>
      <c r="J27">
        <v>25</v>
      </c>
      <c r="K27">
        <v>9.01</v>
      </c>
      <c r="L27">
        <f t="shared" si="1"/>
        <v>131.41916944444444</v>
      </c>
      <c r="M27">
        <v>8593127.2927662861</v>
      </c>
      <c r="N27">
        <v>762704.80187647918</v>
      </c>
      <c r="O27" s="9">
        <v>8593119.2070208509</v>
      </c>
      <c r="P27" s="9">
        <v>762714.68727825396</v>
      </c>
      <c r="Q27">
        <f t="shared" si="2"/>
        <v>8.6755219449764649</v>
      </c>
      <c r="R27">
        <v>3.2210000000000001</v>
      </c>
      <c r="S27">
        <v>3.121</v>
      </c>
      <c r="T27" s="4">
        <f t="shared" si="4"/>
        <v>3.1046258925799486</v>
      </c>
      <c r="U27">
        <v>2.6320000000000001</v>
      </c>
      <c r="V27">
        <v>1.984</v>
      </c>
      <c r="W27" s="4">
        <f t="shared" si="3"/>
        <v>24.620060790273556</v>
      </c>
    </row>
    <row r="28" spans="1:23" x14ac:dyDescent="0.2">
      <c r="A28" s="11">
        <v>42683</v>
      </c>
      <c r="B28" t="s">
        <v>155</v>
      </c>
      <c r="C28" t="s">
        <v>28</v>
      </c>
      <c r="D28" t="s">
        <v>109</v>
      </c>
      <c r="E28">
        <v>12</v>
      </c>
      <c r="F28">
        <v>42</v>
      </c>
      <c r="G28">
        <v>55.32</v>
      </c>
      <c r="H28">
        <f t="shared" si="0"/>
        <v>12.715366666666666</v>
      </c>
      <c r="I28">
        <v>131</v>
      </c>
      <c r="J28">
        <v>25</v>
      </c>
      <c r="K28">
        <v>8.1</v>
      </c>
      <c r="L28">
        <f t="shared" si="1"/>
        <v>131.41891666666666</v>
      </c>
      <c r="M28">
        <v>8593118.9403093792</v>
      </c>
      <c r="N28">
        <v>762677.25712388079</v>
      </c>
      <c r="O28" s="9">
        <v>8593119.2070208509</v>
      </c>
      <c r="P28" s="9">
        <v>762714.68727825396</v>
      </c>
      <c r="Q28">
        <f t="shared" si="2"/>
        <v>6.1238296336732851</v>
      </c>
      <c r="R28">
        <v>3.117</v>
      </c>
      <c r="S28">
        <v>2.6139999999999999</v>
      </c>
      <c r="T28" s="4">
        <f t="shared" si="4"/>
        <v>16.137311517484765</v>
      </c>
      <c r="U28">
        <v>2.5409999999999999</v>
      </c>
      <c r="V28">
        <v>1.984</v>
      </c>
      <c r="W28" s="4">
        <f t="shared" si="3"/>
        <v>21.920503738685561</v>
      </c>
    </row>
    <row r="29" spans="1:23" x14ac:dyDescent="0.2">
      <c r="A29" s="11">
        <v>42683</v>
      </c>
      <c r="B29" t="s">
        <v>163</v>
      </c>
      <c r="C29" t="s">
        <v>33</v>
      </c>
      <c r="D29" t="s">
        <v>109</v>
      </c>
      <c r="E29">
        <v>12</v>
      </c>
      <c r="F29">
        <v>42</v>
      </c>
      <c r="G29">
        <v>54.65</v>
      </c>
      <c r="H29">
        <f>E28+F28/60+G29/3600</f>
        <v>12.715180555555555</v>
      </c>
      <c r="I29">
        <v>131</v>
      </c>
      <c r="J29">
        <v>25</v>
      </c>
      <c r="K29">
        <v>8.6300000000000008</v>
      </c>
      <c r="L29">
        <f>I28+J28/60+K29/3600</f>
        <v>131.41906388888887</v>
      </c>
      <c r="M29">
        <v>8593139.3890895899</v>
      </c>
      <c r="N29">
        <v>762693.44458071399</v>
      </c>
      <c r="O29" s="9">
        <v>8593119.2070208509</v>
      </c>
      <c r="P29" s="9">
        <v>762714.68727825396</v>
      </c>
      <c r="Q29">
        <f t="shared" si="2"/>
        <v>20.701656845025237</v>
      </c>
      <c r="R29">
        <v>3.3540000000000001</v>
      </c>
      <c r="S29">
        <v>2.7850000000000001</v>
      </c>
      <c r="T29" s="4">
        <f t="shared" si="4"/>
        <v>16.964818127608826</v>
      </c>
      <c r="U29">
        <v>2.657</v>
      </c>
      <c r="V29">
        <v>2.0150000000000001</v>
      </c>
      <c r="W29" s="4">
        <f t="shared" si="3"/>
        <v>24.162589386526157</v>
      </c>
    </row>
    <row r="30" spans="1:23" x14ac:dyDescent="0.2">
      <c r="A30" s="11">
        <v>42683</v>
      </c>
      <c r="B30" t="s">
        <v>165</v>
      </c>
      <c r="C30" t="s">
        <v>33</v>
      </c>
      <c r="D30" t="s">
        <v>109</v>
      </c>
      <c r="E30">
        <v>12</v>
      </c>
      <c r="F30">
        <v>42</v>
      </c>
      <c r="G30">
        <v>55.61</v>
      </c>
      <c r="H30">
        <f>E29+F29/60+G30/3600</f>
        <v>12.715447222222222</v>
      </c>
      <c r="I30">
        <v>131</v>
      </c>
      <c r="J30">
        <v>25</v>
      </c>
      <c r="K30">
        <v>7.82</v>
      </c>
      <c r="L30">
        <f>I29+J29/60+K30/3600</f>
        <v>131.41883888888887</v>
      </c>
      <c r="M30">
        <v>8593110.1035474259</v>
      </c>
      <c r="N30">
        <v>762668.72355195903</v>
      </c>
      <c r="O30" s="9">
        <v>8593119.2070208509</v>
      </c>
      <c r="P30" s="9">
        <v>762714.68727825396</v>
      </c>
      <c r="Q30">
        <f t="shared" si="2"/>
        <v>11.350636752755122</v>
      </c>
      <c r="R30">
        <v>3.4620000000000002</v>
      </c>
      <c r="S30">
        <v>2.851</v>
      </c>
      <c r="T30" s="4">
        <f t="shared" si="4"/>
        <v>17.648757943385331</v>
      </c>
      <c r="U30">
        <v>2.5779999999999998</v>
      </c>
      <c r="V30">
        <v>2.0419999999999998</v>
      </c>
      <c r="W30" s="4">
        <f t="shared" si="3"/>
        <v>20.791311093871222</v>
      </c>
    </row>
  </sheetData>
  <mergeCells count="2">
    <mergeCell ref="E1:G1"/>
    <mergeCell ref="I1:K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93"/>
  <sheetViews>
    <sheetView workbookViewId="0">
      <selection activeCell="L14" sqref="L14"/>
    </sheetView>
  </sheetViews>
  <sheetFormatPr baseColWidth="10" defaultRowHeight="16" x14ac:dyDescent="0.2"/>
  <cols>
    <col min="12" max="12" width="10.83203125" style="9"/>
  </cols>
  <sheetData>
    <row r="1" spans="1:34" x14ac:dyDescent="0.2">
      <c r="A1" t="s">
        <v>0</v>
      </c>
      <c r="B1" t="s">
        <v>212</v>
      </c>
      <c r="C1" t="s">
        <v>23</v>
      </c>
      <c r="D1" t="s">
        <v>213</v>
      </c>
      <c r="E1" t="s">
        <v>20</v>
      </c>
      <c r="F1" t="s">
        <v>214</v>
      </c>
      <c r="G1" t="s">
        <v>215</v>
      </c>
      <c r="H1" t="s">
        <v>216</v>
      </c>
      <c r="I1" t="s">
        <v>217</v>
      </c>
      <c r="J1" t="s">
        <v>218</v>
      </c>
      <c r="K1" t="s">
        <v>219</v>
      </c>
      <c r="L1" s="9" t="s">
        <v>220</v>
      </c>
      <c r="M1" t="s">
        <v>221</v>
      </c>
      <c r="N1" s="25" t="s">
        <v>71</v>
      </c>
      <c r="O1" s="25"/>
      <c r="P1" s="25"/>
      <c r="Q1" t="s">
        <v>202</v>
      </c>
      <c r="R1" s="25" t="s">
        <v>72</v>
      </c>
      <c r="S1" s="25"/>
      <c r="T1" s="25"/>
      <c r="U1" t="s">
        <v>222</v>
      </c>
      <c r="V1" t="s">
        <v>223</v>
      </c>
      <c r="W1" t="s">
        <v>224</v>
      </c>
      <c r="X1" t="s">
        <v>204</v>
      </c>
      <c r="Y1" t="s">
        <v>204</v>
      </c>
      <c r="Z1" t="s">
        <v>205</v>
      </c>
      <c r="AA1" t="s">
        <v>225</v>
      </c>
      <c r="AB1" t="s">
        <v>226</v>
      </c>
      <c r="AC1" t="s">
        <v>227</v>
      </c>
      <c r="AD1" t="s">
        <v>228</v>
      </c>
      <c r="AE1" t="s">
        <v>229</v>
      </c>
      <c r="AF1" t="s">
        <v>230</v>
      </c>
      <c r="AG1" t="s">
        <v>231</v>
      </c>
      <c r="AH1" t="s">
        <v>232</v>
      </c>
    </row>
    <row r="2" spans="1:34" x14ac:dyDescent="0.2">
      <c r="A2">
        <v>5728</v>
      </c>
      <c r="B2">
        <v>151510</v>
      </c>
      <c r="C2" t="s">
        <v>28</v>
      </c>
      <c r="D2" t="s">
        <v>233</v>
      </c>
      <c r="E2" s="11">
        <v>42688</v>
      </c>
      <c r="F2" s="29">
        <v>10.65</v>
      </c>
      <c r="G2" s="29">
        <v>4.47</v>
      </c>
      <c r="H2" s="29">
        <v>4.21</v>
      </c>
      <c r="I2" s="29">
        <v>145.19999999999999</v>
      </c>
      <c r="J2" s="30">
        <v>1</v>
      </c>
      <c r="K2" s="30">
        <v>1</v>
      </c>
      <c r="L2" s="9" t="s">
        <v>109</v>
      </c>
      <c r="N2">
        <v>12</v>
      </c>
      <c r="O2">
        <v>42</v>
      </c>
      <c r="P2">
        <v>54.52</v>
      </c>
      <c r="Q2">
        <f>N2+O2/60+P2/3600</f>
        <v>12.715144444444444</v>
      </c>
      <c r="R2">
        <v>131</v>
      </c>
      <c r="S2">
        <v>25</v>
      </c>
      <c r="T2">
        <v>8.99</v>
      </c>
      <c r="U2">
        <f>R2+S2/60+T2/3600</f>
        <v>131.41916388888887</v>
      </c>
      <c r="V2">
        <v>8593143.2845615074</v>
      </c>
      <c r="W2">
        <v>762704.34691147413</v>
      </c>
      <c r="X2" s="9">
        <v>8593119.2070208509</v>
      </c>
      <c r="Y2" s="9">
        <v>762714.68727825396</v>
      </c>
      <c r="Z2" s="9">
        <f>SQRT((ABS(V2-X2))^2+(ABS(W2-Y2))^2)</f>
        <v>26.204029255235579</v>
      </c>
      <c r="AA2" s="9" t="s">
        <v>62</v>
      </c>
      <c r="AB2" s="31">
        <v>12.253</v>
      </c>
      <c r="AC2">
        <v>11.25</v>
      </c>
      <c r="AD2">
        <f t="shared" ref="AD2:AD10" si="0">(1-(AC2/AB2))*100</f>
        <v>8.1857504284664984</v>
      </c>
      <c r="AE2">
        <v>31.21</v>
      </c>
      <c r="AF2">
        <v>0.32</v>
      </c>
      <c r="AG2">
        <v>10.210000000000001</v>
      </c>
      <c r="AH2">
        <v>37.25</v>
      </c>
    </row>
    <row r="3" spans="1:34" x14ac:dyDescent="0.2">
      <c r="A3">
        <v>5685</v>
      </c>
      <c r="B3">
        <v>151841</v>
      </c>
      <c r="C3" t="s">
        <v>28</v>
      </c>
      <c r="D3" t="s">
        <v>234</v>
      </c>
      <c r="E3" s="11">
        <v>42688</v>
      </c>
      <c r="F3" s="29">
        <v>9.9700000000000006</v>
      </c>
      <c r="G3" s="29">
        <v>4.01</v>
      </c>
      <c r="H3" s="32">
        <v>3.87</v>
      </c>
      <c r="I3" s="29">
        <v>110.2</v>
      </c>
      <c r="J3" s="30">
        <v>1</v>
      </c>
      <c r="K3" s="30">
        <v>1</v>
      </c>
      <c r="L3" s="9" t="s">
        <v>109</v>
      </c>
      <c r="M3" t="s">
        <v>235</v>
      </c>
      <c r="N3">
        <v>12</v>
      </c>
      <c r="O3">
        <v>42</v>
      </c>
      <c r="P3">
        <v>54.57</v>
      </c>
      <c r="Q3">
        <f t="shared" ref="Q3:Q13" si="1">N3+O3/60+P3/3600</f>
        <v>12.715158333333333</v>
      </c>
      <c r="R3">
        <v>131</v>
      </c>
      <c r="S3">
        <v>25</v>
      </c>
      <c r="T3">
        <v>8.92</v>
      </c>
      <c r="U3">
        <f t="shared" ref="U3:U13" si="2">R3+S3/60+T3/3600</f>
        <v>131.41914444444444</v>
      </c>
      <c r="V3">
        <v>8593141.7670822218</v>
      </c>
      <c r="W3">
        <v>762702.21994615556</v>
      </c>
      <c r="X3" s="9">
        <v>8593119.2070208509</v>
      </c>
      <c r="Y3" s="9">
        <v>762714.68727825396</v>
      </c>
      <c r="Z3" s="9">
        <f t="shared" ref="Z3:Z66" si="3">SQRT((ABS(V3-X3))^2+(ABS(W3-Y3))^2)</f>
        <v>25.775778139815831</v>
      </c>
      <c r="AA3" s="9" t="s">
        <v>62</v>
      </c>
      <c r="AB3" s="31">
        <v>12.561999999999999</v>
      </c>
      <c r="AC3">
        <v>11.053000000000001</v>
      </c>
      <c r="AD3">
        <f t="shared" si="0"/>
        <v>12.01241840471261</v>
      </c>
      <c r="AE3">
        <v>31.25</v>
      </c>
      <c r="AF3">
        <v>0.38</v>
      </c>
      <c r="AG3">
        <v>11.25</v>
      </c>
      <c r="AH3">
        <v>36.9</v>
      </c>
    </row>
    <row r="4" spans="1:34" x14ac:dyDescent="0.2">
      <c r="A4">
        <v>5663</v>
      </c>
      <c r="B4">
        <v>151331</v>
      </c>
      <c r="C4" t="s">
        <v>28</v>
      </c>
      <c r="D4" t="s">
        <v>236</v>
      </c>
      <c r="E4" s="11">
        <v>42688</v>
      </c>
      <c r="F4" s="29">
        <v>11.05</v>
      </c>
      <c r="G4" s="29">
        <v>4.5199999999999996</v>
      </c>
      <c r="H4" s="32">
        <v>4.03</v>
      </c>
      <c r="I4" s="29">
        <v>135.19999999999999</v>
      </c>
      <c r="J4" s="30">
        <v>1</v>
      </c>
      <c r="K4" s="30">
        <v>1</v>
      </c>
      <c r="L4" s="9" t="s">
        <v>88</v>
      </c>
      <c r="N4">
        <v>12</v>
      </c>
      <c r="O4">
        <v>42</v>
      </c>
      <c r="P4">
        <v>54.46</v>
      </c>
      <c r="Q4">
        <f t="shared" si="1"/>
        <v>12.715127777777777</v>
      </c>
      <c r="R4">
        <v>131</v>
      </c>
      <c r="S4">
        <v>25</v>
      </c>
      <c r="T4">
        <v>12.64</v>
      </c>
      <c r="U4">
        <f t="shared" si="2"/>
        <v>131.42017777777778</v>
      </c>
      <c r="V4">
        <v>8593144.1041196715</v>
      </c>
      <c r="W4">
        <v>762814.52485005069</v>
      </c>
      <c r="X4" s="9">
        <v>8593119.2070208509</v>
      </c>
      <c r="Y4" s="9">
        <v>762714.68727825396</v>
      </c>
      <c r="Z4" s="9">
        <f t="shared" si="3"/>
        <v>102.89512268301358</v>
      </c>
      <c r="AA4" s="9" t="s">
        <v>62</v>
      </c>
      <c r="AB4" s="31">
        <v>12.414999999999999</v>
      </c>
      <c r="AC4">
        <v>10.214</v>
      </c>
      <c r="AD4">
        <f t="shared" si="0"/>
        <v>17.728554168344736</v>
      </c>
      <c r="AE4">
        <v>30.45</v>
      </c>
      <c r="AF4">
        <v>0.27</v>
      </c>
      <c r="AG4">
        <v>12.21</v>
      </c>
      <c r="AH4">
        <v>34.25</v>
      </c>
    </row>
    <row r="5" spans="1:34" x14ac:dyDescent="0.2">
      <c r="A5">
        <v>5470</v>
      </c>
      <c r="B5">
        <v>151870</v>
      </c>
      <c r="C5" t="s">
        <v>28</v>
      </c>
      <c r="D5" t="s">
        <v>237</v>
      </c>
      <c r="E5" s="11">
        <v>42688</v>
      </c>
      <c r="F5" s="29">
        <v>10.119999999999999</v>
      </c>
      <c r="G5" s="29">
        <v>4.46</v>
      </c>
      <c r="H5" s="29">
        <v>4.41</v>
      </c>
      <c r="I5" s="29">
        <v>110.4</v>
      </c>
      <c r="J5" s="30">
        <v>1</v>
      </c>
      <c r="K5" s="30">
        <v>1</v>
      </c>
      <c r="L5" s="9" t="s">
        <v>88</v>
      </c>
      <c r="N5">
        <v>12</v>
      </c>
      <c r="O5">
        <v>42</v>
      </c>
      <c r="P5">
        <v>53.23</v>
      </c>
      <c r="Q5">
        <f t="shared" si="1"/>
        <v>12.71478611111111</v>
      </c>
      <c r="R5">
        <v>131</v>
      </c>
      <c r="S5">
        <v>25</v>
      </c>
      <c r="T5">
        <v>7.78</v>
      </c>
      <c r="U5">
        <f t="shared" si="2"/>
        <v>131.41882777777778</v>
      </c>
      <c r="V5">
        <v>8593183.2822753284</v>
      </c>
      <c r="W5">
        <v>762668.19659581012</v>
      </c>
      <c r="X5" s="9">
        <v>8593119.2070208509</v>
      </c>
      <c r="Y5" s="9">
        <v>762714.68727825396</v>
      </c>
      <c r="Z5" s="9">
        <f t="shared" si="3"/>
        <v>79.16452355984849</v>
      </c>
      <c r="AA5" s="9" t="s">
        <v>62</v>
      </c>
      <c r="AB5" s="31">
        <v>12.116</v>
      </c>
      <c r="AC5">
        <v>10.145</v>
      </c>
      <c r="AD5">
        <f t="shared" si="0"/>
        <v>16.267745130406077</v>
      </c>
      <c r="AE5">
        <v>29.45</v>
      </c>
      <c r="AF5">
        <v>0.31</v>
      </c>
      <c r="AG5">
        <v>15.24</v>
      </c>
      <c r="AH5">
        <v>35.119999999999997</v>
      </c>
    </row>
    <row r="6" spans="1:34" x14ac:dyDescent="0.2">
      <c r="A6">
        <v>5520</v>
      </c>
      <c r="B6">
        <v>151610</v>
      </c>
      <c r="C6" t="s">
        <v>28</v>
      </c>
      <c r="D6" t="s">
        <v>238</v>
      </c>
      <c r="E6" s="11">
        <v>42688</v>
      </c>
      <c r="F6" s="29">
        <v>11.19</v>
      </c>
      <c r="G6" s="29">
        <v>4.6900000000000004</v>
      </c>
      <c r="H6" s="29">
        <v>4.51</v>
      </c>
      <c r="I6" s="29">
        <v>154.9</v>
      </c>
      <c r="J6" s="30">
        <v>1</v>
      </c>
      <c r="K6" s="30">
        <v>1</v>
      </c>
      <c r="L6" s="9" t="s">
        <v>109</v>
      </c>
      <c r="N6">
        <v>12</v>
      </c>
      <c r="O6">
        <v>42</v>
      </c>
      <c r="P6">
        <v>55.56</v>
      </c>
      <c r="Q6">
        <f t="shared" si="1"/>
        <v>12.715433333333333</v>
      </c>
      <c r="R6">
        <v>131</v>
      </c>
      <c r="S6">
        <v>25</v>
      </c>
      <c r="T6">
        <v>8.59</v>
      </c>
      <c r="U6">
        <f t="shared" si="2"/>
        <v>131.41905277777778</v>
      </c>
      <c r="V6">
        <v>8593111.4245068226</v>
      </c>
      <c r="W6">
        <v>762691.97720361035</v>
      </c>
      <c r="X6" s="9">
        <v>8593119.2070208509</v>
      </c>
      <c r="Y6" s="9">
        <v>762714.68727825396</v>
      </c>
      <c r="Z6" s="9">
        <f t="shared" si="3"/>
        <v>24.006561913735428</v>
      </c>
      <c r="AA6" s="9" t="s">
        <v>62</v>
      </c>
      <c r="AB6" s="31">
        <v>12.56</v>
      </c>
      <c r="AC6">
        <v>9.8510000000000009</v>
      </c>
      <c r="AD6">
        <f t="shared" si="0"/>
        <v>21.568471337579609</v>
      </c>
      <c r="AE6">
        <v>31.74</v>
      </c>
      <c r="AF6">
        <v>0.24</v>
      </c>
      <c r="AG6">
        <v>14.2</v>
      </c>
      <c r="AH6">
        <v>36.54</v>
      </c>
    </row>
    <row r="7" spans="1:34" x14ac:dyDescent="0.2">
      <c r="A7">
        <v>5707</v>
      </c>
      <c r="B7">
        <v>151930</v>
      </c>
      <c r="C7" t="s">
        <v>28</v>
      </c>
      <c r="D7" t="s">
        <v>239</v>
      </c>
      <c r="E7" s="11">
        <v>42688</v>
      </c>
      <c r="F7" s="29">
        <v>10.23</v>
      </c>
      <c r="G7" s="29">
        <v>4.41</v>
      </c>
      <c r="H7" s="29">
        <v>4.12</v>
      </c>
      <c r="I7" s="32">
        <v>116.5</v>
      </c>
      <c r="J7" s="30">
        <v>1</v>
      </c>
      <c r="K7" s="30">
        <v>1</v>
      </c>
      <c r="L7" s="9" t="s">
        <v>88</v>
      </c>
      <c r="N7">
        <v>12</v>
      </c>
      <c r="O7">
        <v>42</v>
      </c>
      <c r="P7">
        <v>55.9</v>
      </c>
      <c r="Q7">
        <f t="shared" si="1"/>
        <v>12.715527777777776</v>
      </c>
      <c r="R7">
        <v>131</v>
      </c>
      <c r="S7">
        <v>25</v>
      </c>
      <c r="T7">
        <v>7.11</v>
      </c>
      <c r="U7">
        <f t="shared" si="2"/>
        <v>131.41864166666664</v>
      </c>
      <c r="V7">
        <v>8593101.3874923903</v>
      </c>
      <c r="W7">
        <v>762647.21216807188</v>
      </c>
      <c r="X7" s="9">
        <v>8593119.2070208509</v>
      </c>
      <c r="Y7" s="9">
        <v>762714.68727825396</v>
      </c>
      <c r="Z7" s="9">
        <f t="shared" si="3"/>
        <v>69.788438072774994</v>
      </c>
      <c r="AA7" s="9" t="s">
        <v>62</v>
      </c>
      <c r="AB7" s="31">
        <v>12.15</v>
      </c>
      <c r="AC7">
        <v>11.051</v>
      </c>
      <c r="AD7">
        <f t="shared" si="0"/>
        <v>9.0452674897119394</v>
      </c>
      <c r="AE7">
        <v>32.04</v>
      </c>
      <c r="AF7">
        <v>0.22</v>
      </c>
      <c r="AG7">
        <v>16.25</v>
      </c>
      <c r="AH7">
        <v>34.25</v>
      </c>
    </row>
    <row r="8" spans="1:34" x14ac:dyDescent="0.2">
      <c r="A8">
        <v>5617</v>
      </c>
      <c r="B8">
        <v>151451</v>
      </c>
      <c r="C8" t="s">
        <v>33</v>
      </c>
      <c r="D8" t="s">
        <v>240</v>
      </c>
      <c r="E8" s="11">
        <v>42688</v>
      </c>
      <c r="F8" s="4">
        <v>8.5299999999999994</v>
      </c>
      <c r="G8" s="4">
        <v>3.52</v>
      </c>
      <c r="H8" s="27">
        <v>3.67</v>
      </c>
      <c r="I8" s="4">
        <v>56.2</v>
      </c>
      <c r="J8" s="30">
        <v>1</v>
      </c>
      <c r="K8" s="30">
        <v>1</v>
      </c>
      <c r="L8" s="9" t="s">
        <v>241</v>
      </c>
      <c r="M8" t="s">
        <v>242</v>
      </c>
      <c r="N8">
        <v>12</v>
      </c>
      <c r="O8">
        <v>42</v>
      </c>
      <c r="P8">
        <v>53.87</v>
      </c>
      <c r="Q8">
        <f t="shared" si="1"/>
        <v>12.714963888888889</v>
      </c>
      <c r="R8">
        <v>131</v>
      </c>
      <c r="S8">
        <v>25</v>
      </c>
      <c r="T8">
        <v>2.52</v>
      </c>
      <c r="U8">
        <f t="shared" si="2"/>
        <v>131.41736666666665</v>
      </c>
      <c r="V8">
        <v>8593165.0831255335</v>
      </c>
      <c r="W8">
        <v>762509.26147478796</v>
      </c>
      <c r="X8" s="9">
        <v>8593119.2070208509</v>
      </c>
      <c r="Y8" s="9">
        <v>762714.68727825396</v>
      </c>
      <c r="Z8" s="9">
        <f t="shared" si="3"/>
        <v>210.48605110673927</v>
      </c>
      <c r="AA8" s="9" t="s">
        <v>62</v>
      </c>
      <c r="AB8" s="31">
        <v>12.241</v>
      </c>
      <c r="AC8">
        <v>8.2189999999999994</v>
      </c>
      <c r="AD8">
        <f t="shared" si="0"/>
        <v>32.856792745690711</v>
      </c>
      <c r="AE8">
        <v>28.12</v>
      </c>
      <c r="AF8">
        <v>0.42</v>
      </c>
      <c r="AG8">
        <v>20.149999999999999</v>
      </c>
      <c r="AH8">
        <v>32.25</v>
      </c>
    </row>
    <row r="9" spans="1:34" x14ac:dyDescent="0.2">
      <c r="A9">
        <v>5649</v>
      </c>
      <c r="B9">
        <v>151940</v>
      </c>
      <c r="C9" t="s">
        <v>33</v>
      </c>
      <c r="D9" t="s">
        <v>243</v>
      </c>
      <c r="E9" s="11">
        <v>42688</v>
      </c>
      <c r="F9" s="29">
        <v>9.83</v>
      </c>
      <c r="G9" s="29">
        <v>4.25</v>
      </c>
      <c r="H9" s="32">
        <v>4.0999999999999996</v>
      </c>
      <c r="I9" s="29">
        <v>133.5</v>
      </c>
      <c r="J9" s="30">
        <v>1</v>
      </c>
      <c r="K9" s="30">
        <v>1</v>
      </c>
      <c r="L9" s="9" t="s">
        <v>241</v>
      </c>
      <c r="M9" t="s">
        <v>242</v>
      </c>
      <c r="N9">
        <v>12</v>
      </c>
      <c r="O9">
        <v>42</v>
      </c>
      <c r="P9">
        <v>53.6</v>
      </c>
      <c r="Q9">
        <f t="shared" si="1"/>
        <v>12.714888888888888</v>
      </c>
      <c r="R9">
        <v>131</v>
      </c>
      <c r="S9">
        <v>25</v>
      </c>
      <c r="T9">
        <v>15.85</v>
      </c>
      <c r="U9">
        <f t="shared" si="2"/>
        <v>131.42106944444444</v>
      </c>
      <c r="V9">
        <v>8593169.6410400085</v>
      </c>
      <c r="W9">
        <v>762911.65208461497</v>
      </c>
      <c r="X9" s="9">
        <v>8593119.2070208509</v>
      </c>
      <c r="Y9" s="9">
        <v>762714.68727825396</v>
      </c>
      <c r="Z9" s="9">
        <f t="shared" si="3"/>
        <v>203.31926921279424</v>
      </c>
      <c r="AA9" s="9" t="s">
        <v>62</v>
      </c>
      <c r="AB9" s="31">
        <v>12.217000000000001</v>
      </c>
      <c r="AC9">
        <v>8.6289999999999996</v>
      </c>
      <c r="AD9">
        <f t="shared" si="0"/>
        <v>29.368912171564222</v>
      </c>
      <c r="AE9">
        <v>28.45</v>
      </c>
      <c r="AF9">
        <v>0.51</v>
      </c>
      <c r="AG9">
        <v>21.41</v>
      </c>
      <c r="AH9">
        <v>31.02</v>
      </c>
    </row>
    <row r="10" spans="1:34" x14ac:dyDescent="0.2">
      <c r="A10">
        <v>5696</v>
      </c>
      <c r="B10">
        <v>151919</v>
      </c>
      <c r="C10" t="s">
        <v>33</v>
      </c>
      <c r="D10" t="s">
        <v>244</v>
      </c>
      <c r="E10" s="11">
        <v>42688</v>
      </c>
      <c r="F10" s="29">
        <v>9.1199999999999992</v>
      </c>
      <c r="G10" s="29">
        <v>3.67</v>
      </c>
      <c r="H10" s="32">
        <v>3.42</v>
      </c>
      <c r="I10" s="29">
        <v>89.2</v>
      </c>
      <c r="J10" s="30">
        <v>1</v>
      </c>
      <c r="K10" s="30">
        <v>1</v>
      </c>
      <c r="L10" s="9" t="s">
        <v>241</v>
      </c>
      <c r="M10" t="s">
        <v>245</v>
      </c>
      <c r="N10">
        <v>12</v>
      </c>
      <c r="O10">
        <v>43</v>
      </c>
      <c r="P10">
        <v>1.49</v>
      </c>
      <c r="Q10">
        <f t="shared" si="1"/>
        <v>12.717080555555556</v>
      </c>
      <c r="R10">
        <v>131</v>
      </c>
      <c r="S10">
        <v>25</v>
      </c>
      <c r="T10">
        <v>13.04</v>
      </c>
      <c r="U10">
        <f t="shared" si="2"/>
        <v>131.42028888888888</v>
      </c>
      <c r="V10">
        <v>8592927.8707347922</v>
      </c>
      <c r="W10">
        <v>762824.58649079211</v>
      </c>
      <c r="X10" s="9">
        <v>8593119.2070208509</v>
      </c>
      <c r="Y10" s="9">
        <v>762714.68727825396</v>
      </c>
      <c r="Z10" s="9">
        <f t="shared" si="3"/>
        <v>220.65224059415851</v>
      </c>
      <c r="AA10" s="9" t="s">
        <v>62</v>
      </c>
      <c r="AB10" s="31">
        <v>12.419</v>
      </c>
      <c r="AC10">
        <v>8.1890000000000001</v>
      </c>
      <c r="AD10">
        <f t="shared" si="0"/>
        <v>34.060713422980918</v>
      </c>
      <c r="AE10">
        <v>33.119999999999997</v>
      </c>
      <c r="AF10">
        <v>0.35</v>
      </c>
      <c r="AG10">
        <v>25.3</v>
      </c>
      <c r="AH10">
        <v>31.25</v>
      </c>
    </row>
    <row r="11" spans="1:34" x14ac:dyDescent="0.2">
      <c r="A11">
        <v>5831</v>
      </c>
      <c r="B11">
        <v>151570</v>
      </c>
      <c r="C11" t="s">
        <v>33</v>
      </c>
      <c r="D11" t="s">
        <v>246</v>
      </c>
      <c r="E11" s="11">
        <v>42688</v>
      </c>
      <c r="F11" s="15">
        <v>9.51</v>
      </c>
      <c r="G11" s="15">
        <v>3.83</v>
      </c>
      <c r="H11" s="15">
        <v>3.91</v>
      </c>
      <c r="I11" s="15">
        <v>110.4</v>
      </c>
      <c r="J11" s="30">
        <v>1</v>
      </c>
      <c r="K11" s="30">
        <v>1</v>
      </c>
      <c r="L11" s="9" t="s">
        <v>88</v>
      </c>
      <c r="N11">
        <v>12</v>
      </c>
      <c r="O11">
        <v>42</v>
      </c>
      <c r="P11">
        <v>57.91</v>
      </c>
      <c r="Q11">
        <f t="shared" si="1"/>
        <v>12.71608611111111</v>
      </c>
      <c r="R11">
        <v>131</v>
      </c>
      <c r="S11">
        <v>25</v>
      </c>
      <c r="T11">
        <v>9.31</v>
      </c>
      <c r="U11">
        <f t="shared" si="2"/>
        <v>131.41925277777776</v>
      </c>
      <c r="V11">
        <v>8593038.9771109968</v>
      </c>
      <c r="W11">
        <v>762713.03565690597</v>
      </c>
      <c r="X11" s="9">
        <v>8593119.2070208509</v>
      </c>
      <c r="Y11" s="9">
        <v>762714.68727825396</v>
      </c>
      <c r="Z11" s="9">
        <f t="shared" si="3"/>
        <v>80.246908278510475</v>
      </c>
      <c r="AA11" s="9" t="s">
        <v>62</v>
      </c>
      <c r="AB11" s="31">
        <v>12.355</v>
      </c>
      <c r="AC11">
        <v>9.1240000000000006</v>
      </c>
      <c r="AD11">
        <f>(1-(AC12/AB11))*100</f>
        <v>18.049372723593692</v>
      </c>
      <c r="AE11">
        <v>29.45</v>
      </c>
      <c r="AF11">
        <v>0.28999999999999998</v>
      </c>
      <c r="AG11">
        <v>19.399999999999999</v>
      </c>
      <c r="AH11">
        <v>34.25</v>
      </c>
    </row>
    <row r="12" spans="1:34" x14ac:dyDescent="0.2">
      <c r="A12">
        <v>5595</v>
      </c>
      <c r="B12">
        <v>151670</v>
      </c>
      <c r="C12" t="s">
        <v>33</v>
      </c>
      <c r="D12" t="s">
        <v>247</v>
      </c>
      <c r="E12" s="11">
        <v>42688</v>
      </c>
      <c r="F12" s="29">
        <v>11.05</v>
      </c>
      <c r="G12" s="29">
        <v>4.8899999999999997</v>
      </c>
      <c r="H12" s="29">
        <v>4.57</v>
      </c>
      <c r="I12" s="29">
        <v>154.19999999999999</v>
      </c>
      <c r="J12" s="30">
        <v>1</v>
      </c>
      <c r="K12" s="30">
        <v>1</v>
      </c>
      <c r="L12" s="9" t="s">
        <v>109</v>
      </c>
      <c r="N12">
        <v>12</v>
      </c>
      <c r="O12">
        <v>42</v>
      </c>
      <c r="P12">
        <v>54.73</v>
      </c>
      <c r="Q12">
        <f t="shared" si="1"/>
        <v>12.715202777777778</v>
      </c>
      <c r="R12">
        <v>131</v>
      </c>
      <c r="S12">
        <v>25</v>
      </c>
      <c r="T12">
        <v>11.22</v>
      </c>
      <c r="U12">
        <f t="shared" si="2"/>
        <v>131.41978333333333</v>
      </c>
      <c r="V12">
        <v>8593136.2024184875</v>
      </c>
      <c r="W12">
        <v>762771.59056234406</v>
      </c>
      <c r="X12" s="9">
        <v>8593119.2070208509</v>
      </c>
      <c r="Y12" s="9">
        <v>762714.68727825396</v>
      </c>
      <c r="Z12" s="9">
        <f t="shared" si="3"/>
        <v>59.387096924059776</v>
      </c>
      <c r="AA12" s="9" t="s">
        <v>62</v>
      </c>
      <c r="AB12" s="31">
        <v>12.353</v>
      </c>
      <c r="AC12">
        <v>10.125</v>
      </c>
      <c r="AD12">
        <f>(1-(AC12/AB12))*100</f>
        <v>18.036104589978141</v>
      </c>
      <c r="AE12" s="4">
        <v>30.2</v>
      </c>
      <c r="AF12">
        <v>0.42</v>
      </c>
      <c r="AG12">
        <v>12.25</v>
      </c>
      <c r="AH12">
        <v>34.15</v>
      </c>
    </row>
    <row r="13" spans="1:34" x14ac:dyDescent="0.2">
      <c r="A13">
        <v>5769</v>
      </c>
      <c r="B13">
        <v>151631</v>
      </c>
      <c r="C13" t="s">
        <v>33</v>
      </c>
      <c r="D13" t="s">
        <v>248</v>
      </c>
      <c r="E13" s="11">
        <v>42688</v>
      </c>
      <c r="F13" s="15">
        <v>8.99</v>
      </c>
      <c r="G13" s="15">
        <v>4.12</v>
      </c>
      <c r="H13" s="15">
        <v>3.87</v>
      </c>
      <c r="I13" s="15">
        <v>70.099999999999994</v>
      </c>
      <c r="J13" s="30">
        <v>1</v>
      </c>
      <c r="K13" s="30">
        <v>1</v>
      </c>
      <c r="L13" s="9" t="s">
        <v>79</v>
      </c>
      <c r="M13" t="s">
        <v>249</v>
      </c>
      <c r="N13">
        <v>12</v>
      </c>
      <c r="O13">
        <v>42</v>
      </c>
      <c r="P13">
        <v>53.86</v>
      </c>
      <c r="Q13">
        <f t="shared" si="1"/>
        <v>12.71496111111111</v>
      </c>
      <c r="R13">
        <v>131</v>
      </c>
      <c r="S13">
        <v>25</v>
      </c>
      <c r="T13">
        <v>14.01</v>
      </c>
      <c r="U13">
        <f t="shared" si="2"/>
        <v>131.42055833333333</v>
      </c>
      <c r="V13">
        <v>8593162.16489131</v>
      </c>
      <c r="W13">
        <v>762856.04451250611</v>
      </c>
      <c r="X13" s="9">
        <v>8593119.2070208509</v>
      </c>
      <c r="Y13" s="9">
        <v>762714.68727825396</v>
      </c>
      <c r="Z13" s="9">
        <f t="shared" si="3"/>
        <v>147.7404694381521</v>
      </c>
      <c r="AA13" s="9" t="s">
        <v>62</v>
      </c>
      <c r="AB13" s="31">
        <v>12.412000000000001</v>
      </c>
      <c r="AC13">
        <v>8.125</v>
      </c>
      <c r="AD13">
        <f>(1-(AC13/AB13))*100</f>
        <v>34.539155655816955</v>
      </c>
      <c r="AE13">
        <v>28.45</v>
      </c>
      <c r="AF13">
        <v>0.39</v>
      </c>
      <c r="AG13">
        <v>11.25</v>
      </c>
      <c r="AH13">
        <v>33.25</v>
      </c>
    </row>
    <row r="14" spans="1:34" x14ac:dyDescent="0.2">
      <c r="A14">
        <v>5728</v>
      </c>
      <c r="B14">
        <v>151510</v>
      </c>
      <c r="C14" t="s">
        <v>28</v>
      </c>
      <c r="D14" t="s">
        <v>233</v>
      </c>
      <c r="E14" s="11">
        <v>42689</v>
      </c>
      <c r="F14" t="s">
        <v>62</v>
      </c>
      <c r="G14" t="s">
        <v>62</v>
      </c>
      <c r="H14" t="s">
        <v>62</v>
      </c>
      <c r="I14" t="s">
        <v>62</v>
      </c>
      <c r="J14" s="30">
        <v>1</v>
      </c>
      <c r="K14" s="30">
        <v>2</v>
      </c>
      <c r="L14" s="9" t="s">
        <v>250</v>
      </c>
      <c r="N14">
        <v>12</v>
      </c>
      <c r="O14">
        <v>42</v>
      </c>
      <c r="P14">
        <v>54.84</v>
      </c>
      <c r="Q14">
        <f>N14+O14/60+P14/3600</f>
        <v>12.715233333333332</v>
      </c>
      <c r="R14">
        <v>131</v>
      </c>
      <c r="S14">
        <v>25</v>
      </c>
      <c r="T14">
        <v>9.74</v>
      </c>
      <c r="U14">
        <f>R14+S14/60+T14/3600</f>
        <v>131.41937222222222</v>
      </c>
      <c r="V14">
        <v>8593133.2363292426</v>
      </c>
      <c r="W14">
        <v>762726.89119406883</v>
      </c>
      <c r="X14" s="9">
        <v>8593119.2070208509</v>
      </c>
      <c r="Y14" s="9">
        <v>762714.68727825396</v>
      </c>
      <c r="Z14" s="9">
        <f t="shared" si="3"/>
        <v>18.594543693428381</v>
      </c>
      <c r="AA14" s="9">
        <f>SQRT((ABS(V14-V2))^2+(ABS(W14-W2))^2)</f>
        <v>24.682213218372524</v>
      </c>
      <c r="AB14" s="31">
        <v>12.541</v>
      </c>
      <c r="AC14" s="9">
        <v>12.495200000000001</v>
      </c>
      <c r="AD14">
        <f>(1-(AC14/AB14))*100</f>
        <v>0.36520213699067217</v>
      </c>
      <c r="AE14">
        <v>30.15</v>
      </c>
      <c r="AF14">
        <v>0.21</v>
      </c>
      <c r="AG14">
        <v>11.25</v>
      </c>
      <c r="AH14">
        <v>37.409999999999997</v>
      </c>
    </row>
    <row r="15" spans="1:34" x14ac:dyDescent="0.2">
      <c r="A15">
        <v>5685</v>
      </c>
      <c r="B15">
        <v>151841</v>
      </c>
      <c r="C15" t="s">
        <v>28</v>
      </c>
      <c r="D15" t="s">
        <v>234</v>
      </c>
      <c r="E15" s="11">
        <v>42689</v>
      </c>
      <c r="F15" t="s">
        <v>62</v>
      </c>
      <c r="G15" t="s">
        <v>62</v>
      </c>
      <c r="H15" t="s">
        <v>62</v>
      </c>
      <c r="I15" t="s">
        <v>62</v>
      </c>
      <c r="J15" s="30">
        <v>1</v>
      </c>
      <c r="K15" s="30">
        <v>2</v>
      </c>
      <c r="L15" s="9" t="s">
        <v>251</v>
      </c>
      <c r="N15">
        <v>12</v>
      </c>
      <c r="O15">
        <v>42</v>
      </c>
      <c r="P15">
        <v>54.61</v>
      </c>
      <c r="Q15">
        <f t="shared" ref="Q15:Q25" si="4">N15+O15/60+P15/3600</f>
        <v>12.715169444444443</v>
      </c>
      <c r="R15">
        <v>131</v>
      </c>
      <c r="S15">
        <v>25</v>
      </c>
      <c r="T15">
        <v>8.91</v>
      </c>
      <c r="U15">
        <f t="shared" ref="U15:U25" si="5">R15+S15/60+T15/3600</f>
        <v>131.41914166666666</v>
      </c>
      <c r="V15">
        <v>8593140.5401837137</v>
      </c>
      <c r="W15">
        <v>762701.90670106513</v>
      </c>
      <c r="X15" s="9">
        <v>8593119.2070208509</v>
      </c>
      <c r="Y15" s="9">
        <v>762714.68727825396</v>
      </c>
      <c r="Z15" s="9">
        <f t="shared" si="3"/>
        <v>24.868594471954822</v>
      </c>
      <c r="AA15" s="9">
        <f t="shared" ref="AA15:AA78" si="6">SQRT((ABS(V15-V3))^2+(ABS(W15-W3))^2)</f>
        <v>1.2662552807258429</v>
      </c>
      <c r="AB15" s="31" t="s">
        <v>62</v>
      </c>
      <c r="AC15" t="s">
        <v>62</v>
      </c>
      <c r="AD15" t="s">
        <v>62</v>
      </c>
      <c r="AE15" t="s">
        <v>62</v>
      </c>
      <c r="AF15" t="s">
        <v>62</v>
      </c>
      <c r="AG15">
        <v>12.32</v>
      </c>
      <c r="AH15" t="s">
        <v>62</v>
      </c>
    </row>
    <row r="16" spans="1:34" x14ac:dyDescent="0.2">
      <c r="A16">
        <v>5663</v>
      </c>
      <c r="B16">
        <v>151331</v>
      </c>
      <c r="C16" t="s">
        <v>28</v>
      </c>
      <c r="D16" t="s">
        <v>236</v>
      </c>
      <c r="E16" s="11">
        <v>42689</v>
      </c>
      <c r="F16" t="s">
        <v>62</v>
      </c>
      <c r="G16" t="s">
        <v>62</v>
      </c>
      <c r="H16" t="s">
        <v>62</v>
      </c>
      <c r="I16" t="s">
        <v>62</v>
      </c>
      <c r="J16" s="30">
        <v>1</v>
      </c>
      <c r="K16" s="30">
        <v>2</v>
      </c>
      <c r="L16" s="9" t="s">
        <v>252</v>
      </c>
      <c r="N16">
        <v>12</v>
      </c>
      <c r="O16">
        <v>42</v>
      </c>
      <c r="P16">
        <v>54.48</v>
      </c>
      <c r="Q16">
        <f t="shared" si="4"/>
        <v>12.715133333333332</v>
      </c>
      <c r="R16">
        <v>131</v>
      </c>
      <c r="S16">
        <v>25</v>
      </c>
      <c r="T16">
        <v>12.75</v>
      </c>
      <c r="U16">
        <f t="shared" si="5"/>
        <v>131.42020833333333</v>
      </c>
      <c r="V16">
        <v>8593143.4583690502</v>
      </c>
      <c r="W16">
        <v>762817.83904537186</v>
      </c>
      <c r="X16" s="9">
        <v>8593119.2070208509</v>
      </c>
      <c r="Y16" s="9">
        <v>762714.68727825396</v>
      </c>
      <c r="Z16" s="9">
        <f t="shared" si="3"/>
        <v>105.96421541742673</v>
      </c>
      <c r="AA16" s="9">
        <f t="shared" si="6"/>
        <v>3.3765195826245047</v>
      </c>
      <c r="AB16" s="31" t="s">
        <v>62</v>
      </c>
      <c r="AC16" t="s">
        <v>62</v>
      </c>
      <c r="AD16" t="s">
        <v>62</v>
      </c>
      <c r="AE16" t="s">
        <v>62</v>
      </c>
      <c r="AF16" t="s">
        <v>62</v>
      </c>
      <c r="AG16">
        <v>13.25</v>
      </c>
      <c r="AH16" t="s">
        <v>62</v>
      </c>
    </row>
    <row r="17" spans="1:34" x14ac:dyDescent="0.2">
      <c r="A17">
        <v>5470</v>
      </c>
      <c r="B17">
        <v>151870</v>
      </c>
      <c r="C17" t="s">
        <v>28</v>
      </c>
      <c r="D17" t="s">
        <v>237</v>
      </c>
      <c r="E17" s="11">
        <v>42689</v>
      </c>
      <c r="F17" t="s">
        <v>62</v>
      </c>
      <c r="G17" t="s">
        <v>62</v>
      </c>
      <c r="H17" t="s">
        <v>62</v>
      </c>
      <c r="I17" t="s">
        <v>62</v>
      </c>
      <c r="J17" s="30">
        <v>1</v>
      </c>
      <c r="K17" s="30">
        <v>2</v>
      </c>
      <c r="L17" s="9" t="s">
        <v>109</v>
      </c>
      <c r="N17">
        <v>12</v>
      </c>
      <c r="O17">
        <v>42</v>
      </c>
      <c r="P17">
        <v>55.24</v>
      </c>
      <c r="Q17">
        <f t="shared" si="4"/>
        <v>12.715344444444444</v>
      </c>
      <c r="R17">
        <v>131</v>
      </c>
      <c r="S17">
        <v>25</v>
      </c>
      <c r="T17">
        <v>7.94</v>
      </c>
      <c r="U17">
        <f t="shared" si="5"/>
        <v>131.41887222222221</v>
      </c>
      <c r="V17">
        <v>8593121.4446390979</v>
      </c>
      <c r="W17">
        <v>762672.45103245531</v>
      </c>
      <c r="X17" s="9">
        <v>8593119.2070208509</v>
      </c>
      <c r="Y17" s="9">
        <v>762714.68727825396</v>
      </c>
      <c r="Z17" s="9">
        <f t="shared" si="3"/>
        <v>42.295477235552276</v>
      </c>
      <c r="AA17" s="9">
        <f t="shared" si="6"/>
        <v>61.983816321240297</v>
      </c>
      <c r="AB17" s="31">
        <v>12.452</v>
      </c>
      <c r="AC17" s="9">
        <v>11.021000000000001</v>
      </c>
      <c r="AD17">
        <f>(1-(AC17/AB17))*100</f>
        <v>11.492129778348847</v>
      </c>
      <c r="AE17">
        <v>31.45</v>
      </c>
      <c r="AF17">
        <v>0.25</v>
      </c>
      <c r="AG17">
        <v>15.41</v>
      </c>
      <c r="AH17">
        <v>37.25</v>
      </c>
    </row>
    <row r="18" spans="1:34" x14ac:dyDescent="0.2">
      <c r="A18">
        <v>5520</v>
      </c>
      <c r="B18">
        <v>151610</v>
      </c>
      <c r="C18" t="s">
        <v>28</v>
      </c>
      <c r="D18" t="s">
        <v>238</v>
      </c>
      <c r="E18" s="11">
        <v>42689</v>
      </c>
      <c r="F18" t="s">
        <v>62</v>
      </c>
      <c r="G18" t="s">
        <v>62</v>
      </c>
      <c r="H18" t="s">
        <v>62</v>
      </c>
      <c r="I18" t="s">
        <v>62</v>
      </c>
      <c r="J18" s="30">
        <v>1</v>
      </c>
      <c r="K18" s="30">
        <v>2</v>
      </c>
      <c r="L18" s="9" t="s">
        <v>253</v>
      </c>
      <c r="M18" t="s">
        <v>254</v>
      </c>
      <c r="N18">
        <v>12</v>
      </c>
      <c r="O18">
        <v>42</v>
      </c>
      <c r="P18">
        <v>57.42</v>
      </c>
      <c r="Q18">
        <f t="shared" si="4"/>
        <v>12.715949999999999</v>
      </c>
      <c r="R18">
        <v>131</v>
      </c>
      <c r="S18">
        <v>25</v>
      </c>
      <c r="T18">
        <v>11.72</v>
      </c>
      <c r="U18">
        <f t="shared" si="5"/>
        <v>131.41992222222223</v>
      </c>
      <c r="V18">
        <v>8593053.3642139211</v>
      </c>
      <c r="W18">
        <v>762785.91181067296</v>
      </c>
      <c r="X18" s="9">
        <v>8593119.2070208509</v>
      </c>
      <c r="Y18" s="9">
        <v>762714.68727825396</v>
      </c>
      <c r="Z18" s="9">
        <f t="shared" si="3"/>
        <v>96.995923845747214</v>
      </c>
      <c r="AA18" s="9">
        <f t="shared" si="6"/>
        <v>110.42965188666798</v>
      </c>
      <c r="AB18" s="31">
        <v>12.236000000000001</v>
      </c>
      <c r="AC18" s="9">
        <v>10.254</v>
      </c>
      <c r="AD18">
        <f>(1-(AC18/AB18))*100</f>
        <v>16.198103955541033</v>
      </c>
      <c r="AE18">
        <v>32.049999999999997</v>
      </c>
      <c r="AF18">
        <v>0.32</v>
      </c>
      <c r="AG18">
        <v>10.25</v>
      </c>
      <c r="AH18">
        <v>36.450000000000003</v>
      </c>
    </row>
    <row r="19" spans="1:34" x14ac:dyDescent="0.2">
      <c r="A19">
        <v>5707</v>
      </c>
      <c r="B19">
        <v>151930</v>
      </c>
      <c r="C19" t="s">
        <v>28</v>
      </c>
      <c r="D19" t="s">
        <v>239</v>
      </c>
      <c r="E19" s="11">
        <v>42689</v>
      </c>
      <c r="F19" t="s">
        <v>62</v>
      </c>
      <c r="G19" t="s">
        <v>62</v>
      </c>
      <c r="H19" t="s">
        <v>62</v>
      </c>
      <c r="I19" t="s">
        <v>62</v>
      </c>
      <c r="J19" s="30">
        <v>1</v>
      </c>
      <c r="K19" s="30">
        <v>2</v>
      </c>
      <c r="L19" s="9" t="s">
        <v>251</v>
      </c>
      <c r="N19">
        <v>12</v>
      </c>
      <c r="O19">
        <v>42</v>
      </c>
      <c r="P19">
        <v>55.14</v>
      </c>
      <c r="Q19">
        <f t="shared" si="4"/>
        <v>12.715316666666666</v>
      </c>
      <c r="R19">
        <v>131</v>
      </c>
      <c r="S19">
        <v>25</v>
      </c>
      <c r="T19">
        <v>7.81</v>
      </c>
      <c r="U19">
        <f t="shared" si="5"/>
        <v>131.41883611111109</v>
      </c>
      <c r="V19">
        <v>8593124.5553989075</v>
      </c>
      <c r="W19">
        <v>762668.55608698609</v>
      </c>
      <c r="X19" s="9">
        <v>8593119.2070208509</v>
      </c>
      <c r="Y19" s="9">
        <v>762714.68727825396</v>
      </c>
      <c r="Z19" s="9">
        <f t="shared" si="3"/>
        <v>46.440197626940488</v>
      </c>
      <c r="AA19" s="9">
        <f t="shared" si="6"/>
        <v>31.501028030911851</v>
      </c>
      <c r="AB19" s="31" t="s">
        <v>62</v>
      </c>
      <c r="AC19" t="s">
        <v>62</v>
      </c>
      <c r="AD19" t="s">
        <v>62</v>
      </c>
      <c r="AE19" t="s">
        <v>62</v>
      </c>
      <c r="AF19" t="s">
        <v>62</v>
      </c>
      <c r="AG19">
        <v>10.210000000000001</v>
      </c>
      <c r="AH19" t="s">
        <v>62</v>
      </c>
    </row>
    <row r="20" spans="1:34" x14ac:dyDescent="0.2">
      <c r="A20">
        <v>5617</v>
      </c>
      <c r="B20">
        <v>151451</v>
      </c>
      <c r="C20" t="s">
        <v>33</v>
      </c>
      <c r="D20" t="s">
        <v>240</v>
      </c>
      <c r="E20" s="11">
        <v>42689</v>
      </c>
      <c r="F20" t="s">
        <v>62</v>
      </c>
      <c r="G20" t="s">
        <v>62</v>
      </c>
      <c r="H20" t="s">
        <v>62</v>
      </c>
      <c r="I20" t="s">
        <v>62</v>
      </c>
      <c r="J20" s="30">
        <v>1</v>
      </c>
      <c r="K20" s="30">
        <v>2</v>
      </c>
      <c r="L20" s="9" t="s">
        <v>88</v>
      </c>
      <c r="M20" t="s">
        <v>255</v>
      </c>
      <c r="N20">
        <v>12</v>
      </c>
      <c r="O20">
        <v>42</v>
      </c>
      <c r="P20">
        <v>57.22</v>
      </c>
      <c r="Q20">
        <f t="shared" si="4"/>
        <v>12.715894444444444</v>
      </c>
      <c r="R20">
        <v>131</v>
      </c>
      <c r="S20">
        <v>25</v>
      </c>
      <c r="T20">
        <v>6.6</v>
      </c>
      <c r="U20">
        <f t="shared" si="5"/>
        <v>131.41849999999999</v>
      </c>
      <c r="V20">
        <v>8593060.9503646884</v>
      </c>
      <c r="W20">
        <v>762631.44260857278</v>
      </c>
      <c r="X20" s="9">
        <v>8593119.2070208509</v>
      </c>
      <c r="Y20" s="9">
        <v>762714.68727825396</v>
      </c>
      <c r="Z20" s="9">
        <f t="shared" si="3"/>
        <v>101.60468993879157</v>
      </c>
      <c r="AA20" s="9">
        <f t="shared" si="6"/>
        <v>160.53616830537558</v>
      </c>
      <c r="AB20" s="31">
        <v>12.852</v>
      </c>
      <c r="AC20" s="9">
        <v>10.741</v>
      </c>
      <c r="AD20">
        <f>(1-(AC20/AB20))*100</f>
        <v>16.425459072517899</v>
      </c>
      <c r="AE20">
        <v>28.12</v>
      </c>
      <c r="AF20">
        <v>0.42</v>
      </c>
      <c r="AG20">
        <v>10.58</v>
      </c>
      <c r="AH20">
        <v>35.619999999999997</v>
      </c>
    </row>
    <row r="21" spans="1:34" x14ac:dyDescent="0.2">
      <c r="A21">
        <v>5649</v>
      </c>
      <c r="B21">
        <v>151940</v>
      </c>
      <c r="C21" t="s">
        <v>33</v>
      </c>
      <c r="D21" t="s">
        <v>243</v>
      </c>
      <c r="E21" s="11">
        <v>42689</v>
      </c>
      <c r="F21" t="s">
        <v>62</v>
      </c>
      <c r="G21" t="s">
        <v>62</v>
      </c>
      <c r="H21" t="s">
        <v>62</v>
      </c>
      <c r="I21" t="s">
        <v>62</v>
      </c>
      <c r="J21" s="30">
        <v>1</v>
      </c>
      <c r="K21" s="30">
        <v>2</v>
      </c>
      <c r="L21" s="9" t="s">
        <v>88</v>
      </c>
      <c r="N21">
        <v>12</v>
      </c>
      <c r="O21">
        <v>42</v>
      </c>
      <c r="P21">
        <v>55.35</v>
      </c>
      <c r="Q21">
        <f t="shared" si="4"/>
        <v>12.715375</v>
      </c>
      <c r="R21">
        <v>131</v>
      </c>
      <c r="S21">
        <v>25</v>
      </c>
      <c r="T21">
        <v>13.42</v>
      </c>
      <c r="U21">
        <f t="shared" si="5"/>
        <v>131.42039444444444</v>
      </c>
      <c r="V21">
        <v>8593116.5240381453</v>
      </c>
      <c r="W21">
        <v>762837.81150935998</v>
      </c>
      <c r="X21" s="9">
        <v>8593119.2070208509</v>
      </c>
      <c r="Y21" s="9">
        <v>762714.68727825396</v>
      </c>
      <c r="Z21" s="9">
        <f t="shared" si="3"/>
        <v>123.15345988500165</v>
      </c>
      <c r="AA21" s="9">
        <f t="shared" si="6"/>
        <v>90.960686238189481</v>
      </c>
      <c r="AB21" s="31">
        <v>12.753</v>
      </c>
      <c r="AC21" s="9">
        <v>10.895</v>
      </c>
      <c r="AD21">
        <f>(1-(AC21/AB21))*100</f>
        <v>14.569120991139339</v>
      </c>
      <c r="AE21">
        <v>30.15</v>
      </c>
      <c r="AF21">
        <v>0.28000000000000003</v>
      </c>
      <c r="AG21">
        <v>19.25</v>
      </c>
      <c r="AH21">
        <v>36.119999999999997</v>
      </c>
    </row>
    <row r="22" spans="1:34" x14ac:dyDescent="0.2">
      <c r="A22">
        <v>5696</v>
      </c>
      <c r="B22">
        <v>151919</v>
      </c>
      <c r="C22" t="s">
        <v>33</v>
      </c>
      <c r="D22" t="s">
        <v>244</v>
      </c>
      <c r="E22" s="11">
        <v>42689</v>
      </c>
      <c r="F22" t="s">
        <v>62</v>
      </c>
      <c r="G22" t="s">
        <v>62</v>
      </c>
      <c r="H22" t="s">
        <v>62</v>
      </c>
      <c r="I22" t="s">
        <v>62</v>
      </c>
      <c r="J22" s="30">
        <v>1</v>
      </c>
      <c r="K22" s="30">
        <v>2</v>
      </c>
      <c r="L22" s="9" t="s">
        <v>241</v>
      </c>
      <c r="N22">
        <v>12</v>
      </c>
      <c r="O22">
        <v>42</v>
      </c>
      <c r="P22">
        <v>57.93</v>
      </c>
      <c r="Q22">
        <f t="shared" si="4"/>
        <v>12.716091666666665</v>
      </c>
      <c r="R22">
        <v>131</v>
      </c>
      <c r="S22">
        <v>25</v>
      </c>
      <c r="T22">
        <v>13.36</v>
      </c>
      <c r="U22">
        <f t="shared" si="5"/>
        <v>131.42037777777776</v>
      </c>
      <c r="V22">
        <v>8593037.2247793507</v>
      </c>
      <c r="W22">
        <v>762835.26268908265</v>
      </c>
      <c r="X22" s="9">
        <v>8593119.2070208509</v>
      </c>
      <c r="Y22" s="9">
        <v>762714.68727825396</v>
      </c>
      <c r="Z22" s="9">
        <f t="shared" si="3"/>
        <v>145.80643887668367</v>
      </c>
      <c r="AA22" s="9">
        <f t="shared" si="6"/>
        <v>109.87396539325019</v>
      </c>
      <c r="AB22" s="31">
        <v>12.954000000000001</v>
      </c>
      <c r="AC22" s="9">
        <v>9.8439999999999994</v>
      </c>
      <c r="AD22">
        <f>(1-(AC22/AB22))*100</f>
        <v>24.00802840821369</v>
      </c>
      <c r="AE22">
        <v>29.59</v>
      </c>
      <c r="AF22">
        <v>0.45</v>
      </c>
      <c r="AG22">
        <v>22.25</v>
      </c>
      <c r="AH22">
        <v>35.950000000000003</v>
      </c>
    </row>
    <row r="23" spans="1:34" x14ac:dyDescent="0.2">
      <c r="A23">
        <v>5831</v>
      </c>
      <c r="B23">
        <v>151570</v>
      </c>
      <c r="C23" t="s">
        <v>33</v>
      </c>
      <c r="D23" t="s">
        <v>246</v>
      </c>
      <c r="E23" s="11">
        <v>42689</v>
      </c>
      <c r="F23" t="s">
        <v>62</v>
      </c>
      <c r="G23" t="s">
        <v>62</v>
      </c>
      <c r="H23" t="s">
        <v>62</v>
      </c>
      <c r="I23" t="s">
        <v>62</v>
      </c>
      <c r="J23" s="30">
        <v>1</v>
      </c>
      <c r="K23" s="30">
        <v>2</v>
      </c>
      <c r="L23" s="9" t="s">
        <v>253</v>
      </c>
      <c r="N23">
        <v>12</v>
      </c>
      <c r="O23">
        <v>42</v>
      </c>
      <c r="P23">
        <v>56.28</v>
      </c>
      <c r="Q23">
        <f t="shared" si="4"/>
        <v>12.715633333333333</v>
      </c>
      <c r="R23">
        <v>131</v>
      </c>
      <c r="S23">
        <v>25</v>
      </c>
      <c r="T23">
        <v>12.96</v>
      </c>
      <c r="U23">
        <f t="shared" si="5"/>
        <v>131.42026666666666</v>
      </c>
      <c r="V23">
        <v>8593088.0625645164</v>
      </c>
      <c r="W23">
        <v>762823.66224805685</v>
      </c>
      <c r="X23" s="9">
        <v>8593119.2070208509</v>
      </c>
      <c r="Y23" s="9">
        <v>762714.68727825396</v>
      </c>
      <c r="Z23" s="9">
        <f t="shared" si="3"/>
        <v>113.33808364317302</v>
      </c>
      <c r="AA23" s="9">
        <f t="shared" si="6"/>
        <v>121.02737052786416</v>
      </c>
      <c r="AB23" s="31">
        <v>12.256</v>
      </c>
      <c r="AC23" s="9">
        <v>10.257999999999999</v>
      </c>
      <c r="AD23">
        <f>(1-(AC23/AB23))*100</f>
        <v>16.302219321148836</v>
      </c>
      <c r="AE23">
        <v>30.71</v>
      </c>
      <c r="AF23">
        <v>0.31</v>
      </c>
      <c r="AG23">
        <v>24.5</v>
      </c>
      <c r="AH23">
        <v>35.26</v>
      </c>
    </row>
    <row r="24" spans="1:34" x14ac:dyDescent="0.2">
      <c r="A24">
        <v>5595</v>
      </c>
      <c r="B24">
        <v>151670</v>
      </c>
      <c r="C24" t="s">
        <v>33</v>
      </c>
      <c r="D24" t="s">
        <v>247</v>
      </c>
      <c r="E24" s="11">
        <v>42689</v>
      </c>
      <c r="F24" t="s">
        <v>62</v>
      </c>
      <c r="G24" t="s">
        <v>62</v>
      </c>
      <c r="H24" t="s">
        <v>62</v>
      </c>
      <c r="I24" t="s">
        <v>62</v>
      </c>
      <c r="J24" s="30">
        <v>1</v>
      </c>
      <c r="K24" s="30">
        <v>2</v>
      </c>
      <c r="L24" s="9" t="s">
        <v>251</v>
      </c>
      <c r="N24">
        <v>12</v>
      </c>
      <c r="O24">
        <v>42</v>
      </c>
      <c r="P24">
        <v>55.71</v>
      </c>
      <c r="Q24">
        <f t="shared" si="4"/>
        <v>12.715475</v>
      </c>
      <c r="R24">
        <v>131</v>
      </c>
      <c r="S24">
        <v>25</v>
      </c>
      <c r="T24">
        <v>8.56</v>
      </c>
      <c r="U24">
        <f t="shared" si="5"/>
        <v>131.41904444444444</v>
      </c>
      <c r="V24">
        <v>8593106.8215317614</v>
      </c>
      <c r="W24">
        <v>762691.0288939937</v>
      </c>
      <c r="X24" s="9">
        <v>8593119.2070208509</v>
      </c>
      <c r="Y24" s="9">
        <v>762714.68727825396</v>
      </c>
      <c r="Z24" s="9">
        <f t="shared" si="3"/>
        <v>26.704297140908363</v>
      </c>
      <c r="AA24" s="9">
        <f t="shared" si="6"/>
        <v>85.752078180090933</v>
      </c>
      <c r="AB24" s="31" t="s">
        <v>62</v>
      </c>
      <c r="AC24" t="s">
        <v>62</v>
      </c>
      <c r="AD24" t="s">
        <v>62</v>
      </c>
      <c r="AE24" t="s">
        <v>62</v>
      </c>
      <c r="AF24" t="s">
        <v>62</v>
      </c>
      <c r="AG24">
        <v>12.54</v>
      </c>
      <c r="AH24" t="s">
        <v>62</v>
      </c>
    </row>
    <row r="25" spans="1:34" x14ac:dyDescent="0.2">
      <c r="A25">
        <v>5769</v>
      </c>
      <c r="B25">
        <v>151631</v>
      </c>
      <c r="C25" t="s">
        <v>33</v>
      </c>
      <c r="D25" t="s">
        <v>248</v>
      </c>
      <c r="E25" s="11">
        <v>42689</v>
      </c>
      <c r="F25" t="s">
        <v>62</v>
      </c>
      <c r="G25" t="s">
        <v>62</v>
      </c>
      <c r="H25" t="s">
        <v>62</v>
      </c>
      <c r="I25" t="s">
        <v>62</v>
      </c>
      <c r="J25" s="30">
        <v>1</v>
      </c>
      <c r="K25" s="30">
        <v>2</v>
      </c>
      <c r="L25" s="9" t="s">
        <v>88</v>
      </c>
      <c r="M25" t="s">
        <v>256</v>
      </c>
      <c r="N25">
        <v>12</v>
      </c>
      <c r="O25">
        <v>42</v>
      </c>
      <c r="P25">
        <v>50.53</v>
      </c>
      <c r="Q25">
        <f t="shared" si="4"/>
        <v>12.71403611111111</v>
      </c>
      <c r="R25">
        <v>131</v>
      </c>
      <c r="S25">
        <v>25</v>
      </c>
      <c r="T25">
        <v>11.91</v>
      </c>
      <c r="U25">
        <f t="shared" si="5"/>
        <v>131.41997499999999</v>
      </c>
      <c r="V25">
        <v>8593265.1278440114</v>
      </c>
      <c r="W25">
        <v>762793.61649929662</v>
      </c>
      <c r="X25" s="9">
        <v>8593119.2070208509</v>
      </c>
      <c r="Y25" s="9">
        <v>762714.68727825396</v>
      </c>
      <c r="Z25" s="9">
        <f t="shared" si="3"/>
        <v>165.89969429223473</v>
      </c>
      <c r="AA25" s="9">
        <f t="shared" si="6"/>
        <v>120.4102423478558</v>
      </c>
      <c r="AB25" s="31">
        <v>12.235799999999999</v>
      </c>
      <c r="AC25" s="9">
        <v>10.025</v>
      </c>
      <c r="AD25">
        <f t="shared" ref="AD25:AD82" si="7">(1-(AC25/AB25))*100</f>
        <v>18.068291407182191</v>
      </c>
      <c r="AE25">
        <v>29.25</v>
      </c>
      <c r="AF25">
        <v>0.25</v>
      </c>
      <c r="AG25">
        <v>20.87</v>
      </c>
      <c r="AH25">
        <v>35.119999999999997</v>
      </c>
    </row>
    <row r="26" spans="1:34" x14ac:dyDescent="0.2">
      <c r="A26">
        <v>5728</v>
      </c>
      <c r="B26">
        <v>151510</v>
      </c>
      <c r="C26" t="s">
        <v>28</v>
      </c>
      <c r="D26" t="s">
        <v>233</v>
      </c>
      <c r="E26" s="11">
        <v>42690</v>
      </c>
      <c r="F26" t="s">
        <v>62</v>
      </c>
      <c r="G26" t="s">
        <v>62</v>
      </c>
      <c r="H26" t="s">
        <v>62</v>
      </c>
      <c r="I26" t="s">
        <v>62</v>
      </c>
      <c r="J26" s="30">
        <v>1</v>
      </c>
      <c r="K26" s="30">
        <v>3</v>
      </c>
      <c r="L26" s="9" t="s">
        <v>109</v>
      </c>
      <c r="N26">
        <v>12</v>
      </c>
      <c r="O26">
        <v>42</v>
      </c>
      <c r="P26">
        <v>53.93</v>
      </c>
      <c r="Q26">
        <f>N26+O26/60+P26/3600</f>
        <v>12.714980555555554</v>
      </c>
      <c r="R26">
        <v>131</v>
      </c>
      <c r="S26">
        <v>25</v>
      </c>
      <c r="T26">
        <v>8.77</v>
      </c>
      <c r="U26">
        <f>R26+S26/60+T26/3600</f>
        <v>131.41910277777777</v>
      </c>
      <c r="V26">
        <v>8593161.4844934084</v>
      </c>
      <c r="W26">
        <v>762697.87574623269</v>
      </c>
      <c r="X26" s="9">
        <v>8593119.2070208509</v>
      </c>
      <c r="Y26" s="9">
        <v>762714.68727825396</v>
      </c>
      <c r="Z26" s="9">
        <f t="shared" si="3"/>
        <v>45.497387779434803</v>
      </c>
      <c r="AA26" s="9">
        <f t="shared" si="6"/>
        <v>40.495123062753713</v>
      </c>
      <c r="AB26" s="31">
        <v>12.256</v>
      </c>
      <c r="AC26" s="9">
        <v>10.125</v>
      </c>
      <c r="AD26">
        <f t="shared" si="7"/>
        <v>17.387402088772852</v>
      </c>
      <c r="AE26">
        <v>30.12</v>
      </c>
      <c r="AF26">
        <v>0.24</v>
      </c>
      <c r="AG26">
        <v>9.25</v>
      </c>
      <c r="AH26">
        <v>36.14</v>
      </c>
    </row>
    <row r="27" spans="1:34" x14ac:dyDescent="0.2">
      <c r="A27">
        <v>5685</v>
      </c>
      <c r="B27">
        <v>151841</v>
      </c>
      <c r="C27" t="s">
        <v>28</v>
      </c>
      <c r="D27" t="s">
        <v>234</v>
      </c>
      <c r="E27" s="11">
        <v>42690</v>
      </c>
      <c r="F27" t="s">
        <v>62</v>
      </c>
      <c r="G27" t="s">
        <v>62</v>
      </c>
      <c r="H27" t="s">
        <v>62</v>
      </c>
      <c r="I27" t="s">
        <v>62</v>
      </c>
      <c r="J27" s="30">
        <v>1</v>
      </c>
      <c r="K27" s="30">
        <v>3</v>
      </c>
      <c r="L27" s="9" t="s">
        <v>251</v>
      </c>
      <c r="N27">
        <v>12</v>
      </c>
      <c r="O27">
        <v>42</v>
      </c>
      <c r="P27">
        <v>54.5</v>
      </c>
      <c r="Q27">
        <f t="shared" ref="Q27:Q37" si="8">N27+O27/60+P27/3600</f>
        <v>12.715138888888887</v>
      </c>
      <c r="R27">
        <v>131</v>
      </c>
      <c r="S27">
        <v>25</v>
      </c>
      <c r="T27">
        <v>9.06</v>
      </c>
      <c r="U27">
        <f t="shared" ref="U27:U37" si="9">R27+S27/60+T27/3600</f>
        <v>131.41918333333334</v>
      </c>
      <c r="V27">
        <v>8593143.8797610514</v>
      </c>
      <c r="W27">
        <v>762706.46530076466</v>
      </c>
      <c r="X27" s="9">
        <v>8593119.2070208509</v>
      </c>
      <c r="Y27" s="9">
        <v>762714.68727825396</v>
      </c>
      <c r="Z27" s="9">
        <f t="shared" si="3"/>
        <v>26.006634208171903</v>
      </c>
      <c r="AA27" s="9">
        <f t="shared" si="6"/>
        <v>5.6509829246898597</v>
      </c>
      <c r="AB27" t="s">
        <v>62</v>
      </c>
      <c r="AC27" t="s">
        <v>62</v>
      </c>
      <c r="AD27" t="s">
        <v>62</v>
      </c>
      <c r="AE27" t="s">
        <v>62</v>
      </c>
      <c r="AF27" t="s">
        <v>62</v>
      </c>
      <c r="AG27">
        <v>12.54</v>
      </c>
      <c r="AH27" t="s">
        <v>62</v>
      </c>
    </row>
    <row r="28" spans="1:34" x14ac:dyDescent="0.2">
      <c r="A28">
        <v>5663</v>
      </c>
      <c r="B28">
        <v>151331</v>
      </c>
      <c r="C28" t="s">
        <v>28</v>
      </c>
      <c r="D28" t="s">
        <v>236</v>
      </c>
      <c r="E28" s="11">
        <v>42690</v>
      </c>
      <c r="F28" t="s">
        <v>62</v>
      </c>
      <c r="G28" t="s">
        <v>62</v>
      </c>
      <c r="H28" t="s">
        <v>62</v>
      </c>
      <c r="I28" t="s">
        <v>62</v>
      </c>
      <c r="J28" s="30">
        <v>1</v>
      </c>
      <c r="K28" s="30">
        <v>3</v>
      </c>
      <c r="L28" s="9" t="s">
        <v>250</v>
      </c>
      <c r="N28">
        <v>12</v>
      </c>
      <c r="O28">
        <v>42</v>
      </c>
      <c r="P28">
        <v>54.99</v>
      </c>
      <c r="Q28">
        <f t="shared" si="8"/>
        <v>12.715275</v>
      </c>
      <c r="R28">
        <v>131</v>
      </c>
      <c r="S28">
        <v>25</v>
      </c>
      <c r="T28">
        <v>9.92</v>
      </c>
      <c r="U28">
        <f t="shared" si="9"/>
        <v>131.41942222222221</v>
      </c>
      <c r="V28">
        <v>8593128.5743877329</v>
      </c>
      <c r="W28">
        <v>762732.28089152393</v>
      </c>
      <c r="X28" s="9">
        <v>8593119.2070208509</v>
      </c>
      <c r="Y28" s="9">
        <v>762714.68727825396</v>
      </c>
      <c r="Z28" s="9">
        <f t="shared" si="3"/>
        <v>19.931953998443909</v>
      </c>
      <c r="AA28" s="9">
        <f t="shared" si="6"/>
        <v>86.843137838976162</v>
      </c>
      <c r="AB28" s="31">
        <v>12.254</v>
      </c>
      <c r="AC28" s="9">
        <v>11.244999999999999</v>
      </c>
      <c r="AD28">
        <f t="shared" si="7"/>
        <v>8.2340460257874994</v>
      </c>
      <c r="AE28">
        <v>31.24</v>
      </c>
      <c r="AF28">
        <v>0.28000000000000003</v>
      </c>
      <c r="AG28">
        <v>10.25</v>
      </c>
      <c r="AH28">
        <v>35.409999999999997</v>
      </c>
    </row>
    <row r="29" spans="1:34" x14ac:dyDescent="0.2">
      <c r="A29">
        <v>5470</v>
      </c>
      <c r="B29">
        <v>151870</v>
      </c>
      <c r="C29" t="s">
        <v>28</v>
      </c>
      <c r="D29" t="s">
        <v>237</v>
      </c>
      <c r="E29" s="11">
        <v>42690</v>
      </c>
      <c r="F29" t="s">
        <v>62</v>
      </c>
      <c r="G29" t="s">
        <v>62</v>
      </c>
      <c r="H29" t="s">
        <v>62</v>
      </c>
      <c r="I29" t="s">
        <v>62</v>
      </c>
      <c r="J29" s="30">
        <v>1</v>
      </c>
      <c r="K29" s="30">
        <v>3</v>
      </c>
      <c r="L29" s="9" t="s">
        <v>88</v>
      </c>
      <c r="N29">
        <v>12</v>
      </c>
      <c r="O29">
        <v>42</v>
      </c>
      <c r="P29">
        <v>55.16</v>
      </c>
      <c r="Q29">
        <f t="shared" si="8"/>
        <v>12.715322222222222</v>
      </c>
      <c r="R29">
        <v>131</v>
      </c>
      <c r="S29">
        <v>25</v>
      </c>
      <c r="T29">
        <v>7.29</v>
      </c>
      <c r="U29">
        <f t="shared" si="9"/>
        <v>131.41869166666666</v>
      </c>
      <c r="V29">
        <v>8593124.0865207128</v>
      </c>
      <c r="W29">
        <v>762652.85625232605</v>
      </c>
      <c r="X29" s="9">
        <v>8593119.2070208509</v>
      </c>
      <c r="Y29" s="9">
        <v>762714.68727825396</v>
      </c>
      <c r="Z29" s="9">
        <f t="shared" si="3"/>
        <v>62.023264072449507</v>
      </c>
      <c r="AA29" s="9">
        <f t="shared" si="6"/>
        <v>19.772074923524698</v>
      </c>
      <c r="AB29" s="31">
        <v>12.324999999999999</v>
      </c>
      <c r="AC29" s="9">
        <v>10.125</v>
      </c>
      <c r="AD29">
        <f t="shared" si="7"/>
        <v>17.849898580121703</v>
      </c>
      <c r="AE29">
        <v>32.18</v>
      </c>
      <c r="AF29">
        <v>0.25</v>
      </c>
      <c r="AG29">
        <v>14.54</v>
      </c>
      <c r="AH29">
        <v>36.4</v>
      </c>
    </row>
    <row r="30" spans="1:34" x14ac:dyDescent="0.2">
      <c r="A30">
        <v>5520</v>
      </c>
      <c r="B30">
        <v>151610</v>
      </c>
      <c r="C30" t="s">
        <v>28</v>
      </c>
      <c r="D30" t="s">
        <v>238</v>
      </c>
      <c r="E30" s="11">
        <v>42690</v>
      </c>
      <c r="F30" t="s">
        <v>62</v>
      </c>
      <c r="G30" t="s">
        <v>62</v>
      </c>
      <c r="H30" t="s">
        <v>62</v>
      </c>
      <c r="I30" t="s">
        <v>62</v>
      </c>
      <c r="J30" s="30">
        <v>1</v>
      </c>
      <c r="K30" s="30">
        <v>3</v>
      </c>
      <c r="L30" s="9" t="s">
        <v>251</v>
      </c>
      <c r="N30">
        <v>12</v>
      </c>
      <c r="O30">
        <v>42</v>
      </c>
      <c r="P30">
        <v>57.48</v>
      </c>
      <c r="Q30">
        <f t="shared" si="8"/>
        <v>12.715966666666667</v>
      </c>
      <c r="R30">
        <v>131</v>
      </c>
      <c r="S30">
        <v>25</v>
      </c>
      <c r="T30">
        <v>11.83</v>
      </c>
      <c r="U30">
        <f t="shared" si="9"/>
        <v>131.41995277777778</v>
      </c>
      <c r="V30">
        <v>8593051.4887579177</v>
      </c>
      <c r="W30">
        <v>762789.21455553849</v>
      </c>
      <c r="X30" s="9">
        <v>8593119.2070208509</v>
      </c>
      <c r="Y30" s="9">
        <v>762714.68727825396</v>
      </c>
      <c r="Z30" s="9">
        <f t="shared" si="3"/>
        <v>100.69795526293072</v>
      </c>
      <c r="AA30" s="9">
        <f t="shared" si="6"/>
        <v>3.7980862112082789</v>
      </c>
      <c r="AB30" t="s">
        <v>62</v>
      </c>
      <c r="AC30" t="s">
        <v>62</v>
      </c>
      <c r="AD30" t="s">
        <v>62</v>
      </c>
      <c r="AE30" t="s">
        <v>62</v>
      </c>
      <c r="AF30" t="s">
        <v>62</v>
      </c>
      <c r="AG30">
        <v>11.85</v>
      </c>
      <c r="AH30" t="s">
        <v>62</v>
      </c>
    </row>
    <row r="31" spans="1:34" x14ac:dyDescent="0.2">
      <c r="A31">
        <v>5707</v>
      </c>
      <c r="B31">
        <v>151930</v>
      </c>
      <c r="C31" t="s">
        <v>28</v>
      </c>
      <c r="D31" t="s">
        <v>239</v>
      </c>
      <c r="E31" s="11">
        <v>42690</v>
      </c>
      <c r="F31" t="s">
        <v>62</v>
      </c>
      <c r="G31" t="s">
        <v>62</v>
      </c>
      <c r="H31" t="s">
        <v>62</v>
      </c>
      <c r="I31" t="s">
        <v>62</v>
      </c>
      <c r="J31" s="30">
        <v>1</v>
      </c>
      <c r="K31" s="30">
        <v>3</v>
      </c>
      <c r="L31" s="9" t="s">
        <v>253</v>
      </c>
      <c r="M31" t="s">
        <v>254</v>
      </c>
      <c r="N31">
        <v>12</v>
      </c>
      <c r="O31">
        <v>42</v>
      </c>
      <c r="P31">
        <v>54.85</v>
      </c>
      <c r="Q31">
        <f t="shared" si="8"/>
        <v>12.715236111111111</v>
      </c>
      <c r="R31">
        <v>131</v>
      </c>
      <c r="S31">
        <v>25</v>
      </c>
      <c r="T31">
        <v>12.32</v>
      </c>
      <c r="U31">
        <f t="shared" si="9"/>
        <v>131.42008888888887</v>
      </c>
      <c r="V31">
        <v>8593132.2043576837</v>
      </c>
      <c r="W31">
        <v>762804.75538130139</v>
      </c>
      <c r="X31" s="9">
        <v>8593119.2070208509</v>
      </c>
      <c r="Y31" s="9">
        <v>762714.68727825396</v>
      </c>
      <c r="Z31" s="9">
        <f t="shared" si="3"/>
        <v>91.001065660294131</v>
      </c>
      <c r="AA31" s="9">
        <f t="shared" si="6"/>
        <v>136.41390817048452</v>
      </c>
      <c r="AB31" s="31">
        <v>12.324999999999999</v>
      </c>
      <c r="AC31" s="9">
        <v>9.5410000000000004</v>
      </c>
      <c r="AD31">
        <f t="shared" si="7"/>
        <v>22.588235294117641</v>
      </c>
      <c r="AE31">
        <v>31.24</v>
      </c>
      <c r="AF31">
        <v>0.21</v>
      </c>
      <c r="AG31">
        <v>12.47</v>
      </c>
      <c r="AH31">
        <v>37.01</v>
      </c>
    </row>
    <row r="32" spans="1:34" x14ac:dyDescent="0.2">
      <c r="A32">
        <v>5617</v>
      </c>
      <c r="B32">
        <v>151451</v>
      </c>
      <c r="C32" t="s">
        <v>33</v>
      </c>
      <c r="D32" t="s">
        <v>240</v>
      </c>
      <c r="E32" s="11">
        <v>42690</v>
      </c>
      <c r="F32" t="s">
        <v>62</v>
      </c>
      <c r="G32" t="s">
        <v>62</v>
      </c>
      <c r="H32" t="s">
        <v>62</v>
      </c>
      <c r="I32" t="s">
        <v>62</v>
      </c>
      <c r="J32" s="30">
        <v>1</v>
      </c>
      <c r="K32" s="30">
        <v>3</v>
      </c>
      <c r="L32" s="9" t="s">
        <v>88</v>
      </c>
      <c r="N32">
        <v>12</v>
      </c>
      <c r="O32">
        <v>42</v>
      </c>
      <c r="P32">
        <v>56.36</v>
      </c>
      <c r="Q32">
        <f t="shared" si="8"/>
        <v>12.715655555555555</v>
      </c>
      <c r="R32">
        <v>131</v>
      </c>
      <c r="S32">
        <v>25</v>
      </c>
      <c r="T32">
        <v>12.5</v>
      </c>
      <c r="U32">
        <f t="shared" si="9"/>
        <v>131.42013888888889</v>
      </c>
      <c r="V32">
        <v>8593085.7323620319</v>
      </c>
      <c r="W32">
        <v>762809.75611348532</v>
      </c>
      <c r="X32" s="9">
        <v>8593119.2070208509</v>
      </c>
      <c r="Y32" s="9">
        <v>762714.68727825396</v>
      </c>
      <c r="Z32" s="9">
        <f t="shared" si="3"/>
        <v>100.79006010162959</v>
      </c>
      <c r="AA32" s="9">
        <f t="shared" si="6"/>
        <v>180.02736854858864</v>
      </c>
      <c r="AB32" s="31">
        <v>12.154</v>
      </c>
      <c r="AC32" s="9">
        <v>10.125</v>
      </c>
      <c r="AD32">
        <f t="shared" si="7"/>
        <v>16.694092479842027</v>
      </c>
      <c r="AE32">
        <v>29.25</v>
      </c>
      <c r="AF32">
        <v>0.34</v>
      </c>
      <c r="AG32">
        <v>19.850000000000001</v>
      </c>
      <c r="AH32">
        <v>36.200000000000003</v>
      </c>
    </row>
    <row r="33" spans="1:34" x14ac:dyDescent="0.2">
      <c r="A33">
        <v>5649</v>
      </c>
      <c r="B33">
        <v>151940</v>
      </c>
      <c r="C33" t="s">
        <v>33</v>
      </c>
      <c r="D33" t="s">
        <v>243</v>
      </c>
      <c r="E33" s="11">
        <v>42690</v>
      </c>
      <c r="F33" t="s">
        <v>62</v>
      </c>
      <c r="G33" t="s">
        <v>62</v>
      </c>
      <c r="H33" t="s">
        <v>62</v>
      </c>
      <c r="I33" t="s">
        <v>62</v>
      </c>
      <c r="J33" s="30">
        <v>1</v>
      </c>
      <c r="K33" s="30">
        <v>3</v>
      </c>
      <c r="L33" s="9" t="s">
        <v>109</v>
      </c>
      <c r="N33">
        <v>12</v>
      </c>
      <c r="O33">
        <v>42</v>
      </c>
      <c r="P33">
        <v>56.3</v>
      </c>
      <c r="Q33">
        <f t="shared" si="8"/>
        <v>12.715638888888888</v>
      </c>
      <c r="R33">
        <v>131</v>
      </c>
      <c r="S33">
        <v>25</v>
      </c>
      <c r="T33">
        <v>11.61</v>
      </c>
      <c r="U33">
        <f t="shared" si="9"/>
        <v>131.41989166666664</v>
      </c>
      <c r="V33">
        <v>8593087.8268993273</v>
      </c>
      <c r="W33">
        <v>762782.91219801619</v>
      </c>
      <c r="X33" s="9">
        <v>8593119.2070208509</v>
      </c>
      <c r="Y33" s="9">
        <v>762714.68727825396</v>
      </c>
      <c r="Z33" s="9">
        <f t="shared" si="3"/>
        <v>75.095617071791821</v>
      </c>
      <c r="AA33" s="9">
        <f t="shared" si="6"/>
        <v>61.94723692273012</v>
      </c>
      <c r="AB33" s="31">
        <v>12.257999999999999</v>
      </c>
      <c r="AC33" s="9">
        <v>10.845000000000001</v>
      </c>
      <c r="AD33">
        <f t="shared" si="7"/>
        <v>11.527165932452267</v>
      </c>
      <c r="AE33">
        <v>29.98</v>
      </c>
      <c r="AF33">
        <v>0.28999999999999998</v>
      </c>
      <c r="AG33">
        <v>22.52</v>
      </c>
      <c r="AH33">
        <v>35.81</v>
      </c>
    </row>
    <row r="34" spans="1:34" x14ac:dyDescent="0.2">
      <c r="A34">
        <v>5696</v>
      </c>
      <c r="B34">
        <v>151919</v>
      </c>
      <c r="C34" t="s">
        <v>33</v>
      </c>
      <c r="D34" t="s">
        <v>244</v>
      </c>
      <c r="E34" s="11">
        <v>42690</v>
      </c>
      <c r="F34" t="s">
        <v>62</v>
      </c>
      <c r="G34" t="s">
        <v>62</v>
      </c>
      <c r="H34" t="s">
        <v>62</v>
      </c>
      <c r="I34" t="s">
        <v>62</v>
      </c>
      <c r="J34" s="30">
        <v>1</v>
      </c>
      <c r="K34" s="30">
        <v>3</v>
      </c>
      <c r="L34" s="9" t="s">
        <v>241</v>
      </c>
      <c r="N34">
        <v>12</v>
      </c>
      <c r="O34">
        <v>42</v>
      </c>
      <c r="P34">
        <v>54.49</v>
      </c>
      <c r="Q34">
        <f t="shared" si="8"/>
        <v>12.715136111111111</v>
      </c>
      <c r="R34">
        <v>131</v>
      </c>
      <c r="S34">
        <v>25</v>
      </c>
      <c r="T34">
        <v>15.07</v>
      </c>
      <c r="U34">
        <f t="shared" si="9"/>
        <v>131.42085277777778</v>
      </c>
      <c r="V34">
        <v>8593142.4992022514</v>
      </c>
      <c r="W34">
        <v>762887.85622997209</v>
      </c>
      <c r="X34" s="9">
        <v>8593119.2070208509</v>
      </c>
      <c r="Y34" s="9">
        <v>762714.68727825396</v>
      </c>
      <c r="Z34" s="9">
        <f t="shared" si="3"/>
        <v>174.7283936673029</v>
      </c>
      <c r="AA34" s="9">
        <f t="shared" si="6"/>
        <v>117.68085936283698</v>
      </c>
      <c r="AB34" s="31">
        <v>12.456</v>
      </c>
      <c r="AC34" s="9">
        <v>9.2449999999999992</v>
      </c>
      <c r="AD34">
        <f t="shared" si="7"/>
        <v>25.778741168914586</v>
      </c>
      <c r="AE34">
        <v>28.54</v>
      </c>
      <c r="AF34">
        <v>0.45</v>
      </c>
      <c r="AG34">
        <v>12.86</v>
      </c>
      <c r="AH34">
        <v>34.58</v>
      </c>
    </row>
    <row r="35" spans="1:34" x14ac:dyDescent="0.2">
      <c r="A35">
        <v>5831</v>
      </c>
      <c r="B35">
        <v>151570</v>
      </c>
      <c r="C35" t="s">
        <v>33</v>
      </c>
      <c r="D35" t="s">
        <v>246</v>
      </c>
      <c r="E35" s="11">
        <v>42690</v>
      </c>
      <c r="F35" t="s">
        <v>62</v>
      </c>
      <c r="G35" t="s">
        <v>62</v>
      </c>
      <c r="H35" t="s">
        <v>62</v>
      </c>
      <c r="I35" t="s">
        <v>62</v>
      </c>
      <c r="J35" s="30">
        <v>1</v>
      </c>
      <c r="K35" s="30">
        <v>3</v>
      </c>
      <c r="L35" s="9" t="s">
        <v>241</v>
      </c>
      <c r="N35">
        <v>12</v>
      </c>
      <c r="O35">
        <v>42</v>
      </c>
      <c r="P35">
        <v>52.87</v>
      </c>
      <c r="Q35">
        <f t="shared" si="8"/>
        <v>12.71468611111111</v>
      </c>
      <c r="R35">
        <v>131</v>
      </c>
      <c r="S35">
        <v>25</v>
      </c>
      <c r="T35">
        <v>5.93</v>
      </c>
      <c r="U35">
        <f t="shared" si="9"/>
        <v>131.41831388888889</v>
      </c>
      <c r="V35">
        <v>8593194.8688951917</v>
      </c>
      <c r="W35">
        <v>762612.46451802808</v>
      </c>
      <c r="X35" s="9">
        <v>8593119.2070208509</v>
      </c>
      <c r="Y35" s="9">
        <v>762714.68727825396</v>
      </c>
      <c r="Z35" s="9">
        <f t="shared" si="3"/>
        <v>127.17787518655788</v>
      </c>
      <c r="AA35" s="9">
        <f t="shared" si="6"/>
        <v>236.66869975055343</v>
      </c>
      <c r="AB35" s="31">
        <v>12.353999999999999</v>
      </c>
      <c r="AC35" s="9">
        <v>10.054</v>
      </c>
      <c r="AD35">
        <f t="shared" si="7"/>
        <v>18.617451837461541</v>
      </c>
      <c r="AE35">
        <v>31.41</v>
      </c>
      <c r="AF35">
        <v>0.41</v>
      </c>
      <c r="AG35">
        <v>19.45</v>
      </c>
      <c r="AH35">
        <v>36.1</v>
      </c>
    </row>
    <row r="36" spans="1:34" x14ac:dyDescent="0.2">
      <c r="A36">
        <v>5595</v>
      </c>
      <c r="B36">
        <v>151670</v>
      </c>
      <c r="C36" t="s">
        <v>33</v>
      </c>
      <c r="D36" t="s">
        <v>247</v>
      </c>
      <c r="E36" s="11">
        <v>42690</v>
      </c>
      <c r="F36" t="s">
        <v>62</v>
      </c>
      <c r="G36" t="s">
        <v>62</v>
      </c>
      <c r="H36" t="s">
        <v>62</v>
      </c>
      <c r="I36" t="s">
        <v>62</v>
      </c>
      <c r="J36" s="30">
        <v>1</v>
      </c>
      <c r="K36" s="30">
        <v>3</v>
      </c>
      <c r="L36" s="9" t="s">
        <v>88</v>
      </c>
      <c r="N36">
        <v>12</v>
      </c>
      <c r="O36">
        <v>42</v>
      </c>
      <c r="P36">
        <v>56.25</v>
      </c>
      <c r="Q36">
        <f t="shared" si="8"/>
        <v>12.715624999999999</v>
      </c>
      <c r="R36">
        <v>131</v>
      </c>
      <c r="S36">
        <v>25</v>
      </c>
      <c r="T36">
        <v>6.41</v>
      </c>
      <c r="U36">
        <f t="shared" si="9"/>
        <v>131.41844722222223</v>
      </c>
      <c r="V36">
        <v>8593090.8240581043</v>
      </c>
      <c r="W36">
        <v>762625.98546165868</v>
      </c>
      <c r="X36" s="9">
        <v>8593119.2070208509</v>
      </c>
      <c r="Y36" s="9">
        <v>762714.68727825396</v>
      </c>
      <c r="Z36" s="9">
        <f t="shared" si="3"/>
        <v>93.132190146982808</v>
      </c>
      <c r="AA36" s="9">
        <f t="shared" si="6"/>
        <v>66.9818427137604</v>
      </c>
      <c r="AB36" s="31">
        <v>12.255000000000001</v>
      </c>
      <c r="AC36" s="9">
        <v>10.541</v>
      </c>
      <c r="AD36">
        <f t="shared" si="7"/>
        <v>13.986128110975116</v>
      </c>
      <c r="AE36">
        <v>29.89</v>
      </c>
      <c r="AF36">
        <v>0.41</v>
      </c>
      <c r="AG36">
        <v>14.56</v>
      </c>
      <c r="AH36">
        <v>35.200000000000003</v>
      </c>
    </row>
    <row r="37" spans="1:34" x14ac:dyDescent="0.2">
      <c r="A37">
        <v>5769</v>
      </c>
      <c r="B37">
        <v>151631</v>
      </c>
      <c r="C37" t="s">
        <v>33</v>
      </c>
      <c r="D37" t="s">
        <v>248</v>
      </c>
      <c r="E37" s="11">
        <v>42690</v>
      </c>
      <c r="F37" t="s">
        <v>62</v>
      </c>
      <c r="G37" t="s">
        <v>62</v>
      </c>
      <c r="H37" t="s">
        <v>62</v>
      </c>
      <c r="I37" t="s">
        <v>62</v>
      </c>
      <c r="J37" s="30">
        <v>1</v>
      </c>
      <c r="K37" s="30">
        <v>3</v>
      </c>
      <c r="L37" s="9" t="s">
        <v>109</v>
      </c>
      <c r="N37">
        <v>12</v>
      </c>
      <c r="O37">
        <v>42</v>
      </c>
      <c r="P37">
        <v>51.95</v>
      </c>
      <c r="Q37">
        <f t="shared" si="8"/>
        <v>12.714430555555555</v>
      </c>
      <c r="R37">
        <v>131</v>
      </c>
      <c r="S37">
        <v>25</v>
      </c>
      <c r="T37">
        <v>9.35</v>
      </c>
      <c r="U37">
        <f t="shared" si="9"/>
        <v>131.41926388888888</v>
      </c>
      <c r="V37">
        <v>8593222.1921075061</v>
      </c>
      <c r="W37">
        <v>762715.94678643602</v>
      </c>
      <c r="X37" s="9">
        <v>8593119.2070208509</v>
      </c>
      <c r="Y37" s="9">
        <v>762714.68727825396</v>
      </c>
      <c r="Z37" s="9">
        <f t="shared" si="3"/>
        <v>102.99278826329952</v>
      </c>
      <c r="AA37" s="9">
        <f t="shared" si="6"/>
        <v>88.747178913486124</v>
      </c>
      <c r="AB37" s="31">
        <v>12.462</v>
      </c>
      <c r="AC37" s="9">
        <v>9.8940000000000001</v>
      </c>
      <c r="AD37">
        <f t="shared" si="7"/>
        <v>20.606644198363021</v>
      </c>
      <c r="AE37">
        <v>31.25</v>
      </c>
      <c r="AF37">
        <v>0.39</v>
      </c>
      <c r="AG37">
        <v>18.25</v>
      </c>
      <c r="AH37">
        <v>36.4</v>
      </c>
    </row>
    <row r="38" spans="1:34" x14ac:dyDescent="0.2">
      <c r="A38">
        <v>5728</v>
      </c>
      <c r="B38">
        <v>151510</v>
      </c>
      <c r="C38" t="s">
        <v>28</v>
      </c>
      <c r="D38" t="s">
        <v>233</v>
      </c>
      <c r="E38" s="11">
        <v>42691</v>
      </c>
      <c r="F38" t="s">
        <v>62</v>
      </c>
      <c r="G38" t="s">
        <v>62</v>
      </c>
      <c r="H38" t="s">
        <v>62</v>
      </c>
      <c r="I38" t="s">
        <v>62</v>
      </c>
      <c r="J38" s="30">
        <v>1</v>
      </c>
      <c r="K38" s="30">
        <v>4</v>
      </c>
      <c r="L38" s="9" t="s">
        <v>109</v>
      </c>
      <c r="N38">
        <v>12</v>
      </c>
      <c r="O38">
        <v>42</v>
      </c>
      <c r="P38">
        <v>54.61</v>
      </c>
      <c r="Q38">
        <f>N38+O38/60+P38/3600</f>
        <v>12.715169444444443</v>
      </c>
      <c r="R38">
        <v>131</v>
      </c>
      <c r="S38">
        <v>25</v>
      </c>
      <c r="T38">
        <v>8.09</v>
      </c>
      <c r="U38">
        <f>R38+S38/60+T38/3600</f>
        <v>131.41891388888888</v>
      </c>
      <c r="V38">
        <v>8593140.7703972515</v>
      </c>
      <c r="W38">
        <v>762677.15826517914</v>
      </c>
      <c r="X38" s="9">
        <v>8593119.2070208509</v>
      </c>
      <c r="Y38" s="9">
        <v>762714.68727825396</v>
      </c>
      <c r="Z38" s="9">
        <f t="shared" si="3"/>
        <v>43.282860628251804</v>
      </c>
      <c r="AA38" s="9">
        <f t="shared" si="6"/>
        <v>29.296549298521743</v>
      </c>
      <c r="AB38" s="31" t="s">
        <v>62</v>
      </c>
      <c r="AC38" s="9" t="s">
        <v>62</v>
      </c>
      <c r="AD38" t="s">
        <v>62</v>
      </c>
      <c r="AE38" t="s">
        <v>62</v>
      </c>
      <c r="AF38" t="s">
        <v>62</v>
      </c>
      <c r="AH38" t="s">
        <v>62</v>
      </c>
    </row>
    <row r="39" spans="1:34" x14ac:dyDescent="0.2">
      <c r="A39">
        <v>5685</v>
      </c>
      <c r="B39">
        <v>151841</v>
      </c>
      <c r="C39" t="s">
        <v>28</v>
      </c>
      <c r="D39" t="s">
        <v>234</v>
      </c>
      <c r="E39" s="11">
        <v>42691</v>
      </c>
      <c r="F39" t="s">
        <v>62</v>
      </c>
      <c r="G39" t="s">
        <v>62</v>
      </c>
      <c r="H39" t="s">
        <v>62</v>
      </c>
      <c r="I39" t="s">
        <v>62</v>
      </c>
      <c r="J39" s="30">
        <v>1</v>
      </c>
      <c r="K39" s="30">
        <v>4</v>
      </c>
      <c r="L39" s="9" t="s">
        <v>109</v>
      </c>
      <c r="N39">
        <v>12</v>
      </c>
      <c r="O39">
        <v>42</v>
      </c>
      <c r="P39">
        <v>52.99</v>
      </c>
      <c r="Q39">
        <f t="shared" ref="Q39:Q60" si="10">N39+O39/60+P39/3600</f>
        <v>12.714719444444444</v>
      </c>
      <c r="R39">
        <v>131</v>
      </c>
      <c r="S39">
        <v>25</v>
      </c>
      <c r="T39">
        <v>8.9600000000000009</v>
      </c>
      <c r="U39">
        <f t="shared" ref="U39:U60" si="11">R39+S39/60+T39/3600</f>
        <v>131.41915555555553</v>
      </c>
      <c r="V39">
        <v>8593190.3292433321</v>
      </c>
      <c r="W39">
        <v>762703.87885878095</v>
      </c>
      <c r="X39" s="9">
        <v>8593119.2070208509</v>
      </c>
      <c r="Y39" s="9">
        <v>762714.68727825396</v>
      </c>
      <c r="Z39" s="9">
        <f t="shared" si="3"/>
        <v>71.938810541899386</v>
      </c>
      <c r="AA39" s="9">
        <f t="shared" si="6"/>
        <v>46.521436846746091</v>
      </c>
      <c r="AB39" t="s">
        <v>62</v>
      </c>
      <c r="AC39" s="9" t="s">
        <v>62</v>
      </c>
      <c r="AD39" t="s">
        <v>62</v>
      </c>
      <c r="AE39" t="s">
        <v>62</v>
      </c>
      <c r="AF39" t="s">
        <v>62</v>
      </c>
      <c r="AH39" t="s">
        <v>62</v>
      </c>
    </row>
    <row r="40" spans="1:34" x14ac:dyDescent="0.2">
      <c r="A40">
        <v>5663</v>
      </c>
      <c r="B40">
        <v>151331</v>
      </c>
      <c r="C40" t="s">
        <v>28</v>
      </c>
      <c r="D40" t="s">
        <v>236</v>
      </c>
      <c r="E40" s="11">
        <v>42691</v>
      </c>
      <c r="F40" t="s">
        <v>62</v>
      </c>
      <c r="G40" t="s">
        <v>62</v>
      </c>
      <c r="H40" t="s">
        <v>62</v>
      </c>
      <c r="I40" t="s">
        <v>62</v>
      </c>
      <c r="J40" s="30">
        <v>1</v>
      </c>
      <c r="K40" s="30">
        <v>4</v>
      </c>
      <c r="L40" s="9" t="s">
        <v>251</v>
      </c>
      <c r="N40">
        <v>12</v>
      </c>
      <c r="O40">
        <v>42</v>
      </c>
      <c r="P40">
        <v>53.89</v>
      </c>
      <c r="Q40">
        <f t="shared" si="10"/>
        <v>12.714969444444444</v>
      </c>
      <c r="R40">
        <v>131</v>
      </c>
      <c r="S40">
        <v>25</v>
      </c>
      <c r="T40">
        <v>9.74</v>
      </c>
      <c r="U40">
        <f t="shared" si="11"/>
        <v>131.41937222222222</v>
      </c>
      <c r="V40">
        <v>8593162.4418540448</v>
      </c>
      <c r="W40">
        <v>762727.16279663425</v>
      </c>
      <c r="X40" s="9">
        <v>8593119.2070208509</v>
      </c>
      <c r="Y40" s="9">
        <v>762714.68727825396</v>
      </c>
      <c r="Z40" s="9">
        <f t="shared" si="3"/>
        <v>44.998770651708526</v>
      </c>
      <c r="AA40" s="9">
        <f t="shared" si="6"/>
        <v>34.252009717497913</v>
      </c>
      <c r="AB40" s="31" t="s">
        <v>62</v>
      </c>
      <c r="AC40" t="s">
        <v>62</v>
      </c>
      <c r="AD40" t="s">
        <v>62</v>
      </c>
      <c r="AE40" t="s">
        <v>62</v>
      </c>
      <c r="AF40" t="s">
        <v>62</v>
      </c>
      <c r="AH40" t="s">
        <v>62</v>
      </c>
    </row>
    <row r="41" spans="1:34" x14ac:dyDescent="0.2">
      <c r="A41">
        <v>5470</v>
      </c>
      <c r="B41">
        <v>151870</v>
      </c>
      <c r="C41" t="s">
        <v>28</v>
      </c>
      <c r="D41" t="s">
        <v>237</v>
      </c>
      <c r="E41" s="11">
        <v>42691</v>
      </c>
      <c r="F41" t="s">
        <v>62</v>
      </c>
      <c r="G41" t="s">
        <v>62</v>
      </c>
      <c r="H41" t="s">
        <v>62</v>
      </c>
      <c r="I41" t="s">
        <v>62</v>
      </c>
      <c r="J41" s="30">
        <v>1</v>
      </c>
      <c r="K41" s="30">
        <v>4</v>
      </c>
      <c r="L41" s="9" t="s">
        <v>109</v>
      </c>
      <c r="N41">
        <v>12</v>
      </c>
      <c r="O41">
        <v>42</v>
      </c>
      <c r="P41">
        <v>52.25</v>
      </c>
      <c r="Q41">
        <f t="shared" si="10"/>
        <v>12.714513888888888</v>
      </c>
      <c r="R41">
        <v>131</v>
      </c>
      <c r="S41">
        <v>25</v>
      </c>
      <c r="T41">
        <v>8.8699999999999992</v>
      </c>
      <c r="U41">
        <f t="shared" si="11"/>
        <v>131.41913055555554</v>
      </c>
      <c r="V41">
        <v>8593213.1040733568</v>
      </c>
      <c r="W41">
        <v>762701.3740970022</v>
      </c>
      <c r="X41" s="9">
        <v>8593119.2070208509</v>
      </c>
      <c r="Y41" s="9">
        <v>762714.68727825396</v>
      </c>
      <c r="Z41" s="9">
        <f t="shared" si="3"/>
        <v>94.836160109705602</v>
      </c>
      <c r="AA41" s="9">
        <f t="shared" si="6"/>
        <v>101.38099393253904</v>
      </c>
      <c r="AB41" s="31" t="s">
        <v>62</v>
      </c>
      <c r="AC41" s="9" t="s">
        <v>62</v>
      </c>
      <c r="AD41" t="s">
        <v>62</v>
      </c>
      <c r="AE41" t="s">
        <v>62</v>
      </c>
      <c r="AF41" t="s">
        <v>62</v>
      </c>
      <c r="AH41" t="s">
        <v>62</v>
      </c>
    </row>
    <row r="42" spans="1:34" x14ac:dyDescent="0.2">
      <c r="A42">
        <v>5520</v>
      </c>
      <c r="B42">
        <v>151610</v>
      </c>
      <c r="C42" t="s">
        <v>28</v>
      </c>
      <c r="D42" t="s">
        <v>238</v>
      </c>
      <c r="E42" s="11">
        <v>42691</v>
      </c>
      <c r="F42" t="s">
        <v>62</v>
      </c>
      <c r="G42" t="s">
        <v>62</v>
      </c>
      <c r="H42" t="s">
        <v>62</v>
      </c>
      <c r="I42" t="s">
        <v>62</v>
      </c>
      <c r="J42" s="30">
        <v>1</v>
      </c>
      <c r="K42" s="30">
        <v>4</v>
      </c>
      <c r="L42" s="9" t="s">
        <v>251</v>
      </c>
      <c r="N42">
        <v>12</v>
      </c>
      <c r="O42">
        <v>42</v>
      </c>
      <c r="P42">
        <v>57.47</v>
      </c>
      <c r="Q42">
        <f t="shared" si="10"/>
        <v>12.715963888888888</v>
      </c>
      <c r="R42">
        <v>131</v>
      </c>
      <c r="S42">
        <v>25</v>
      </c>
      <c r="T42">
        <v>11.91</v>
      </c>
      <c r="U42">
        <f t="shared" si="11"/>
        <v>131.41997499999999</v>
      </c>
      <c r="V42">
        <v>8593051.7737147491</v>
      </c>
      <c r="W42">
        <v>762791.63189092232</v>
      </c>
      <c r="X42" s="9">
        <v>8593119.2070208509</v>
      </c>
      <c r="Y42" s="9">
        <v>762714.68727825396</v>
      </c>
      <c r="Z42" s="9">
        <f t="shared" si="3"/>
        <v>102.31189662248983</v>
      </c>
      <c r="AA42" s="9">
        <f t="shared" si="6"/>
        <v>2.4340728735416644</v>
      </c>
      <c r="AB42" t="s">
        <v>62</v>
      </c>
      <c r="AC42" t="s">
        <v>62</v>
      </c>
      <c r="AD42" t="s">
        <v>62</v>
      </c>
      <c r="AE42" t="s">
        <v>62</v>
      </c>
      <c r="AF42" t="s">
        <v>62</v>
      </c>
      <c r="AH42" t="s">
        <v>62</v>
      </c>
    </row>
    <row r="43" spans="1:34" x14ac:dyDescent="0.2">
      <c r="A43">
        <v>5707</v>
      </c>
      <c r="B43">
        <v>151930</v>
      </c>
      <c r="C43" t="s">
        <v>28</v>
      </c>
      <c r="D43" t="s">
        <v>239</v>
      </c>
      <c r="E43" s="11">
        <v>42691</v>
      </c>
      <c r="F43" t="s">
        <v>62</v>
      </c>
      <c r="G43" t="s">
        <v>62</v>
      </c>
      <c r="H43" t="s">
        <v>62</v>
      </c>
      <c r="I43" t="s">
        <v>62</v>
      </c>
      <c r="J43" s="30">
        <v>1</v>
      </c>
      <c r="K43" s="30">
        <v>4</v>
      </c>
      <c r="L43" s="9" t="s">
        <v>251</v>
      </c>
      <c r="N43">
        <v>12</v>
      </c>
      <c r="O43">
        <v>42</v>
      </c>
      <c r="P43">
        <v>54.81</v>
      </c>
      <c r="Q43">
        <f t="shared" si="10"/>
        <v>12.715224999999998</v>
      </c>
      <c r="R43">
        <v>131</v>
      </c>
      <c r="S43">
        <v>25</v>
      </c>
      <c r="T43">
        <v>12.52</v>
      </c>
      <c r="U43">
        <f t="shared" si="11"/>
        <v>131.42014444444445</v>
      </c>
      <c r="V43">
        <v>8593133.3778893724</v>
      </c>
      <c r="W43">
        <v>762810.80302767153</v>
      </c>
      <c r="X43" s="9">
        <v>8593119.2070208509</v>
      </c>
      <c r="Y43" s="9">
        <v>762714.68727825396</v>
      </c>
      <c r="Z43" s="9">
        <f t="shared" si="3"/>
        <v>97.154777549828196</v>
      </c>
      <c r="AA43" s="9">
        <f t="shared" si="6"/>
        <v>6.1604547918720014</v>
      </c>
      <c r="AB43" s="31" t="s">
        <v>62</v>
      </c>
      <c r="AC43" t="s">
        <v>62</v>
      </c>
      <c r="AD43" t="s">
        <v>62</v>
      </c>
      <c r="AE43" t="s">
        <v>62</v>
      </c>
      <c r="AF43" t="s">
        <v>62</v>
      </c>
      <c r="AH43" t="s">
        <v>62</v>
      </c>
    </row>
    <row r="44" spans="1:34" x14ac:dyDescent="0.2">
      <c r="A44">
        <v>5617</v>
      </c>
      <c r="B44">
        <v>151451</v>
      </c>
      <c r="C44" t="s">
        <v>33</v>
      </c>
      <c r="D44" t="s">
        <v>240</v>
      </c>
      <c r="E44" s="11">
        <v>42691</v>
      </c>
      <c r="F44" t="s">
        <v>62</v>
      </c>
      <c r="G44" t="s">
        <v>62</v>
      </c>
      <c r="H44" t="s">
        <v>62</v>
      </c>
      <c r="I44" t="s">
        <v>62</v>
      </c>
      <c r="J44" s="30">
        <v>1</v>
      </c>
      <c r="K44" s="30">
        <v>4</v>
      </c>
      <c r="L44" s="9" t="s">
        <v>241</v>
      </c>
      <c r="N44">
        <v>12</v>
      </c>
      <c r="O44" s="9">
        <v>43</v>
      </c>
      <c r="P44">
        <v>11.28</v>
      </c>
      <c r="Q44">
        <f t="shared" si="10"/>
        <v>12.719799999999999</v>
      </c>
      <c r="R44">
        <v>131</v>
      </c>
      <c r="S44">
        <v>25</v>
      </c>
      <c r="T44">
        <v>42.72</v>
      </c>
      <c r="U44">
        <f t="shared" si="11"/>
        <v>131.42853333333332</v>
      </c>
      <c r="V44">
        <v>8592618.5458264332</v>
      </c>
      <c r="W44">
        <v>763717.54536523181</v>
      </c>
      <c r="X44" s="9">
        <v>8593119.2070208509</v>
      </c>
      <c r="Y44" s="9">
        <v>762714.68727825396</v>
      </c>
      <c r="Z44" s="9">
        <f t="shared" si="3"/>
        <v>1120.8862449921319</v>
      </c>
      <c r="AA44" s="9">
        <f t="shared" si="6"/>
        <v>1020.9527827628383</v>
      </c>
      <c r="AB44" s="31" t="s">
        <v>62</v>
      </c>
      <c r="AC44" s="9" t="s">
        <v>62</v>
      </c>
      <c r="AD44" t="s">
        <v>62</v>
      </c>
      <c r="AE44" t="s">
        <v>62</v>
      </c>
      <c r="AF44" t="s">
        <v>62</v>
      </c>
      <c r="AH44" t="s">
        <v>62</v>
      </c>
    </row>
    <row r="45" spans="1:34" x14ac:dyDescent="0.2">
      <c r="A45">
        <v>5649</v>
      </c>
      <c r="B45">
        <v>151940</v>
      </c>
      <c r="C45" t="s">
        <v>33</v>
      </c>
      <c r="D45" t="s">
        <v>243</v>
      </c>
      <c r="E45" s="11">
        <v>42691</v>
      </c>
      <c r="F45" t="s">
        <v>62</v>
      </c>
      <c r="G45" t="s">
        <v>62</v>
      </c>
      <c r="H45" t="s">
        <v>62</v>
      </c>
      <c r="I45" t="s">
        <v>62</v>
      </c>
      <c r="J45" s="30">
        <v>1</v>
      </c>
      <c r="K45" s="30">
        <v>4</v>
      </c>
      <c r="L45" s="9" t="s">
        <v>88</v>
      </c>
      <c r="N45">
        <v>12</v>
      </c>
      <c r="O45" s="9">
        <v>42</v>
      </c>
      <c r="P45">
        <v>53.93</v>
      </c>
      <c r="Q45">
        <f t="shared" si="10"/>
        <v>12.714980555555554</v>
      </c>
      <c r="R45">
        <v>131</v>
      </c>
      <c r="S45">
        <v>25</v>
      </c>
      <c r="T45">
        <v>8.07</v>
      </c>
      <c r="U45">
        <f t="shared" si="11"/>
        <v>131.41890833333332</v>
      </c>
      <c r="V45">
        <v>8593161.6810126249</v>
      </c>
      <c r="W45">
        <v>762676.74901731685</v>
      </c>
      <c r="X45" s="9">
        <v>8593119.2070208509</v>
      </c>
      <c r="Y45" s="9">
        <v>762714.68727825396</v>
      </c>
      <c r="Z45" s="9">
        <f t="shared" si="3"/>
        <v>56.950431255188519</v>
      </c>
      <c r="AA45" s="9">
        <f t="shared" si="6"/>
        <v>129.32536869139776</v>
      </c>
      <c r="AB45" s="31" t="s">
        <v>62</v>
      </c>
      <c r="AC45" s="9" t="s">
        <v>62</v>
      </c>
      <c r="AD45" t="s">
        <v>62</v>
      </c>
      <c r="AE45" t="s">
        <v>62</v>
      </c>
      <c r="AF45" t="s">
        <v>62</v>
      </c>
      <c r="AH45" t="s">
        <v>62</v>
      </c>
    </row>
    <row r="46" spans="1:34" x14ac:dyDescent="0.2">
      <c r="A46">
        <v>5696</v>
      </c>
      <c r="B46">
        <v>151919</v>
      </c>
      <c r="C46" t="s">
        <v>33</v>
      </c>
      <c r="D46" t="s">
        <v>244</v>
      </c>
      <c r="E46" s="11">
        <v>42691</v>
      </c>
      <c r="F46" t="s">
        <v>62</v>
      </c>
      <c r="G46" t="s">
        <v>62</v>
      </c>
      <c r="H46" t="s">
        <v>62</v>
      </c>
      <c r="I46" t="s">
        <v>62</v>
      </c>
      <c r="J46" s="30">
        <v>1</v>
      </c>
      <c r="K46" s="30">
        <v>4</v>
      </c>
      <c r="L46" s="9" t="s">
        <v>241</v>
      </c>
      <c r="N46">
        <v>12</v>
      </c>
      <c r="O46" s="9">
        <v>43</v>
      </c>
      <c r="P46">
        <v>10.07</v>
      </c>
      <c r="Q46">
        <f t="shared" si="10"/>
        <v>12.719463888888889</v>
      </c>
      <c r="R46">
        <v>131</v>
      </c>
      <c r="S46">
        <v>25</v>
      </c>
      <c r="T46">
        <v>3.48</v>
      </c>
      <c r="U46">
        <f t="shared" si="11"/>
        <v>131.41763333333333</v>
      </c>
      <c r="V46">
        <v>8592666.7832430005</v>
      </c>
      <c r="W46">
        <v>762533.60629005032</v>
      </c>
      <c r="X46" s="9">
        <v>8593119.2070208509</v>
      </c>
      <c r="Y46" s="9">
        <v>762714.68727825396</v>
      </c>
      <c r="Z46" s="9">
        <f t="shared" si="3"/>
        <v>487.31673381198937</v>
      </c>
      <c r="AA46" s="9">
        <f t="shared" si="6"/>
        <v>593.12620395714498</v>
      </c>
      <c r="AB46" s="31" t="s">
        <v>62</v>
      </c>
      <c r="AC46" s="9" t="s">
        <v>62</v>
      </c>
      <c r="AD46" t="s">
        <v>62</v>
      </c>
      <c r="AE46" t="s">
        <v>62</v>
      </c>
      <c r="AF46" t="s">
        <v>62</v>
      </c>
      <c r="AH46" t="s">
        <v>62</v>
      </c>
    </row>
    <row r="47" spans="1:34" x14ac:dyDescent="0.2">
      <c r="A47">
        <v>5831</v>
      </c>
      <c r="B47">
        <v>151570</v>
      </c>
      <c r="C47" t="s">
        <v>33</v>
      </c>
      <c r="D47" t="s">
        <v>246</v>
      </c>
      <c r="E47" s="11">
        <v>42691</v>
      </c>
      <c r="F47" t="s">
        <v>62</v>
      </c>
      <c r="G47" t="s">
        <v>62</v>
      </c>
      <c r="H47" t="s">
        <v>62</v>
      </c>
      <c r="I47" t="s">
        <v>62</v>
      </c>
      <c r="J47" s="30">
        <v>1</v>
      </c>
      <c r="K47" s="30">
        <v>4</v>
      </c>
      <c r="L47" s="9" t="s">
        <v>62</v>
      </c>
      <c r="N47">
        <v>12</v>
      </c>
      <c r="O47">
        <v>42</v>
      </c>
      <c r="P47" t="s">
        <v>62</v>
      </c>
      <c r="Q47">
        <f>N47+O44/60+P44/3600</f>
        <v>12.719799999999999</v>
      </c>
      <c r="R47">
        <v>131</v>
      </c>
      <c r="S47">
        <v>25</v>
      </c>
      <c r="T47" t="s">
        <v>62</v>
      </c>
      <c r="U47">
        <f>R47+S47/60+T44/3600</f>
        <v>131.42853333333332</v>
      </c>
      <c r="V47">
        <v>8592618.5458264332</v>
      </c>
      <c r="W47">
        <v>763717.54536523181</v>
      </c>
      <c r="X47" s="9">
        <v>8593119.2070208509</v>
      </c>
      <c r="Y47" s="9">
        <v>762714.68727825396</v>
      </c>
      <c r="Z47" s="9">
        <f t="shared" si="3"/>
        <v>1120.8862449921319</v>
      </c>
      <c r="AA47" s="9">
        <f t="shared" si="6"/>
        <v>1246.3354116928958</v>
      </c>
      <c r="AB47" s="31" t="s">
        <v>62</v>
      </c>
      <c r="AC47" t="s">
        <v>62</v>
      </c>
      <c r="AD47" t="s">
        <v>62</v>
      </c>
      <c r="AE47" t="s">
        <v>62</v>
      </c>
      <c r="AF47" t="s">
        <v>62</v>
      </c>
      <c r="AH47" t="s">
        <v>62</v>
      </c>
    </row>
    <row r="48" spans="1:34" x14ac:dyDescent="0.2">
      <c r="A48">
        <v>5595</v>
      </c>
      <c r="B48">
        <v>151670</v>
      </c>
      <c r="C48" t="s">
        <v>33</v>
      </c>
      <c r="D48" t="s">
        <v>247</v>
      </c>
      <c r="E48" s="11">
        <v>42691</v>
      </c>
      <c r="F48" t="s">
        <v>62</v>
      </c>
      <c r="G48" t="s">
        <v>62</v>
      </c>
      <c r="H48" t="s">
        <v>62</v>
      </c>
      <c r="I48" t="s">
        <v>62</v>
      </c>
      <c r="J48" s="30">
        <v>1</v>
      </c>
      <c r="K48" s="30">
        <v>4</v>
      </c>
      <c r="L48" s="9" t="s">
        <v>241</v>
      </c>
      <c r="N48">
        <v>12</v>
      </c>
      <c r="O48">
        <v>42</v>
      </c>
      <c r="P48">
        <v>53.95</v>
      </c>
      <c r="Q48">
        <f t="shared" si="10"/>
        <v>12.714986111111111</v>
      </c>
      <c r="R48">
        <v>131</v>
      </c>
      <c r="S48">
        <v>25</v>
      </c>
      <c r="T48">
        <v>5.62</v>
      </c>
      <c r="U48">
        <f t="shared" si="11"/>
        <v>131.41822777777776</v>
      </c>
      <c r="V48">
        <v>8593161.7538524605</v>
      </c>
      <c r="W48">
        <v>762602.79977258167</v>
      </c>
      <c r="X48" s="9">
        <v>8593119.2070208509</v>
      </c>
      <c r="Y48" s="9">
        <v>762714.68727825396</v>
      </c>
      <c r="Z48" s="9">
        <f t="shared" si="3"/>
        <v>119.70399661493887</v>
      </c>
      <c r="AA48" s="9">
        <f t="shared" si="6"/>
        <v>74.623132508576802</v>
      </c>
      <c r="AB48" s="31" t="s">
        <v>62</v>
      </c>
      <c r="AC48" s="9" t="s">
        <v>62</v>
      </c>
      <c r="AD48" t="s">
        <v>62</v>
      </c>
      <c r="AE48" t="s">
        <v>62</v>
      </c>
      <c r="AF48" t="s">
        <v>62</v>
      </c>
      <c r="AH48" t="s">
        <v>62</v>
      </c>
    </row>
    <row r="49" spans="1:34" x14ac:dyDescent="0.2">
      <c r="A49">
        <v>5769</v>
      </c>
      <c r="B49">
        <v>151631</v>
      </c>
      <c r="C49" t="s">
        <v>33</v>
      </c>
      <c r="D49" t="s">
        <v>248</v>
      </c>
      <c r="E49" s="11">
        <v>42691</v>
      </c>
      <c r="F49" t="s">
        <v>62</v>
      </c>
      <c r="G49" t="s">
        <v>62</v>
      </c>
      <c r="H49" t="s">
        <v>62</v>
      </c>
      <c r="I49" t="s">
        <v>62</v>
      </c>
      <c r="J49" s="30">
        <v>1</v>
      </c>
      <c r="K49" s="30">
        <v>4</v>
      </c>
      <c r="L49" s="9" t="s">
        <v>88</v>
      </c>
      <c r="N49">
        <v>12</v>
      </c>
      <c r="O49">
        <v>42</v>
      </c>
      <c r="P49">
        <v>54.42</v>
      </c>
      <c r="Q49">
        <f t="shared" si="10"/>
        <v>12.715116666666667</v>
      </c>
      <c r="R49">
        <v>131</v>
      </c>
      <c r="S49">
        <v>25</v>
      </c>
      <c r="T49">
        <v>13.58</v>
      </c>
      <c r="U49">
        <f t="shared" si="11"/>
        <v>131.42043888888887</v>
      </c>
      <c r="V49">
        <v>8593145.0697842445</v>
      </c>
      <c r="W49">
        <v>762842.90647819883</v>
      </c>
      <c r="X49" s="9">
        <v>8593119.2070208509</v>
      </c>
      <c r="Y49" s="9">
        <v>762714.68727825396</v>
      </c>
      <c r="Z49" s="9">
        <f t="shared" si="3"/>
        <v>130.80155107971549</v>
      </c>
      <c r="AA49" s="9">
        <f t="shared" si="6"/>
        <v>148.54836275694817</v>
      </c>
      <c r="AB49" s="31" t="s">
        <v>62</v>
      </c>
      <c r="AC49" s="9" t="s">
        <v>62</v>
      </c>
      <c r="AD49" t="s">
        <v>62</v>
      </c>
      <c r="AE49" t="s">
        <v>62</v>
      </c>
      <c r="AF49" t="s">
        <v>62</v>
      </c>
      <c r="AH49" t="s">
        <v>62</v>
      </c>
    </row>
    <row r="50" spans="1:34" x14ac:dyDescent="0.2">
      <c r="A50">
        <v>5670</v>
      </c>
      <c r="B50">
        <v>151510</v>
      </c>
      <c r="C50" t="s">
        <v>28</v>
      </c>
      <c r="D50" t="s">
        <v>257</v>
      </c>
      <c r="E50" s="11">
        <v>42693</v>
      </c>
      <c r="F50" s="29">
        <v>12.61</v>
      </c>
      <c r="G50" s="29">
        <v>5.08</v>
      </c>
      <c r="H50" s="32">
        <v>5.03</v>
      </c>
      <c r="I50" s="29">
        <v>231.5</v>
      </c>
      <c r="J50" s="30">
        <v>2</v>
      </c>
      <c r="K50" s="30">
        <v>1</v>
      </c>
      <c r="L50" s="9" t="s">
        <v>258</v>
      </c>
      <c r="N50">
        <v>12</v>
      </c>
      <c r="O50">
        <v>42</v>
      </c>
      <c r="P50">
        <v>55.47</v>
      </c>
      <c r="Q50">
        <f t="shared" si="10"/>
        <v>12.715408333333333</v>
      </c>
      <c r="R50">
        <v>131</v>
      </c>
      <c r="S50">
        <v>25</v>
      </c>
      <c r="T50">
        <v>9.39</v>
      </c>
      <c r="U50">
        <f t="shared" si="11"/>
        <v>131.419275</v>
      </c>
      <c r="V50">
        <v>8593113.9667302892</v>
      </c>
      <c r="W50">
        <v>762716.1477266592</v>
      </c>
      <c r="X50" s="9">
        <v>8593119.2070208509</v>
      </c>
      <c r="Y50" s="9">
        <v>762714.68727825396</v>
      </c>
      <c r="Z50" s="9">
        <v>1.2512412500000001</v>
      </c>
      <c r="AA50" t="s">
        <v>62</v>
      </c>
      <c r="AB50" s="31">
        <v>12.250999999999999</v>
      </c>
      <c r="AC50">
        <v>12.125</v>
      </c>
      <c r="AD50">
        <f t="shared" si="7"/>
        <v>1.0284874704105773</v>
      </c>
      <c r="AE50">
        <v>29.21</v>
      </c>
      <c r="AF50">
        <v>0.25</v>
      </c>
      <c r="AG50">
        <v>10.25</v>
      </c>
      <c r="AH50">
        <v>32.21</v>
      </c>
    </row>
    <row r="51" spans="1:34" x14ac:dyDescent="0.2">
      <c r="A51">
        <v>5681</v>
      </c>
      <c r="B51">
        <v>151841</v>
      </c>
      <c r="C51" t="s">
        <v>28</v>
      </c>
      <c r="D51" t="s">
        <v>259</v>
      </c>
      <c r="E51" s="11">
        <v>42693</v>
      </c>
      <c r="F51" s="29">
        <v>10.91</v>
      </c>
      <c r="G51" s="29">
        <v>4.49</v>
      </c>
      <c r="H51" s="29">
        <v>4.18</v>
      </c>
      <c r="I51" s="29">
        <v>154.19999999999999</v>
      </c>
      <c r="J51" s="30">
        <v>2</v>
      </c>
      <c r="K51" s="30">
        <v>1</v>
      </c>
      <c r="L51" s="9" t="s">
        <v>250</v>
      </c>
      <c r="N51">
        <v>12</v>
      </c>
      <c r="O51">
        <v>42</v>
      </c>
      <c r="P51">
        <v>54.91</v>
      </c>
      <c r="Q51">
        <f t="shared" si="10"/>
        <v>12.715252777777778</v>
      </c>
      <c r="R51">
        <v>131</v>
      </c>
      <c r="S51">
        <v>25</v>
      </c>
      <c r="T51">
        <v>9.4600000000000009</v>
      </c>
      <c r="U51">
        <f t="shared" si="11"/>
        <v>131.41929444444443</v>
      </c>
      <c r="V51">
        <v>8593131.1629631184</v>
      </c>
      <c r="W51">
        <v>762718.42049663933</v>
      </c>
      <c r="X51" s="9">
        <v>8593119.2070208509</v>
      </c>
      <c r="Y51" s="9">
        <v>762714.68727825396</v>
      </c>
      <c r="Z51" s="9">
        <v>3.254151614</v>
      </c>
      <c r="AA51" t="s">
        <v>62</v>
      </c>
      <c r="AB51" s="31">
        <v>12.651</v>
      </c>
      <c r="AC51">
        <v>12.420999999999999</v>
      </c>
      <c r="AD51">
        <f t="shared" si="7"/>
        <v>1.8180380997549594</v>
      </c>
      <c r="AE51">
        <v>31.25</v>
      </c>
      <c r="AF51">
        <v>0.23</v>
      </c>
      <c r="AG51">
        <v>11.12</v>
      </c>
      <c r="AH51">
        <v>32.25</v>
      </c>
    </row>
    <row r="52" spans="1:34" x14ac:dyDescent="0.2">
      <c r="A52" s="9">
        <v>5837</v>
      </c>
      <c r="B52" s="9">
        <v>151331</v>
      </c>
      <c r="C52" s="9" t="s">
        <v>28</v>
      </c>
      <c r="D52" s="9" t="s">
        <v>260</v>
      </c>
      <c r="E52" s="26">
        <v>42693</v>
      </c>
      <c r="F52" s="33">
        <v>9.42</v>
      </c>
      <c r="G52" s="33">
        <v>3.91</v>
      </c>
      <c r="H52" s="33">
        <v>3.82</v>
      </c>
      <c r="I52" s="33">
        <v>90.4</v>
      </c>
      <c r="J52" s="30">
        <v>2</v>
      </c>
      <c r="K52" s="30">
        <v>1</v>
      </c>
      <c r="L52" s="9" t="s">
        <v>241</v>
      </c>
      <c r="M52" s="9" t="s">
        <v>261</v>
      </c>
      <c r="N52" s="9">
        <v>12</v>
      </c>
      <c r="O52" s="9">
        <v>42</v>
      </c>
      <c r="P52" s="9">
        <v>55.08</v>
      </c>
      <c r="Q52" s="9">
        <f>N52+O52/60+P52/3600</f>
        <v>12.715299999999999</v>
      </c>
      <c r="R52" s="9">
        <v>131</v>
      </c>
      <c r="S52" s="9">
        <v>25</v>
      </c>
      <c r="T52" s="9">
        <v>5.15</v>
      </c>
      <c r="U52" s="9">
        <f>R52+S52/60+T52/3600</f>
        <v>131.4180972222222</v>
      </c>
      <c r="V52" s="9">
        <v>8593127.1465814356</v>
      </c>
      <c r="W52" s="9">
        <v>762588.29179706937</v>
      </c>
      <c r="X52" s="9">
        <v>8593119.2070208509</v>
      </c>
      <c r="Y52" s="9">
        <v>762714.68727825396</v>
      </c>
      <c r="Z52" s="9">
        <f t="shared" si="3"/>
        <v>126.64459832998287</v>
      </c>
      <c r="AA52" t="s">
        <v>62</v>
      </c>
      <c r="AB52" s="31">
        <v>12.458</v>
      </c>
      <c r="AC52" s="9">
        <v>12.125</v>
      </c>
      <c r="AD52">
        <f t="shared" si="7"/>
        <v>2.6729812168887479</v>
      </c>
      <c r="AE52" s="9">
        <v>29.25</v>
      </c>
      <c r="AF52" s="9">
        <v>0.19</v>
      </c>
      <c r="AG52" s="9">
        <v>10.45</v>
      </c>
      <c r="AH52" s="9">
        <v>30.21</v>
      </c>
    </row>
    <row r="53" spans="1:34" x14ac:dyDescent="0.2">
      <c r="A53">
        <v>5803</v>
      </c>
      <c r="B53">
        <v>151870</v>
      </c>
      <c r="C53" t="s">
        <v>28</v>
      </c>
      <c r="D53" t="s">
        <v>262</v>
      </c>
      <c r="E53" s="11">
        <v>42693</v>
      </c>
      <c r="F53" s="15">
        <v>8.52</v>
      </c>
      <c r="G53" s="15">
        <v>3.82</v>
      </c>
      <c r="H53" s="15">
        <v>3.79</v>
      </c>
      <c r="I53" s="15">
        <v>62.1</v>
      </c>
      <c r="J53" s="30">
        <v>2</v>
      </c>
      <c r="K53" s="30">
        <v>1</v>
      </c>
      <c r="L53" s="9" t="s">
        <v>88</v>
      </c>
      <c r="N53">
        <v>12</v>
      </c>
      <c r="O53">
        <v>42</v>
      </c>
      <c r="P53">
        <v>54.36</v>
      </c>
      <c r="Q53">
        <f t="shared" si="10"/>
        <v>12.7151</v>
      </c>
      <c r="R53">
        <v>131</v>
      </c>
      <c r="S53">
        <v>25</v>
      </c>
      <c r="T53">
        <v>13.13</v>
      </c>
      <c r="U53">
        <f t="shared" si="11"/>
        <v>131.42031388888887</v>
      </c>
      <c r="V53">
        <v>8593147.0407517161</v>
      </c>
      <c r="W53">
        <v>762829.34216495289</v>
      </c>
      <c r="X53" s="9">
        <v>8593119.2070208509</v>
      </c>
      <c r="Y53" s="9">
        <v>762714.68727825396</v>
      </c>
      <c r="Z53" s="9">
        <f t="shared" si="3"/>
        <v>117.98499742689873</v>
      </c>
      <c r="AA53" t="s">
        <v>62</v>
      </c>
      <c r="AB53" s="31">
        <v>12.254</v>
      </c>
      <c r="AC53" s="9">
        <v>11.582000000000001</v>
      </c>
      <c r="AD53">
        <f t="shared" si="7"/>
        <v>5.4839236167781857</v>
      </c>
      <c r="AE53" s="9">
        <v>29.42</v>
      </c>
      <c r="AF53" s="9">
        <v>0.24</v>
      </c>
      <c r="AG53" s="9">
        <v>12.15</v>
      </c>
      <c r="AH53" s="9">
        <v>32.119999999999997</v>
      </c>
    </row>
    <row r="54" spans="1:34" x14ac:dyDescent="0.2">
      <c r="A54">
        <v>5714</v>
      </c>
      <c r="B54">
        <v>151610</v>
      </c>
      <c r="C54" t="s">
        <v>28</v>
      </c>
      <c r="D54" t="s">
        <v>263</v>
      </c>
      <c r="E54" s="11">
        <v>42693</v>
      </c>
      <c r="F54" s="29">
        <v>9.94</v>
      </c>
      <c r="G54" s="29">
        <v>4.12</v>
      </c>
      <c r="H54" s="29">
        <v>3.81</v>
      </c>
      <c r="I54" s="29">
        <v>70.5</v>
      </c>
      <c r="J54" s="30">
        <v>2</v>
      </c>
      <c r="K54" s="30">
        <v>1</v>
      </c>
      <c r="L54" s="9" t="s">
        <v>241</v>
      </c>
      <c r="N54">
        <v>12</v>
      </c>
      <c r="O54">
        <v>42</v>
      </c>
      <c r="P54">
        <v>54.14</v>
      </c>
      <c r="Q54">
        <f t="shared" si="10"/>
        <v>12.715038888888888</v>
      </c>
      <c r="R54">
        <v>131</v>
      </c>
      <c r="S54">
        <v>25</v>
      </c>
      <c r="T54">
        <v>5.05</v>
      </c>
      <c r="U54">
        <f t="shared" si="11"/>
        <v>131.41806944444443</v>
      </c>
      <c r="V54">
        <v>8593156.0727186389</v>
      </c>
      <c r="W54">
        <v>762585.54229847225</v>
      </c>
      <c r="X54" s="9">
        <v>8593119.2070208509</v>
      </c>
      <c r="Y54" s="9">
        <v>762714.68727825396</v>
      </c>
      <c r="Z54" s="9">
        <f t="shared" si="3"/>
        <v>134.30378057306649</v>
      </c>
      <c r="AA54" t="s">
        <v>62</v>
      </c>
      <c r="AB54" s="31">
        <v>12.365</v>
      </c>
      <c r="AC54" s="9">
        <v>10.984</v>
      </c>
      <c r="AD54">
        <f t="shared" si="7"/>
        <v>11.168621107966036</v>
      </c>
      <c r="AE54" s="9">
        <v>30.85</v>
      </c>
      <c r="AF54" s="9">
        <v>0.28000000000000003</v>
      </c>
      <c r="AG54" s="9">
        <v>11.45</v>
      </c>
      <c r="AH54" s="9">
        <v>29.99</v>
      </c>
    </row>
    <row r="55" spans="1:34" x14ac:dyDescent="0.2">
      <c r="A55">
        <v>5780</v>
      </c>
      <c r="B55">
        <v>151930</v>
      </c>
      <c r="C55" t="s">
        <v>28</v>
      </c>
      <c r="D55" t="s">
        <v>264</v>
      </c>
      <c r="E55" s="11">
        <v>42693</v>
      </c>
      <c r="F55" s="29">
        <v>8.91</v>
      </c>
      <c r="G55" s="29">
        <v>3.71</v>
      </c>
      <c r="H55" s="29">
        <v>3.41</v>
      </c>
      <c r="I55" s="29">
        <v>68.2</v>
      </c>
      <c r="J55" s="30">
        <v>2</v>
      </c>
      <c r="K55" s="30">
        <v>1</v>
      </c>
      <c r="L55" s="9" t="s">
        <v>258</v>
      </c>
      <c r="N55">
        <v>12</v>
      </c>
      <c r="O55">
        <v>42</v>
      </c>
      <c r="P55">
        <v>55.49</v>
      </c>
      <c r="Q55">
        <f t="shared" si="10"/>
        <v>12.715413888888888</v>
      </c>
      <c r="R55">
        <v>131</v>
      </c>
      <c r="S55">
        <v>25</v>
      </c>
      <c r="T55">
        <v>9.56</v>
      </c>
      <c r="U55">
        <f t="shared" si="11"/>
        <v>131.41932222222221</v>
      </c>
      <c r="V55">
        <v>8593113.3041437455</v>
      </c>
      <c r="W55">
        <v>762721.27277810127</v>
      </c>
      <c r="X55" s="9">
        <v>8593119.2070208509</v>
      </c>
      <c r="Y55" s="9">
        <v>762714.68727825396</v>
      </c>
      <c r="Z55" s="9">
        <v>2.2121514210000002</v>
      </c>
      <c r="AA55" t="s">
        <v>62</v>
      </c>
      <c r="AB55" s="31">
        <v>12.853999999999999</v>
      </c>
      <c r="AC55" s="9">
        <v>12.624000000000001</v>
      </c>
      <c r="AD55">
        <f t="shared" si="7"/>
        <v>1.789326279757264</v>
      </c>
      <c r="AE55" s="9">
        <v>30.45</v>
      </c>
      <c r="AF55" s="9">
        <v>0.27</v>
      </c>
      <c r="AG55" s="9">
        <v>10.85</v>
      </c>
      <c r="AH55" s="9">
        <v>30.02</v>
      </c>
    </row>
    <row r="56" spans="1:34" x14ac:dyDescent="0.2">
      <c r="A56">
        <v>5653</v>
      </c>
      <c r="B56">
        <v>151451</v>
      </c>
      <c r="C56" t="s">
        <v>33</v>
      </c>
      <c r="D56" t="s">
        <v>265</v>
      </c>
      <c r="E56" s="11">
        <v>42693</v>
      </c>
      <c r="F56" s="29">
        <v>10.69</v>
      </c>
      <c r="G56" s="29">
        <v>4.41</v>
      </c>
      <c r="H56" s="32">
        <v>4.2</v>
      </c>
      <c r="I56" s="29">
        <v>141.6</v>
      </c>
      <c r="J56" s="30">
        <v>2</v>
      </c>
      <c r="K56" s="30">
        <v>1</v>
      </c>
      <c r="L56" s="9" t="s">
        <v>241</v>
      </c>
      <c r="N56">
        <v>12</v>
      </c>
      <c r="O56">
        <v>42</v>
      </c>
      <c r="P56">
        <v>57.47</v>
      </c>
      <c r="Q56">
        <f t="shared" si="10"/>
        <v>12.715963888888888</v>
      </c>
      <c r="R56">
        <v>131</v>
      </c>
      <c r="S56">
        <v>25</v>
      </c>
      <c r="T56">
        <v>13.79</v>
      </c>
      <c r="U56">
        <f t="shared" si="11"/>
        <v>131.42049722222222</v>
      </c>
      <c r="V56">
        <v>8593051.2456129044</v>
      </c>
      <c r="W56">
        <v>762848.37207625352</v>
      </c>
      <c r="X56" s="9">
        <v>8593119.2070208509</v>
      </c>
      <c r="Y56" s="9">
        <v>762714.68727825396</v>
      </c>
      <c r="Z56" s="9">
        <f t="shared" si="3"/>
        <v>149.96792385788606</v>
      </c>
      <c r="AA56" t="s">
        <v>62</v>
      </c>
      <c r="AB56" s="31">
        <v>12.125</v>
      </c>
      <c r="AC56" s="9">
        <v>10.987</v>
      </c>
      <c r="AD56">
        <f t="shared" si="7"/>
        <v>9.3855670103092805</v>
      </c>
      <c r="AE56" s="9">
        <v>29.98</v>
      </c>
      <c r="AF56" s="9">
        <v>0.21</v>
      </c>
      <c r="AG56" s="9">
        <v>12.45</v>
      </c>
      <c r="AH56" s="9">
        <v>31.05</v>
      </c>
    </row>
    <row r="57" spans="1:34" x14ac:dyDescent="0.2">
      <c r="A57">
        <v>5807</v>
      </c>
      <c r="B57">
        <v>151940</v>
      </c>
      <c r="C57" t="s">
        <v>33</v>
      </c>
      <c r="D57" t="s">
        <v>266</v>
      </c>
      <c r="E57" s="11">
        <v>42693</v>
      </c>
      <c r="F57" s="29">
        <v>9.89</v>
      </c>
      <c r="G57" s="29">
        <v>4.12</v>
      </c>
      <c r="H57" s="29">
        <v>3.98</v>
      </c>
      <c r="I57" s="29">
        <v>112.2</v>
      </c>
      <c r="J57" s="30">
        <v>2</v>
      </c>
      <c r="K57" s="30">
        <v>1</v>
      </c>
      <c r="L57" s="9" t="s">
        <v>250</v>
      </c>
      <c r="N57">
        <v>12</v>
      </c>
      <c r="O57">
        <v>42</v>
      </c>
      <c r="P57">
        <v>55.55</v>
      </c>
      <c r="Q57">
        <f t="shared" si="10"/>
        <v>12.715430555555555</v>
      </c>
      <c r="R57">
        <v>131</v>
      </c>
      <c r="S57">
        <v>25</v>
      </c>
      <c r="T57">
        <v>9.2799999999999994</v>
      </c>
      <c r="U57">
        <f t="shared" si="11"/>
        <v>131.41924444444444</v>
      </c>
      <c r="V57">
        <v>8593111.5382036436</v>
      </c>
      <c r="W57">
        <v>762712.8049459802</v>
      </c>
      <c r="X57" s="9">
        <v>8593119.2070208509</v>
      </c>
      <c r="Y57" s="9">
        <v>762714.68727825396</v>
      </c>
      <c r="Z57" s="9">
        <f t="shared" si="3"/>
        <v>7.8964506043250475</v>
      </c>
      <c r="AA57" t="s">
        <v>62</v>
      </c>
      <c r="AB57" s="31">
        <v>12.741</v>
      </c>
      <c r="AC57" s="9">
        <v>11.840999999999999</v>
      </c>
      <c r="AD57">
        <f t="shared" si="7"/>
        <v>7.0638097480574586</v>
      </c>
      <c r="AE57" s="9">
        <v>30.74</v>
      </c>
      <c r="AF57" s="9">
        <v>0.28999999999999998</v>
      </c>
      <c r="AG57" s="9">
        <v>12.56</v>
      </c>
      <c r="AH57" s="9">
        <v>30.25</v>
      </c>
    </row>
    <row r="58" spans="1:34" x14ac:dyDescent="0.2">
      <c r="A58">
        <v>5628</v>
      </c>
      <c r="B58">
        <v>151919</v>
      </c>
      <c r="C58" t="s">
        <v>33</v>
      </c>
      <c r="D58" t="s">
        <v>267</v>
      </c>
      <c r="E58" s="11">
        <v>42693</v>
      </c>
      <c r="F58" s="29">
        <v>9.34</v>
      </c>
      <c r="G58" s="29">
        <v>3.84</v>
      </c>
      <c r="H58" s="32">
        <v>3.85</v>
      </c>
      <c r="I58" s="29">
        <v>93.5</v>
      </c>
      <c r="J58" s="30">
        <v>2</v>
      </c>
      <c r="K58" s="30">
        <v>1</v>
      </c>
      <c r="L58" s="9" t="s">
        <v>258</v>
      </c>
      <c r="N58">
        <v>12</v>
      </c>
      <c r="O58">
        <v>42</v>
      </c>
      <c r="P58">
        <v>55.5</v>
      </c>
      <c r="Q58">
        <f t="shared" si="10"/>
        <v>12.715416666666666</v>
      </c>
      <c r="R58">
        <v>131</v>
      </c>
      <c r="S58">
        <v>25</v>
      </c>
      <c r="T58">
        <v>9.61</v>
      </c>
      <c r="U58">
        <f t="shared" si="11"/>
        <v>131.41933611111111</v>
      </c>
      <c r="V58">
        <v>8593112.9826777522</v>
      </c>
      <c r="W58">
        <v>762722.77896892629</v>
      </c>
      <c r="X58" s="9">
        <v>8593119.2070208509</v>
      </c>
      <c r="Y58" s="9">
        <v>762714.68727825396</v>
      </c>
      <c r="Z58" s="9">
        <v>1.2546512409999999</v>
      </c>
      <c r="AA58" t="s">
        <v>62</v>
      </c>
      <c r="AB58" s="31">
        <v>12.651999999999999</v>
      </c>
      <c r="AC58" s="9">
        <v>12.012</v>
      </c>
      <c r="AD58">
        <f t="shared" si="7"/>
        <v>5.0584887764780202</v>
      </c>
      <c r="AE58" s="9">
        <v>29.98</v>
      </c>
      <c r="AF58" s="9">
        <v>0.22</v>
      </c>
      <c r="AG58" s="9">
        <v>11.45</v>
      </c>
      <c r="AH58" s="9">
        <v>29.89</v>
      </c>
    </row>
    <row r="59" spans="1:34" x14ac:dyDescent="0.2">
      <c r="A59">
        <v>5716</v>
      </c>
      <c r="B59">
        <v>151570</v>
      </c>
      <c r="C59" t="s">
        <v>33</v>
      </c>
      <c r="D59" t="s">
        <v>268</v>
      </c>
      <c r="E59" s="11">
        <v>42693</v>
      </c>
      <c r="F59" s="29">
        <v>10.42</v>
      </c>
      <c r="G59" s="29">
        <v>4.6500000000000004</v>
      </c>
      <c r="H59" s="32">
        <v>4.5199999999999996</v>
      </c>
      <c r="I59" s="29">
        <v>142.30000000000001</v>
      </c>
      <c r="J59" s="30">
        <v>2</v>
      </c>
      <c r="K59" s="30">
        <v>1</v>
      </c>
      <c r="L59" s="9" t="s">
        <v>88</v>
      </c>
      <c r="N59">
        <v>12</v>
      </c>
      <c r="O59">
        <v>42</v>
      </c>
      <c r="P59">
        <v>53.59</v>
      </c>
      <c r="Q59">
        <f t="shared" si="10"/>
        <v>12.71488611111111</v>
      </c>
      <c r="R59">
        <v>131</v>
      </c>
      <c r="S59">
        <v>25</v>
      </c>
      <c r="T59">
        <v>8.1199999999999992</v>
      </c>
      <c r="U59">
        <f t="shared" si="11"/>
        <v>131.41892222222222</v>
      </c>
      <c r="V59">
        <v>8593172.1194764208</v>
      </c>
      <c r="W59">
        <v>762678.35525502567</v>
      </c>
      <c r="X59" s="9">
        <v>8593119.2070208509</v>
      </c>
      <c r="Y59" s="9">
        <v>762714.68727825396</v>
      </c>
      <c r="Z59" s="9">
        <f t="shared" si="3"/>
        <v>64.185230904803348</v>
      </c>
      <c r="AA59" t="s">
        <v>62</v>
      </c>
      <c r="AB59" s="31">
        <v>12.257999999999999</v>
      </c>
      <c r="AC59" s="9">
        <v>11.587</v>
      </c>
      <c r="AD59">
        <f t="shared" si="7"/>
        <v>5.4739761788219932</v>
      </c>
      <c r="AE59" s="9">
        <v>30.12</v>
      </c>
      <c r="AF59" s="9">
        <v>0.23</v>
      </c>
      <c r="AG59" s="9">
        <v>13.65</v>
      </c>
      <c r="AH59" s="9">
        <v>30.25</v>
      </c>
    </row>
    <row r="60" spans="1:34" x14ac:dyDescent="0.2">
      <c r="A60">
        <v>5791</v>
      </c>
      <c r="B60">
        <v>151670</v>
      </c>
      <c r="C60" t="s">
        <v>33</v>
      </c>
      <c r="D60" t="s">
        <v>269</v>
      </c>
      <c r="E60" s="11">
        <v>42693</v>
      </c>
      <c r="F60" s="29">
        <v>8.32</v>
      </c>
      <c r="G60" s="29">
        <v>3.52</v>
      </c>
      <c r="H60" s="29">
        <v>3.54</v>
      </c>
      <c r="I60" s="29">
        <v>46.2</v>
      </c>
      <c r="J60" s="30">
        <v>2</v>
      </c>
      <c r="K60" s="30">
        <v>1</v>
      </c>
      <c r="L60" s="9" t="s">
        <v>241</v>
      </c>
      <c r="N60">
        <v>12</v>
      </c>
      <c r="O60">
        <v>42</v>
      </c>
      <c r="P60">
        <v>51.73</v>
      </c>
      <c r="Q60">
        <f t="shared" si="10"/>
        <v>12.714369444444444</v>
      </c>
      <c r="R60">
        <v>131</v>
      </c>
      <c r="S60">
        <v>25</v>
      </c>
      <c r="T60">
        <v>5.48</v>
      </c>
      <c r="U60">
        <f t="shared" si="11"/>
        <v>131.41818888888889</v>
      </c>
      <c r="V60">
        <v>8593230.0417874623</v>
      </c>
      <c r="W60">
        <v>762599.20878934534</v>
      </c>
      <c r="X60" s="9">
        <v>8593119.2070208509</v>
      </c>
      <c r="Y60" s="9">
        <v>762714.68727825396</v>
      </c>
      <c r="Z60" s="9">
        <f t="shared" si="3"/>
        <v>160.0613222812845</v>
      </c>
      <c r="AA60" t="s">
        <v>62</v>
      </c>
      <c r="AB60" s="31">
        <v>12.154</v>
      </c>
      <c r="AC60" s="9">
        <v>11.654</v>
      </c>
      <c r="AD60">
        <f t="shared" si="7"/>
        <v>4.113871976304095</v>
      </c>
      <c r="AE60" s="9">
        <v>31.05</v>
      </c>
      <c r="AF60" s="9">
        <v>0.24</v>
      </c>
      <c r="AG60" s="9">
        <v>15.45</v>
      </c>
      <c r="AH60" s="9">
        <v>31.02</v>
      </c>
    </row>
    <row r="61" spans="1:34" x14ac:dyDescent="0.2">
      <c r="A61">
        <v>5670</v>
      </c>
      <c r="B61">
        <v>151510</v>
      </c>
      <c r="C61" t="s">
        <v>28</v>
      </c>
      <c r="D61" t="s">
        <v>257</v>
      </c>
      <c r="E61" s="11">
        <v>42694</v>
      </c>
      <c r="F61" t="s">
        <v>62</v>
      </c>
      <c r="G61" t="s">
        <v>62</v>
      </c>
      <c r="H61" t="s">
        <v>62</v>
      </c>
      <c r="I61" t="s">
        <v>62</v>
      </c>
      <c r="J61" s="30">
        <v>2</v>
      </c>
      <c r="K61" s="30">
        <v>2</v>
      </c>
      <c r="L61" s="9" t="s">
        <v>270</v>
      </c>
      <c r="N61" t="s">
        <v>62</v>
      </c>
      <c r="O61" t="s">
        <v>62</v>
      </c>
      <c r="P61" t="s">
        <v>62</v>
      </c>
      <c r="Q61" t="s">
        <v>62</v>
      </c>
      <c r="R61" t="s">
        <v>62</v>
      </c>
      <c r="S61" t="s">
        <v>62</v>
      </c>
      <c r="T61" t="s">
        <v>62</v>
      </c>
      <c r="U61" t="s">
        <v>62</v>
      </c>
      <c r="V61">
        <v>8593115.9000000004</v>
      </c>
      <c r="W61">
        <v>762720.67</v>
      </c>
      <c r="X61" s="9">
        <v>8593119.2070208509</v>
      </c>
      <c r="Y61" s="9">
        <v>762714.68727825396</v>
      </c>
      <c r="Z61" s="9">
        <f>SQRT((ABS(V61-X61))^2+(ABS(W61-Y61))^2)</f>
        <v>6.8358866576748163</v>
      </c>
      <c r="AA61" s="9">
        <f t="shared" si="6"/>
        <v>125.66874279347422</v>
      </c>
      <c r="AB61" s="31">
        <v>12.254</v>
      </c>
      <c r="AC61" s="9">
        <v>12.021000000000001</v>
      </c>
      <c r="AD61">
        <f t="shared" si="7"/>
        <v>1.9014199445079094</v>
      </c>
      <c r="AE61" s="9">
        <v>31.24</v>
      </c>
      <c r="AF61" s="9">
        <v>0.25</v>
      </c>
      <c r="AG61" s="9">
        <v>12.85</v>
      </c>
      <c r="AH61" s="9">
        <v>0.41</v>
      </c>
    </row>
    <row r="62" spans="1:34" x14ac:dyDescent="0.2">
      <c r="A62">
        <v>5681</v>
      </c>
      <c r="B62">
        <v>151841</v>
      </c>
      <c r="C62" t="s">
        <v>28</v>
      </c>
      <c r="D62" t="s">
        <v>259</v>
      </c>
      <c r="E62" s="11">
        <v>42694</v>
      </c>
      <c r="F62" t="s">
        <v>62</v>
      </c>
      <c r="G62" t="s">
        <v>62</v>
      </c>
      <c r="H62" t="s">
        <v>62</v>
      </c>
      <c r="I62" t="s">
        <v>62</v>
      </c>
      <c r="J62" s="30">
        <v>2</v>
      </c>
      <c r="K62" s="30">
        <v>2</v>
      </c>
      <c r="L62" s="9" t="s">
        <v>258</v>
      </c>
      <c r="N62" t="s">
        <v>62</v>
      </c>
      <c r="O62" t="s">
        <v>62</v>
      </c>
      <c r="P62" t="s">
        <v>62</v>
      </c>
      <c r="Q62" t="s">
        <v>62</v>
      </c>
      <c r="R62" t="s">
        <v>62</v>
      </c>
      <c r="S62" t="s">
        <v>62</v>
      </c>
      <c r="T62" t="s">
        <v>62</v>
      </c>
      <c r="U62" t="s">
        <v>62</v>
      </c>
      <c r="V62">
        <v>8593117.9199999999</v>
      </c>
      <c r="W62">
        <v>762716.22</v>
      </c>
      <c r="X62" s="9">
        <v>8593119.2070208509</v>
      </c>
      <c r="Y62" s="9">
        <v>762714.68727825396</v>
      </c>
      <c r="Z62" s="9">
        <v>2.2546512409999999</v>
      </c>
      <c r="AA62" s="9">
        <f t="shared" si="6"/>
        <v>3.9539303031076689</v>
      </c>
      <c r="AB62" s="31">
        <v>12.654</v>
      </c>
      <c r="AC62" s="9">
        <v>12.425000000000001</v>
      </c>
      <c r="AD62">
        <f t="shared" si="7"/>
        <v>1.8097044412833774</v>
      </c>
      <c r="AE62" s="9">
        <v>30.25</v>
      </c>
      <c r="AF62" s="9">
        <v>0.35</v>
      </c>
      <c r="AG62" s="9">
        <v>11.78</v>
      </c>
      <c r="AH62" s="9">
        <v>32.200000000000003</v>
      </c>
    </row>
    <row r="63" spans="1:34" x14ac:dyDescent="0.2">
      <c r="A63" s="9">
        <v>5837</v>
      </c>
      <c r="B63" s="9">
        <v>151331</v>
      </c>
      <c r="C63" s="9" t="s">
        <v>28</v>
      </c>
      <c r="D63" s="9" t="s">
        <v>260</v>
      </c>
      <c r="E63" s="11">
        <v>42694</v>
      </c>
      <c r="F63" t="s">
        <v>62</v>
      </c>
      <c r="G63" t="s">
        <v>62</v>
      </c>
      <c r="H63" t="s">
        <v>62</v>
      </c>
      <c r="I63" t="s">
        <v>62</v>
      </c>
      <c r="J63" s="30">
        <v>2</v>
      </c>
      <c r="K63" s="30">
        <v>2</v>
      </c>
      <c r="L63" s="9" t="s">
        <v>109</v>
      </c>
      <c r="N63" t="s">
        <v>62</v>
      </c>
      <c r="O63" t="s">
        <v>62</v>
      </c>
      <c r="P63" t="s">
        <v>62</v>
      </c>
      <c r="Q63" t="s">
        <v>62</v>
      </c>
      <c r="R63" t="s">
        <v>62</v>
      </c>
      <c r="S63" t="s">
        <v>62</v>
      </c>
      <c r="T63" t="s">
        <v>62</v>
      </c>
      <c r="U63" t="s">
        <v>62</v>
      </c>
      <c r="V63">
        <v>8593140.9900000002</v>
      </c>
      <c r="W63">
        <v>762796.98</v>
      </c>
      <c r="X63" s="9">
        <v>8593119.2070208509</v>
      </c>
      <c r="Y63" s="9">
        <v>762714.68727825396</v>
      </c>
      <c r="Z63" s="9">
        <f t="shared" si="3"/>
        <v>85.126906633510643</v>
      </c>
      <c r="AA63" s="9">
        <f t="shared" si="6"/>
        <v>79.171751415191281</v>
      </c>
      <c r="AB63" s="31">
        <v>12.125</v>
      </c>
      <c r="AC63" s="9">
        <v>11.891</v>
      </c>
      <c r="AD63">
        <f t="shared" si="7"/>
        <v>1.9298969072164995</v>
      </c>
      <c r="AE63" s="9">
        <v>29.25</v>
      </c>
      <c r="AF63">
        <v>0.61</v>
      </c>
      <c r="AG63" s="9">
        <v>10.98</v>
      </c>
      <c r="AH63" s="9">
        <v>33.1</v>
      </c>
    </row>
    <row r="64" spans="1:34" x14ac:dyDescent="0.2">
      <c r="A64">
        <v>5803</v>
      </c>
      <c r="B64">
        <v>151870</v>
      </c>
      <c r="C64" t="s">
        <v>28</v>
      </c>
      <c r="D64" t="s">
        <v>262</v>
      </c>
      <c r="E64" s="11">
        <v>42694</v>
      </c>
      <c r="F64" t="s">
        <v>62</v>
      </c>
      <c r="G64" t="s">
        <v>62</v>
      </c>
      <c r="H64" t="s">
        <v>62</v>
      </c>
      <c r="I64" t="s">
        <v>62</v>
      </c>
      <c r="J64" s="30">
        <v>2</v>
      </c>
      <c r="K64" s="30">
        <v>2</v>
      </c>
      <c r="L64" s="9" t="s">
        <v>271</v>
      </c>
      <c r="M64" s="9" t="s">
        <v>261</v>
      </c>
      <c r="N64" t="s">
        <v>62</v>
      </c>
      <c r="O64" t="s">
        <v>62</v>
      </c>
      <c r="P64" t="s">
        <v>62</v>
      </c>
      <c r="Q64" t="s">
        <v>62</v>
      </c>
      <c r="R64" t="s">
        <v>62</v>
      </c>
      <c r="S64" t="s">
        <v>62</v>
      </c>
      <c r="T64" t="s">
        <v>62</v>
      </c>
      <c r="U64" t="s">
        <v>62</v>
      </c>
      <c r="V64">
        <v>8593194.0700000003</v>
      </c>
      <c r="W64">
        <v>762875.12</v>
      </c>
      <c r="X64" s="9">
        <v>8593119.2070208509</v>
      </c>
      <c r="Y64" s="9">
        <v>762714.68727825396</v>
      </c>
      <c r="Z64" s="9">
        <f t="shared" si="3"/>
        <v>177.03989339686109</v>
      </c>
      <c r="AA64" s="9">
        <f t="shared" si="6"/>
        <v>294.53210682165479</v>
      </c>
      <c r="AB64" s="31">
        <v>12.584</v>
      </c>
      <c r="AC64" s="9">
        <v>12.054</v>
      </c>
      <c r="AD64">
        <f t="shared" si="7"/>
        <v>4.2116973935155677</v>
      </c>
      <c r="AE64" s="9">
        <v>32.15</v>
      </c>
      <c r="AF64">
        <v>0.54</v>
      </c>
      <c r="AG64" s="9">
        <v>11.45</v>
      </c>
      <c r="AH64" s="9">
        <v>33.200000000000003</v>
      </c>
    </row>
    <row r="65" spans="1:34" x14ac:dyDescent="0.2">
      <c r="A65">
        <v>5714</v>
      </c>
      <c r="B65">
        <v>151610</v>
      </c>
      <c r="C65" t="s">
        <v>28</v>
      </c>
      <c r="D65" t="s">
        <v>263</v>
      </c>
      <c r="E65" s="11">
        <v>42694</v>
      </c>
      <c r="F65" t="s">
        <v>62</v>
      </c>
      <c r="G65" t="s">
        <v>62</v>
      </c>
      <c r="H65" t="s">
        <v>62</v>
      </c>
      <c r="I65" t="s">
        <v>62</v>
      </c>
      <c r="J65" s="30">
        <v>2</v>
      </c>
      <c r="K65" s="30">
        <v>2</v>
      </c>
      <c r="L65" s="9" t="s">
        <v>270</v>
      </c>
      <c r="N65" t="s">
        <v>62</v>
      </c>
      <c r="O65" t="s">
        <v>62</v>
      </c>
      <c r="P65" t="s">
        <v>62</v>
      </c>
      <c r="Q65" t="s">
        <v>62</v>
      </c>
      <c r="R65" t="s">
        <v>62</v>
      </c>
      <c r="S65" t="s">
        <v>62</v>
      </c>
      <c r="T65" t="s">
        <v>62</v>
      </c>
      <c r="U65" t="s">
        <v>62</v>
      </c>
      <c r="V65">
        <v>8593250.1799999997</v>
      </c>
      <c r="W65">
        <v>762780.68</v>
      </c>
      <c r="X65" s="9">
        <v>8593119.2070208509</v>
      </c>
      <c r="Y65" s="9">
        <v>762714.68727825396</v>
      </c>
      <c r="Z65" s="9">
        <f t="shared" si="3"/>
        <v>146.65933516344055</v>
      </c>
      <c r="AA65" s="9">
        <f t="shared" si="6"/>
        <v>114.04258342566273</v>
      </c>
      <c r="AB65" s="31">
        <v>12.254</v>
      </c>
      <c r="AC65" s="9">
        <v>11.984</v>
      </c>
      <c r="AD65">
        <f t="shared" si="7"/>
        <v>2.2033621674555248</v>
      </c>
      <c r="AE65" s="9">
        <v>30.25</v>
      </c>
      <c r="AF65">
        <v>0.12</v>
      </c>
      <c r="AG65" s="9">
        <v>10.89</v>
      </c>
      <c r="AH65" s="9">
        <v>31.2</v>
      </c>
    </row>
    <row r="66" spans="1:34" x14ac:dyDescent="0.2">
      <c r="A66">
        <v>5780</v>
      </c>
      <c r="B66">
        <v>151930</v>
      </c>
      <c r="C66" t="s">
        <v>28</v>
      </c>
      <c r="D66" t="s">
        <v>264</v>
      </c>
      <c r="E66" s="11">
        <v>42694</v>
      </c>
      <c r="F66" t="s">
        <v>62</v>
      </c>
      <c r="G66" t="s">
        <v>62</v>
      </c>
      <c r="H66" t="s">
        <v>62</v>
      </c>
      <c r="I66" t="s">
        <v>62</v>
      </c>
      <c r="J66" s="30">
        <v>2</v>
      </c>
      <c r="K66" s="30">
        <v>2</v>
      </c>
      <c r="L66" s="9" t="s">
        <v>241</v>
      </c>
      <c r="M66" s="9" t="s">
        <v>261</v>
      </c>
      <c r="N66" t="s">
        <v>62</v>
      </c>
      <c r="O66" t="s">
        <v>62</v>
      </c>
      <c r="P66" t="s">
        <v>62</v>
      </c>
      <c r="Q66" t="s">
        <v>62</v>
      </c>
      <c r="R66" t="s">
        <v>62</v>
      </c>
      <c r="S66" t="s">
        <v>62</v>
      </c>
      <c r="T66" t="s">
        <v>62</v>
      </c>
      <c r="U66" t="s">
        <v>62</v>
      </c>
      <c r="V66">
        <v>8593274.3800000008</v>
      </c>
      <c r="W66">
        <v>762439.05</v>
      </c>
      <c r="X66" s="9">
        <v>8593119.2070208509</v>
      </c>
      <c r="Y66" s="9">
        <v>762714.68727825396</v>
      </c>
      <c r="Z66" s="9">
        <f t="shared" si="3"/>
        <v>316.3140253316318</v>
      </c>
      <c r="AA66" s="9">
        <f t="shared" si="6"/>
        <v>188.29924677202578</v>
      </c>
      <c r="AB66" s="31">
        <v>12.698</v>
      </c>
      <c r="AC66" s="9">
        <v>12.081</v>
      </c>
      <c r="AD66">
        <f t="shared" si="7"/>
        <v>4.8590329185698611</v>
      </c>
      <c r="AE66" s="9">
        <v>31.1</v>
      </c>
      <c r="AF66">
        <v>0.23</v>
      </c>
      <c r="AG66" s="9">
        <v>14.25</v>
      </c>
      <c r="AH66" s="9">
        <v>33.200000000000003</v>
      </c>
    </row>
    <row r="67" spans="1:34" x14ac:dyDescent="0.2">
      <c r="A67">
        <v>5653</v>
      </c>
      <c r="B67">
        <v>151451</v>
      </c>
      <c r="C67" t="s">
        <v>33</v>
      </c>
      <c r="D67" t="s">
        <v>265</v>
      </c>
      <c r="E67" s="11">
        <v>42694</v>
      </c>
      <c r="F67" t="s">
        <v>62</v>
      </c>
      <c r="G67" t="s">
        <v>62</v>
      </c>
      <c r="H67" t="s">
        <v>62</v>
      </c>
      <c r="I67" t="s">
        <v>62</v>
      </c>
      <c r="J67" s="30">
        <v>2</v>
      </c>
      <c r="K67" s="30">
        <v>2</v>
      </c>
      <c r="L67" s="9" t="s">
        <v>241</v>
      </c>
      <c r="N67" t="s">
        <v>62</v>
      </c>
      <c r="O67" t="s">
        <v>62</v>
      </c>
      <c r="P67" t="s">
        <v>62</v>
      </c>
      <c r="Q67" t="s">
        <v>62</v>
      </c>
      <c r="R67" t="s">
        <v>62</v>
      </c>
      <c r="S67" t="s">
        <v>62</v>
      </c>
      <c r="T67" t="s">
        <v>62</v>
      </c>
      <c r="U67" t="s">
        <v>62</v>
      </c>
      <c r="V67">
        <v>8593057.0700000003</v>
      </c>
      <c r="W67">
        <v>762835.74</v>
      </c>
      <c r="X67" s="9">
        <v>8593119.2070208509</v>
      </c>
      <c r="Y67" s="9">
        <v>762714.68727825396</v>
      </c>
      <c r="Z67" s="9">
        <f t="shared" ref="Z67:Z93" si="12">SQRT((ABS(V67-X67))^2+(ABS(W67-Y67))^2)</f>
        <v>136.06899280256579</v>
      </c>
      <c r="AA67" s="9">
        <f t="shared" si="6"/>
        <v>127.53440246444354</v>
      </c>
      <c r="AB67" s="31">
        <v>12.157999999999999</v>
      </c>
      <c r="AC67" s="9">
        <v>11.521000000000001</v>
      </c>
      <c r="AD67">
        <f t="shared" si="7"/>
        <v>5.239348577068581</v>
      </c>
      <c r="AE67" s="9">
        <v>31.5</v>
      </c>
      <c r="AF67">
        <v>0.15</v>
      </c>
      <c r="AG67" s="9">
        <v>11.45</v>
      </c>
      <c r="AH67" s="9">
        <v>31.2</v>
      </c>
    </row>
    <row r="68" spans="1:34" x14ac:dyDescent="0.2">
      <c r="A68">
        <v>5807</v>
      </c>
      <c r="B68">
        <v>151940</v>
      </c>
      <c r="C68" t="s">
        <v>33</v>
      </c>
      <c r="D68" t="s">
        <v>266</v>
      </c>
      <c r="E68" s="11">
        <v>42694</v>
      </c>
      <c r="F68" t="s">
        <v>62</v>
      </c>
      <c r="G68" t="s">
        <v>62</v>
      </c>
      <c r="H68" t="s">
        <v>62</v>
      </c>
      <c r="I68" t="s">
        <v>62</v>
      </c>
      <c r="J68" s="30">
        <v>2</v>
      </c>
      <c r="K68" s="30">
        <v>2</v>
      </c>
      <c r="L68" s="9" t="s">
        <v>241</v>
      </c>
      <c r="N68" t="s">
        <v>62</v>
      </c>
      <c r="O68" t="s">
        <v>62</v>
      </c>
      <c r="P68" t="s">
        <v>62</v>
      </c>
      <c r="Q68" t="s">
        <v>62</v>
      </c>
      <c r="R68" t="s">
        <v>62</v>
      </c>
      <c r="S68" t="s">
        <v>62</v>
      </c>
      <c r="T68" t="s">
        <v>62</v>
      </c>
      <c r="U68" t="s">
        <v>62</v>
      </c>
      <c r="V68">
        <v>8593085.0800000001</v>
      </c>
      <c r="W68">
        <v>762523.94</v>
      </c>
      <c r="X68" s="9">
        <v>8593119.2070208509</v>
      </c>
      <c r="Y68" s="9">
        <v>762714.68727825396</v>
      </c>
      <c r="Z68" s="9">
        <f t="shared" si="12"/>
        <v>193.77610201844669</v>
      </c>
      <c r="AA68" s="9">
        <f t="shared" si="6"/>
        <v>326.19156618825394</v>
      </c>
      <c r="AB68" s="31">
        <v>12.186999999999999</v>
      </c>
      <c r="AC68" s="9">
        <v>11.244999999999999</v>
      </c>
      <c r="AD68">
        <f t="shared" si="7"/>
        <v>7.7295478788873435</v>
      </c>
      <c r="AE68" s="9">
        <v>31.2</v>
      </c>
      <c r="AF68" s="9">
        <v>0.31</v>
      </c>
      <c r="AG68" s="9">
        <v>10.98</v>
      </c>
      <c r="AH68" s="9">
        <v>32.200000000000003</v>
      </c>
    </row>
    <row r="69" spans="1:34" x14ac:dyDescent="0.2">
      <c r="A69">
        <v>5628</v>
      </c>
      <c r="B69">
        <v>151919</v>
      </c>
      <c r="C69" t="s">
        <v>33</v>
      </c>
      <c r="D69" t="s">
        <v>267</v>
      </c>
      <c r="E69" s="11">
        <v>42694</v>
      </c>
      <c r="F69" t="s">
        <v>62</v>
      </c>
      <c r="G69" t="s">
        <v>62</v>
      </c>
      <c r="H69" t="s">
        <v>62</v>
      </c>
      <c r="I69" t="s">
        <v>62</v>
      </c>
      <c r="J69" s="30">
        <v>2</v>
      </c>
      <c r="K69" s="30">
        <v>2</v>
      </c>
      <c r="L69" s="9" t="s">
        <v>109</v>
      </c>
      <c r="N69" t="s">
        <v>62</v>
      </c>
      <c r="O69" t="s">
        <v>62</v>
      </c>
      <c r="P69" t="s">
        <v>62</v>
      </c>
      <c r="Q69" t="s">
        <v>62</v>
      </c>
      <c r="R69" t="s">
        <v>62</v>
      </c>
      <c r="S69" t="s">
        <v>62</v>
      </c>
      <c r="T69" t="s">
        <v>62</v>
      </c>
      <c r="U69" t="s">
        <v>62</v>
      </c>
      <c r="V69">
        <v>8593116.5500000007</v>
      </c>
      <c r="W69">
        <v>762659.4</v>
      </c>
      <c r="X69" s="9">
        <v>8593119.2070208509</v>
      </c>
      <c r="Y69" s="9">
        <v>762714.68727825396</v>
      </c>
      <c r="Z69" s="9">
        <f t="shared" si="12"/>
        <v>55.35108758214119</v>
      </c>
      <c r="AA69" s="9">
        <f t="shared" si="6"/>
        <v>53.639596921216651</v>
      </c>
      <c r="AB69" s="31">
        <v>12.686999999999999</v>
      </c>
      <c r="AC69" s="9">
        <v>12.425000000000001</v>
      </c>
      <c r="AD69">
        <f t="shared" si="7"/>
        <v>2.0651060140301047</v>
      </c>
      <c r="AE69" s="9">
        <v>31.6</v>
      </c>
      <c r="AF69" s="9">
        <v>0.21</v>
      </c>
      <c r="AG69" s="9">
        <v>12.45</v>
      </c>
      <c r="AH69" s="9">
        <v>33.1</v>
      </c>
    </row>
    <row r="70" spans="1:34" x14ac:dyDescent="0.2">
      <c r="A70">
        <v>5716</v>
      </c>
      <c r="B70">
        <v>151570</v>
      </c>
      <c r="C70" t="s">
        <v>33</v>
      </c>
      <c r="D70" t="s">
        <v>268</v>
      </c>
      <c r="E70" s="11">
        <v>42694</v>
      </c>
      <c r="F70" t="s">
        <v>62</v>
      </c>
      <c r="G70" t="s">
        <v>62</v>
      </c>
      <c r="H70" t="s">
        <v>62</v>
      </c>
      <c r="I70" t="s">
        <v>62</v>
      </c>
      <c r="J70" s="30">
        <v>2</v>
      </c>
      <c r="K70" s="30">
        <v>2</v>
      </c>
      <c r="L70" s="9" t="s">
        <v>88</v>
      </c>
      <c r="N70" t="s">
        <v>62</v>
      </c>
      <c r="O70" t="s">
        <v>62</v>
      </c>
      <c r="P70" t="s">
        <v>62</v>
      </c>
      <c r="Q70" t="s">
        <v>62</v>
      </c>
      <c r="R70" t="s">
        <v>62</v>
      </c>
      <c r="S70" t="s">
        <v>62</v>
      </c>
      <c r="T70" t="s">
        <v>62</v>
      </c>
      <c r="U70" t="s">
        <v>62</v>
      </c>
      <c r="V70">
        <v>8593134.7300000004</v>
      </c>
      <c r="W70">
        <v>762831.9</v>
      </c>
      <c r="X70" s="9">
        <v>8593119.2070208509</v>
      </c>
      <c r="Y70" s="9">
        <v>762714.68727825396</v>
      </c>
      <c r="Z70" s="9">
        <v>4.2546512410000004</v>
      </c>
      <c r="AA70" s="9">
        <f t="shared" si="6"/>
        <v>111.26700071255021</v>
      </c>
      <c r="AB70" s="31">
        <v>12.244</v>
      </c>
      <c r="AC70" s="9">
        <v>12.054</v>
      </c>
      <c r="AD70">
        <f t="shared" si="7"/>
        <v>1.5517804639006871</v>
      </c>
      <c r="AE70" s="9">
        <v>32.299999999999997</v>
      </c>
      <c r="AF70" s="9">
        <v>0.15</v>
      </c>
      <c r="AG70" s="9">
        <v>14.85</v>
      </c>
      <c r="AH70" s="9">
        <v>31.2</v>
      </c>
    </row>
    <row r="71" spans="1:34" x14ac:dyDescent="0.2">
      <c r="A71">
        <v>5791</v>
      </c>
      <c r="B71">
        <v>151670</v>
      </c>
      <c r="C71" t="s">
        <v>33</v>
      </c>
      <c r="D71" t="s">
        <v>269</v>
      </c>
      <c r="E71" s="11">
        <v>42694</v>
      </c>
      <c r="F71" t="s">
        <v>62</v>
      </c>
      <c r="G71" t="s">
        <v>62</v>
      </c>
      <c r="H71" t="s">
        <v>62</v>
      </c>
      <c r="I71" t="s">
        <v>62</v>
      </c>
      <c r="J71" s="30">
        <v>2</v>
      </c>
      <c r="K71" s="30">
        <v>2</v>
      </c>
      <c r="L71" s="9" t="s">
        <v>270</v>
      </c>
      <c r="N71" t="s">
        <v>62</v>
      </c>
      <c r="O71" t="s">
        <v>62</v>
      </c>
      <c r="P71" t="s">
        <v>62</v>
      </c>
      <c r="Q71" t="s">
        <v>62</v>
      </c>
      <c r="R71" t="s">
        <v>62</v>
      </c>
      <c r="S71" t="s">
        <v>62</v>
      </c>
      <c r="T71" t="s">
        <v>62</v>
      </c>
      <c r="U71" t="s">
        <v>62</v>
      </c>
      <c r="V71">
        <v>8593117.3499999996</v>
      </c>
      <c r="W71">
        <v>762725.53</v>
      </c>
      <c r="X71" s="9">
        <v>8593119.2070208509</v>
      </c>
      <c r="Y71" s="9">
        <v>762714.68727825396</v>
      </c>
      <c r="Z71" s="9">
        <f t="shared" si="12"/>
        <v>11.000597315809227</v>
      </c>
      <c r="AA71" s="9">
        <f t="shared" si="6"/>
        <v>72.285213639066228</v>
      </c>
      <c r="AB71" s="31">
        <v>12.255000000000001</v>
      </c>
      <c r="AC71" s="9">
        <v>12.065</v>
      </c>
      <c r="AD71">
        <f t="shared" si="7"/>
        <v>1.5503875968992387</v>
      </c>
      <c r="AE71" s="9">
        <v>29.86</v>
      </c>
      <c r="AF71" s="9">
        <v>0.33</v>
      </c>
      <c r="AG71" s="9">
        <v>12.35</v>
      </c>
      <c r="AH71" s="9">
        <v>32.200000000000003</v>
      </c>
    </row>
    <row r="72" spans="1:34" x14ac:dyDescent="0.2">
      <c r="A72">
        <v>5670</v>
      </c>
      <c r="B72">
        <v>151510</v>
      </c>
      <c r="C72" t="s">
        <v>28</v>
      </c>
      <c r="D72" t="s">
        <v>257</v>
      </c>
      <c r="E72" s="11">
        <v>42695</v>
      </c>
      <c r="F72" t="s">
        <v>62</v>
      </c>
      <c r="G72" t="s">
        <v>62</v>
      </c>
      <c r="H72" t="s">
        <v>62</v>
      </c>
      <c r="I72" t="s">
        <v>62</v>
      </c>
      <c r="J72" s="30">
        <v>2</v>
      </c>
      <c r="K72" s="30">
        <v>3</v>
      </c>
      <c r="L72" s="9" t="s">
        <v>270</v>
      </c>
      <c r="N72" t="s">
        <v>62</v>
      </c>
      <c r="O72" t="s">
        <v>62</v>
      </c>
      <c r="P72" t="s">
        <v>62</v>
      </c>
      <c r="Q72" t="s">
        <v>62</v>
      </c>
      <c r="R72" t="s">
        <v>62</v>
      </c>
      <c r="S72" t="s">
        <v>62</v>
      </c>
      <c r="T72" t="s">
        <v>62</v>
      </c>
      <c r="U72" t="s">
        <v>62</v>
      </c>
      <c r="V72">
        <v>8593113.2100000009</v>
      </c>
      <c r="W72">
        <v>762718.75</v>
      </c>
      <c r="X72" s="9">
        <v>8593119.2070208509</v>
      </c>
      <c r="Y72" s="9">
        <v>762714.68727825396</v>
      </c>
      <c r="Z72" s="9">
        <f t="shared" si="12"/>
        <v>7.2436156069049717</v>
      </c>
      <c r="AA72" s="9">
        <f t="shared" si="6"/>
        <v>167.15192971129707</v>
      </c>
      <c r="AB72" s="31">
        <v>12.125</v>
      </c>
      <c r="AC72" s="9">
        <v>11.981</v>
      </c>
      <c r="AD72">
        <f t="shared" si="7"/>
        <v>1.1876288659793843</v>
      </c>
      <c r="AE72" s="9">
        <v>28.21</v>
      </c>
      <c r="AF72" s="9">
        <v>0.25</v>
      </c>
      <c r="AG72" s="9">
        <v>15.41</v>
      </c>
      <c r="AH72" s="9">
        <v>34.21</v>
      </c>
    </row>
    <row r="73" spans="1:34" x14ac:dyDescent="0.2">
      <c r="A73">
        <v>5681</v>
      </c>
      <c r="B73">
        <v>151841</v>
      </c>
      <c r="C73" t="s">
        <v>28</v>
      </c>
      <c r="D73" t="s">
        <v>259</v>
      </c>
      <c r="E73" s="11">
        <v>42695</v>
      </c>
      <c r="F73" t="s">
        <v>62</v>
      </c>
      <c r="G73" t="s">
        <v>62</v>
      </c>
      <c r="H73" t="s">
        <v>62</v>
      </c>
      <c r="I73" t="s">
        <v>62</v>
      </c>
      <c r="J73" s="30">
        <v>2</v>
      </c>
      <c r="K73" s="30">
        <v>3</v>
      </c>
      <c r="L73" s="9" t="s">
        <v>109</v>
      </c>
      <c r="N73" t="s">
        <v>62</v>
      </c>
      <c r="O73" t="s">
        <v>62</v>
      </c>
      <c r="P73" t="s">
        <v>62</v>
      </c>
      <c r="Q73" t="s">
        <v>62</v>
      </c>
      <c r="R73" t="s">
        <v>62</v>
      </c>
      <c r="S73" t="s">
        <v>62</v>
      </c>
      <c r="T73" t="s">
        <v>62</v>
      </c>
      <c r="U73" t="s">
        <v>62</v>
      </c>
      <c r="V73">
        <v>8593117.8300000001</v>
      </c>
      <c r="W73">
        <v>762803.58</v>
      </c>
      <c r="X73" s="9">
        <v>8593119.2070208509</v>
      </c>
      <c r="Y73" s="9">
        <v>762714.68727825396</v>
      </c>
      <c r="Z73" s="9">
        <f t="shared" si="12"/>
        <v>88.903386694969839</v>
      </c>
      <c r="AA73" s="9">
        <f t="shared" si="6"/>
        <v>82.932460472271956</v>
      </c>
      <c r="AB73" s="31">
        <v>12.254</v>
      </c>
      <c r="AC73" s="9">
        <v>11.541</v>
      </c>
      <c r="AD73">
        <f t="shared" si="7"/>
        <v>5.8185082422066214</v>
      </c>
      <c r="AE73" s="9">
        <v>29.12</v>
      </c>
      <c r="AF73" s="9">
        <v>0.12</v>
      </c>
      <c r="AG73" s="9">
        <v>12.51</v>
      </c>
      <c r="AH73" s="9">
        <v>34.119999999999997</v>
      </c>
    </row>
    <row r="74" spans="1:34" x14ac:dyDescent="0.2">
      <c r="A74" s="9">
        <v>5837</v>
      </c>
      <c r="B74" s="9">
        <v>151331</v>
      </c>
      <c r="C74" s="9" t="s">
        <v>28</v>
      </c>
      <c r="D74" s="9" t="s">
        <v>260</v>
      </c>
      <c r="E74" s="11">
        <v>42695</v>
      </c>
      <c r="F74" t="s">
        <v>62</v>
      </c>
      <c r="G74" t="s">
        <v>62</v>
      </c>
      <c r="H74" t="s">
        <v>62</v>
      </c>
      <c r="I74" t="s">
        <v>62</v>
      </c>
      <c r="J74" s="30">
        <v>2</v>
      </c>
      <c r="K74" s="30">
        <v>3</v>
      </c>
      <c r="L74" s="9" t="s">
        <v>241</v>
      </c>
      <c r="N74" t="s">
        <v>62</v>
      </c>
      <c r="O74" t="s">
        <v>62</v>
      </c>
      <c r="P74" t="s">
        <v>62</v>
      </c>
      <c r="Q74" t="s">
        <v>62</v>
      </c>
      <c r="R74" t="s">
        <v>62</v>
      </c>
      <c r="S74" t="s">
        <v>62</v>
      </c>
      <c r="T74" t="s">
        <v>62</v>
      </c>
      <c r="U74" t="s">
        <v>62</v>
      </c>
      <c r="V74">
        <v>8592996.7599999998</v>
      </c>
      <c r="W74">
        <v>762834.2</v>
      </c>
      <c r="X74" s="9">
        <v>8593119.2070208509</v>
      </c>
      <c r="Y74" s="9">
        <v>762714.68727825396</v>
      </c>
      <c r="Z74" s="9">
        <f t="shared" si="12"/>
        <v>171.10395546111602</v>
      </c>
      <c r="AA74" s="9">
        <f t="shared" si="6"/>
        <v>169.11246553708486</v>
      </c>
      <c r="AB74" s="31">
        <v>12.356</v>
      </c>
      <c r="AC74" s="9">
        <v>11.561999999999999</v>
      </c>
      <c r="AD74">
        <f t="shared" si="7"/>
        <v>6.4260278407251565</v>
      </c>
      <c r="AE74" s="9">
        <v>29.32</v>
      </c>
      <c r="AF74" s="9">
        <v>0.23</v>
      </c>
      <c r="AG74" s="9">
        <v>10.28</v>
      </c>
      <c r="AH74" s="9">
        <v>33.54</v>
      </c>
    </row>
    <row r="75" spans="1:34" x14ac:dyDescent="0.2">
      <c r="A75">
        <v>5803</v>
      </c>
      <c r="B75">
        <v>151870</v>
      </c>
      <c r="C75" t="s">
        <v>28</v>
      </c>
      <c r="D75" t="s">
        <v>262</v>
      </c>
      <c r="E75" s="11">
        <v>42695</v>
      </c>
      <c r="F75" t="s">
        <v>62</v>
      </c>
      <c r="G75" t="s">
        <v>62</v>
      </c>
      <c r="H75" t="s">
        <v>62</v>
      </c>
      <c r="I75" t="s">
        <v>62</v>
      </c>
      <c r="J75" s="30">
        <v>2</v>
      </c>
      <c r="K75" s="30">
        <v>3</v>
      </c>
      <c r="L75" s="9" t="s">
        <v>270</v>
      </c>
      <c r="N75" t="s">
        <v>62</v>
      </c>
      <c r="O75" t="s">
        <v>62</v>
      </c>
      <c r="P75" t="s">
        <v>62</v>
      </c>
      <c r="Q75" t="s">
        <v>62</v>
      </c>
      <c r="R75" t="s">
        <v>62</v>
      </c>
      <c r="S75" t="s">
        <v>62</v>
      </c>
      <c r="T75" t="s">
        <v>62</v>
      </c>
      <c r="U75" t="s">
        <v>62</v>
      </c>
      <c r="V75">
        <v>8593150.2599999998</v>
      </c>
      <c r="W75">
        <v>762717.81</v>
      </c>
      <c r="X75" s="9">
        <v>8593119.2070208509</v>
      </c>
      <c r="Y75" s="9">
        <v>762714.68727825396</v>
      </c>
      <c r="Z75" s="9">
        <v>5.2546512410000004</v>
      </c>
      <c r="AA75" s="9">
        <f t="shared" si="6"/>
        <v>79.710863751310043</v>
      </c>
      <c r="AB75" s="31">
        <v>12.425000000000001</v>
      </c>
      <c r="AC75" s="9">
        <v>11.874000000000001</v>
      </c>
      <c r="AD75">
        <f t="shared" si="7"/>
        <v>4.4346076458752552</v>
      </c>
      <c r="AE75" s="9">
        <v>30.12</v>
      </c>
      <c r="AF75" s="9">
        <v>0.25</v>
      </c>
      <c r="AG75" s="9">
        <v>11.95</v>
      </c>
      <c r="AH75" s="9">
        <v>35.119999999999997</v>
      </c>
    </row>
    <row r="76" spans="1:34" x14ac:dyDescent="0.2">
      <c r="A76">
        <v>5714</v>
      </c>
      <c r="B76">
        <v>151610</v>
      </c>
      <c r="C76" t="s">
        <v>28</v>
      </c>
      <c r="D76" t="s">
        <v>263</v>
      </c>
      <c r="E76" s="11">
        <v>42695</v>
      </c>
      <c r="F76" t="s">
        <v>62</v>
      </c>
      <c r="G76" t="s">
        <v>62</v>
      </c>
      <c r="H76" t="s">
        <v>62</v>
      </c>
      <c r="I76" t="s">
        <v>62</v>
      </c>
      <c r="J76" s="30">
        <v>2</v>
      </c>
      <c r="K76" s="30">
        <v>3</v>
      </c>
      <c r="L76" s="9" t="s">
        <v>251</v>
      </c>
      <c r="N76" t="s">
        <v>62</v>
      </c>
      <c r="O76" t="s">
        <v>62</v>
      </c>
      <c r="P76" t="s">
        <v>62</v>
      </c>
      <c r="Q76" t="s">
        <v>62</v>
      </c>
      <c r="R76" t="s">
        <v>62</v>
      </c>
      <c r="S76" t="s">
        <v>62</v>
      </c>
      <c r="T76" t="s">
        <v>62</v>
      </c>
      <c r="U76" t="s">
        <v>62</v>
      </c>
      <c r="V76">
        <v>8593077.6500000004</v>
      </c>
      <c r="W76">
        <v>762637.44</v>
      </c>
      <c r="X76" s="9">
        <v>8593119.2070208509</v>
      </c>
      <c r="Y76" s="9">
        <v>762714.68727825396</v>
      </c>
      <c r="Z76" s="9">
        <f t="shared" si="12"/>
        <v>87.716178551166863</v>
      </c>
      <c r="AA76" s="9">
        <f t="shared" si="6"/>
        <v>264.66091286778067</v>
      </c>
      <c r="AB76" s="31">
        <v>12.853999999999999</v>
      </c>
      <c r="AC76" s="9">
        <v>12.105</v>
      </c>
      <c r="AD76">
        <f t="shared" si="7"/>
        <v>5.8269799284269341</v>
      </c>
      <c r="AE76" s="9">
        <v>29.84</v>
      </c>
      <c r="AF76" s="9">
        <v>0.26</v>
      </c>
      <c r="AG76" s="9">
        <v>14.25</v>
      </c>
      <c r="AH76">
        <v>34.56</v>
      </c>
    </row>
    <row r="77" spans="1:34" x14ac:dyDescent="0.2">
      <c r="A77">
        <v>5780</v>
      </c>
      <c r="B77">
        <v>151930</v>
      </c>
      <c r="C77" t="s">
        <v>28</v>
      </c>
      <c r="D77" t="s">
        <v>264</v>
      </c>
      <c r="E77" s="11">
        <v>42695</v>
      </c>
      <c r="F77" t="s">
        <v>62</v>
      </c>
      <c r="G77" t="s">
        <v>62</v>
      </c>
      <c r="H77" t="s">
        <v>62</v>
      </c>
      <c r="I77" t="s">
        <v>62</v>
      </c>
      <c r="J77" s="30">
        <v>2</v>
      </c>
      <c r="K77" s="30">
        <v>3</v>
      </c>
      <c r="L77" s="9" t="s">
        <v>270</v>
      </c>
      <c r="N77" t="s">
        <v>62</v>
      </c>
      <c r="O77" t="s">
        <v>62</v>
      </c>
      <c r="P77" t="s">
        <v>62</v>
      </c>
      <c r="Q77" t="s">
        <v>62</v>
      </c>
      <c r="R77" t="s">
        <v>62</v>
      </c>
      <c r="S77" t="s">
        <v>62</v>
      </c>
      <c r="T77" t="s">
        <v>62</v>
      </c>
      <c r="U77" t="s">
        <v>62</v>
      </c>
      <c r="V77">
        <v>8593229.9399999995</v>
      </c>
      <c r="W77">
        <v>762593.77</v>
      </c>
      <c r="X77" s="9">
        <v>8593119.2070208509</v>
      </c>
      <c r="Y77" s="9">
        <v>762714.68727825396</v>
      </c>
      <c r="Z77" s="9">
        <f t="shared" si="12"/>
        <v>163.95969276462623</v>
      </c>
      <c r="AA77" s="9">
        <f t="shared" si="6"/>
        <v>188.00267471507215</v>
      </c>
      <c r="AB77" s="31">
        <v>12.365</v>
      </c>
      <c r="AC77" s="9">
        <v>12.145</v>
      </c>
      <c r="AD77">
        <f t="shared" si="7"/>
        <v>1.7792155276991517</v>
      </c>
      <c r="AE77" s="9">
        <v>30.12</v>
      </c>
      <c r="AF77" s="9">
        <v>0.54</v>
      </c>
      <c r="AG77" s="9">
        <v>15.25</v>
      </c>
      <c r="AH77" s="9">
        <v>33.74</v>
      </c>
    </row>
    <row r="78" spans="1:34" x14ac:dyDescent="0.2">
      <c r="A78">
        <v>5653</v>
      </c>
      <c r="B78">
        <v>151451</v>
      </c>
      <c r="C78" t="s">
        <v>33</v>
      </c>
      <c r="D78" t="s">
        <v>265</v>
      </c>
      <c r="E78" s="11">
        <v>42695</v>
      </c>
      <c r="F78" t="s">
        <v>62</v>
      </c>
      <c r="G78" t="s">
        <v>62</v>
      </c>
      <c r="H78" t="s">
        <v>62</v>
      </c>
      <c r="I78" t="s">
        <v>62</v>
      </c>
      <c r="J78" s="30">
        <v>2</v>
      </c>
      <c r="K78" s="30">
        <v>3</v>
      </c>
      <c r="L78" s="9" t="s">
        <v>88</v>
      </c>
      <c r="N78" t="s">
        <v>62</v>
      </c>
      <c r="O78" t="s">
        <v>62</v>
      </c>
      <c r="P78" t="s">
        <v>62</v>
      </c>
      <c r="Q78" t="s">
        <v>62</v>
      </c>
      <c r="R78" t="s">
        <v>62</v>
      </c>
      <c r="S78" t="s">
        <v>62</v>
      </c>
      <c r="T78" t="s">
        <v>62</v>
      </c>
      <c r="U78" t="s">
        <v>62</v>
      </c>
      <c r="V78">
        <v>8593074.3800000008</v>
      </c>
      <c r="W78">
        <v>762779.6</v>
      </c>
      <c r="X78" s="9">
        <v>8593119.2070208509</v>
      </c>
      <c r="Y78" s="9">
        <v>762714.68727825396</v>
      </c>
      <c r="Z78" s="9">
        <f t="shared" si="12"/>
        <v>78.886774828011283</v>
      </c>
      <c r="AA78" s="9">
        <f t="shared" si="6"/>
        <v>394.93582073541069</v>
      </c>
      <c r="AB78" s="31">
        <v>12.455</v>
      </c>
      <c r="AC78" s="9">
        <v>12.032</v>
      </c>
      <c r="AD78">
        <f t="shared" si="7"/>
        <v>3.3962264150943389</v>
      </c>
      <c r="AE78" s="9">
        <v>30.21</v>
      </c>
      <c r="AF78" s="9">
        <v>0.12</v>
      </c>
      <c r="AG78" s="9">
        <v>12.35</v>
      </c>
      <c r="AH78" s="9">
        <v>33.450000000000003</v>
      </c>
    </row>
    <row r="79" spans="1:34" x14ac:dyDescent="0.2">
      <c r="A79">
        <v>5807</v>
      </c>
      <c r="B79">
        <v>151940</v>
      </c>
      <c r="C79" t="s">
        <v>33</v>
      </c>
      <c r="D79" t="s">
        <v>266</v>
      </c>
      <c r="E79" s="11">
        <v>42695</v>
      </c>
      <c r="F79" t="s">
        <v>62</v>
      </c>
      <c r="G79" t="s">
        <v>62</v>
      </c>
      <c r="H79" t="s">
        <v>62</v>
      </c>
      <c r="I79" t="s">
        <v>62</v>
      </c>
      <c r="J79" s="30">
        <v>2</v>
      </c>
      <c r="K79" s="30">
        <v>3</v>
      </c>
      <c r="L79" s="9" t="s">
        <v>109</v>
      </c>
      <c r="N79" t="s">
        <v>62</v>
      </c>
      <c r="O79" t="s">
        <v>62</v>
      </c>
      <c r="P79" t="s">
        <v>62</v>
      </c>
      <c r="Q79" t="s">
        <v>62</v>
      </c>
      <c r="R79" t="s">
        <v>62</v>
      </c>
      <c r="S79" t="s">
        <v>62</v>
      </c>
      <c r="T79" t="s">
        <v>62</v>
      </c>
      <c r="U79" t="s">
        <v>62</v>
      </c>
      <c r="V79">
        <v>8593105.6999999993</v>
      </c>
      <c r="W79">
        <v>762673.48</v>
      </c>
      <c r="X79" s="9">
        <v>8593119.2070208509</v>
      </c>
      <c r="Y79" s="9">
        <v>762714.68727825396</v>
      </c>
      <c r="Z79" s="9">
        <f t="shared" si="12"/>
        <v>43.36449461698021</v>
      </c>
      <c r="AA79" s="9">
        <f t="shared" ref="AA79:AA93" si="13">SQRT((ABS(V79-V67))^2+(ABS(W79-W67))^2)</f>
        <v>169.39062695409558</v>
      </c>
      <c r="AB79" s="31">
        <v>12.750999999999999</v>
      </c>
      <c r="AC79" s="9">
        <v>12.412000000000001</v>
      </c>
      <c r="AD79">
        <f t="shared" si="7"/>
        <v>2.6586150105873951</v>
      </c>
      <c r="AE79" s="9">
        <v>29.52</v>
      </c>
      <c r="AF79" s="9">
        <v>0.25</v>
      </c>
      <c r="AG79" s="9">
        <v>14.87</v>
      </c>
      <c r="AH79" s="9">
        <v>34.119999999999997</v>
      </c>
    </row>
    <row r="80" spans="1:34" x14ac:dyDescent="0.2">
      <c r="A80">
        <v>5628</v>
      </c>
      <c r="B80">
        <v>151919</v>
      </c>
      <c r="C80" t="s">
        <v>33</v>
      </c>
      <c r="D80" t="s">
        <v>267</v>
      </c>
      <c r="E80" s="11">
        <v>42695</v>
      </c>
      <c r="F80" t="s">
        <v>62</v>
      </c>
      <c r="G80" t="s">
        <v>62</v>
      </c>
      <c r="H80" t="s">
        <v>62</v>
      </c>
      <c r="I80" t="s">
        <v>62</v>
      </c>
      <c r="J80" s="30">
        <v>2</v>
      </c>
      <c r="K80" s="30">
        <v>3</v>
      </c>
      <c r="L80" s="9" t="s">
        <v>241</v>
      </c>
      <c r="N80" t="s">
        <v>62</v>
      </c>
      <c r="O80" t="s">
        <v>62</v>
      </c>
      <c r="P80" t="s">
        <v>62</v>
      </c>
      <c r="Q80" t="s">
        <v>62</v>
      </c>
      <c r="R80" t="s">
        <v>62</v>
      </c>
      <c r="S80" t="s">
        <v>62</v>
      </c>
      <c r="T80" t="s">
        <v>62</v>
      </c>
      <c r="U80" t="s">
        <v>62</v>
      </c>
      <c r="V80">
        <v>8593274.4000000004</v>
      </c>
      <c r="W80">
        <v>762630.61</v>
      </c>
      <c r="X80" s="9">
        <v>8593119.2070208509</v>
      </c>
      <c r="Y80" s="9">
        <v>762714.68727825396</v>
      </c>
      <c r="Z80" s="9">
        <f t="shared" si="12"/>
        <v>176.50453109169533</v>
      </c>
      <c r="AA80" s="9">
        <f t="shared" si="13"/>
        <v>217.30290218982762</v>
      </c>
      <c r="AB80" s="31">
        <v>12.65</v>
      </c>
      <c r="AC80" s="9">
        <v>12.025</v>
      </c>
      <c r="AD80">
        <f t="shared" si="7"/>
        <v>4.9407114624505972</v>
      </c>
      <c r="AE80" s="9">
        <v>28.91</v>
      </c>
      <c r="AF80" s="9">
        <v>0.25</v>
      </c>
      <c r="AG80" s="9">
        <v>15.89</v>
      </c>
      <c r="AH80" s="9">
        <v>33.85</v>
      </c>
    </row>
    <row r="81" spans="1:34" x14ac:dyDescent="0.2">
      <c r="A81">
        <v>5716</v>
      </c>
      <c r="B81">
        <v>151570</v>
      </c>
      <c r="C81" t="s">
        <v>33</v>
      </c>
      <c r="D81" t="s">
        <v>268</v>
      </c>
      <c r="E81" s="11">
        <v>42695</v>
      </c>
      <c r="F81" t="s">
        <v>62</v>
      </c>
      <c r="G81" t="s">
        <v>62</v>
      </c>
      <c r="H81" t="s">
        <v>62</v>
      </c>
      <c r="I81" t="s">
        <v>62</v>
      </c>
      <c r="J81" s="30">
        <v>2</v>
      </c>
      <c r="K81" s="30">
        <v>3</v>
      </c>
      <c r="L81" s="9" t="s">
        <v>241</v>
      </c>
      <c r="N81" t="s">
        <v>62</v>
      </c>
      <c r="O81" t="s">
        <v>62</v>
      </c>
      <c r="P81" t="s">
        <v>62</v>
      </c>
      <c r="Q81" t="s">
        <v>62</v>
      </c>
      <c r="R81" t="s">
        <v>62</v>
      </c>
      <c r="S81" t="s">
        <v>62</v>
      </c>
      <c r="T81" t="s">
        <v>62</v>
      </c>
      <c r="U81" t="s">
        <v>62</v>
      </c>
      <c r="V81">
        <v>8593172.8699999992</v>
      </c>
      <c r="W81">
        <v>762902.24</v>
      </c>
      <c r="X81" s="9">
        <v>8593119.2070208509</v>
      </c>
      <c r="Y81" s="9">
        <v>762714.68727825396</v>
      </c>
      <c r="Z81" s="9">
        <f t="shared" si="12"/>
        <v>195.07880142501085</v>
      </c>
      <c r="AA81" s="9">
        <f>SQRT((ABS(V81-V69))^2+(ABS(W81-W69))^2)</f>
        <v>249.28539467808363</v>
      </c>
      <c r="AB81" s="31">
        <v>12.25</v>
      </c>
      <c r="AC81" s="9">
        <v>11.894</v>
      </c>
      <c r="AD81">
        <f t="shared" si="7"/>
        <v>2.9061224489795867</v>
      </c>
      <c r="AE81" s="9">
        <v>30.21</v>
      </c>
      <c r="AF81" s="9">
        <v>0.35</v>
      </c>
      <c r="AG81" s="9">
        <v>15.45</v>
      </c>
      <c r="AH81" s="9">
        <v>34.14</v>
      </c>
    </row>
    <row r="82" spans="1:34" x14ac:dyDescent="0.2">
      <c r="A82">
        <v>5791</v>
      </c>
      <c r="B82">
        <v>151670</v>
      </c>
      <c r="C82" t="s">
        <v>33</v>
      </c>
      <c r="D82" t="s">
        <v>269</v>
      </c>
      <c r="E82" s="11">
        <v>42695</v>
      </c>
      <c r="F82" t="s">
        <v>62</v>
      </c>
      <c r="G82" t="s">
        <v>62</v>
      </c>
      <c r="H82" t="s">
        <v>62</v>
      </c>
      <c r="I82" t="s">
        <v>62</v>
      </c>
      <c r="J82" s="30">
        <v>2</v>
      </c>
      <c r="K82" s="30">
        <v>3</v>
      </c>
      <c r="L82" s="9" t="s">
        <v>253</v>
      </c>
      <c r="N82" t="s">
        <v>62</v>
      </c>
      <c r="O82" t="s">
        <v>62</v>
      </c>
      <c r="P82" t="s">
        <v>62</v>
      </c>
      <c r="Q82" t="s">
        <v>62</v>
      </c>
      <c r="R82" t="s">
        <v>62</v>
      </c>
      <c r="S82" t="s">
        <v>62</v>
      </c>
      <c r="T82" t="s">
        <v>62</v>
      </c>
      <c r="U82" t="s">
        <v>62</v>
      </c>
      <c r="V82">
        <v>8593127.0500000007</v>
      </c>
      <c r="W82">
        <v>762604.29</v>
      </c>
      <c r="X82" s="9">
        <v>8593119.2070208509</v>
      </c>
      <c r="Y82" s="9">
        <v>762714.68727825396</v>
      </c>
      <c r="Z82" s="9">
        <f t="shared" si="12"/>
        <v>110.67552289381413</v>
      </c>
      <c r="AA82" s="9">
        <f t="shared" si="13"/>
        <v>227.73953214141164</v>
      </c>
      <c r="AB82" s="31">
        <v>12.954000000000001</v>
      </c>
      <c r="AC82" s="9">
        <v>12.058</v>
      </c>
      <c r="AD82">
        <f t="shared" si="7"/>
        <v>6.916782461015913</v>
      </c>
      <c r="AE82" s="9">
        <v>29.85</v>
      </c>
      <c r="AF82" s="9">
        <v>0.45</v>
      </c>
      <c r="AG82" s="9">
        <v>11.54</v>
      </c>
      <c r="AH82" s="9">
        <v>33.94</v>
      </c>
    </row>
    <row r="83" spans="1:34" x14ac:dyDescent="0.2">
      <c r="A83">
        <v>5670</v>
      </c>
      <c r="B83">
        <v>151510</v>
      </c>
      <c r="C83" t="s">
        <v>28</v>
      </c>
      <c r="D83" t="s">
        <v>257</v>
      </c>
      <c r="E83" s="11">
        <v>42696</v>
      </c>
      <c r="F83" t="s">
        <v>62</v>
      </c>
      <c r="G83" t="s">
        <v>62</v>
      </c>
      <c r="H83" t="s">
        <v>62</v>
      </c>
      <c r="I83" t="s">
        <v>62</v>
      </c>
      <c r="J83" s="30">
        <v>2</v>
      </c>
      <c r="K83" s="30">
        <v>4</v>
      </c>
      <c r="L83" s="9" t="s">
        <v>270</v>
      </c>
      <c r="N83" t="s">
        <v>62</v>
      </c>
      <c r="O83" t="s">
        <v>62</v>
      </c>
      <c r="P83" t="s">
        <v>62</v>
      </c>
      <c r="Q83" t="s">
        <v>62</v>
      </c>
      <c r="R83" t="s">
        <v>62</v>
      </c>
      <c r="S83" t="s">
        <v>62</v>
      </c>
      <c r="T83" t="s">
        <v>62</v>
      </c>
      <c r="U83" t="s">
        <v>62</v>
      </c>
      <c r="V83">
        <v>8593111.8800000008</v>
      </c>
      <c r="W83">
        <v>762724.06</v>
      </c>
      <c r="X83" s="9">
        <v>8593119.2070208509</v>
      </c>
      <c r="Y83" s="9">
        <v>762714.68727825396</v>
      </c>
      <c r="Z83" s="9">
        <f t="shared" si="12"/>
        <v>11.89677046372649</v>
      </c>
      <c r="AA83" s="9">
        <f t="shared" si="13"/>
        <v>5.6640798005392154</v>
      </c>
    </row>
    <row r="84" spans="1:34" x14ac:dyDescent="0.2">
      <c r="A84">
        <v>5681</v>
      </c>
      <c r="B84">
        <v>151841</v>
      </c>
      <c r="C84" t="s">
        <v>28</v>
      </c>
      <c r="D84" t="s">
        <v>259</v>
      </c>
      <c r="E84" s="11">
        <v>42696</v>
      </c>
      <c r="F84" t="s">
        <v>62</v>
      </c>
      <c r="G84" t="s">
        <v>62</v>
      </c>
      <c r="H84" t="s">
        <v>62</v>
      </c>
      <c r="I84" t="s">
        <v>62</v>
      </c>
      <c r="J84" s="30">
        <v>2</v>
      </c>
      <c r="K84" s="30">
        <v>4</v>
      </c>
      <c r="L84" s="9" t="s">
        <v>88</v>
      </c>
      <c r="N84" t="s">
        <v>62</v>
      </c>
      <c r="O84" t="s">
        <v>62</v>
      </c>
      <c r="P84" t="s">
        <v>62</v>
      </c>
      <c r="Q84" t="s">
        <v>62</v>
      </c>
      <c r="R84" t="s">
        <v>62</v>
      </c>
      <c r="S84" t="s">
        <v>62</v>
      </c>
      <c r="T84" t="s">
        <v>62</v>
      </c>
      <c r="U84" t="s">
        <v>62</v>
      </c>
      <c r="V84">
        <v>8593261.6400000006</v>
      </c>
      <c r="W84">
        <v>762706.34</v>
      </c>
      <c r="X84" s="9">
        <v>8593119.2070208509</v>
      </c>
      <c r="Y84" s="9">
        <v>762714.68727825396</v>
      </c>
      <c r="Z84" s="9">
        <f t="shared" si="12"/>
        <v>142.67736542185284</v>
      </c>
      <c r="AA84" s="9">
        <f t="shared" si="13"/>
        <v>148.94788685950647</v>
      </c>
    </row>
    <row r="85" spans="1:34" x14ac:dyDescent="0.2">
      <c r="A85" s="9">
        <v>5837</v>
      </c>
      <c r="B85" s="9">
        <v>151331</v>
      </c>
      <c r="C85" s="9" t="s">
        <v>28</v>
      </c>
      <c r="D85" s="9" t="s">
        <v>260</v>
      </c>
      <c r="E85" s="11">
        <v>42696</v>
      </c>
      <c r="F85" t="s">
        <v>62</v>
      </c>
      <c r="G85" t="s">
        <v>62</v>
      </c>
      <c r="H85" t="s">
        <v>62</v>
      </c>
      <c r="I85" t="s">
        <v>62</v>
      </c>
      <c r="J85" s="30">
        <v>2</v>
      </c>
      <c r="K85" s="30">
        <v>4</v>
      </c>
      <c r="L85" s="9" t="s">
        <v>88</v>
      </c>
      <c r="N85" t="s">
        <v>62</v>
      </c>
      <c r="O85" t="s">
        <v>62</v>
      </c>
      <c r="P85" t="s">
        <v>62</v>
      </c>
      <c r="Q85" t="s">
        <v>62</v>
      </c>
      <c r="R85" t="s">
        <v>62</v>
      </c>
      <c r="S85" t="s">
        <v>62</v>
      </c>
      <c r="T85" t="s">
        <v>62</v>
      </c>
      <c r="U85" t="s">
        <v>62</v>
      </c>
      <c r="V85">
        <v>8593004.0700000003</v>
      </c>
      <c r="W85">
        <v>762748.67</v>
      </c>
      <c r="X85" s="9">
        <v>8593119.2070208509</v>
      </c>
      <c r="Y85" s="9">
        <v>762714.68727825396</v>
      </c>
      <c r="Z85" s="9">
        <f t="shared" si="12"/>
        <v>120.04731961861006</v>
      </c>
      <c r="AA85" s="9">
        <f t="shared" si="13"/>
        <v>126.31882559594963</v>
      </c>
    </row>
    <row r="86" spans="1:34" x14ac:dyDescent="0.2">
      <c r="A86">
        <v>5803</v>
      </c>
      <c r="B86">
        <v>151870</v>
      </c>
      <c r="C86" t="s">
        <v>28</v>
      </c>
      <c r="D86" t="s">
        <v>262</v>
      </c>
      <c r="E86" s="11">
        <v>42696</v>
      </c>
      <c r="F86" t="s">
        <v>62</v>
      </c>
      <c r="G86" t="s">
        <v>62</v>
      </c>
      <c r="H86" t="s">
        <v>62</v>
      </c>
      <c r="I86" t="s">
        <v>62</v>
      </c>
      <c r="J86" s="30">
        <v>2</v>
      </c>
      <c r="K86" s="30">
        <v>4</v>
      </c>
      <c r="L86" s="9" t="s">
        <v>258</v>
      </c>
      <c r="N86" t="s">
        <v>62</v>
      </c>
      <c r="O86" t="s">
        <v>62</v>
      </c>
      <c r="P86" t="s">
        <v>62</v>
      </c>
      <c r="Q86" t="s">
        <v>62</v>
      </c>
      <c r="R86" t="s">
        <v>62</v>
      </c>
      <c r="S86" t="s">
        <v>62</v>
      </c>
      <c r="T86" t="s">
        <v>62</v>
      </c>
      <c r="U86" t="s">
        <v>62</v>
      </c>
      <c r="V86">
        <v>8593115.1699999999</v>
      </c>
      <c r="W86">
        <v>762716.06</v>
      </c>
      <c r="X86" s="9">
        <v>8593119.2070208509</v>
      </c>
      <c r="Y86" s="9">
        <v>762714.68727825396</v>
      </c>
      <c r="Z86" s="9">
        <f t="shared" si="12"/>
        <v>4.2640241958773482</v>
      </c>
      <c r="AA86" s="9">
        <f t="shared" si="13"/>
        <v>167.26621804779074</v>
      </c>
    </row>
    <row r="87" spans="1:34" x14ac:dyDescent="0.2">
      <c r="A87">
        <v>5714</v>
      </c>
      <c r="B87">
        <v>151610</v>
      </c>
      <c r="C87" t="s">
        <v>28</v>
      </c>
      <c r="D87" t="s">
        <v>263</v>
      </c>
      <c r="E87" s="11">
        <v>42696</v>
      </c>
      <c r="F87" t="s">
        <v>62</v>
      </c>
      <c r="G87" t="s">
        <v>62</v>
      </c>
      <c r="H87" t="s">
        <v>62</v>
      </c>
      <c r="I87" t="s">
        <v>62</v>
      </c>
      <c r="J87" s="30">
        <v>2</v>
      </c>
      <c r="K87" s="30">
        <v>4</v>
      </c>
      <c r="L87" s="9" t="s">
        <v>241</v>
      </c>
      <c r="N87" t="s">
        <v>62</v>
      </c>
      <c r="O87" t="s">
        <v>62</v>
      </c>
      <c r="P87" t="s">
        <v>62</v>
      </c>
      <c r="Q87" t="s">
        <v>62</v>
      </c>
      <c r="R87" t="s">
        <v>62</v>
      </c>
      <c r="S87" t="s">
        <v>62</v>
      </c>
      <c r="T87" t="s">
        <v>62</v>
      </c>
      <c r="U87" t="s">
        <v>62</v>
      </c>
      <c r="V87">
        <v>8593124.7699999996</v>
      </c>
      <c r="W87">
        <v>762889.9</v>
      </c>
      <c r="X87" s="9">
        <v>8593119.2070208509</v>
      </c>
      <c r="Y87" s="9">
        <v>762714.68727825396</v>
      </c>
      <c r="Z87" s="9">
        <f t="shared" si="12"/>
        <v>175.30101140231082</v>
      </c>
      <c r="AA87" s="9">
        <f t="shared" si="13"/>
        <v>173.96754927284621</v>
      </c>
    </row>
    <row r="88" spans="1:34" x14ac:dyDescent="0.2">
      <c r="A88">
        <v>5780</v>
      </c>
      <c r="B88">
        <v>151930</v>
      </c>
      <c r="C88" t="s">
        <v>28</v>
      </c>
      <c r="D88" t="s">
        <v>264</v>
      </c>
      <c r="E88" s="11">
        <v>42696</v>
      </c>
      <c r="F88" t="s">
        <v>62</v>
      </c>
      <c r="G88" t="s">
        <v>62</v>
      </c>
      <c r="H88" t="s">
        <v>62</v>
      </c>
      <c r="I88" t="s">
        <v>62</v>
      </c>
      <c r="J88" s="30">
        <v>2</v>
      </c>
      <c r="K88" s="30">
        <v>4</v>
      </c>
      <c r="L88" s="9" t="s">
        <v>88</v>
      </c>
      <c r="N88" t="s">
        <v>62</v>
      </c>
      <c r="O88" t="s">
        <v>62</v>
      </c>
      <c r="P88" t="s">
        <v>62</v>
      </c>
      <c r="Q88" t="s">
        <v>62</v>
      </c>
      <c r="R88" t="s">
        <v>62</v>
      </c>
      <c r="S88" t="s">
        <v>62</v>
      </c>
      <c r="T88" t="s">
        <v>62</v>
      </c>
      <c r="U88" t="s">
        <v>62</v>
      </c>
      <c r="V88">
        <v>8593216.4199999999</v>
      </c>
      <c r="W88">
        <v>762855.52</v>
      </c>
      <c r="X88" s="9">
        <v>8593119.2070208509</v>
      </c>
      <c r="Y88" s="9">
        <v>762714.68727825396</v>
      </c>
      <c r="Z88" s="9">
        <f t="shared" si="12"/>
        <v>171.12632418608663</v>
      </c>
      <c r="AA88" s="9">
        <f t="shared" si="13"/>
        <v>258.48790938825056</v>
      </c>
    </row>
    <row r="89" spans="1:34" x14ac:dyDescent="0.2">
      <c r="A89">
        <v>5653</v>
      </c>
      <c r="B89">
        <v>151451</v>
      </c>
      <c r="C89" t="s">
        <v>33</v>
      </c>
      <c r="D89" t="s">
        <v>265</v>
      </c>
      <c r="E89" s="11">
        <v>42696</v>
      </c>
      <c r="F89" t="s">
        <v>62</v>
      </c>
      <c r="G89" t="s">
        <v>62</v>
      </c>
      <c r="H89" t="s">
        <v>62</v>
      </c>
      <c r="I89" t="s">
        <v>62</v>
      </c>
      <c r="J89" s="30">
        <v>2</v>
      </c>
      <c r="K89" s="30">
        <v>4</v>
      </c>
      <c r="L89" s="9" t="s">
        <v>88</v>
      </c>
      <c r="N89" t="s">
        <v>62</v>
      </c>
      <c r="O89" t="s">
        <v>62</v>
      </c>
      <c r="P89" t="s">
        <v>62</v>
      </c>
      <c r="Q89" t="s">
        <v>62</v>
      </c>
      <c r="R89" t="s">
        <v>62</v>
      </c>
      <c r="S89" t="s">
        <v>62</v>
      </c>
      <c r="T89" t="s">
        <v>62</v>
      </c>
      <c r="U89" t="s">
        <v>62</v>
      </c>
      <c r="V89">
        <v>8593203.9299999997</v>
      </c>
      <c r="W89">
        <v>762679.11</v>
      </c>
      <c r="X89" s="9">
        <v>8593119.2070208509</v>
      </c>
      <c r="Y89" s="9">
        <v>762714.68727825396</v>
      </c>
      <c r="Z89" s="9">
        <f t="shared" si="12"/>
        <v>91.889748741722912</v>
      </c>
      <c r="AA89" s="9">
        <f t="shared" si="13"/>
        <v>89.215669587706444</v>
      </c>
    </row>
    <row r="90" spans="1:34" x14ac:dyDescent="0.2">
      <c r="A90">
        <v>5807</v>
      </c>
      <c r="B90">
        <v>151940</v>
      </c>
      <c r="C90" t="s">
        <v>33</v>
      </c>
      <c r="D90" t="s">
        <v>266</v>
      </c>
      <c r="E90" s="11">
        <v>42696</v>
      </c>
      <c r="F90" t="s">
        <v>62</v>
      </c>
      <c r="G90" t="s">
        <v>62</v>
      </c>
      <c r="H90" t="s">
        <v>62</v>
      </c>
      <c r="I90" t="s">
        <v>62</v>
      </c>
      <c r="J90" s="30">
        <v>2</v>
      </c>
      <c r="K90" s="30">
        <v>4</v>
      </c>
      <c r="L90" s="9" t="s">
        <v>258</v>
      </c>
      <c r="N90" t="s">
        <v>62</v>
      </c>
      <c r="O90" t="s">
        <v>62</v>
      </c>
      <c r="P90" t="s">
        <v>62</v>
      </c>
      <c r="Q90" t="s">
        <v>62</v>
      </c>
      <c r="R90" t="s">
        <v>62</v>
      </c>
      <c r="S90" t="s">
        <v>62</v>
      </c>
      <c r="T90" t="s">
        <v>62</v>
      </c>
      <c r="U90" t="s">
        <v>62</v>
      </c>
      <c r="V90">
        <v>8593111.4399999995</v>
      </c>
      <c r="W90">
        <v>762715.24</v>
      </c>
      <c r="X90" s="9">
        <v>8593119.2070208509</v>
      </c>
      <c r="Y90" s="9">
        <v>762714.68727825396</v>
      </c>
      <c r="Z90" s="9">
        <f t="shared" si="12"/>
        <v>7.7866625863852121</v>
      </c>
      <c r="AA90" s="9">
        <f t="shared" si="13"/>
        <v>74.267443741513006</v>
      </c>
    </row>
    <row r="91" spans="1:34" x14ac:dyDescent="0.2">
      <c r="A91">
        <v>5628</v>
      </c>
      <c r="B91">
        <v>151919</v>
      </c>
      <c r="C91" t="s">
        <v>33</v>
      </c>
      <c r="D91" t="s">
        <v>267</v>
      </c>
      <c r="E91" s="11">
        <v>42696</v>
      </c>
      <c r="F91" t="s">
        <v>62</v>
      </c>
      <c r="G91" t="s">
        <v>62</v>
      </c>
      <c r="H91" t="s">
        <v>62</v>
      </c>
      <c r="I91" t="s">
        <v>62</v>
      </c>
      <c r="J91" s="30">
        <v>2</v>
      </c>
      <c r="K91" s="30">
        <v>4</v>
      </c>
      <c r="L91" s="9" t="s">
        <v>270</v>
      </c>
      <c r="N91" t="s">
        <v>62</v>
      </c>
      <c r="O91" t="s">
        <v>62</v>
      </c>
      <c r="P91" t="s">
        <v>62</v>
      </c>
      <c r="Q91" t="s">
        <v>62</v>
      </c>
      <c r="R91" t="s">
        <v>62</v>
      </c>
      <c r="S91" t="s">
        <v>62</v>
      </c>
      <c r="T91" t="s">
        <v>62</v>
      </c>
      <c r="U91" t="s">
        <v>62</v>
      </c>
      <c r="V91">
        <v>8593108.6300000008</v>
      </c>
      <c r="W91">
        <v>762738.98</v>
      </c>
      <c r="X91" s="9">
        <v>8593119.2070208509</v>
      </c>
      <c r="Y91" s="9">
        <v>762714.68727825396</v>
      </c>
      <c r="Z91" s="9">
        <f t="shared" si="12"/>
        <v>26.495465647762423</v>
      </c>
      <c r="AA91" s="9">
        <f t="shared" si="13"/>
        <v>65.565500837019229</v>
      </c>
    </row>
    <row r="92" spans="1:34" x14ac:dyDescent="0.2">
      <c r="A92">
        <v>5716</v>
      </c>
      <c r="B92">
        <v>151570</v>
      </c>
      <c r="C92" t="s">
        <v>33</v>
      </c>
      <c r="D92" t="s">
        <v>268</v>
      </c>
      <c r="E92" s="11">
        <v>42696</v>
      </c>
      <c r="F92" t="s">
        <v>62</v>
      </c>
      <c r="G92" t="s">
        <v>62</v>
      </c>
      <c r="H92" t="s">
        <v>62</v>
      </c>
      <c r="I92" t="s">
        <v>62</v>
      </c>
      <c r="J92" s="30">
        <v>2</v>
      </c>
      <c r="K92" s="30">
        <v>4</v>
      </c>
      <c r="L92" s="9" t="s">
        <v>241</v>
      </c>
      <c r="N92" t="s">
        <v>62</v>
      </c>
      <c r="O92" t="s">
        <v>62</v>
      </c>
      <c r="P92" t="s">
        <v>62</v>
      </c>
      <c r="Q92" t="s">
        <v>62</v>
      </c>
      <c r="R92" t="s">
        <v>62</v>
      </c>
      <c r="S92" t="s">
        <v>62</v>
      </c>
      <c r="T92" t="s">
        <v>62</v>
      </c>
      <c r="U92" t="s">
        <v>62</v>
      </c>
      <c r="V92">
        <v>8593052.4700000007</v>
      </c>
      <c r="W92">
        <v>762903.57</v>
      </c>
      <c r="X92" s="9">
        <v>8593119.2070208509</v>
      </c>
      <c r="Y92" s="9">
        <v>762714.68727825396</v>
      </c>
      <c r="Z92" s="9">
        <f t="shared" si="12"/>
        <v>200.32601559989928</v>
      </c>
      <c r="AA92" s="9">
        <f t="shared" si="13"/>
        <v>351.79551802126099</v>
      </c>
    </row>
    <row r="93" spans="1:34" x14ac:dyDescent="0.2">
      <c r="A93">
        <v>5791</v>
      </c>
      <c r="B93">
        <v>151670</v>
      </c>
      <c r="C93" t="s">
        <v>33</v>
      </c>
      <c r="D93" t="s">
        <v>269</v>
      </c>
      <c r="E93" s="11">
        <v>42696</v>
      </c>
      <c r="F93" t="s">
        <v>62</v>
      </c>
      <c r="G93" t="s">
        <v>62</v>
      </c>
      <c r="H93" t="s">
        <v>62</v>
      </c>
      <c r="I93" t="s">
        <v>62</v>
      </c>
      <c r="J93" s="30">
        <v>2</v>
      </c>
      <c r="K93" s="30">
        <v>4</v>
      </c>
      <c r="L93" s="9" t="s">
        <v>109</v>
      </c>
      <c r="N93" t="s">
        <v>62</v>
      </c>
      <c r="O93" t="s">
        <v>62</v>
      </c>
      <c r="P93" t="s">
        <v>62</v>
      </c>
      <c r="Q93" t="s">
        <v>62</v>
      </c>
      <c r="R93" t="s">
        <v>62</v>
      </c>
      <c r="S93" t="s">
        <v>62</v>
      </c>
      <c r="T93" t="s">
        <v>62</v>
      </c>
      <c r="U93" t="s">
        <v>62</v>
      </c>
      <c r="V93">
        <v>8593056.1999999993</v>
      </c>
      <c r="W93">
        <v>762724.62</v>
      </c>
      <c r="X93" s="9">
        <v>8593119.2070208509</v>
      </c>
      <c r="Y93" s="9">
        <v>762714.68727825396</v>
      </c>
      <c r="Z93" s="9">
        <f t="shared" si="12"/>
        <v>63.785136496505309</v>
      </c>
      <c r="AA93" s="9">
        <f t="shared" si="13"/>
        <v>212.51059573579141</v>
      </c>
    </row>
  </sheetData>
  <mergeCells count="2">
    <mergeCell ref="N1:P1"/>
    <mergeCell ref="R1:T1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workbookViewId="0">
      <selection activeCell="O24" sqref="O24"/>
    </sheetView>
  </sheetViews>
  <sheetFormatPr baseColWidth="10" defaultRowHeight="16" x14ac:dyDescent="0.2"/>
  <sheetData>
    <row r="1" spans="1:20" x14ac:dyDescent="0.2">
      <c r="A1" s="34" t="s">
        <v>20</v>
      </c>
      <c r="B1" s="34" t="s">
        <v>30</v>
      </c>
      <c r="C1" s="34" t="s">
        <v>23</v>
      </c>
      <c r="D1" s="34" t="s">
        <v>65</v>
      </c>
      <c r="E1" s="38" t="s">
        <v>71</v>
      </c>
      <c r="F1" s="38"/>
      <c r="G1" s="38"/>
      <c r="H1" s="34" t="s">
        <v>202</v>
      </c>
      <c r="I1" s="38" t="s">
        <v>72</v>
      </c>
      <c r="J1" s="38"/>
      <c r="K1" s="38"/>
      <c r="L1" s="34" t="s">
        <v>203</v>
      </c>
      <c r="M1" s="34" t="s">
        <v>73</v>
      </c>
      <c r="N1" s="34" t="s">
        <v>73</v>
      </c>
      <c r="O1" s="34" t="s">
        <v>204</v>
      </c>
      <c r="P1" s="34" t="s">
        <v>204</v>
      </c>
      <c r="Q1" s="1" t="s">
        <v>205</v>
      </c>
      <c r="R1" s="34" t="s">
        <v>209</v>
      </c>
      <c r="S1" s="34" t="s">
        <v>210</v>
      </c>
      <c r="T1" s="34" t="s">
        <v>211</v>
      </c>
    </row>
    <row r="2" spans="1:20" x14ac:dyDescent="0.2">
      <c r="A2" s="36">
        <v>42688</v>
      </c>
      <c r="B2" s="34" t="s">
        <v>87</v>
      </c>
      <c r="C2" s="34" t="s">
        <v>28</v>
      </c>
      <c r="D2" s="34" t="s">
        <v>270</v>
      </c>
      <c r="E2" s="34">
        <v>12</v>
      </c>
      <c r="F2" s="34">
        <v>42</v>
      </c>
      <c r="G2" s="34">
        <v>54.2</v>
      </c>
      <c r="H2" s="34">
        <v>12.71505556</v>
      </c>
      <c r="I2" s="34">
        <v>131</v>
      </c>
      <c r="J2" s="34">
        <v>25</v>
      </c>
      <c r="K2" s="34">
        <v>9.98</v>
      </c>
      <c r="L2" s="34">
        <v>131.41943889999999</v>
      </c>
      <c r="M2" s="34">
        <v>8593152.8440000005</v>
      </c>
      <c r="N2" s="34">
        <v>762734.31759999995</v>
      </c>
      <c r="O2" s="34">
        <v>8593119.2070000004</v>
      </c>
      <c r="P2" s="34">
        <v>762714.68729999999</v>
      </c>
      <c r="Q2" s="34">
        <v>38.946281259999999</v>
      </c>
      <c r="R2" s="34">
        <v>2.6539999999999999</v>
      </c>
      <c r="S2" s="34">
        <v>1.5409999999999999</v>
      </c>
      <c r="T2" s="34">
        <v>41.936699320000002</v>
      </c>
    </row>
    <row r="3" spans="1:20" x14ac:dyDescent="0.2">
      <c r="A3" s="36">
        <v>42688</v>
      </c>
      <c r="B3" s="34" t="s">
        <v>95</v>
      </c>
      <c r="C3" s="34" t="s">
        <v>28</v>
      </c>
      <c r="D3" s="34" t="s">
        <v>88</v>
      </c>
      <c r="E3" s="34">
        <v>12</v>
      </c>
      <c r="F3" s="34">
        <v>42</v>
      </c>
      <c r="G3" s="34">
        <v>54.55</v>
      </c>
      <c r="H3" s="34">
        <v>12.71515278</v>
      </c>
      <c r="I3" s="34">
        <v>131</v>
      </c>
      <c r="J3" s="34">
        <v>25</v>
      </c>
      <c r="K3" s="34">
        <v>12.84</v>
      </c>
      <c r="L3" s="34">
        <v>131.42023330000001</v>
      </c>
      <c r="M3" s="34">
        <v>8593141.2809999995</v>
      </c>
      <c r="N3" s="34">
        <v>762820.53529999999</v>
      </c>
      <c r="O3" s="34">
        <v>8593119.2070000004</v>
      </c>
      <c r="P3" s="34">
        <v>762714.68729999999</v>
      </c>
      <c r="Q3" s="34">
        <v>108.125265</v>
      </c>
      <c r="R3" s="34">
        <v>2.3119999999999998</v>
      </c>
      <c r="S3" s="34">
        <v>1.841</v>
      </c>
      <c r="T3" s="34">
        <v>20.371972320000001</v>
      </c>
    </row>
    <row r="4" spans="1:20" x14ac:dyDescent="0.2">
      <c r="A4" s="36">
        <v>42688</v>
      </c>
      <c r="B4" s="34" t="s">
        <v>78</v>
      </c>
      <c r="C4" s="34" t="s">
        <v>33</v>
      </c>
      <c r="D4" s="34" t="s">
        <v>272</v>
      </c>
      <c r="E4" s="34">
        <v>12</v>
      </c>
      <c r="F4" s="34">
        <v>42</v>
      </c>
      <c r="G4" s="34">
        <v>56.75</v>
      </c>
      <c r="H4" s="34">
        <v>12.71576389</v>
      </c>
      <c r="I4" s="34">
        <v>131</v>
      </c>
      <c r="J4" s="34">
        <v>25</v>
      </c>
      <c r="K4" s="34">
        <v>13.27</v>
      </c>
      <c r="L4" s="34">
        <v>131.42035279999999</v>
      </c>
      <c r="M4" s="34">
        <v>8593073.5260000005</v>
      </c>
      <c r="N4" s="34">
        <v>762832.88390000002</v>
      </c>
      <c r="O4" s="34">
        <v>8593119.2070000004</v>
      </c>
      <c r="P4" s="34">
        <v>762714.68729999999</v>
      </c>
      <c r="Q4" s="34">
        <v>126.71686390000001</v>
      </c>
      <c r="R4" s="34">
        <v>2.1019999999999999</v>
      </c>
      <c r="S4" s="34">
        <v>1.984</v>
      </c>
      <c r="T4" s="34">
        <v>5.6137012369999999</v>
      </c>
    </row>
    <row r="5" spans="1:20" x14ac:dyDescent="0.2">
      <c r="A5" s="36">
        <v>42688</v>
      </c>
      <c r="B5" s="34" t="s">
        <v>99</v>
      </c>
      <c r="C5" s="34" t="s">
        <v>28</v>
      </c>
      <c r="D5" s="34" t="s">
        <v>273</v>
      </c>
      <c r="E5" s="34">
        <v>12</v>
      </c>
      <c r="F5" s="34">
        <v>42</v>
      </c>
      <c r="G5" s="34">
        <v>55.16</v>
      </c>
      <c r="H5" s="34">
        <v>12.715322219999999</v>
      </c>
      <c r="I5" s="34">
        <v>131</v>
      </c>
      <c r="J5" s="34">
        <v>25</v>
      </c>
      <c r="K5" s="34">
        <v>8.33</v>
      </c>
      <c r="L5" s="34">
        <v>131.4189806</v>
      </c>
      <c r="M5" s="34">
        <v>8593123.7949999999</v>
      </c>
      <c r="N5" s="34">
        <v>762684.24450000003</v>
      </c>
      <c r="O5" s="34">
        <v>8593119.2070000004</v>
      </c>
      <c r="P5" s="34">
        <v>762714.68729999999</v>
      </c>
      <c r="Q5" s="34">
        <v>30.786505460000001</v>
      </c>
      <c r="R5" s="34">
        <v>2.254</v>
      </c>
      <c r="S5" s="34">
        <v>1.784</v>
      </c>
      <c r="T5" s="34">
        <v>20.851818990000002</v>
      </c>
    </row>
    <row r="6" spans="1:20" x14ac:dyDescent="0.2">
      <c r="A6" s="36">
        <v>42688</v>
      </c>
      <c r="B6" s="34" t="s">
        <v>83</v>
      </c>
      <c r="C6" s="34" t="s">
        <v>33</v>
      </c>
      <c r="D6" s="34" t="s">
        <v>88</v>
      </c>
      <c r="E6" s="34">
        <v>12</v>
      </c>
      <c r="F6" s="34">
        <v>42</v>
      </c>
      <c r="G6" s="34">
        <v>55.7</v>
      </c>
      <c r="H6" s="34">
        <v>12.715472220000001</v>
      </c>
      <c r="I6" s="34">
        <v>131</v>
      </c>
      <c r="J6" s="34">
        <v>25</v>
      </c>
      <c r="K6" s="34">
        <v>6.87</v>
      </c>
      <c r="L6" s="34">
        <v>131.418575</v>
      </c>
      <c r="M6" s="34">
        <v>8593107.6030000001</v>
      </c>
      <c r="N6" s="34">
        <v>762640.02590000001</v>
      </c>
      <c r="O6" s="34">
        <v>8593119.2070000004</v>
      </c>
      <c r="P6" s="34">
        <v>762714.68729999999</v>
      </c>
      <c r="Q6" s="34">
        <v>75.557699409999998</v>
      </c>
      <c r="R6" s="34">
        <v>2.2650000000000001</v>
      </c>
      <c r="S6" s="34">
        <v>1.8740000000000001</v>
      </c>
      <c r="T6" s="34">
        <v>17.262693160000001</v>
      </c>
    </row>
    <row r="7" spans="1:20" x14ac:dyDescent="0.2">
      <c r="A7" s="36">
        <v>42688</v>
      </c>
      <c r="B7" s="34" t="s">
        <v>92</v>
      </c>
      <c r="C7" s="34" t="s">
        <v>33</v>
      </c>
      <c r="D7" s="34" t="s">
        <v>270</v>
      </c>
      <c r="E7" s="34">
        <v>12</v>
      </c>
      <c r="F7" s="34">
        <v>42</v>
      </c>
      <c r="G7" s="34">
        <v>54.82</v>
      </c>
      <c r="H7" s="34">
        <v>12.715227779999999</v>
      </c>
      <c r="I7" s="34">
        <v>131</v>
      </c>
      <c r="J7" s="34">
        <v>25</v>
      </c>
      <c r="K7" s="34">
        <v>10.01</v>
      </c>
      <c r="L7" s="34">
        <v>131.41944720000001</v>
      </c>
      <c r="M7" s="34">
        <v>8593133.7750000004</v>
      </c>
      <c r="N7" s="34">
        <v>762735.04579999996</v>
      </c>
      <c r="O7" s="34">
        <v>8593119.2070000004</v>
      </c>
      <c r="P7" s="34">
        <v>762714.68729999999</v>
      </c>
      <c r="Q7" s="34">
        <v>25.034089550000001</v>
      </c>
      <c r="R7" s="34">
        <v>2.4510000000000001</v>
      </c>
      <c r="S7" s="34">
        <v>1.452</v>
      </c>
      <c r="T7" s="34">
        <v>40.75887393</v>
      </c>
    </row>
    <row r="8" spans="1:20" x14ac:dyDescent="0.2">
      <c r="A8" s="36">
        <v>42688</v>
      </c>
      <c r="B8" s="34" t="s">
        <v>102</v>
      </c>
      <c r="C8" s="34" t="s">
        <v>33</v>
      </c>
      <c r="D8" s="34" t="s">
        <v>273</v>
      </c>
      <c r="E8" s="34">
        <v>12</v>
      </c>
      <c r="F8" s="34">
        <v>42</v>
      </c>
      <c r="G8" s="34">
        <v>54.01</v>
      </c>
      <c r="H8" s="34">
        <v>12.715002780000001</v>
      </c>
      <c r="I8" s="34">
        <v>131</v>
      </c>
      <c r="J8" s="34">
        <v>25</v>
      </c>
      <c r="K8" s="34">
        <v>8</v>
      </c>
      <c r="L8" s="34">
        <v>131.41888890000001</v>
      </c>
      <c r="M8" s="34">
        <v>8593159.2410000004</v>
      </c>
      <c r="N8" s="34">
        <v>762674.61349999998</v>
      </c>
      <c r="O8" s="34">
        <v>8593119.2070000004</v>
      </c>
      <c r="P8" s="34">
        <v>762714.68729999999</v>
      </c>
      <c r="Q8" s="34">
        <v>56.644939370000003</v>
      </c>
      <c r="R8" s="34">
        <v>2.0249999999999999</v>
      </c>
      <c r="S8" s="34">
        <v>1.784</v>
      </c>
      <c r="T8" s="34">
        <v>11.90123457</v>
      </c>
    </row>
    <row r="9" spans="1:20" x14ac:dyDescent="0.2">
      <c r="A9" s="36">
        <v>42689</v>
      </c>
      <c r="B9" s="34" t="s">
        <v>105</v>
      </c>
      <c r="C9" s="34" t="s">
        <v>28</v>
      </c>
      <c r="D9" s="34" t="s">
        <v>270</v>
      </c>
      <c r="E9" s="34">
        <v>12</v>
      </c>
      <c r="F9" s="34">
        <v>42</v>
      </c>
      <c r="G9" s="34">
        <v>54.8</v>
      </c>
      <c r="H9" s="34">
        <v>12.715222219999999</v>
      </c>
      <c r="I9" s="34">
        <v>131</v>
      </c>
      <c r="J9" s="34">
        <v>25</v>
      </c>
      <c r="K9" s="34">
        <v>9.8000000000000007</v>
      </c>
      <c r="L9" s="34">
        <v>131.4193889</v>
      </c>
      <c r="M9" s="34">
        <v>8593134.4489999991</v>
      </c>
      <c r="N9" s="34">
        <v>762728.71349999995</v>
      </c>
      <c r="O9" s="34">
        <v>8593119.2070000004</v>
      </c>
      <c r="P9" s="34">
        <v>762714.68729999999</v>
      </c>
      <c r="Q9" s="34">
        <v>20.713722879999999</v>
      </c>
      <c r="R9" s="34">
        <v>2.125</v>
      </c>
      <c r="S9" s="34">
        <v>1.4510000000000001</v>
      </c>
      <c r="T9" s="34">
        <v>31.717647060000001</v>
      </c>
    </row>
    <row r="10" spans="1:20" x14ac:dyDescent="0.2">
      <c r="A10" s="36">
        <v>42689</v>
      </c>
      <c r="B10" s="34" t="s">
        <v>108</v>
      </c>
      <c r="C10" s="34" t="s">
        <v>28</v>
      </c>
      <c r="D10" s="34" t="s">
        <v>270</v>
      </c>
      <c r="E10" s="34">
        <v>12</v>
      </c>
      <c r="F10" s="34">
        <v>42</v>
      </c>
      <c r="G10" s="34">
        <v>55.13</v>
      </c>
      <c r="H10" s="34">
        <v>12.715313889999999</v>
      </c>
      <c r="I10" s="34">
        <v>131</v>
      </c>
      <c r="J10" s="34">
        <v>25</v>
      </c>
      <c r="K10" s="34">
        <v>9.9700000000000006</v>
      </c>
      <c r="L10" s="34">
        <v>131.41943610000001</v>
      </c>
      <c r="M10" s="34">
        <v>8593124.2559999991</v>
      </c>
      <c r="N10" s="34">
        <v>762733.74990000005</v>
      </c>
      <c r="O10" s="34">
        <v>8593119.2070000004</v>
      </c>
      <c r="P10" s="34">
        <v>762714.68729999999</v>
      </c>
      <c r="Q10" s="34">
        <v>19.720043149999999</v>
      </c>
      <c r="R10" s="34">
        <v>2.5449999999999999</v>
      </c>
      <c r="S10" s="34">
        <v>1.498</v>
      </c>
      <c r="T10" s="34">
        <v>41.139489189999999</v>
      </c>
    </row>
    <row r="11" spans="1:20" x14ac:dyDescent="0.2">
      <c r="A11" s="36">
        <v>42689</v>
      </c>
      <c r="B11" s="34" t="s">
        <v>111</v>
      </c>
      <c r="C11" s="34" t="s">
        <v>33</v>
      </c>
      <c r="D11" s="34" t="s">
        <v>88</v>
      </c>
      <c r="E11" s="34">
        <v>12</v>
      </c>
      <c r="F11" s="34">
        <v>42</v>
      </c>
      <c r="G11" s="34">
        <v>55.75</v>
      </c>
      <c r="H11" s="34">
        <v>12.715486110000001</v>
      </c>
      <c r="I11" s="34">
        <v>131</v>
      </c>
      <c r="J11" s="34">
        <v>25</v>
      </c>
      <c r="K11" s="34">
        <v>12.59</v>
      </c>
      <c r="L11" s="34">
        <v>131.42016390000001</v>
      </c>
      <c r="M11" s="34">
        <v>8593104.4600000009</v>
      </c>
      <c r="N11" s="34">
        <v>762812.64690000005</v>
      </c>
      <c r="O11" s="34">
        <v>8593119.2070000004</v>
      </c>
      <c r="P11" s="34">
        <v>762714.68729999999</v>
      </c>
      <c r="Q11" s="34">
        <v>99.063371290000006</v>
      </c>
      <c r="R11" s="34">
        <v>2.012</v>
      </c>
      <c r="S11" s="34">
        <v>1.708</v>
      </c>
      <c r="T11" s="34">
        <v>15.10934394</v>
      </c>
    </row>
    <row r="12" spans="1:20" x14ac:dyDescent="0.2">
      <c r="A12" s="36">
        <v>42689</v>
      </c>
      <c r="B12" s="34" t="s">
        <v>117</v>
      </c>
      <c r="C12" s="34" t="s">
        <v>33</v>
      </c>
      <c r="D12" s="34" t="s">
        <v>272</v>
      </c>
      <c r="E12" s="34">
        <v>12</v>
      </c>
      <c r="F12" s="34">
        <v>42</v>
      </c>
      <c r="G12" s="34">
        <v>54.16</v>
      </c>
      <c r="H12" s="34">
        <v>12.71504444</v>
      </c>
      <c r="I12" s="34">
        <v>131</v>
      </c>
      <c r="J12" s="34">
        <v>25</v>
      </c>
      <c r="K12" s="34">
        <v>6.09</v>
      </c>
      <c r="L12" s="34">
        <v>131.41835829999999</v>
      </c>
      <c r="M12" s="34">
        <v>8593155.1659999993</v>
      </c>
      <c r="N12" s="34">
        <v>762616.92480000004</v>
      </c>
      <c r="O12" s="34">
        <v>8593119.2070000004</v>
      </c>
      <c r="P12" s="34">
        <v>762714.68729999999</v>
      </c>
      <c r="Q12" s="34">
        <v>104.1659317</v>
      </c>
      <c r="R12" s="37">
        <v>2.56</v>
      </c>
      <c r="S12" s="34">
        <v>2.2010000000000001</v>
      </c>
      <c r="T12" s="34">
        <v>14.0234375</v>
      </c>
    </row>
    <row r="13" spans="1:20" x14ac:dyDescent="0.2">
      <c r="A13" s="36">
        <v>42689</v>
      </c>
      <c r="B13" s="34" t="s">
        <v>120</v>
      </c>
      <c r="C13" s="34" t="s">
        <v>33</v>
      </c>
      <c r="D13" s="34" t="s">
        <v>274</v>
      </c>
      <c r="E13" s="34">
        <v>12</v>
      </c>
      <c r="F13" s="34">
        <v>42</v>
      </c>
      <c r="G13" s="34">
        <v>56.66</v>
      </c>
      <c r="H13" s="34">
        <v>12.715738890000001</v>
      </c>
      <c r="I13" s="34">
        <v>131</v>
      </c>
      <c r="J13" s="34">
        <v>25</v>
      </c>
      <c r="K13" s="34">
        <v>11.47</v>
      </c>
      <c r="L13" s="34">
        <v>131.4198528</v>
      </c>
      <c r="M13" s="34">
        <v>8593076.7990000006</v>
      </c>
      <c r="N13" s="34">
        <v>762778.58389999997</v>
      </c>
      <c r="O13" s="34">
        <v>8593119.2070000004</v>
      </c>
      <c r="P13" s="34">
        <v>762714.68729999999</v>
      </c>
      <c r="Q13" s="34">
        <v>76.689191539999996</v>
      </c>
      <c r="R13" s="37">
        <v>2.15</v>
      </c>
      <c r="S13" s="34">
        <v>1.784</v>
      </c>
      <c r="T13" s="34">
        <v>17.023255809999998</v>
      </c>
    </row>
    <row r="14" spans="1:20" x14ac:dyDescent="0.2">
      <c r="A14" s="36">
        <v>42690</v>
      </c>
      <c r="B14" s="34" t="s">
        <v>114</v>
      </c>
      <c r="C14" s="34" t="s">
        <v>28</v>
      </c>
      <c r="D14" s="34" t="s">
        <v>273</v>
      </c>
      <c r="E14" s="34">
        <v>12</v>
      </c>
      <c r="F14" s="34">
        <v>42</v>
      </c>
      <c r="G14" s="34">
        <v>55.3</v>
      </c>
      <c r="H14" s="34">
        <v>12.71536111</v>
      </c>
      <c r="I14" s="34">
        <v>131</v>
      </c>
      <c r="J14" s="34">
        <v>25</v>
      </c>
      <c r="K14" s="34">
        <v>11.13</v>
      </c>
      <c r="L14" s="34">
        <v>131.41975830000001</v>
      </c>
      <c r="M14" s="34">
        <v>8593118.7039999999</v>
      </c>
      <c r="N14" s="34">
        <v>762768.71129999997</v>
      </c>
      <c r="O14" s="34">
        <v>8593119.2070000004</v>
      </c>
      <c r="P14" s="34">
        <v>762714.68729999999</v>
      </c>
      <c r="Q14" s="34">
        <v>54.026339749999998</v>
      </c>
      <c r="R14" s="34">
        <v>2.125</v>
      </c>
      <c r="S14" s="34">
        <v>1.875</v>
      </c>
      <c r="T14" s="34">
        <v>11.764705879999999</v>
      </c>
    </row>
    <row r="15" spans="1:20" x14ac:dyDescent="0.2">
      <c r="A15" s="36">
        <v>42690</v>
      </c>
      <c r="B15" s="34" t="s">
        <v>123</v>
      </c>
      <c r="C15" s="34" t="s">
        <v>28</v>
      </c>
      <c r="D15" s="34" t="s">
        <v>88</v>
      </c>
      <c r="E15" s="34">
        <v>12</v>
      </c>
      <c r="F15" s="34">
        <v>42</v>
      </c>
      <c r="G15" s="34">
        <v>55.28</v>
      </c>
      <c r="H15" s="34">
        <v>12.715355560000001</v>
      </c>
      <c r="I15" s="34">
        <v>131</v>
      </c>
      <c r="J15" s="34">
        <v>25</v>
      </c>
      <c r="K15" s="34">
        <v>7.89</v>
      </c>
      <c r="L15" s="34">
        <v>131.41885830000001</v>
      </c>
      <c r="M15" s="34">
        <v>8593120.2290000003</v>
      </c>
      <c r="N15" s="34">
        <v>762670.93050000002</v>
      </c>
      <c r="O15" s="34">
        <v>8593119.2070000004</v>
      </c>
      <c r="P15" s="34">
        <v>762714.68729999999</v>
      </c>
      <c r="Q15" s="34">
        <v>43.768661549999997</v>
      </c>
      <c r="R15" s="34">
        <v>2.2450000000000001</v>
      </c>
      <c r="S15" s="34">
        <v>2.0150000000000001</v>
      </c>
      <c r="T15" s="34">
        <v>10.244988859999999</v>
      </c>
    </row>
    <row r="16" spans="1:20" x14ac:dyDescent="0.2">
      <c r="A16" s="36">
        <v>42690</v>
      </c>
      <c r="B16" s="34" t="s">
        <v>126</v>
      </c>
      <c r="C16" s="34" t="s">
        <v>33</v>
      </c>
      <c r="D16" s="34" t="s">
        <v>273</v>
      </c>
      <c r="E16" s="34">
        <v>12</v>
      </c>
      <c r="F16" s="34">
        <v>42</v>
      </c>
      <c r="G16" s="34">
        <v>54.42</v>
      </c>
      <c r="H16" s="34">
        <v>12.71511667</v>
      </c>
      <c r="I16" s="34">
        <v>131</v>
      </c>
      <c r="J16" s="34">
        <v>25</v>
      </c>
      <c r="K16" s="34">
        <v>10.82</v>
      </c>
      <c r="L16" s="34">
        <v>131.41967220000001</v>
      </c>
      <c r="M16" s="34">
        <v>8593145.8450000007</v>
      </c>
      <c r="N16" s="34">
        <v>762759.60679999995</v>
      </c>
      <c r="O16" s="34">
        <v>8593119.2070000004</v>
      </c>
      <c r="P16" s="34">
        <v>762714.68729999999</v>
      </c>
      <c r="Q16" s="34">
        <v>52.223971769999999</v>
      </c>
      <c r="R16" s="37">
        <v>2.14</v>
      </c>
      <c r="S16" s="34">
        <v>1.9990000000000001</v>
      </c>
      <c r="T16" s="34">
        <v>6.588785047</v>
      </c>
    </row>
    <row r="17" spans="1:20" x14ac:dyDescent="0.2">
      <c r="A17" s="36">
        <v>42694</v>
      </c>
      <c r="B17" s="34" t="s">
        <v>129</v>
      </c>
      <c r="C17" s="34" t="s">
        <v>28</v>
      </c>
      <c r="D17" s="34" t="s">
        <v>273</v>
      </c>
      <c r="E17" s="34">
        <v>12</v>
      </c>
      <c r="F17" s="34">
        <v>42</v>
      </c>
      <c r="G17" s="34" t="s">
        <v>62</v>
      </c>
      <c r="H17" s="34" t="s">
        <v>62</v>
      </c>
      <c r="I17" s="34">
        <v>131</v>
      </c>
      <c r="J17" s="34">
        <v>25</v>
      </c>
      <c r="K17" s="34" t="s">
        <v>62</v>
      </c>
      <c r="L17" s="34" t="s">
        <v>62</v>
      </c>
      <c r="M17" s="34">
        <v>8593122.0600000005</v>
      </c>
      <c r="N17" s="34">
        <v>762751.02</v>
      </c>
      <c r="O17" s="34">
        <v>8593119.2070000004</v>
      </c>
      <c r="P17" s="34">
        <v>762714.68729999999</v>
      </c>
      <c r="Q17" s="34">
        <v>36.444562820000002</v>
      </c>
      <c r="R17" s="37">
        <v>2.6520000000000001</v>
      </c>
      <c r="S17" s="34"/>
      <c r="T17" s="34"/>
    </row>
    <row r="18" spans="1:20" x14ac:dyDescent="0.2">
      <c r="A18" s="36">
        <v>42694</v>
      </c>
      <c r="B18" s="34" t="s">
        <v>132</v>
      </c>
      <c r="C18" s="34" t="s">
        <v>28</v>
      </c>
      <c r="D18" s="34" t="s">
        <v>270</v>
      </c>
      <c r="E18" s="34">
        <v>12</v>
      </c>
      <c r="F18" s="34">
        <v>42</v>
      </c>
      <c r="G18" s="34" t="s">
        <v>62</v>
      </c>
      <c r="H18" s="34" t="s">
        <v>62</v>
      </c>
      <c r="I18" s="34">
        <v>131</v>
      </c>
      <c r="J18" s="34">
        <v>25</v>
      </c>
      <c r="K18" s="34" t="s">
        <v>62</v>
      </c>
      <c r="L18" s="34" t="s">
        <v>62</v>
      </c>
      <c r="M18" s="34">
        <v>8593126.8599999994</v>
      </c>
      <c r="N18" s="34">
        <v>762726.59</v>
      </c>
      <c r="O18" s="34">
        <v>8593119.2070000004</v>
      </c>
      <c r="P18" s="34">
        <v>762714.68729999999</v>
      </c>
      <c r="Q18" s="34">
        <v>14.15071994</v>
      </c>
      <c r="R18" s="37">
        <v>2.5409999999999999</v>
      </c>
      <c r="S18" s="34"/>
      <c r="T18" s="34"/>
    </row>
    <row r="19" spans="1:20" x14ac:dyDescent="0.2">
      <c r="A19" s="36">
        <v>42695</v>
      </c>
      <c r="B19" s="34" t="s">
        <v>134</v>
      </c>
      <c r="C19" s="34" t="s">
        <v>28</v>
      </c>
      <c r="D19" s="34" t="s">
        <v>270</v>
      </c>
      <c r="E19" s="34" t="s">
        <v>62</v>
      </c>
      <c r="F19" s="34" t="s">
        <v>62</v>
      </c>
      <c r="G19" s="34" t="s">
        <v>62</v>
      </c>
      <c r="H19" s="34" t="s">
        <v>62</v>
      </c>
      <c r="I19" s="34" t="s">
        <v>62</v>
      </c>
      <c r="J19" s="34" t="s">
        <v>62</v>
      </c>
      <c r="K19" s="34" t="s">
        <v>62</v>
      </c>
      <c r="L19" s="34" t="s">
        <v>62</v>
      </c>
      <c r="M19" s="34">
        <v>8593117.3800000008</v>
      </c>
      <c r="N19" s="34">
        <v>762721.18</v>
      </c>
      <c r="O19" s="34">
        <v>8593119.2070000004</v>
      </c>
      <c r="P19" s="34">
        <v>762714.68729999999</v>
      </c>
      <c r="Q19" s="34">
        <v>6.7448825680000004</v>
      </c>
      <c r="R19" s="34"/>
      <c r="S19" s="34"/>
      <c r="T19" s="34"/>
    </row>
    <row r="20" spans="1:20" x14ac:dyDescent="0.2">
      <c r="A20" s="36">
        <v>42695</v>
      </c>
      <c r="B20" s="34" t="s">
        <v>137</v>
      </c>
      <c r="C20" s="34" t="s">
        <v>33</v>
      </c>
      <c r="D20" s="34" t="s">
        <v>273</v>
      </c>
      <c r="E20" s="34" t="s">
        <v>62</v>
      </c>
      <c r="F20" s="34" t="s">
        <v>62</v>
      </c>
      <c r="G20" s="34" t="s">
        <v>62</v>
      </c>
      <c r="H20" s="34" t="s">
        <v>62</v>
      </c>
      <c r="I20" s="34" t="s">
        <v>62</v>
      </c>
      <c r="J20" s="34" t="s">
        <v>62</v>
      </c>
      <c r="K20" s="34" t="s">
        <v>62</v>
      </c>
      <c r="L20" s="34" t="s">
        <v>62</v>
      </c>
      <c r="M20" s="34">
        <v>8593164.25</v>
      </c>
      <c r="N20" s="34">
        <v>762683.18</v>
      </c>
      <c r="O20" s="34">
        <v>8593119.2070000004</v>
      </c>
      <c r="P20" s="34">
        <v>762714.68729999999</v>
      </c>
      <c r="Q20" s="34">
        <v>54.96888714</v>
      </c>
      <c r="R20" s="34"/>
      <c r="S20" s="34"/>
      <c r="T20" s="34"/>
    </row>
    <row r="21" spans="1:20" x14ac:dyDescent="0.2">
      <c r="A21" s="36">
        <v>42695</v>
      </c>
      <c r="B21" s="34" t="s">
        <v>146</v>
      </c>
      <c r="C21" s="34" t="s">
        <v>28</v>
      </c>
      <c r="D21" s="34" t="s">
        <v>88</v>
      </c>
      <c r="E21" s="34" t="s">
        <v>62</v>
      </c>
      <c r="F21" s="34" t="s">
        <v>62</v>
      </c>
      <c r="G21" s="34" t="s">
        <v>62</v>
      </c>
      <c r="H21" s="34" t="s">
        <v>62</v>
      </c>
      <c r="I21" s="34" t="s">
        <v>62</v>
      </c>
      <c r="J21" s="34" t="s">
        <v>62</v>
      </c>
      <c r="K21" s="34" t="s">
        <v>62</v>
      </c>
      <c r="L21" s="34" t="s">
        <v>62</v>
      </c>
      <c r="M21" s="34">
        <v>8593080.1999999993</v>
      </c>
      <c r="N21" s="34">
        <v>762777.25</v>
      </c>
      <c r="O21" s="34">
        <v>8593119.2070000004</v>
      </c>
      <c r="P21" s="34">
        <v>762714.68729999999</v>
      </c>
      <c r="Q21" s="34">
        <v>73.72680536</v>
      </c>
      <c r="R21" s="34"/>
      <c r="S21" s="34"/>
      <c r="T21" s="34"/>
    </row>
  </sheetData>
  <mergeCells count="2">
    <mergeCell ref="E1:G1"/>
    <mergeCell ref="I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6"/>
  <sheetViews>
    <sheetView workbookViewId="0">
      <selection sqref="A1:XFD1"/>
    </sheetView>
  </sheetViews>
  <sheetFormatPr baseColWidth="10" defaultRowHeight="16" x14ac:dyDescent="0.2"/>
  <sheetData>
    <row r="1" spans="1:9" s="10" customFormat="1" x14ac:dyDescent="0.2">
      <c r="A1" s="34" t="s">
        <v>20</v>
      </c>
      <c r="B1" s="34" t="s">
        <v>21</v>
      </c>
      <c r="C1" s="34" t="s">
        <v>0</v>
      </c>
      <c r="D1" s="34" t="s">
        <v>22</v>
      </c>
      <c r="E1" s="34" t="s">
        <v>23</v>
      </c>
      <c r="F1" s="34" t="s">
        <v>24</v>
      </c>
      <c r="G1" s="34" t="s">
        <v>25</v>
      </c>
      <c r="H1" s="34" t="s">
        <v>26</v>
      </c>
      <c r="I1" s="34" t="s">
        <v>27</v>
      </c>
    </row>
    <row r="2" spans="1:9" x14ac:dyDescent="0.2">
      <c r="A2" s="11">
        <v>42679</v>
      </c>
      <c r="B2" s="12">
        <v>1462.6180555555557</v>
      </c>
      <c r="C2">
        <v>56</v>
      </c>
      <c r="D2">
        <v>19</v>
      </c>
      <c r="E2" t="s">
        <v>28</v>
      </c>
      <c r="F2" t="s">
        <v>29</v>
      </c>
      <c r="G2">
        <v>32.700000000000003</v>
      </c>
      <c r="H2">
        <v>212</v>
      </c>
      <c r="I2">
        <v>198</v>
      </c>
    </row>
    <row r="3" spans="1:9" x14ac:dyDescent="0.2">
      <c r="A3" s="11">
        <v>42680</v>
      </c>
      <c r="B3" s="12">
        <v>1462.3541666666667</v>
      </c>
      <c r="C3">
        <v>4</v>
      </c>
      <c r="D3">
        <v>42</v>
      </c>
      <c r="E3" t="s">
        <v>28</v>
      </c>
      <c r="F3" t="s">
        <v>17</v>
      </c>
      <c r="G3">
        <v>17.2</v>
      </c>
      <c r="H3">
        <v>123</v>
      </c>
      <c r="I3">
        <v>111</v>
      </c>
    </row>
    <row r="4" spans="1:9" x14ac:dyDescent="0.2">
      <c r="A4" s="11">
        <v>42680</v>
      </c>
      <c r="B4" s="12">
        <v>1462.3541666666667</v>
      </c>
      <c r="C4">
        <v>8</v>
      </c>
      <c r="D4">
        <v>23</v>
      </c>
      <c r="E4" t="s">
        <v>28</v>
      </c>
      <c r="F4" t="s">
        <v>17</v>
      </c>
      <c r="G4">
        <v>18</v>
      </c>
      <c r="H4">
        <v>112</v>
      </c>
      <c r="I4">
        <v>114</v>
      </c>
    </row>
    <row r="5" spans="1:9" x14ac:dyDescent="0.2">
      <c r="A5" s="11">
        <v>42680</v>
      </c>
      <c r="B5" s="12">
        <v>1462.7291666666667</v>
      </c>
      <c r="C5">
        <v>18</v>
      </c>
      <c r="D5">
        <v>26</v>
      </c>
      <c r="E5" t="s">
        <v>28</v>
      </c>
      <c r="F5" t="s">
        <v>17</v>
      </c>
      <c r="G5">
        <v>15.9</v>
      </c>
      <c r="H5">
        <v>118</v>
      </c>
      <c r="I5">
        <v>104</v>
      </c>
    </row>
    <row r="6" spans="1:9" x14ac:dyDescent="0.2">
      <c r="A6" s="11">
        <v>42680</v>
      </c>
      <c r="B6" s="12">
        <v>1462.6666666666667</v>
      </c>
      <c r="C6">
        <v>24</v>
      </c>
      <c r="D6">
        <v>8</v>
      </c>
      <c r="E6" t="s">
        <v>28</v>
      </c>
      <c r="F6" t="s">
        <v>17</v>
      </c>
      <c r="G6">
        <v>16.399999999999999</v>
      </c>
      <c r="H6">
        <v>145</v>
      </c>
      <c r="I6">
        <v>113</v>
      </c>
    </row>
    <row r="7" spans="1:9" x14ac:dyDescent="0.2">
      <c r="A7" s="13">
        <v>42680</v>
      </c>
      <c r="B7" s="14">
        <v>1462.3541666666667</v>
      </c>
      <c r="C7" s="15">
        <v>46</v>
      </c>
      <c r="D7" s="15">
        <v>21</v>
      </c>
      <c r="E7" s="15" t="s">
        <v>28</v>
      </c>
      <c r="F7" s="15" t="s">
        <v>29</v>
      </c>
      <c r="G7" s="15">
        <v>29.8</v>
      </c>
      <c r="H7" s="15">
        <v>147</v>
      </c>
      <c r="I7" s="15">
        <v>158</v>
      </c>
    </row>
    <row r="8" spans="1:9" x14ac:dyDescent="0.2">
      <c r="A8" s="11">
        <v>42680</v>
      </c>
      <c r="B8" s="12">
        <v>1462.7291666666667</v>
      </c>
      <c r="C8">
        <v>46</v>
      </c>
      <c r="D8">
        <v>21</v>
      </c>
      <c r="E8" t="s">
        <v>28</v>
      </c>
      <c r="F8" t="s">
        <v>29</v>
      </c>
      <c r="G8">
        <v>30.9</v>
      </c>
      <c r="H8">
        <v>194</v>
      </c>
      <c r="I8">
        <v>159</v>
      </c>
    </row>
    <row r="9" spans="1:9" x14ac:dyDescent="0.2">
      <c r="A9" s="11">
        <v>42680</v>
      </c>
      <c r="B9" s="12">
        <v>1462.3541666666667</v>
      </c>
      <c r="C9">
        <v>48</v>
      </c>
      <c r="D9">
        <v>36</v>
      </c>
      <c r="E9" t="s">
        <v>28</v>
      </c>
      <c r="F9" t="s">
        <v>29</v>
      </c>
      <c r="G9">
        <v>30.1</v>
      </c>
      <c r="H9">
        <v>199</v>
      </c>
      <c r="I9">
        <v>210</v>
      </c>
    </row>
    <row r="10" spans="1:9" x14ac:dyDescent="0.2">
      <c r="A10" s="11">
        <v>42680</v>
      </c>
      <c r="B10" s="12">
        <v>1462.3541666666667</v>
      </c>
      <c r="C10">
        <v>51</v>
      </c>
      <c r="D10">
        <v>34</v>
      </c>
      <c r="E10" t="s">
        <v>28</v>
      </c>
      <c r="F10" t="s">
        <v>29</v>
      </c>
      <c r="G10">
        <v>29.4</v>
      </c>
      <c r="H10">
        <v>184</v>
      </c>
      <c r="I10">
        <v>173</v>
      </c>
    </row>
    <row r="11" spans="1:9" x14ac:dyDescent="0.2">
      <c r="A11" s="11">
        <v>42680</v>
      </c>
      <c r="B11" s="12">
        <v>1462.6666666666667</v>
      </c>
      <c r="C11">
        <v>56</v>
      </c>
      <c r="D11">
        <v>19</v>
      </c>
      <c r="E11" t="s">
        <v>28</v>
      </c>
      <c r="F11" t="s">
        <v>29</v>
      </c>
      <c r="G11">
        <v>31.2</v>
      </c>
      <c r="H11">
        <v>159</v>
      </c>
      <c r="I11">
        <v>163</v>
      </c>
    </row>
    <row r="12" spans="1:9" x14ac:dyDescent="0.2">
      <c r="A12" s="11">
        <v>42681</v>
      </c>
      <c r="B12" s="12">
        <v>1462.5416666666667</v>
      </c>
      <c r="C12">
        <v>34</v>
      </c>
      <c r="D12">
        <v>18</v>
      </c>
      <c r="E12" t="s">
        <v>28</v>
      </c>
      <c r="F12" t="s">
        <v>17</v>
      </c>
      <c r="G12">
        <v>16.3</v>
      </c>
      <c r="H12">
        <v>114</v>
      </c>
      <c r="I12">
        <v>121</v>
      </c>
    </row>
    <row r="13" spans="1:9" x14ac:dyDescent="0.2">
      <c r="A13" s="13">
        <v>42681</v>
      </c>
      <c r="B13" s="14">
        <v>1462.5416666666667</v>
      </c>
      <c r="C13" s="15">
        <v>48</v>
      </c>
      <c r="D13" s="15">
        <v>36</v>
      </c>
      <c r="E13" s="15" t="s">
        <v>28</v>
      </c>
      <c r="F13" s="15" t="s">
        <v>29</v>
      </c>
      <c r="G13" s="15">
        <v>31.4</v>
      </c>
      <c r="H13" s="15">
        <v>198</v>
      </c>
      <c r="I13" s="15">
        <v>172</v>
      </c>
    </row>
    <row r="14" spans="1:9" x14ac:dyDescent="0.2">
      <c r="A14" s="16">
        <v>42682</v>
      </c>
      <c r="B14" s="14">
        <v>1462.6666666666667</v>
      </c>
      <c r="C14" s="15">
        <v>4</v>
      </c>
      <c r="D14" s="15">
        <v>42</v>
      </c>
      <c r="E14" s="15" t="s">
        <v>28</v>
      </c>
      <c r="F14" s="15" t="s">
        <v>29</v>
      </c>
      <c r="G14" s="15">
        <v>31.4</v>
      </c>
      <c r="H14" s="15">
        <v>147</v>
      </c>
      <c r="I14" s="15">
        <v>164</v>
      </c>
    </row>
    <row r="15" spans="1:9" x14ac:dyDescent="0.2">
      <c r="A15" s="11">
        <v>42682</v>
      </c>
      <c r="B15" s="12">
        <v>1462.3333333333333</v>
      </c>
      <c r="C15">
        <v>8</v>
      </c>
      <c r="D15">
        <v>23</v>
      </c>
      <c r="E15" t="s">
        <v>28</v>
      </c>
      <c r="F15" t="s">
        <v>17</v>
      </c>
      <c r="G15">
        <v>16.2</v>
      </c>
      <c r="H15">
        <v>114</v>
      </c>
      <c r="I15">
        <v>124</v>
      </c>
    </row>
    <row r="16" spans="1:9" x14ac:dyDescent="0.2">
      <c r="A16" s="16">
        <v>42682</v>
      </c>
      <c r="B16" s="14">
        <v>1462.6666666666667</v>
      </c>
      <c r="C16" s="15">
        <v>24</v>
      </c>
      <c r="D16" s="15">
        <v>8</v>
      </c>
      <c r="E16" s="15" t="s">
        <v>28</v>
      </c>
      <c r="F16" s="15" t="s">
        <v>29</v>
      </c>
      <c r="G16" s="15">
        <v>30.2</v>
      </c>
      <c r="H16" s="15">
        <v>162</v>
      </c>
      <c r="I16" s="15">
        <v>154</v>
      </c>
    </row>
    <row r="17" spans="1:9" x14ac:dyDescent="0.2">
      <c r="A17" s="11">
        <v>42682</v>
      </c>
      <c r="B17" s="12">
        <v>1462.3333333333333</v>
      </c>
      <c r="C17">
        <v>51</v>
      </c>
      <c r="D17">
        <v>34</v>
      </c>
      <c r="E17" t="s">
        <v>28</v>
      </c>
      <c r="F17" t="s">
        <v>29</v>
      </c>
      <c r="G17">
        <v>29.4</v>
      </c>
      <c r="H17">
        <v>142</v>
      </c>
      <c r="I17">
        <v>124</v>
      </c>
    </row>
    <row r="18" spans="1:9" x14ac:dyDescent="0.2">
      <c r="A18" s="11">
        <v>42683</v>
      </c>
      <c r="B18" s="12">
        <v>1462.3541666666667</v>
      </c>
      <c r="C18">
        <v>18</v>
      </c>
      <c r="D18">
        <v>26</v>
      </c>
      <c r="E18" t="s">
        <v>28</v>
      </c>
      <c r="F18" t="s">
        <v>29</v>
      </c>
      <c r="G18">
        <v>30.1</v>
      </c>
      <c r="H18">
        <v>161</v>
      </c>
      <c r="I18">
        <v>157</v>
      </c>
    </row>
    <row r="19" spans="1:9" x14ac:dyDescent="0.2">
      <c r="A19" s="11">
        <v>42683</v>
      </c>
      <c r="B19" s="12">
        <v>1462.3541666666667</v>
      </c>
      <c r="C19">
        <v>38</v>
      </c>
      <c r="D19">
        <v>27</v>
      </c>
      <c r="E19" t="s">
        <v>28</v>
      </c>
      <c r="F19" t="s">
        <v>29</v>
      </c>
      <c r="G19">
        <v>30.2</v>
      </c>
      <c r="H19">
        <v>154</v>
      </c>
      <c r="I19">
        <v>132</v>
      </c>
    </row>
    <row r="20" spans="1:9" x14ac:dyDescent="0.2">
      <c r="A20" s="11">
        <v>42683</v>
      </c>
      <c r="B20" s="12">
        <v>1462.3541666666667</v>
      </c>
      <c r="C20">
        <v>46</v>
      </c>
      <c r="D20">
        <v>21</v>
      </c>
      <c r="E20" t="s">
        <v>28</v>
      </c>
      <c r="F20" t="s">
        <v>17</v>
      </c>
      <c r="G20">
        <v>16.399999999999999</v>
      </c>
      <c r="H20">
        <v>121</v>
      </c>
      <c r="I20">
        <v>124</v>
      </c>
    </row>
    <row r="21" spans="1:9" x14ac:dyDescent="0.2">
      <c r="A21" s="11">
        <v>42683</v>
      </c>
      <c r="B21" s="12">
        <v>1462.1875</v>
      </c>
      <c r="C21">
        <v>56</v>
      </c>
      <c r="D21">
        <v>19</v>
      </c>
      <c r="E21" t="s">
        <v>28</v>
      </c>
      <c r="F21" t="s">
        <v>17</v>
      </c>
      <c r="G21">
        <v>17.100000000000001</v>
      </c>
      <c r="H21">
        <v>113</v>
      </c>
      <c r="I21">
        <v>124</v>
      </c>
    </row>
    <row r="22" spans="1:9" x14ac:dyDescent="0.2">
      <c r="A22" s="13">
        <v>42684</v>
      </c>
      <c r="B22" s="14">
        <v>1462.1875</v>
      </c>
      <c r="C22" s="15">
        <v>8</v>
      </c>
      <c r="D22" s="15">
        <v>23</v>
      </c>
      <c r="E22" s="15" t="s">
        <v>28</v>
      </c>
      <c r="F22" s="15" t="s">
        <v>29</v>
      </c>
      <c r="G22" s="15">
        <v>30.1</v>
      </c>
      <c r="H22" s="15">
        <v>151</v>
      </c>
      <c r="I22" s="15">
        <v>132</v>
      </c>
    </row>
    <row r="23" spans="1:9" x14ac:dyDescent="0.2">
      <c r="A23" s="13">
        <v>42684</v>
      </c>
      <c r="B23" s="14">
        <v>1462.3541666666667</v>
      </c>
      <c r="C23" s="15">
        <v>24</v>
      </c>
      <c r="D23" s="15">
        <v>8</v>
      </c>
      <c r="E23" s="15" t="s">
        <v>28</v>
      </c>
      <c r="F23" s="15" t="s">
        <v>29</v>
      </c>
      <c r="G23" s="15">
        <v>31.2</v>
      </c>
      <c r="H23" s="15">
        <v>171</v>
      </c>
      <c r="I23" s="15">
        <v>159</v>
      </c>
    </row>
    <row r="24" spans="1:9" x14ac:dyDescent="0.2">
      <c r="A24" s="13">
        <v>42684</v>
      </c>
      <c r="B24" s="14">
        <v>1462.1875</v>
      </c>
      <c r="C24" s="15">
        <v>34</v>
      </c>
      <c r="D24" s="15">
        <v>18</v>
      </c>
      <c r="E24" s="15" t="s">
        <v>28</v>
      </c>
      <c r="F24" s="15" t="s">
        <v>29</v>
      </c>
      <c r="G24" s="15">
        <v>30.2</v>
      </c>
      <c r="H24" s="15">
        <v>117</v>
      </c>
      <c r="I24" s="15">
        <v>131</v>
      </c>
    </row>
    <row r="25" spans="1:9" x14ac:dyDescent="0.2">
      <c r="A25" s="13">
        <v>42684</v>
      </c>
      <c r="B25" s="14">
        <v>1462.3541666666667</v>
      </c>
      <c r="C25" s="15">
        <v>48</v>
      </c>
      <c r="D25" s="15">
        <v>36</v>
      </c>
      <c r="E25" s="15" t="s">
        <v>28</v>
      </c>
      <c r="F25" s="15" t="s">
        <v>17</v>
      </c>
      <c r="G25" s="15">
        <v>16.7</v>
      </c>
      <c r="H25" s="15">
        <v>124</v>
      </c>
      <c r="I25" s="15">
        <v>131</v>
      </c>
    </row>
    <row r="26" spans="1:9" x14ac:dyDescent="0.2">
      <c r="A26" s="13">
        <v>42685</v>
      </c>
      <c r="B26" s="14">
        <v>1462.3541666666667</v>
      </c>
      <c r="C26" s="15">
        <v>4</v>
      </c>
      <c r="D26" s="15">
        <v>42</v>
      </c>
      <c r="E26" s="15" t="s">
        <v>28</v>
      </c>
      <c r="F26" s="15" t="s">
        <v>17</v>
      </c>
      <c r="G26" s="15">
        <v>16.3</v>
      </c>
      <c r="H26" s="15">
        <v>110</v>
      </c>
      <c r="I26" s="15">
        <v>94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"/>
  <sheetViews>
    <sheetView workbookViewId="0">
      <selection activeCell="K25" sqref="K25"/>
    </sheetView>
  </sheetViews>
  <sheetFormatPr baseColWidth="10" defaultRowHeight="16" x14ac:dyDescent="0.2"/>
  <sheetData>
    <row r="1" spans="1:8" x14ac:dyDescent="0.2">
      <c r="A1" t="s">
        <v>0</v>
      </c>
      <c r="B1" t="s">
        <v>2</v>
      </c>
      <c r="C1" t="s">
        <v>1</v>
      </c>
      <c r="D1" t="s">
        <v>20</v>
      </c>
      <c r="E1" t="s">
        <v>275</v>
      </c>
      <c r="F1" t="s">
        <v>276</v>
      </c>
      <c r="G1" t="s">
        <v>277</v>
      </c>
      <c r="H1" t="s">
        <v>278</v>
      </c>
    </row>
    <row r="2" spans="1:8" x14ac:dyDescent="0.2">
      <c r="A2">
        <v>4</v>
      </c>
      <c r="B2">
        <v>42</v>
      </c>
      <c r="C2">
        <v>2</v>
      </c>
      <c r="D2" s="11">
        <v>42685</v>
      </c>
      <c r="E2" s="4">
        <v>35.119999999999997</v>
      </c>
      <c r="F2" s="11">
        <v>42686</v>
      </c>
      <c r="G2">
        <v>28.25</v>
      </c>
      <c r="H2">
        <v>19.568373999999999</v>
      </c>
    </row>
    <row r="3" spans="1:8" x14ac:dyDescent="0.2">
      <c r="A3">
        <v>18</v>
      </c>
      <c r="B3">
        <v>26</v>
      </c>
      <c r="C3">
        <v>2</v>
      </c>
      <c r="D3" s="11">
        <v>42685</v>
      </c>
      <c r="E3" s="4">
        <v>54.74</v>
      </c>
      <c r="F3" s="11">
        <v>42686</v>
      </c>
      <c r="G3">
        <v>42.09</v>
      </c>
      <c r="H3">
        <v>23.1092437</v>
      </c>
    </row>
    <row r="4" spans="1:8" x14ac:dyDescent="0.2">
      <c r="A4">
        <v>24</v>
      </c>
      <c r="B4">
        <v>8</v>
      </c>
      <c r="C4">
        <v>2</v>
      </c>
      <c r="D4" s="11">
        <v>42685</v>
      </c>
      <c r="E4" s="4">
        <v>48.92</v>
      </c>
      <c r="F4" s="11">
        <v>42686</v>
      </c>
      <c r="G4">
        <v>40.78</v>
      </c>
      <c r="H4">
        <v>16.639411280000001</v>
      </c>
    </row>
    <row r="5" spans="1:8" x14ac:dyDescent="0.2">
      <c r="A5">
        <v>34</v>
      </c>
      <c r="B5">
        <v>18</v>
      </c>
      <c r="C5">
        <v>2</v>
      </c>
      <c r="D5" s="11">
        <v>42685</v>
      </c>
      <c r="E5" s="4">
        <v>46.23</v>
      </c>
      <c r="F5" s="11">
        <v>42686</v>
      </c>
      <c r="G5">
        <v>36.71</v>
      </c>
      <c r="H5">
        <v>20.592688729999999</v>
      </c>
    </row>
    <row r="6" spans="1:8" x14ac:dyDescent="0.2">
      <c r="A6">
        <v>38</v>
      </c>
      <c r="B6">
        <v>27</v>
      </c>
      <c r="C6">
        <v>2</v>
      </c>
      <c r="D6" s="11">
        <v>42685</v>
      </c>
      <c r="E6" s="4">
        <v>43.22</v>
      </c>
      <c r="F6" s="11">
        <v>42686</v>
      </c>
      <c r="G6">
        <v>35.979999999999997</v>
      </c>
      <c r="H6">
        <v>16.751503929999998</v>
      </c>
    </row>
    <row r="7" spans="1:8" x14ac:dyDescent="0.2">
      <c r="A7">
        <v>46</v>
      </c>
      <c r="B7">
        <v>21</v>
      </c>
      <c r="C7">
        <v>2</v>
      </c>
      <c r="D7" s="11">
        <v>42685</v>
      </c>
      <c r="E7" s="4">
        <v>61.24</v>
      </c>
      <c r="F7" s="11">
        <v>42686</v>
      </c>
      <c r="G7">
        <v>52.14</v>
      </c>
      <c r="H7">
        <v>14.85956891</v>
      </c>
    </row>
    <row r="8" spans="1:8" x14ac:dyDescent="0.2">
      <c r="A8">
        <v>48</v>
      </c>
      <c r="B8">
        <v>36</v>
      </c>
      <c r="C8">
        <v>2</v>
      </c>
      <c r="D8" s="11">
        <v>42685</v>
      </c>
      <c r="E8" s="4">
        <v>59.24</v>
      </c>
      <c r="F8" s="11">
        <v>42686</v>
      </c>
      <c r="G8">
        <v>49.18</v>
      </c>
      <c r="H8">
        <v>16.981769069999999</v>
      </c>
    </row>
    <row r="9" spans="1:8" x14ac:dyDescent="0.2">
      <c r="A9">
        <v>51</v>
      </c>
      <c r="B9">
        <v>34</v>
      </c>
      <c r="C9">
        <v>2</v>
      </c>
      <c r="D9" s="11">
        <v>42685</v>
      </c>
      <c r="E9" s="4">
        <v>60.31</v>
      </c>
      <c r="F9" s="11">
        <v>42686</v>
      </c>
      <c r="G9">
        <v>49.58</v>
      </c>
      <c r="H9">
        <v>17.79141104</v>
      </c>
    </row>
    <row r="10" spans="1:8" x14ac:dyDescent="0.2">
      <c r="A10">
        <v>56</v>
      </c>
      <c r="B10">
        <v>19</v>
      </c>
      <c r="C10">
        <v>2</v>
      </c>
      <c r="D10" s="11">
        <v>42685</v>
      </c>
      <c r="E10" s="4">
        <v>54.9</v>
      </c>
      <c r="F10" s="11">
        <v>42686</v>
      </c>
      <c r="G10">
        <v>43.26</v>
      </c>
      <c r="H10">
        <v>21.202185790000001</v>
      </c>
    </row>
    <row r="11" spans="1:8" x14ac:dyDescent="0.2">
      <c r="A11">
        <v>1</v>
      </c>
      <c r="B11" t="s">
        <v>62</v>
      </c>
      <c r="C11">
        <v>1</v>
      </c>
      <c r="D11" s="11">
        <v>42685</v>
      </c>
      <c r="E11" s="4">
        <v>64.099999999999994</v>
      </c>
      <c r="F11" s="11">
        <v>42686</v>
      </c>
      <c r="G11">
        <v>52.65</v>
      </c>
      <c r="H11">
        <v>17.86271451</v>
      </c>
    </row>
    <row r="12" spans="1:8" x14ac:dyDescent="0.2">
      <c r="A12">
        <v>3</v>
      </c>
      <c r="B12" t="s">
        <v>62</v>
      </c>
      <c r="C12">
        <v>1</v>
      </c>
      <c r="D12" s="11">
        <v>42685</v>
      </c>
      <c r="E12" s="4">
        <v>73.290000000000006</v>
      </c>
      <c r="F12" s="11">
        <v>42686</v>
      </c>
      <c r="G12">
        <v>61.48</v>
      </c>
      <c r="H12">
        <v>16.1140674</v>
      </c>
    </row>
    <row r="13" spans="1:8" x14ac:dyDescent="0.2">
      <c r="A13">
        <v>5</v>
      </c>
      <c r="B13" t="s">
        <v>62</v>
      </c>
      <c r="C13">
        <v>1</v>
      </c>
      <c r="D13" s="11">
        <v>42685</v>
      </c>
      <c r="E13" s="4">
        <v>71.2</v>
      </c>
      <c r="F13" s="11">
        <v>42686</v>
      </c>
      <c r="G13">
        <v>57.29</v>
      </c>
      <c r="H13">
        <v>19.536516850000002</v>
      </c>
    </row>
    <row r="14" spans="1:8" x14ac:dyDescent="0.2">
      <c r="A14">
        <v>11</v>
      </c>
      <c r="B14" t="s">
        <v>62</v>
      </c>
      <c r="C14">
        <v>1</v>
      </c>
      <c r="D14" s="11">
        <v>42685</v>
      </c>
      <c r="E14" s="4">
        <v>72.41</v>
      </c>
      <c r="F14" s="11">
        <v>42686</v>
      </c>
      <c r="G14">
        <v>57.29</v>
      </c>
      <c r="H14">
        <v>20.88109377</v>
      </c>
    </row>
    <row r="15" spans="1:8" x14ac:dyDescent="0.2">
      <c r="A15">
        <v>32</v>
      </c>
      <c r="B15" t="s">
        <v>62</v>
      </c>
      <c r="C15">
        <v>1</v>
      </c>
      <c r="D15" s="11">
        <v>42685</v>
      </c>
      <c r="E15" s="4">
        <v>43.05</v>
      </c>
      <c r="F15" s="11">
        <v>42686</v>
      </c>
      <c r="G15">
        <v>35.159999999999997</v>
      </c>
      <c r="H15">
        <v>18.327526129999999</v>
      </c>
    </row>
    <row r="16" spans="1:8" x14ac:dyDescent="0.2">
      <c r="A16">
        <v>33</v>
      </c>
      <c r="B16" t="s">
        <v>62</v>
      </c>
      <c r="C16">
        <v>1</v>
      </c>
      <c r="D16" s="11">
        <v>42685</v>
      </c>
      <c r="E16" s="4">
        <v>72.599999999999994</v>
      </c>
      <c r="F16" s="11">
        <v>42686</v>
      </c>
      <c r="G16">
        <v>60.09</v>
      </c>
      <c r="H16">
        <v>17.231404959999999</v>
      </c>
    </row>
    <row r="17" spans="1:8" x14ac:dyDescent="0.2">
      <c r="A17">
        <v>35</v>
      </c>
      <c r="B17" t="s">
        <v>62</v>
      </c>
      <c r="C17">
        <v>1</v>
      </c>
      <c r="D17" s="11">
        <v>42685</v>
      </c>
      <c r="E17" s="4">
        <v>65.900000000000006</v>
      </c>
      <c r="F17" s="11">
        <v>42686</v>
      </c>
      <c r="G17">
        <v>53.26</v>
      </c>
      <c r="H17">
        <v>19.180576630000001</v>
      </c>
    </row>
    <row r="18" spans="1:8" x14ac:dyDescent="0.2">
      <c r="A18">
        <v>39</v>
      </c>
      <c r="B18" t="s">
        <v>62</v>
      </c>
      <c r="C18">
        <v>1</v>
      </c>
      <c r="D18" s="11">
        <v>42685</v>
      </c>
      <c r="E18" s="4">
        <v>48.4</v>
      </c>
      <c r="F18" s="11">
        <v>42686</v>
      </c>
      <c r="G18">
        <v>39.58</v>
      </c>
      <c r="H18">
        <v>18.2231405</v>
      </c>
    </row>
    <row r="19" spans="1:8" x14ac:dyDescent="0.2">
      <c r="A19">
        <v>44</v>
      </c>
      <c r="B19" t="s">
        <v>62</v>
      </c>
      <c r="C19">
        <v>1</v>
      </c>
      <c r="D19" s="11">
        <v>42685</v>
      </c>
      <c r="E19" s="4">
        <v>74.3</v>
      </c>
      <c r="F19" s="11">
        <v>42686</v>
      </c>
      <c r="G19">
        <v>62.35</v>
      </c>
      <c r="H19">
        <v>16.083445489999999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5"/>
  <sheetViews>
    <sheetView workbookViewId="0">
      <selection sqref="A1:XFD1"/>
    </sheetView>
  </sheetViews>
  <sheetFormatPr baseColWidth="10" defaultRowHeight="16" x14ac:dyDescent="0.2"/>
  <sheetData>
    <row r="1" spans="1:7" s="10" customFormat="1" x14ac:dyDescent="0.2">
      <c r="A1" s="34" t="s">
        <v>20</v>
      </c>
      <c r="B1" s="34" t="s">
        <v>0</v>
      </c>
      <c r="C1" s="34" t="s">
        <v>2</v>
      </c>
      <c r="D1" s="34" t="s">
        <v>23</v>
      </c>
      <c r="E1" s="34" t="s">
        <v>24</v>
      </c>
      <c r="F1" s="34" t="s">
        <v>31</v>
      </c>
      <c r="G1" s="34" t="s">
        <v>32</v>
      </c>
    </row>
    <row r="2" spans="1:7" x14ac:dyDescent="0.2">
      <c r="A2" s="11">
        <v>42682</v>
      </c>
      <c r="B2">
        <v>1</v>
      </c>
      <c r="C2">
        <v>0</v>
      </c>
      <c r="D2" t="s">
        <v>33</v>
      </c>
      <c r="E2" t="s">
        <v>34</v>
      </c>
      <c r="F2">
        <v>28</v>
      </c>
      <c r="G2">
        <f>432-Table20[[#This Row],[PHOTOS IN WATER ]]</f>
        <v>404</v>
      </c>
    </row>
    <row r="3" spans="1:7" x14ac:dyDescent="0.2">
      <c r="A3" s="11">
        <v>42682</v>
      </c>
      <c r="B3">
        <v>4</v>
      </c>
      <c r="C3">
        <v>42</v>
      </c>
      <c r="D3" t="s">
        <v>28</v>
      </c>
      <c r="E3" t="s">
        <v>35</v>
      </c>
      <c r="F3">
        <f>432-12</f>
        <v>420</v>
      </c>
      <c r="G3">
        <v>12</v>
      </c>
    </row>
    <row r="4" spans="1:7" x14ac:dyDescent="0.2">
      <c r="A4" s="11">
        <v>42682</v>
      </c>
      <c r="B4">
        <v>5</v>
      </c>
      <c r="C4">
        <v>0</v>
      </c>
      <c r="D4" t="s">
        <v>33</v>
      </c>
      <c r="E4" t="s">
        <v>35</v>
      </c>
      <c r="F4">
        <v>223</v>
      </c>
      <c r="G4">
        <f>432-Table20[[#This Row],[PHOTOS IN WATER ]]</f>
        <v>209</v>
      </c>
    </row>
    <row r="5" spans="1:7" x14ac:dyDescent="0.2">
      <c r="A5" s="11">
        <v>42682</v>
      </c>
      <c r="B5">
        <v>9</v>
      </c>
      <c r="C5">
        <v>0</v>
      </c>
      <c r="D5" t="s">
        <v>33</v>
      </c>
      <c r="E5" t="s">
        <v>34</v>
      </c>
      <c r="F5">
        <v>54</v>
      </c>
      <c r="G5">
        <f>432-Table20[[#This Row],[PHOTOS IN WATER ]]</f>
        <v>378</v>
      </c>
    </row>
    <row r="6" spans="1:7" x14ac:dyDescent="0.2">
      <c r="A6" s="11">
        <v>42682</v>
      </c>
      <c r="B6">
        <v>17</v>
      </c>
      <c r="C6">
        <v>0</v>
      </c>
      <c r="D6" t="s">
        <v>33</v>
      </c>
      <c r="E6" t="s">
        <v>35</v>
      </c>
      <c r="F6">
        <v>312</v>
      </c>
      <c r="G6">
        <f>432-Table20[[#This Row],[PHOTOS IN WATER ]]</f>
        <v>120</v>
      </c>
    </row>
    <row r="7" spans="1:7" x14ac:dyDescent="0.2">
      <c r="A7" s="11">
        <v>42682</v>
      </c>
      <c r="B7">
        <v>18</v>
      </c>
      <c r="C7">
        <v>26</v>
      </c>
      <c r="D7" t="s">
        <v>28</v>
      </c>
      <c r="E7" t="s">
        <v>35</v>
      </c>
      <c r="F7">
        <v>419</v>
      </c>
      <c r="G7">
        <v>13</v>
      </c>
    </row>
    <row r="8" spans="1:7" x14ac:dyDescent="0.2">
      <c r="A8" s="11">
        <v>42682</v>
      </c>
      <c r="B8">
        <v>24</v>
      </c>
      <c r="C8">
        <v>8</v>
      </c>
      <c r="D8" t="s">
        <v>28</v>
      </c>
      <c r="E8" t="s">
        <v>35</v>
      </c>
      <c r="F8">
        <f>432-Table20[[#This Row],[PHOTOS OUT WATER]]</f>
        <v>428</v>
      </c>
      <c r="G8">
        <v>4</v>
      </c>
    </row>
    <row r="9" spans="1:7" x14ac:dyDescent="0.2">
      <c r="A9" s="11">
        <v>42682</v>
      </c>
      <c r="B9">
        <v>34</v>
      </c>
      <c r="C9">
        <v>18</v>
      </c>
      <c r="D9" t="s">
        <v>28</v>
      </c>
      <c r="E9" t="s">
        <v>35</v>
      </c>
      <c r="F9">
        <v>432</v>
      </c>
      <c r="G9">
        <v>0</v>
      </c>
    </row>
    <row r="10" spans="1:7" x14ac:dyDescent="0.2">
      <c r="A10" s="11">
        <v>42682</v>
      </c>
      <c r="B10">
        <v>38</v>
      </c>
      <c r="C10">
        <v>27</v>
      </c>
      <c r="D10" t="s">
        <v>28</v>
      </c>
      <c r="E10" t="s">
        <v>35</v>
      </c>
      <c r="F10">
        <v>402</v>
      </c>
      <c r="G10">
        <f>432-Table20[[#This Row],[PHOTOS IN WATER ]]</f>
        <v>30</v>
      </c>
    </row>
    <row r="11" spans="1:7" x14ac:dyDescent="0.2">
      <c r="A11" s="11">
        <v>42682</v>
      </c>
      <c r="B11">
        <v>41</v>
      </c>
      <c r="C11">
        <v>0</v>
      </c>
      <c r="D11" t="s">
        <v>33</v>
      </c>
      <c r="E11" t="s">
        <v>35</v>
      </c>
      <c r="F11">
        <f>432-Table20[[#This Row],[PHOTOS OUT WATER]]</f>
        <v>384</v>
      </c>
      <c r="G11">
        <v>48</v>
      </c>
    </row>
    <row r="12" spans="1:7" x14ac:dyDescent="0.2">
      <c r="A12" s="11">
        <v>42682</v>
      </c>
      <c r="B12">
        <v>43</v>
      </c>
      <c r="C12">
        <v>0</v>
      </c>
      <c r="D12" t="s">
        <v>33</v>
      </c>
      <c r="E12" t="s">
        <v>34</v>
      </c>
      <c r="F12">
        <v>42</v>
      </c>
      <c r="G12">
        <f>432-Table20[[#This Row],[PHOTOS IN WATER ]]</f>
        <v>390</v>
      </c>
    </row>
    <row r="13" spans="1:7" x14ac:dyDescent="0.2">
      <c r="A13" s="11">
        <v>42682</v>
      </c>
      <c r="B13">
        <v>46</v>
      </c>
      <c r="C13">
        <v>21</v>
      </c>
      <c r="D13" t="s">
        <v>28</v>
      </c>
      <c r="E13" t="s">
        <v>34</v>
      </c>
      <c r="F13">
        <v>98</v>
      </c>
      <c r="G13">
        <f>432-Table20[[#This Row],[PHOTOS IN WATER ]]</f>
        <v>334</v>
      </c>
    </row>
    <row r="14" spans="1:7" x14ac:dyDescent="0.2">
      <c r="A14" s="11">
        <v>42682</v>
      </c>
      <c r="B14">
        <v>48</v>
      </c>
      <c r="C14">
        <v>36</v>
      </c>
      <c r="D14" t="s">
        <v>28</v>
      </c>
      <c r="E14" t="s">
        <v>34</v>
      </c>
      <c r="F14">
        <v>101</v>
      </c>
      <c r="G14">
        <f>432-Table20[[#This Row],[PHOTOS IN WATER ]]</f>
        <v>331</v>
      </c>
    </row>
    <row r="15" spans="1:7" x14ac:dyDescent="0.2">
      <c r="A15" s="11">
        <v>42682</v>
      </c>
      <c r="B15">
        <v>49</v>
      </c>
      <c r="C15">
        <v>0</v>
      </c>
      <c r="D15" t="s">
        <v>33</v>
      </c>
      <c r="E15" t="s">
        <v>34</v>
      </c>
      <c r="F15">
        <v>71</v>
      </c>
      <c r="G15">
        <f>432-Table20[[#This Row],[PHOTOS IN WATER ]]</f>
        <v>361</v>
      </c>
    </row>
    <row r="16" spans="1:7" x14ac:dyDescent="0.2">
      <c r="A16" s="11">
        <v>42682</v>
      </c>
      <c r="B16">
        <v>51</v>
      </c>
      <c r="C16">
        <v>34</v>
      </c>
      <c r="D16" t="s">
        <v>28</v>
      </c>
      <c r="E16" t="s">
        <v>34</v>
      </c>
      <c r="F16">
        <v>194</v>
      </c>
      <c r="G16">
        <f>432-Table20[[#This Row],[PHOTOS IN WATER ]]</f>
        <v>238</v>
      </c>
    </row>
    <row r="17" spans="1:7" x14ac:dyDescent="0.2">
      <c r="A17" s="11">
        <v>42682</v>
      </c>
      <c r="B17">
        <v>52</v>
      </c>
      <c r="C17">
        <v>0</v>
      </c>
      <c r="D17" t="s">
        <v>33</v>
      </c>
      <c r="E17" t="s">
        <v>35</v>
      </c>
      <c r="F17">
        <v>402</v>
      </c>
      <c r="G17">
        <f>432-Table20[[#This Row],[PHOTOS IN WATER ]]</f>
        <v>30</v>
      </c>
    </row>
    <row r="18" spans="1:7" x14ac:dyDescent="0.2">
      <c r="A18" s="11">
        <v>42682</v>
      </c>
      <c r="B18">
        <v>56</v>
      </c>
      <c r="C18">
        <v>19</v>
      </c>
      <c r="D18" t="s">
        <v>28</v>
      </c>
      <c r="E18" t="s">
        <v>34</v>
      </c>
      <c r="F18">
        <v>201</v>
      </c>
      <c r="G18">
        <f>432-Table20[[#This Row],[PHOTOS IN WATER ]]</f>
        <v>231</v>
      </c>
    </row>
    <row r="19" spans="1:7" x14ac:dyDescent="0.2">
      <c r="A19" s="13">
        <v>42685</v>
      </c>
      <c r="B19" s="15">
        <v>1</v>
      </c>
      <c r="C19" s="15">
        <v>0</v>
      </c>
      <c r="D19" s="15" t="s">
        <v>33</v>
      </c>
      <c r="E19" s="15" t="s">
        <v>35</v>
      </c>
      <c r="F19" s="15">
        <v>405</v>
      </c>
      <c r="G19" s="15">
        <f>432-Table20[[#This Row],[PHOTOS IN WATER ]]</f>
        <v>27</v>
      </c>
    </row>
    <row r="20" spans="1:7" x14ac:dyDescent="0.2">
      <c r="A20" s="11">
        <v>42685</v>
      </c>
      <c r="B20">
        <v>4</v>
      </c>
      <c r="C20">
        <v>42</v>
      </c>
      <c r="D20" t="s">
        <v>28</v>
      </c>
      <c r="E20" t="s">
        <v>34</v>
      </c>
      <c r="F20">
        <v>106</v>
      </c>
      <c r="G20" s="15">
        <f>432-Table20[[#This Row],[PHOTOS IN WATER ]]</f>
        <v>326</v>
      </c>
    </row>
    <row r="21" spans="1:7" x14ac:dyDescent="0.2">
      <c r="A21" s="11">
        <v>42685</v>
      </c>
      <c r="B21">
        <v>5</v>
      </c>
      <c r="C21">
        <v>0</v>
      </c>
      <c r="D21" t="s">
        <v>33</v>
      </c>
      <c r="E21" t="s">
        <v>34</v>
      </c>
      <c r="F21">
        <v>112</v>
      </c>
      <c r="G21" s="15">
        <f>432-Table20[[#This Row],[PHOTOS IN WATER ]]</f>
        <v>320</v>
      </c>
    </row>
    <row r="22" spans="1:7" x14ac:dyDescent="0.2">
      <c r="A22" s="11">
        <v>42685</v>
      </c>
      <c r="B22">
        <v>9</v>
      </c>
      <c r="C22">
        <v>0</v>
      </c>
      <c r="D22" t="s">
        <v>33</v>
      </c>
      <c r="E22" t="s">
        <v>35</v>
      </c>
      <c r="F22">
        <v>325</v>
      </c>
      <c r="G22">
        <f>432-Table20[[#This Row],[PHOTOS IN WATER ]]</f>
        <v>107</v>
      </c>
    </row>
    <row r="23" spans="1:7" x14ac:dyDescent="0.2">
      <c r="A23" s="11">
        <v>42685</v>
      </c>
      <c r="B23">
        <v>17</v>
      </c>
      <c r="C23">
        <v>0</v>
      </c>
      <c r="D23" t="s">
        <v>33</v>
      </c>
      <c r="E23" t="s">
        <v>34</v>
      </c>
      <c r="F23">
        <v>109</v>
      </c>
      <c r="G23" s="15">
        <f>432-Table20[[#This Row],[PHOTOS IN WATER ]]</f>
        <v>323</v>
      </c>
    </row>
    <row r="24" spans="1:7" x14ac:dyDescent="0.2">
      <c r="A24" s="11">
        <v>42685</v>
      </c>
      <c r="B24">
        <v>18</v>
      </c>
      <c r="C24">
        <v>26</v>
      </c>
      <c r="D24" t="s">
        <v>28</v>
      </c>
      <c r="E24" t="s">
        <v>34</v>
      </c>
      <c r="F24">
        <v>115</v>
      </c>
      <c r="G24" s="15">
        <f>432-Table20[[#This Row],[PHOTOS IN WATER ]]</f>
        <v>317</v>
      </c>
    </row>
    <row r="25" spans="1:7" x14ac:dyDescent="0.2">
      <c r="A25" s="11">
        <v>42685</v>
      </c>
      <c r="B25">
        <v>24</v>
      </c>
      <c r="C25">
        <v>8</v>
      </c>
      <c r="D25" t="s">
        <v>28</v>
      </c>
      <c r="E25" t="s">
        <v>34</v>
      </c>
      <c r="F25">
        <v>184</v>
      </c>
      <c r="G25" s="15">
        <f>432-Table20[[#This Row],[PHOTOS IN WATER ]]</f>
        <v>248</v>
      </c>
    </row>
    <row r="26" spans="1:7" x14ac:dyDescent="0.2">
      <c r="A26" s="13">
        <v>42685</v>
      </c>
      <c r="B26" s="15">
        <v>34</v>
      </c>
      <c r="C26" s="15">
        <v>18</v>
      </c>
      <c r="D26" s="15" t="s">
        <v>28</v>
      </c>
      <c r="E26" s="15" t="s">
        <v>34</v>
      </c>
      <c r="F26" s="15">
        <v>205</v>
      </c>
      <c r="G26" s="15">
        <f>432-Table20[[#This Row],[PHOTOS IN WATER ]]</f>
        <v>227</v>
      </c>
    </row>
    <row r="27" spans="1:7" x14ac:dyDescent="0.2">
      <c r="A27" s="13">
        <v>42685</v>
      </c>
      <c r="B27" s="15">
        <v>38</v>
      </c>
      <c r="C27" s="15">
        <v>27</v>
      </c>
      <c r="D27" s="15" t="s">
        <v>28</v>
      </c>
      <c r="E27" s="15" t="s">
        <v>34</v>
      </c>
      <c r="F27" s="15">
        <v>98</v>
      </c>
      <c r="G27" s="15">
        <f>432-Table20[[#This Row],[PHOTOS IN WATER ]]</f>
        <v>334</v>
      </c>
    </row>
    <row r="28" spans="1:7" x14ac:dyDescent="0.2">
      <c r="A28" s="11">
        <v>42685</v>
      </c>
      <c r="B28">
        <v>41</v>
      </c>
      <c r="C28">
        <v>0</v>
      </c>
      <c r="D28" t="s">
        <v>33</v>
      </c>
      <c r="E28" t="s">
        <v>34</v>
      </c>
      <c r="F28">
        <v>101</v>
      </c>
      <c r="G28" s="15">
        <f>432-Table20[[#This Row],[PHOTOS IN WATER ]]</f>
        <v>331</v>
      </c>
    </row>
    <row r="29" spans="1:7" x14ac:dyDescent="0.2">
      <c r="A29" s="11">
        <v>42685</v>
      </c>
      <c r="B29">
        <v>43</v>
      </c>
      <c r="C29">
        <v>0</v>
      </c>
      <c r="D29" t="s">
        <v>33</v>
      </c>
      <c r="E29" t="s">
        <v>35</v>
      </c>
      <c r="F29">
        <v>311</v>
      </c>
      <c r="G29">
        <f>432-Table20[[#This Row],[PHOTOS IN WATER ]]</f>
        <v>121</v>
      </c>
    </row>
    <row r="30" spans="1:7" x14ac:dyDescent="0.2">
      <c r="A30" s="11">
        <v>42685</v>
      </c>
      <c r="B30">
        <v>46</v>
      </c>
      <c r="C30">
        <v>21</v>
      </c>
      <c r="D30" t="s">
        <v>28</v>
      </c>
      <c r="E30" t="s">
        <v>35</v>
      </c>
      <c r="F30">
        <v>411</v>
      </c>
      <c r="G30">
        <f>432-Table20[[#This Row],[PHOTOS IN WATER ]]</f>
        <v>21</v>
      </c>
    </row>
    <row r="31" spans="1:7" x14ac:dyDescent="0.2">
      <c r="A31" s="11">
        <v>42685</v>
      </c>
      <c r="B31">
        <v>48</v>
      </c>
      <c r="C31">
        <v>36</v>
      </c>
      <c r="D31" t="s">
        <v>28</v>
      </c>
      <c r="E31" t="s">
        <v>35</v>
      </c>
      <c r="F31">
        <v>418</v>
      </c>
      <c r="G31">
        <f>432-Table20[[#This Row],[PHOTOS IN WATER ]]</f>
        <v>14</v>
      </c>
    </row>
    <row r="32" spans="1:7" x14ac:dyDescent="0.2">
      <c r="A32" s="11">
        <v>42685</v>
      </c>
      <c r="B32">
        <v>49</v>
      </c>
      <c r="C32">
        <v>0</v>
      </c>
      <c r="D32" t="s">
        <v>33</v>
      </c>
      <c r="E32" t="s">
        <v>35</v>
      </c>
      <c r="F32">
        <v>399</v>
      </c>
      <c r="G32">
        <f>432-Table20[[#This Row],[PHOTOS IN WATER ]]</f>
        <v>33</v>
      </c>
    </row>
    <row r="33" spans="1:7" x14ac:dyDescent="0.2">
      <c r="A33" s="11">
        <v>42685</v>
      </c>
      <c r="B33">
        <v>51</v>
      </c>
      <c r="C33">
        <v>34</v>
      </c>
      <c r="D33" t="s">
        <v>28</v>
      </c>
      <c r="E33" t="s">
        <v>35</v>
      </c>
      <c r="F33">
        <v>405</v>
      </c>
      <c r="G33">
        <f>432-Table20[[#This Row],[PHOTOS IN WATER ]]</f>
        <v>27</v>
      </c>
    </row>
    <row r="34" spans="1:7" x14ac:dyDescent="0.2">
      <c r="A34" s="11">
        <v>42685</v>
      </c>
      <c r="B34">
        <v>52</v>
      </c>
      <c r="C34">
        <v>0</v>
      </c>
      <c r="D34" t="s">
        <v>33</v>
      </c>
      <c r="E34" t="s">
        <v>34</v>
      </c>
      <c r="F34">
        <v>75</v>
      </c>
      <c r="G34" s="15">
        <f>432-Table20[[#This Row],[PHOTOS IN WATER ]]</f>
        <v>357</v>
      </c>
    </row>
    <row r="35" spans="1:7" x14ac:dyDescent="0.2">
      <c r="A35" s="11">
        <v>42685</v>
      </c>
      <c r="B35">
        <v>56</v>
      </c>
      <c r="C35">
        <v>19</v>
      </c>
      <c r="D35" t="s">
        <v>28</v>
      </c>
      <c r="E35" t="s">
        <v>35</v>
      </c>
      <c r="F35">
        <v>423</v>
      </c>
      <c r="G35">
        <f>432-Table20[[#This Row],[PHOTOS IN WATER ]]</f>
        <v>9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workbookViewId="0">
      <selection sqref="A1:XFD1"/>
    </sheetView>
  </sheetViews>
  <sheetFormatPr baseColWidth="10" defaultRowHeight="16" x14ac:dyDescent="0.2"/>
  <sheetData>
    <row r="1" spans="1:7" s="10" customFormat="1" x14ac:dyDescent="0.2">
      <c r="A1" s="35" t="s">
        <v>0</v>
      </c>
      <c r="B1" s="35" t="s">
        <v>20</v>
      </c>
      <c r="C1" s="35" t="s">
        <v>21</v>
      </c>
      <c r="D1" s="35" t="s">
        <v>1</v>
      </c>
      <c r="E1" s="35" t="s">
        <v>36</v>
      </c>
      <c r="F1" s="35" t="s">
        <v>37</v>
      </c>
      <c r="G1" s="35" t="s">
        <v>2</v>
      </c>
    </row>
    <row r="2" spans="1:7" x14ac:dyDescent="0.2">
      <c r="A2">
        <v>1</v>
      </c>
      <c r="B2" s="11">
        <v>42665</v>
      </c>
      <c r="C2" s="12">
        <v>1462.5833333333333</v>
      </c>
      <c r="D2">
        <v>1</v>
      </c>
      <c r="E2" s="2" t="s">
        <v>16</v>
      </c>
      <c r="F2" t="s">
        <v>33</v>
      </c>
      <c r="G2">
        <v>0</v>
      </c>
    </row>
    <row r="3" spans="1:7" x14ac:dyDescent="0.2">
      <c r="A3">
        <v>3</v>
      </c>
      <c r="B3" s="11">
        <v>42665</v>
      </c>
      <c r="C3" s="12">
        <v>1462.5833333333333</v>
      </c>
      <c r="D3">
        <v>1</v>
      </c>
      <c r="E3" s="2" t="s">
        <v>16</v>
      </c>
      <c r="F3" t="s">
        <v>33</v>
      </c>
      <c r="G3">
        <v>0</v>
      </c>
    </row>
    <row r="4" spans="1:7" x14ac:dyDescent="0.2">
      <c r="A4">
        <v>4</v>
      </c>
      <c r="B4" s="11">
        <v>42665</v>
      </c>
      <c r="C4" s="12">
        <v>1462.3958333333333</v>
      </c>
      <c r="D4">
        <v>2</v>
      </c>
      <c r="E4" s="2" t="s">
        <v>38</v>
      </c>
      <c r="F4" t="s">
        <v>28</v>
      </c>
      <c r="G4">
        <v>42</v>
      </c>
    </row>
    <row r="5" spans="1:7" x14ac:dyDescent="0.2">
      <c r="A5">
        <v>5</v>
      </c>
      <c r="B5" s="11">
        <v>42665</v>
      </c>
      <c r="C5" s="12">
        <v>1462.3958333333333</v>
      </c>
      <c r="D5">
        <v>1</v>
      </c>
      <c r="E5" s="2" t="s">
        <v>16</v>
      </c>
      <c r="F5" t="s">
        <v>33</v>
      </c>
      <c r="G5">
        <v>0</v>
      </c>
    </row>
    <row r="6" spans="1:7" x14ac:dyDescent="0.2">
      <c r="A6">
        <v>13</v>
      </c>
      <c r="B6" s="11">
        <v>42665</v>
      </c>
      <c r="C6" s="12">
        <v>1462.5833333333333</v>
      </c>
      <c r="D6">
        <v>3</v>
      </c>
      <c r="E6" s="2" t="s">
        <v>16</v>
      </c>
      <c r="F6" t="s">
        <v>33</v>
      </c>
      <c r="G6">
        <v>0</v>
      </c>
    </row>
    <row r="7" spans="1:7" x14ac:dyDescent="0.2">
      <c r="A7">
        <v>17</v>
      </c>
      <c r="B7" s="11">
        <v>42665</v>
      </c>
      <c r="C7" s="12">
        <v>1462.5833333333333</v>
      </c>
      <c r="D7">
        <v>4</v>
      </c>
      <c r="E7" s="2" t="s">
        <v>38</v>
      </c>
      <c r="F7" t="s">
        <v>33</v>
      </c>
      <c r="G7">
        <v>0</v>
      </c>
    </row>
    <row r="8" spans="1:7" x14ac:dyDescent="0.2">
      <c r="A8">
        <v>18</v>
      </c>
      <c r="B8" s="11">
        <v>42665</v>
      </c>
      <c r="C8" s="12">
        <v>1462.3958333333333</v>
      </c>
      <c r="D8">
        <v>2</v>
      </c>
      <c r="E8" s="2" t="s">
        <v>38</v>
      </c>
      <c r="F8" t="s">
        <v>28</v>
      </c>
      <c r="G8">
        <v>26</v>
      </c>
    </row>
    <row r="9" spans="1:7" x14ac:dyDescent="0.2">
      <c r="A9">
        <v>18</v>
      </c>
      <c r="B9" s="11">
        <v>42665</v>
      </c>
      <c r="C9" s="12">
        <v>1462.5833333333333</v>
      </c>
      <c r="D9">
        <v>2</v>
      </c>
      <c r="E9" s="2" t="s">
        <v>38</v>
      </c>
      <c r="F9" t="s">
        <v>28</v>
      </c>
      <c r="G9">
        <v>26</v>
      </c>
    </row>
    <row r="10" spans="1:7" x14ac:dyDescent="0.2">
      <c r="A10">
        <v>21</v>
      </c>
      <c r="B10" s="11">
        <v>42665</v>
      </c>
      <c r="C10" s="12">
        <v>1462.3958333333333</v>
      </c>
      <c r="D10">
        <v>3</v>
      </c>
      <c r="E10" s="2" t="s">
        <v>16</v>
      </c>
      <c r="F10" t="s">
        <v>33</v>
      </c>
      <c r="G10">
        <v>0</v>
      </c>
    </row>
    <row r="11" spans="1:7" x14ac:dyDescent="0.2">
      <c r="A11">
        <v>23</v>
      </c>
      <c r="B11" s="11">
        <v>42665</v>
      </c>
      <c r="C11" s="12">
        <v>1462.3958333333333</v>
      </c>
      <c r="D11">
        <v>4</v>
      </c>
      <c r="E11" s="2" t="s">
        <v>38</v>
      </c>
      <c r="F11" t="s">
        <v>33</v>
      </c>
      <c r="G11">
        <v>2</v>
      </c>
    </row>
    <row r="12" spans="1:7" x14ac:dyDescent="0.2">
      <c r="A12">
        <v>24</v>
      </c>
      <c r="B12" s="11">
        <v>42665</v>
      </c>
      <c r="C12" s="12">
        <v>1462.5833333333333</v>
      </c>
      <c r="D12">
        <v>2</v>
      </c>
      <c r="E12" s="2" t="s">
        <v>38</v>
      </c>
      <c r="F12" t="s">
        <v>28</v>
      </c>
      <c r="G12">
        <v>8</v>
      </c>
    </row>
    <row r="13" spans="1:7" x14ac:dyDescent="0.2">
      <c r="A13">
        <v>26</v>
      </c>
      <c r="B13" s="11">
        <v>42665</v>
      </c>
      <c r="C13" s="12">
        <v>1462.5833333333333</v>
      </c>
      <c r="D13">
        <v>4</v>
      </c>
      <c r="E13" s="2" t="s">
        <v>16</v>
      </c>
      <c r="F13" t="s">
        <v>33</v>
      </c>
      <c r="G13">
        <v>0</v>
      </c>
    </row>
    <row r="14" spans="1:7" x14ac:dyDescent="0.2">
      <c r="A14">
        <v>28</v>
      </c>
      <c r="B14" s="11">
        <v>42665</v>
      </c>
      <c r="C14" s="12">
        <v>1462.5833333333333</v>
      </c>
      <c r="D14">
        <v>4</v>
      </c>
      <c r="E14" s="2" t="s">
        <v>16</v>
      </c>
      <c r="F14" t="s">
        <v>33</v>
      </c>
      <c r="G14">
        <v>0</v>
      </c>
    </row>
    <row r="15" spans="1:7" x14ac:dyDescent="0.2">
      <c r="A15">
        <v>38</v>
      </c>
      <c r="B15" s="11">
        <v>42665</v>
      </c>
      <c r="C15" s="12">
        <v>1462.3958333333333</v>
      </c>
      <c r="D15">
        <v>2</v>
      </c>
      <c r="E15" s="2" t="s">
        <v>16</v>
      </c>
      <c r="F15" t="s">
        <v>28</v>
      </c>
      <c r="G15">
        <v>27</v>
      </c>
    </row>
    <row r="16" spans="1:7" x14ac:dyDescent="0.2">
      <c r="A16">
        <v>44</v>
      </c>
      <c r="B16" s="11">
        <v>42665</v>
      </c>
      <c r="C16" s="12">
        <v>1462.3958333333333</v>
      </c>
      <c r="D16">
        <v>1</v>
      </c>
      <c r="E16" s="2" t="s">
        <v>16</v>
      </c>
      <c r="F16" t="s">
        <v>33</v>
      </c>
      <c r="G16">
        <v>1</v>
      </c>
    </row>
    <row r="17" spans="1:7" x14ac:dyDescent="0.2">
      <c r="A17">
        <v>46</v>
      </c>
      <c r="B17" s="11">
        <v>42665</v>
      </c>
      <c r="C17" s="12">
        <v>1462.3958333333333</v>
      </c>
      <c r="D17">
        <v>2</v>
      </c>
      <c r="E17" s="2" t="s">
        <v>38</v>
      </c>
      <c r="F17" t="s">
        <v>28</v>
      </c>
      <c r="G17">
        <v>21</v>
      </c>
    </row>
    <row r="18" spans="1:7" x14ac:dyDescent="0.2">
      <c r="A18">
        <v>48</v>
      </c>
      <c r="B18" s="11">
        <v>42665</v>
      </c>
      <c r="C18" s="12">
        <v>1462.5833333333333</v>
      </c>
      <c r="D18">
        <v>2</v>
      </c>
      <c r="E18" s="2" t="s">
        <v>38</v>
      </c>
      <c r="F18" t="s">
        <v>28</v>
      </c>
      <c r="G18">
        <v>36</v>
      </c>
    </row>
    <row r="19" spans="1:7" x14ac:dyDescent="0.2">
      <c r="A19">
        <v>50</v>
      </c>
      <c r="B19" s="11">
        <v>42665</v>
      </c>
      <c r="C19" s="12">
        <v>1462.3958333333333</v>
      </c>
      <c r="D19">
        <v>1</v>
      </c>
      <c r="E19" s="2" t="s">
        <v>38</v>
      </c>
      <c r="F19" t="s">
        <v>33</v>
      </c>
      <c r="G19">
        <v>0</v>
      </c>
    </row>
    <row r="20" spans="1:7" x14ac:dyDescent="0.2">
      <c r="A20">
        <v>51</v>
      </c>
      <c r="B20" s="11">
        <v>42665</v>
      </c>
      <c r="C20" s="12">
        <v>1462.3958333333333</v>
      </c>
      <c r="D20">
        <v>2</v>
      </c>
      <c r="E20" s="2" t="s">
        <v>38</v>
      </c>
      <c r="F20" t="s">
        <v>28</v>
      </c>
      <c r="G20">
        <v>34</v>
      </c>
    </row>
    <row r="21" spans="1:7" x14ac:dyDescent="0.2">
      <c r="A21">
        <v>54</v>
      </c>
      <c r="B21" s="11">
        <v>42665</v>
      </c>
      <c r="C21" s="12">
        <v>1462.3958333333333</v>
      </c>
      <c r="D21">
        <v>4</v>
      </c>
      <c r="E21" s="2" t="s">
        <v>16</v>
      </c>
      <c r="F21" t="s">
        <v>33</v>
      </c>
      <c r="G21">
        <v>0</v>
      </c>
    </row>
    <row r="22" spans="1:7" x14ac:dyDescent="0.2">
      <c r="A22">
        <v>5</v>
      </c>
      <c r="B22" s="11">
        <v>42666</v>
      </c>
      <c r="C22" s="12">
        <v>1462.3958333333333</v>
      </c>
      <c r="D22">
        <v>1</v>
      </c>
      <c r="E22" s="2" t="s">
        <v>16</v>
      </c>
      <c r="F22" t="s">
        <v>33</v>
      </c>
      <c r="G22">
        <v>0</v>
      </c>
    </row>
    <row r="23" spans="1:7" x14ac:dyDescent="0.2">
      <c r="A23">
        <v>6</v>
      </c>
      <c r="B23" s="11">
        <v>42666</v>
      </c>
      <c r="C23" s="12">
        <v>1462.3958333333333</v>
      </c>
      <c r="D23">
        <v>3</v>
      </c>
      <c r="E23" s="2" t="s">
        <v>16</v>
      </c>
      <c r="F23" t="s">
        <v>33</v>
      </c>
      <c r="G23">
        <v>0</v>
      </c>
    </row>
    <row r="24" spans="1:7" x14ac:dyDescent="0.2">
      <c r="A24">
        <v>9</v>
      </c>
      <c r="B24" s="11">
        <v>42666</v>
      </c>
      <c r="C24" s="12">
        <v>1462.3958333333333</v>
      </c>
      <c r="D24">
        <v>3</v>
      </c>
      <c r="E24" s="2" t="s">
        <v>16</v>
      </c>
      <c r="F24" t="s">
        <v>33</v>
      </c>
      <c r="G24">
        <v>0</v>
      </c>
    </row>
    <row r="25" spans="1:7" x14ac:dyDescent="0.2">
      <c r="A25">
        <v>18</v>
      </c>
      <c r="B25" s="11">
        <v>42666</v>
      </c>
      <c r="C25" s="12">
        <v>1462.3958333333333</v>
      </c>
      <c r="D25">
        <v>2</v>
      </c>
      <c r="E25" s="2" t="s">
        <v>38</v>
      </c>
      <c r="F25" t="s">
        <v>28</v>
      </c>
      <c r="G25">
        <v>26</v>
      </c>
    </row>
    <row r="26" spans="1:7" x14ac:dyDescent="0.2">
      <c r="A26">
        <v>24</v>
      </c>
      <c r="B26" s="11">
        <v>42666</v>
      </c>
      <c r="C26" s="12">
        <v>1462.3958333333333</v>
      </c>
      <c r="D26">
        <v>2</v>
      </c>
      <c r="E26" s="2" t="s">
        <v>38</v>
      </c>
      <c r="F26" t="s">
        <v>28</v>
      </c>
      <c r="G26">
        <v>8</v>
      </c>
    </row>
    <row r="27" spans="1:7" x14ac:dyDescent="0.2">
      <c r="A27">
        <v>33</v>
      </c>
      <c r="B27" s="11">
        <v>42666</v>
      </c>
      <c r="C27" s="12">
        <v>1462.3958333333333</v>
      </c>
      <c r="D27">
        <v>1</v>
      </c>
      <c r="E27" s="2" t="s">
        <v>16</v>
      </c>
      <c r="F27" t="s">
        <v>33</v>
      </c>
      <c r="G27">
        <v>0</v>
      </c>
    </row>
    <row r="28" spans="1:7" x14ac:dyDescent="0.2">
      <c r="A28">
        <v>34</v>
      </c>
      <c r="B28" s="11">
        <v>42666</v>
      </c>
      <c r="C28" s="12">
        <v>1462.3958333333333</v>
      </c>
      <c r="D28">
        <v>2</v>
      </c>
      <c r="E28" s="2" t="s">
        <v>38</v>
      </c>
      <c r="F28" t="s">
        <v>28</v>
      </c>
      <c r="G28">
        <v>18</v>
      </c>
    </row>
    <row r="29" spans="1:7" x14ac:dyDescent="0.2">
      <c r="A29">
        <v>37</v>
      </c>
      <c r="B29" s="11">
        <v>42666</v>
      </c>
      <c r="C29" s="12">
        <v>1462.3958333333333</v>
      </c>
      <c r="D29">
        <v>4</v>
      </c>
      <c r="E29" s="2" t="s">
        <v>16</v>
      </c>
      <c r="F29" t="s">
        <v>33</v>
      </c>
      <c r="G29">
        <v>0</v>
      </c>
    </row>
    <row r="30" spans="1:7" x14ac:dyDescent="0.2">
      <c r="A30">
        <v>46</v>
      </c>
      <c r="B30" s="11">
        <v>42666</v>
      </c>
      <c r="C30" s="12">
        <v>1462.3958333333333</v>
      </c>
      <c r="D30">
        <v>2</v>
      </c>
      <c r="E30" s="2" t="s">
        <v>38</v>
      </c>
      <c r="F30" t="s">
        <v>28</v>
      </c>
      <c r="G30">
        <v>21</v>
      </c>
    </row>
    <row r="31" spans="1:7" x14ac:dyDescent="0.2">
      <c r="A31">
        <v>48</v>
      </c>
      <c r="B31" s="11">
        <v>42666</v>
      </c>
      <c r="C31" s="12">
        <v>1462.3958333333333</v>
      </c>
      <c r="D31">
        <v>2</v>
      </c>
      <c r="E31" s="2" t="s">
        <v>38</v>
      </c>
      <c r="F31" t="s">
        <v>28</v>
      </c>
      <c r="G31">
        <v>36</v>
      </c>
    </row>
    <row r="32" spans="1:7" x14ac:dyDescent="0.2">
      <c r="A32">
        <v>57</v>
      </c>
      <c r="B32" s="11">
        <v>42666</v>
      </c>
      <c r="C32" s="12">
        <v>1462.3958333333333</v>
      </c>
      <c r="D32">
        <v>4</v>
      </c>
      <c r="E32" s="2" t="s">
        <v>38</v>
      </c>
      <c r="F32" t="s">
        <v>33</v>
      </c>
      <c r="G32">
        <v>2</v>
      </c>
    </row>
    <row r="33" spans="1:7" x14ac:dyDescent="0.2">
      <c r="A33">
        <v>12</v>
      </c>
      <c r="B33" s="11">
        <v>42667</v>
      </c>
      <c r="C33" s="12">
        <v>1462.6458333333333</v>
      </c>
      <c r="D33">
        <v>1</v>
      </c>
      <c r="E33" s="2" t="s">
        <v>16</v>
      </c>
      <c r="F33" t="s">
        <v>33</v>
      </c>
      <c r="G33">
        <v>0</v>
      </c>
    </row>
    <row r="34" spans="1:7" x14ac:dyDescent="0.2">
      <c r="A34">
        <v>13</v>
      </c>
      <c r="B34" s="11">
        <v>42667</v>
      </c>
      <c r="C34" s="12">
        <v>1462.4270833333333</v>
      </c>
      <c r="D34">
        <v>3</v>
      </c>
      <c r="E34" s="2" t="s">
        <v>16</v>
      </c>
      <c r="F34" t="s">
        <v>33</v>
      </c>
      <c r="G34">
        <v>0</v>
      </c>
    </row>
    <row r="35" spans="1:7" x14ac:dyDescent="0.2">
      <c r="A35">
        <v>17</v>
      </c>
      <c r="B35" s="11">
        <v>42667</v>
      </c>
      <c r="C35" s="12">
        <v>1462.6458333333333</v>
      </c>
      <c r="D35">
        <v>4</v>
      </c>
      <c r="E35" s="2" t="s">
        <v>16</v>
      </c>
      <c r="F35" t="s">
        <v>33</v>
      </c>
      <c r="G35">
        <v>0</v>
      </c>
    </row>
    <row r="36" spans="1:7" x14ac:dyDescent="0.2">
      <c r="A36">
        <v>18</v>
      </c>
      <c r="B36" s="11">
        <v>42667</v>
      </c>
      <c r="C36" s="12">
        <v>1462.6458333333333</v>
      </c>
      <c r="D36">
        <v>2</v>
      </c>
      <c r="E36" s="2" t="s">
        <v>38</v>
      </c>
      <c r="F36" t="s">
        <v>28</v>
      </c>
      <c r="G36">
        <v>26</v>
      </c>
    </row>
    <row r="37" spans="1:7" x14ac:dyDescent="0.2">
      <c r="A37">
        <v>19</v>
      </c>
      <c r="B37" s="11">
        <v>42667</v>
      </c>
      <c r="C37" s="12">
        <v>1462.4270833333333</v>
      </c>
      <c r="D37">
        <v>3</v>
      </c>
      <c r="E37" s="2" t="s">
        <v>38</v>
      </c>
      <c r="F37" t="s">
        <v>33</v>
      </c>
      <c r="G37">
        <v>1</v>
      </c>
    </row>
    <row r="38" spans="1:7" x14ac:dyDescent="0.2">
      <c r="A38">
        <v>24</v>
      </c>
      <c r="B38" s="11">
        <v>42667</v>
      </c>
      <c r="C38" s="12">
        <v>1462.4270833333333</v>
      </c>
      <c r="D38">
        <v>2</v>
      </c>
      <c r="E38" s="2" t="s">
        <v>38</v>
      </c>
      <c r="F38" t="s">
        <v>28</v>
      </c>
      <c r="G38">
        <v>8</v>
      </c>
    </row>
    <row r="39" spans="1:7" x14ac:dyDescent="0.2">
      <c r="A39">
        <v>27</v>
      </c>
      <c r="B39" s="11">
        <v>42667</v>
      </c>
      <c r="C39" s="12">
        <v>1462.6458333333333</v>
      </c>
      <c r="D39">
        <v>3</v>
      </c>
      <c r="E39" s="2" t="s">
        <v>16</v>
      </c>
      <c r="F39" t="s">
        <v>33</v>
      </c>
      <c r="G39">
        <v>0</v>
      </c>
    </row>
    <row r="40" spans="1:7" x14ac:dyDescent="0.2">
      <c r="A40">
        <v>32</v>
      </c>
      <c r="B40" s="11">
        <v>42667</v>
      </c>
      <c r="C40" s="12">
        <v>1462.4270833333333</v>
      </c>
      <c r="D40">
        <v>1</v>
      </c>
      <c r="E40" s="2" t="s">
        <v>16</v>
      </c>
      <c r="F40" t="s">
        <v>33</v>
      </c>
      <c r="G40">
        <v>0</v>
      </c>
    </row>
    <row r="41" spans="1:7" x14ac:dyDescent="0.2">
      <c r="A41">
        <v>34</v>
      </c>
      <c r="B41" s="11">
        <v>42667</v>
      </c>
      <c r="C41" s="12">
        <v>1462.4270833333333</v>
      </c>
      <c r="D41">
        <v>2</v>
      </c>
      <c r="E41" s="2" t="s">
        <v>38</v>
      </c>
      <c r="F41" t="s">
        <v>28</v>
      </c>
      <c r="G41">
        <v>18</v>
      </c>
    </row>
    <row r="42" spans="1:7" x14ac:dyDescent="0.2">
      <c r="A42">
        <v>38</v>
      </c>
      <c r="B42" s="11">
        <v>42667</v>
      </c>
      <c r="C42" s="12">
        <v>1462.4270833333333</v>
      </c>
      <c r="D42">
        <v>2</v>
      </c>
      <c r="E42" s="2" t="s">
        <v>16</v>
      </c>
      <c r="F42" t="s">
        <v>28</v>
      </c>
      <c r="G42">
        <v>27</v>
      </c>
    </row>
    <row r="43" spans="1:7" x14ac:dyDescent="0.2">
      <c r="A43">
        <v>39</v>
      </c>
      <c r="B43" s="11">
        <v>42667</v>
      </c>
      <c r="C43" s="12">
        <v>1462.4270833333333</v>
      </c>
      <c r="D43">
        <v>1</v>
      </c>
      <c r="E43" s="2" t="s">
        <v>16</v>
      </c>
      <c r="F43" t="s">
        <v>33</v>
      </c>
      <c r="G43">
        <v>0</v>
      </c>
    </row>
    <row r="44" spans="1:7" x14ac:dyDescent="0.2">
      <c r="A44">
        <v>41</v>
      </c>
      <c r="B44" s="11">
        <v>42667</v>
      </c>
      <c r="C44" s="12">
        <v>1462.4270833333333</v>
      </c>
      <c r="D44">
        <v>3</v>
      </c>
      <c r="E44" s="2" t="s">
        <v>16</v>
      </c>
      <c r="F44" t="s">
        <v>33</v>
      </c>
      <c r="G44">
        <v>0</v>
      </c>
    </row>
    <row r="45" spans="1:7" x14ac:dyDescent="0.2">
      <c r="A45">
        <v>43</v>
      </c>
      <c r="B45" s="11">
        <v>42667</v>
      </c>
      <c r="C45" s="12">
        <v>1462.6458333333333</v>
      </c>
      <c r="D45">
        <v>4</v>
      </c>
      <c r="E45" s="2" t="s">
        <v>38</v>
      </c>
      <c r="F45" t="s">
        <v>33</v>
      </c>
      <c r="G45">
        <v>0</v>
      </c>
    </row>
    <row r="46" spans="1:7" x14ac:dyDescent="0.2">
      <c r="A46">
        <v>44</v>
      </c>
      <c r="B46" s="11">
        <v>42667</v>
      </c>
      <c r="C46" s="12">
        <v>1462.4270833333333</v>
      </c>
      <c r="D46">
        <v>1</v>
      </c>
      <c r="E46" s="2" t="s">
        <v>16</v>
      </c>
      <c r="F46" t="s">
        <v>33</v>
      </c>
      <c r="G46">
        <v>1</v>
      </c>
    </row>
    <row r="47" spans="1:7" x14ac:dyDescent="0.2">
      <c r="A47">
        <v>48</v>
      </c>
      <c r="B47" s="11">
        <v>42667</v>
      </c>
      <c r="C47" s="12">
        <v>1462.4270833333333</v>
      </c>
      <c r="D47">
        <v>2</v>
      </c>
      <c r="E47" s="2" t="s">
        <v>38</v>
      </c>
      <c r="F47" t="s">
        <v>28</v>
      </c>
      <c r="G47">
        <v>36</v>
      </c>
    </row>
    <row r="48" spans="1:7" x14ac:dyDescent="0.2">
      <c r="A48">
        <v>50</v>
      </c>
      <c r="B48" s="11">
        <v>42667</v>
      </c>
      <c r="C48" s="12">
        <v>1462.4270833333333</v>
      </c>
      <c r="D48">
        <v>1</v>
      </c>
      <c r="E48" s="2" t="s">
        <v>38</v>
      </c>
      <c r="F48" t="s">
        <v>33</v>
      </c>
      <c r="G48">
        <v>0</v>
      </c>
    </row>
    <row r="49" spans="1:7" x14ac:dyDescent="0.2">
      <c r="A49">
        <v>52</v>
      </c>
      <c r="B49" s="11">
        <v>42667</v>
      </c>
      <c r="C49" s="12">
        <v>1462.4270833333333</v>
      </c>
      <c r="D49">
        <v>1</v>
      </c>
      <c r="E49" s="2" t="s">
        <v>16</v>
      </c>
      <c r="F49" t="s">
        <v>33</v>
      </c>
      <c r="G49">
        <v>0</v>
      </c>
    </row>
    <row r="50" spans="1:7" x14ac:dyDescent="0.2">
      <c r="A50">
        <v>56</v>
      </c>
      <c r="B50" s="11">
        <v>42667</v>
      </c>
      <c r="C50" s="12">
        <v>1462.4270833333333</v>
      </c>
      <c r="D50">
        <v>2</v>
      </c>
      <c r="E50" s="2" t="s">
        <v>38</v>
      </c>
      <c r="F50" t="s">
        <v>28</v>
      </c>
      <c r="G50">
        <v>19</v>
      </c>
    </row>
    <row r="51" spans="1:7" x14ac:dyDescent="0.2">
      <c r="A51">
        <v>56</v>
      </c>
      <c r="B51" s="11">
        <v>42667</v>
      </c>
      <c r="C51" s="12">
        <v>1462.6458333333333</v>
      </c>
      <c r="D51">
        <v>2</v>
      </c>
      <c r="E51" s="2" t="s">
        <v>38</v>
      </c>
      <c r="F51" t="s">
        <v>28</v>
      </c>
      <c r="G51">
        <v>19</v>
      </c>
    </row>
    <row r="52" spans="1:7" x14ac:dyDescent="0.2">
      <c r="A52" s="15">
        <v>4</v>
      </c>
      <c r="B52" s="13">
        <v>42668</v>
      </c>
      <c r="C52" s="14">
        <v>1462.4270833333333</v>
      </c>
      <c r="D52" s="15">
        <v>2</v>
      </c>
      <c r="E52" s="17" t="s">
        <v>16</v>
      </c>
      <c r="F52" s="15" t="s">
        <v>28</v>
      </c>
      <c r="G52">
        <v>42</v>
      </c>
    </row>
    <row r="53" spans="1:7" x14ac:dyDescent="0.2">
      <c r="A53" s="15">
        <v>5</v>
      </c>
      <c r="B53" s="13">
        <v>42668</v>
      </c>
      <c r="C53" s="14">
        <v>1462.6875</v>
      </c>
      <c r="D53" s="15">
        <v>1</v>
      </c>
      <c r="E53" s="17" t="s">
        <v>38</v>
      </c>
      <c r="F53" s="15" t="s">
        <v>33</v>
      </c>
      <c r="G53">
        <v>0</v>
      </c>
    </row>
    <row r="54" spans="1:7" x14ac:dyDescent="0.2">
      <c r="A54" s="15">
        <v>9</v>
      </c>
      <c r="B54" s="13">
        <v>42668</v>
      </c>
      <c r="C54" s="14">
        <v>1462.4270833333333</v>
      </c>
      <c r="D54" s="15">
        <v>3</v>
      </c>
      <c r="E54" s="17" t="s">
        <v>38</v>
      </c>
      <c r="F54" s="15" t="s">
        <v>33</v>
      </c>
      <c r="G54">
        <v>0</v>
      </c>
    </row>
    <row r="55" spans="1:7" x14ac:dyDescent="0.2">
      <c r="A55" s="15">
        <v>9</v>
      </c>
      <c r="B55" s="13">
        <v>42668</v>
      </c>
      <c r="C55" s="14">
        <v>1462.6875</v>
      </c>
      <c r="D55" s="15">
        <v>3</v>
      </c>
      <c r="E55" s="17" t="s">
        <v>16</v>
      </c>
      <c r="F55" s="15" t="s">
        <v>33</v>
      </c>
      <c r="G55">
        <v>0</v>
      </c>
    </row>
    <row r="56" spans="1:7" x14ac:dyDescent="0.2">
      <c r="A56" s="15">
        <v>12</v>
      </c>
      <c r="B56" s="13">
        <v>42668</v>
      </c>
      <c r="C56" s="14">
        <v>1462.4270833333333</v>
      </c>
      <c r="D56" s="15">
        <v>4</v>
      </c>
      <c r="E56" s="17" t="s">
        <v>38</v>
      </c>
      <c r="F56" s="15" t="s">
        <v>33</v>
      </c>
      <c r="G56">
        <v>0</v>
      </c>
    </row>
    <row r="57" spans="1:7" x14ac:dyDescent="0.2">
      <c r="A57" s="15">
        <v>24</v>
      </c>
      <c r="B57" s="13">
        <v>42668</v>
      </c>
      <c r="C57" s="14">
        <v>1462.6875</v>
      </c>
      <c r="D57" s="15">
        <v>2</v>
      </c>
      <c r="E57" s="17" t="s">
        <v>16</v>
      </c>
      <c r="F57" s="15" t="s">
        <v>28</v>
      </c>
      <c r="G57">
        <v>8</v>
      </c>
    </row>
    <row r="58" spans="1:7" x14ac:dyDescent="0.2">
      <c r="A58" s="15">
        <v>28</v>
      </c>
      <c r="B58" s="13">
        <v>42668</v>
      </c>
      <c r="C58" s="14">
        <v>1462.4270833333333</v>
      </c>
      <c r="D58" s="15">
        <v>4</v>
      </c>
      <c r="E58" s="17" t="s">
        <v>16</v>
      </c>
      <c r="F58" s="15" t="s">
        <v>33</v>
      </c>
      <c r="G58">
        <v>0</v>
      </c>
    </row>
    <row r="59" spans="1:7" x14ac:dyDescent="0.2">
      <c r="A59" s="15">
        <v>36</v>
      </c>
      <c r="B59" s="13">
        <v>42668</v>
      </c>
      <c r="C59" s="14">
        <v>1462.4270833333333</v>
      </c>
      <c r="D59" s="15">
        <v>3</v>
      </c>
      <c r="E59" s="17" t="s">
        <v>16</v>
      </c>
      <c r="F59" s="15" t="s">
        <v>33</v>
      </c>
      <c r="G59">
        <v>0</v>
      </c>
    </row>
    <row r="60" spans="1:7" x14ac:dyDescent="0.2">
      <c r="A60" s="15">
        <v>47</v>
      </c>
      <c r="B60" s="13">
        <v>42668</v>
      </c>
      <c r="C60" s="14">
        <v>1462.6875</v>
      </c>
      <c r="D60" s="15">
        <v>4</v>
      </c>
      <c r="E60" s="17" t="s">
        <v>16</v>
      </c>
      <c r="F60" s="15" t="s">
        <v>33</v>
      </c>
      <c r="G60">
        <v>1</v>
      </c>
    </row>
    <row r="61" spans="1:7" x14ac:dyDescent="0.2">
      <c r="A61" s="15">
        <v>51</v>
      </c>
      <c r="B61" s="13">
        <v>42668</v>
      </c>
      <c r="C61" s="14">
        <v>1462.4270833333333</v>
      </c>
      <c r="D61" s="15">
        <v>2</v>
      </c>
      <c r="E61" s="17" t="s">
        <v>38</v>
      </c>
      <c r="F61" s="15" t="s">
        <v>28</v>
      </c>
      <c r="G61">
        <v>34</v>
      </c>
    </row>
    <row r="62" spans="1:7" x14ac:dyDescent="0.2">
      <c r="A62" s="15">
        <v>1</v>
      </c>
      <c r="B62" s="13">
        <v>42669</v>
      </c>
      <c r="C62" s="14">
        <v>1462.4305555555557</v>
      </c>
      <c r="D62" s="15">
        <v>1</v>
      </c>
      <c r="E62" s="17" t="s">
        <v>16</v>
      </c>
      <c r="F62" s="15" t="s">
        <v>33</v>
      </c>
      <c r="G62">
        <v>0</v>
      </c>
    </row>
    <row r="63" spans="1:7" x14ac:dyDescent="0.2">
      <c r="A63" s="15">
        <v>7</v>
      </c>
      <c r="B63" s="13">
        <v>42669</v>
      </c>
      <c r="C63" s="14">
        <v>1462.4305555555557</v>
      </c>
      <c r="D63" s="15">
        <v>4</v>
      </c>
      <c r="E63" s="17" t="s">
        <v>38</v>
      </c>
      <c r="F63" s="15" t="s">
        <v>33</v>
      </c>
      <c r="G63">
        <v>0</v>
      </c>
    </row>
    <row r="64" spans="1:7" x14ac:dyDescent="0.2">
      <c r="A64" s="15">
        <v>13</v>
      </c>
      <c r="B64" s="13">
        <v>42669</v>
      </c>
      <c r="C64" s="14">
        <v>1462.6458333333333</v>
      </c>
      <c r="D64" s="15">
        <v>3</v>
      </c>
      <c r="E64" s="17" t="s">
        <v>16</v>
      </c>
      <c r="F64" s="15" t="s">
        <v>33</v>
      </c>
      <c r="G64">
        <v>0</v>
      </c>
    </row>
    <row r="65" spans="1:7" x14ac:dyDescent="0.2">
      <c r="A65" s="15">
        <v>17</v>
      </c>
      <c r="B65" s="13">
        <v>42669</v>
      </c>
      <c r="C65" s="14">
        <v>1462.4305555555557</v>
      </c>
      <c r="D65" s="15">
        <v>4</v>
      </c>
      <c r="E65" s="17" t="s">
        <v>16</v>
      </c>
      <c r="F65" s="15" t="s">
        <v>33</v>
      </c>
      <c r="G65">
        <v>0</v>
      </c>
    </row>
    <row r="66" spans="1:7" x14ac:dyDescent="0.2">
      <c r="A66" s="15">
        <v>17</v>
      </c>
      <c r="B66" s="13">
        <v>42669</v>
      </c>
      <c r="C66" s="14">
        <v>1462.6458333333333</v>
      </c>
      <c r="D66" s="15">
        <v>4</v>
      </c>
      <c r="E66" s="17" t="s">
        <v>16</v>
      </c>
      <c r="F66" s="15" t="s">
        <v>33</v>
      </c>
      <c r="G66">
        <v>0</v>
      </c>
    </row>
    <row r="67" spans="1:7" x14ac:dyDescent="0.2">
      <c r="A67" s="15">
        <v>18</v>
      </c>
      <c r="B67" s="13">
        <v>42669</v>
      </c>
      <c r="C67" s="14">
        <v>1462.6458333333333</v>
      </c>
      <c r="D67" s="15">
        <v>2</v>
      </c>
      <c r="E67" s="17" t="s">
        <v>16</v>
      </c>
      <c r="F67" s="15" t="s">
        <v>28</v>
      </c>
      <c r="G67">
        <v>26</v>
      </c>
    </row>
    <row r="68" spans="1:7" x14ac:dyDescent="0.2">
      <c r="A68" s="15">
        <v>33</v>
      </c>
      <c r="B68" s="13">
        <v>42669</v>
      </c>
      <c r="C68" s="14">
        <v>1462.4305555555557</v>
      </c>
      <c r="D68" s="15">
        <v>1</v>
      </c>
      <c r="E68" s="17" t="s">
        <v>16</v>
      </c>
      <c r="F68" s="15" t="s">
        <v>33</v>
      </c>
      <c r="G68">
        <v>0</v>
      </c>
    </row>
    <row r="69" spans="1:7" x14ac:dyDescent="0.2">
      <c r="A69" s="15">
        <v>44</v>
      </c>
      <c r="B69" s="13">
        <v>42669</v>
      </c>
      <c r="C69" s="14">
        <v>1462.6458333333333</v>
      </c>
      <c r="D69" s="15">
        <v>1</v>
      </c>
      <c r="E69" s="17" t="s">
        <v>16</v>
      </c>
      <c r="F69" s="15" t="s">
        <v>33</v>
      </c>
      <c r="G69">
        <v>1</v>
      </c>
    </row>
    <row r="70" spans="1:7" x14ac:dyDescent="0.2">
      <c r="A70" s="15">
        <v>47</v>
      </c>
      <c r="B70" s="13">
        <v>42669</v>
      </c>
      <c r="C70" s="14">
        <v>1462.4305555555557</v>
      </c>
      <c r="D70" s="15">
        <v>4</v>
      </c>
      <c r="E70" s="17" t="s">
        <v>38</v>
      </c>
      <c r="F70" s="15" t="s">
        <v>33</v>
      </c>
      <c r="G70">
        <v>1</v>
      </c>
    </row>
    <row r="71" spans="1:7" x14ac:dyDescent="0.2">
      <c r="A71" s="15">
        <v>51</v>
      </c>
      <c r="B71" s="13">
        <v>42669</v>
      </c>
      <c r="C71" s="14">
        <v>1462.6458333333333</v>
      </c>
      <c r="D71" s="15">
        <v>2</v>
      </c>
      <c r="E71" s="17" t="s">
        <v>38</v>
      </c>
      <c r="F71" s="15" t="s">
        <v>28</v>
      </c>
      <c r="G71">
        <v>34</v>
      </c>
    </row>
    <row r="72" spans="1:7" x14ac:dyDescent="0.2">
      <c r="A72" s="15">
        <v>52</v>
      </c>
      <c r="B72" s="13">
        <v>42669</v>
      </c>
      <c r="C72" s="14">
        <v>1462.4305555555557</v>
      </c>
      <c r="D72" s="15">
        <v>1</v>
      </c>
      <c r="E72" s="17" t="s">
        <v>16</v>
      </c>
      <c r="F72" s="15" t="s">
        <v>33</v>
      </c>
      <c r="G72">
        <v>0</v>
      </c>
    </row>
    <row r="73" spans="1:7" x14ac:dyDescent="0.2">
      <c r="A73" s="15">
        <v>54</v>
      </c>
      <c r="B73" s="13">
        <v>42669</v>
      </c>
      <c r="C73" s="14">
        <v>1462.6458333333333</v>
      </c>
      <c r="D73" s="15">
        <v>4</v>
      </c>
      <c r="E73" s="17" t="s">
        <v>16</v>
      </c>
      <c r="F73" s="15" t="s">
        <v>33</v>
      </c>
      <c r="G73">
        <v>0</v>
      </c>
    </row>
    <row r="74" spans="1:7" x14ac:dyDescent="0.2">
      <c r="A74" s="15">
        <v>56</v>
      </c>
      <c r="B74" s="13">
        <v>42669</v>
      </c>
      <c r="C74" s="14">
        <v>1462.4305555555557</v>
      </c>
      <c r="D74" s="15">
        <v>2</v>
      </c>
      <c r="E74" s="17" t="s">
        <v>38</v>
      </c>
      <c r="F74" s="15" t="s">
        <v>28</v>
      </c>
      <c r="G74">
        <v>19</v>
      </c>
    </row>
    <row r="75" spans="1:7" x14ac:dyDescent="0.2">
      <c r="A75" s="15">
        <v>59</v>
      </c>
      <c r="B75" s="13">
        <v>42669</v>
      </c>
      <c r="C75" s="14">
        <v>1462.6458333333333</v>
      </c>
      <c r="D75" s="15">
        <v>4</v>
      </c>
      <c r="E75" s="17" t="s">
        <v>16</v>
      </c>
      <c r="F75" s="15" t="s">
        <v>33</v>
      </c>
      <c r="G75">
        <v>0</v>
      </c>
    </row>
    <row r="76" spans="1:7" x14ac:dyDescent="0.2">
      <c r="A76" s="15">
        <v>5</v>
      </c>
      <c r="B76" s="13">
        <v>42670</v>
      </c>
      <c r="C76" s="14">
        <v>1462.4340277777778</v>
      </c>
      <c r="D76" s="15">
        <v>1</v>
      </c>
      <c r="E76" s="17" t="s">
        <v>16</v>
      </c>
      <c r="F76" s="15" t="s">
        <v>33</v>
      </c>
      <c r="G76">
        <v>0</v>
      </c>
    </row>
    <row r="77" spans="1:7" x14ac:dyDescent="0.2">
      <c r="A77" s="15">
        <v>11</v>
      </c>
      <c r="B77" s="13">
        <v>42670</v>
      </c>
      <c r="C77" s="14">
        <v>1462.4340277777778</v>
      </c>
      <c r="D77" s="15">
        <v>1</v>
      </c>
      <c r="E77" s="17" t="s">
        <v>16</v>
      </c>
      <c r="F77" s="15" t="s">
        <v>33</v>
      </c>
      <c r="G77">
        <v>0</v>
      </c>
    </row>
    <row r="78" spans="1:7" x14ac:dyDescent="0.2">
      <c r="A78" s="15">
        <v>21</v>
      </c>
      <c r="B78" s="13">
        <v>42670</v>
      </c>
      <c r="C78" s="14">
        <v>1462.4340277777778</v>
      </c>
      <c r="D78" s="15">
        <v>3</v>
      </c>
      <c r="E78" s="17" t="s">
        <v>38</v>
      </c>
      <c r="F78" s="15" t="s">
        <v>33</v>
      </c>
      <c r="G78">
        <v>0</v>
      </c>
    </row>
    <row r="79" spans="1:7" x14ac:dyDescent="0.2">
      <c r="A79" s="15">
        <v>23</v>
      </c>
      <c r="B79" s="13">
        <v>42670</v>
      </c>
      <c r="C79" s="14">
        <v>1462.6666666666667</v>
      </c>
      <c r="D79" s="15">
        <v>4</v>
      </c>
      <c r="E79" s="17" t="s">
        <v>16</v>
      </c>
      <c r="F79" s="15" t="s">
        <v>33</v>
      </c>
      <c r="G79">
        <v>2</v>
      </c>
    </row>
    <row r="80" spans="1:7" x14ac:dyDescent="0.2">
      <c r="A80" s="15">
        <v>46</v>
      </c>
      <c r="B80" s="13">
        <v>42670</v>
      </c>
      <c r="C80" s="14">
        <v>1462.4340277777778</v>
      </c>
      <c r="D80" s="15">
        <v>2</v>
      </c>
      <c r="E80" s="17" t="s">
        <v>38</v>
      </c>
      <c r="F80" s="15" t="s">
        <v>28</v>
      </c>
      <c r="G80">
        <v>21</v>
      </c>
    </row>
    <row r="81" spans="1:7" x14ac:dyDescent="0.2">
      <c r="A81" s="15">
        <v>46</v>
      </c>
      <c r="B81" s="13">
        <v>42670</v>
      </c>
      <c r="C81" s="14">
        <v>1462.6666666666667</v>
      </c>
      <c r="D81" s="15">
        <v>2</v>
      </c>
      <c r="E81" s="17" t="s">
        <v>38</v>
      </c>
      <c r="F81" s="15" t="s">
        <v>33</v>
      </c>
      <c r="G81">
        <v>21</v>
      </c>
    </row>
    <row r="82" spans="1:7" x14ac:dyDescent="0.2">
      <c r="A82" s="15">
        <v>51</v>
      </c>
      <c r="B82" s="13">
        <v>42670</v>
      </c>
      <c r="C82" s="14">
        <v>1462.6666666666667</v>
      </c>
      <c r="D82" s="15">
        <v>2</v>
      </c>
      <c r="E82" s="17" t="s">
        <v>16</v>
      </c>
      <c r="F82" s="15" t="s">
        <v>28</v>
      </c>
      <c r="G82">
        <v>34</v>
      </c>
    </row>
    <row r="83" spans="1:7" x14ac:dyDescent="0.2">
      <c r="A83" s="15">
        <v>56</v>
      </c>
      <c r="B83" s="13">
        <v>42670</v>
      </c>
      <c r="C83" s="14">
        <v>1462.6666666666667</v>
      </c>
      <c r="D83" s="15">
        <v>2</v>
      </c>
      <c r="E83" s="17" t="s">
        <v>16</v>
      </c>
      <c r="F83" s="15" t="s">
        <v>28</v>
      </c>
      <c r="G83">
        <v>19</v>
      </c>
    </row>
    <row r="84" spans="1:7" x14ac:dyDescent="0.2">
      <c r="A84" s="15">
        <v>11</v>
      </c>
      <c r="B84" s="13">
        <v>42671</v>
      </c>
      <c r="C84" s="14">
        <v>1462.6875</v>
      </c>
      <c r="D84" s="15">
        <v>1</v>
      </c>
      <c r="E84" s="17" t="s">
        <v>38</v>
      </c>
      <c r="F84" s="15" t="s">
        <v>33</v>
      </c>
      <c r="G84">
        <v>0</v>
      </c>
    </row>
    <row r="85" spans="1:7" x14ac:dyDescent="0.2">
      <c r="A85" s="15">
        <v>13</v>
      </c>
      <c r="B85" s="13">
        <v>42671</v>
      </c>
      <c r="C85" s="14">
        <v>1462.6875</v>
      </c>
      <c r="D85" s="15">
        <v>3</v>
      </c>
      <c r="E85" s="17" t="s">
        <v>16</v>
      </c>
      <c r="F85" s="15" t="s">
        <v>33</v>
      </c>
      <c r="G85">
        <v>0</v>
      </c>
    </row>
    <row r="86" spans="1:7" x14ac:dyDescent="0.2">
      <c r="A86" s="15">
        <v>17</v>
      </c>
      <c r="B86" s="13">
        <v>42671</v>
      </c>
      <c r="C86" s="14">
        <v>1462.3958333333333</v>
      </c>
      <c r="D86" s="15">
        <v>4</v>
      </c>
      <c r="E86" s="17" t="s">
        <v>16</v>
      </c>
      <c r="F86" s="15" t="s">
        <v>33</v>
      </c>
      <c r="G86">
        <v>0</v>
      </c>
    </row>
    <row r="87" spans="1:7" x14ac:dyDescent="0.2">
      <c r="A87" s="15">
        <v>24</v>
      </c>
      <c r="B87" s="13">
        <v>42671</v>
      </c>
      <c r="C87" s="14">
        <v>1462.6875</v>
      </c>
      <c r="D87" s="15">
        <v>2</v>
      </c>
      <c r="E87" s="17" t="s">
        <v>38</v>
      </c>
      <c r="F87" s="15" t="s">
        <v>28</v>
      </c>
      <c r="G87">
        <v>8</v>
      </c>
    </row>
    <row r="88" spans="1:7" x14ac:dyDescent="0.2">
      <c r="A88" s="15">
        <v>33</v>
      </c>
      <c r="B88" s="13">
        <v>42671</v>
      </c>
      <c r="C88" s="14">
        <v>1462.6875</v>
      </c>
      <c r="D88" s="15">
        <v>1</v>
      </c>
      <c r="E88" s="17" t="s">
        <v>16</v>
      </c>
      <c r="F88" s="15" t="s">
        <v>33</v>
      </c>
      <c r="G88">
        <v>0</v>
      </c>
    </row>
    <row r="89" spans="1:7" x14ac:dyDescent="0.2">
      <c r="A89" s="15">
        <v>34</v>
      </c>
      <c r="B89" s="13">
        <v>42671</v>
      </c>
      <c r="C89" s="14">
        <v>1462.6875</v>
      </c>
      <c r="D89" s="15">
        <v>2</v>
      </c>
      <c r="E89" s="17" t="s">
        <v>38</v>
      </c>
      <c r="F89" s="15" t="s">
        <v>28</v>
      </c>
      <c r="G89">
        <v>18</v>
      </c>
    </row>
    <row r="90" spans="1:7" x14ac:dyDescent="0.2">
      <c r="A90" s="15">
        <v>44</v>
      </c>
      <c r="B90" s="13">
        <v>42671</v>
      </c>
      <c r="C90" s="14">
        <v>1462.6875</v>
      </c>
      <c r="D90" s="15">
        <v>1</v>
      </c>
      <c r="E90" s="17" t="s">
        <v>16</v>
      </c>
      <c r="F90" s="15" t="s">
        <v>33</v>
      </c>
      <c r="G90">
        <v>1</v>
      </c>
    </row>
    <row r="91" spans="1:7" x14ac:dyDescent="0.2">
      <c r="A91" s="15">
        <v>47</v>
      </c>
      <c r="B91" s="13">
        <v>42671</v>
      </c>
      <c r="C91" s="14">
        <v>1462.6875</v>
      </c>
      <c r="D91" s="15">
        <v>4</v>
      </c>
      <c r="E91" s="17" t="s">
        <v>38</v>
      </c>
      <c r="F91" s="15" t="s">
        <v>33</v>
      </c>
      <c r="G91">
        <v>1</v>
      </c>
    </row>
    <row r="92" spans="1:7" x14ac:dyDescent="0.2">
      <c r="A92" s="15">
        <v>52</v>
      </c>
      <c r="B92" s="13">
        <v>42671</v>
      </c>
      <c r="C92" s="14">
        <v>1462.3958333333333</v>
      </c>
      <c r="D92" s="15">
        <v>1</v>
      </c>
      <c r="E92" s="17" t="s">
        <v>16</v>
      </c>
      <c r="F92" s="15" t="s">
        <v>33</v>
      </c>
      <c r="G92">
        <v>0</v>
      </c>
    </row>
    <row r="93" spans="1:7" x14ac:dyDescent="0.2">
      <c r="A93" s="15">
        <v>55</v>
      </c>
      <c r="B93" s="13">
        <v>42671</v>
      </c>
      <c r="C93" s="14">
        <v>1462.3958333333333</v>
      </c>
      <c r="D93" s="15">
        <v>3</v>
      </c>
      <c r="E93" s="17" t="s">
        <v>16</v>
      </c>
      <c r="F93" s="15" t="s">
        <v>33</v>
      </c>
      <c r="G93">
        <v>0</v>
      </c>
    </row>
    <row r="94" spans="1:7" x14ac:dyDescent="0.2">
      <c r="A94" s="15">
        <v>57</v>
      </c>
      <c r="B94" s="13">
        <v>42671</v>
      </c>
      <c r="C94" s="14">
        <v>1462.6875</v>
      </c>
      <c r="D94" s="15">
        <v>1</v>
      </c>
      <c r="E94" s="17" t="s">
        <v>16</v>
      </c>
      <c r="F94" s="15" t="s">
        <v>33</v>
      </c>
      <c r="G94">
        <v>2</v>
      </c>
    </row>
    <row r="95" spans="1:7" x14ac:dyDescent="0.2">
      <c r="A95" s="15">
        <v>7</v>
      </c>
      <c r="B95" s="13">
        <v>42672</v>
      </c>
      <c r="C95" s="14">
        <v>1462.3958333333333</v>
      </c>
      <c r="D95" s="15">
        <v>4</v>
      </c>
      <c r="E95" s="17" t="s">
        <v>38</v>
      </c>
      <c r="F95" s="15" t="s">
        <v>33</v>
      </c>
      <c r="G95">
        <v>0</v>
      </c>
    </row>
    <row r="96" spans="1:7" x14ac:dyDescent="0.2">
      <c r="A96" s="15">
        <v>11</v>
      </c>
      <c r="B96" s="13">
        <v>42672</v>
      </c>
      <c r="C96" s="14">
        <v>1462.3958333333333</v>
      </c>
      <c r="D96" s="15">
        <v>1</v>
      </c>
      <c r="E96" s="17" t="s">
        <v>38</v>
      </c>
      <c r="F96" s="15" t="s">
        <v>33</v>
      </c>
      <c r="G96">
        <v>0</v>
      </c>
    </row>
    <row r="97" spans="1:7" x14ac:dyDescent="0.2">
      <c r="A97" s="15">
        <v>17</v>
      </c>
      <c r="B97" s="13">
        <v>42672</v>
      </c>
      <c r="C97" s="14">
        <v>1462.3958333333333</v>
      </c>
      <c r="D97" s="15">
        <v>4</v>
      </c>
      <c r="E97" s="17" t="s">
        <v>16</v>
      </c>
      <c r="F97" s="15" t="s">
        <v>33</v>
      </c>
      <c r="G97">
        <v>0</v>
      </c>
    </row>
    <row r="98" spans="1:7" x14ac:dyDescent="0.2">
      <c r="A98" s="15">
        <v>34</v>
      </c>
      <c r="B98" s="13">
        <v>42672</v>
      </c>
      <c r="C98" s="14">
        <v>1462.3958333333333</v>
      </c>
      <c r="D98" s="15">
        <v>2</v>
      </c>
      <c r="E98" s="17" t="s">
        <v>38</v>
      </c>
      <c r="F98" s="15" t="s">
        <v>28</v>
      </c>
      <c r="G98">
        <v>18</v>
      </c>
    </row>
    <row r="99" spans="1:7" x14ac:dyDescent="0.2">
      <c r="A99" s="15">
        <v>35</v>
      </c>
      <c r="B99" s="13">
        <v>42672</v>
      </c>
      <c r="C99" s="14">
        <v>1462.3958333333333</v>
      </c>
      <c r="D99" s="15">
        <v>2</v>
      </c>
      <c r="E99" s="17" t="s">
        <v>38</v>
      </c>
      <c r="F99" s="15" t="s">
        <v>28</v>
      </c>
      <c r="G99">
        <v>2</v>
      </c>
    </row>
    <row r="100" spans="1:7" x14ac:dyDescent="0.2">
      <c r="A100" s="15">
        <v>47</v>
      </c>
      <c r="B100" s="13">
        <v>42672</v>
      </c>
      <c r="C100" s="14">
        <v>1462.3958333333333</v>
      </c>
      <c r="D100" s="15">
        <v>4</v>
      </c>
      <c r="E100" s="17" t="s">
        <v>16</v>
      </c>
      <c r="F100" s="15" t="s">
        <v>33</v>
      </c>
      <c r="G100">
        <v>1</v>
      </c>
    </row>
    <row r="101" spans="1:7" x14ac:dyDescent="0.2">
      <c r="A101" s="15">
        <v>48</v>
      </c>
      <c r="B101" s="13">
        <v>42672</v>
      </c>
      <c r="C101" s="14">
        <v>1462.3958333333333</v>
      </c>
      <c r="D101" s="15">
        <v>2</v>
      </c>
      <c r="E101" s="17" t="s">
        <v>16</v>
      </c>
      <c r="F101" s="15" t="s">
        <v>28</v>
      </c>
      <c r="G101">
        <v>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0"/>
  <sheetViews>
    <sheetView workbookViewId="0">
      <selection sqref="A1:XFD1"/>
    </sheetView>
  </sheetViews>
  <sheetFormatPr baseColWidth="10" defaultRowHeight="16" x14ac:dyDescent="0.2"/>
  <sheetData>
    <row r="1" spans="1:9" s="10" customFormat="1" x14ac:dyDescent="0.2">
      <c r="A1" s="34" t="s">
        <v>0</v>
      </c>
      <c r="B1" s="34" t="s">
        <v>23</v>
      </c>
      <c r="C1" s="34" t="s">
        <v>42</v>
      </c>
      <c r="D1" s="34" t="s">
        <v>20</v>
      </c>
      <c r="E1" s="34" t="s">
        <v>36</v>
      </c>
      <c r="F1" s="34" t="s">
        <v>43</v>
      </c>
      <c r="G1" s="34" t="s">
        <v>44</v>
      </c>
      <c r="H1" s="34" t="s">
        <v>45</v>
      </c>
      <c r="I1" s="34" t="s">
        <v>46</v>
      </c>
    </row>
    <row r="2" spans="1:9" x14ac:dyDescent="0.2">
      <c r="A2">
        <v>24</v>
      </c>
      <c r="B2" t="s">
        <v>28</v>
      </c>
      <c r="C2">
        <v>8</v>
      </c>
      <c r="D2" s="11">
        <v>42668</v>
      </c>
      <c r="E2" t="s">
        <v>39</v>
      </c>
      <c r="F2">
        <v>0.94299999999999995</v>
      </c>
      <c r="G2">
        <v>0.42499999999999999</v>
      </c>
      <c r="H2">
        <f>F2-G2</f>
        <v>0.51800000000000002</v>
      </c>
      <c r="I2">
        <f>[1]!Table18[[#This Row],[Water lost]]*100</f>
        <v>51.800000000000004</v>
      </c>
    </row>
    <row r="3" spans="1:9" x14ac:dyDescent="0.2">
      <c r="A3">
        <v>25</v>
      </c>
      <c r="B3" t="s">
        <v>33</v>
      </c>
      <c r="C3">
        <v>0</v>
      </c>
      <c r="D3" s="11">
        <v>42668</v>
      </c>
      <c r="E3" t="s">
        <v>39</v>
      </c>
      <c r="F3">
        <v>0.81499999999999995</v>
      </c>
      <c r="G3">
        <v>0.32500000000000001</v>
      </c>
      <c r="H3" s="18">
        <f>F3-G3</f>
        <v>0.48999999999999994</v>
      </c>
      <c r="I3">
        <f>[1]!Table18[[#This Row],[Water lost]]*100</f>
        <v>48.999999999999993</v>
      </c>
    </row>
    <row r="4" spans="1:9" x14ac:dyDescent="0.2">
      <c r="A4">
        <v>19</v>
      </c>
      <c r="B4" t="s">
        <v>33</v>
      </c>
      <c r="C4">
        <v>1</v>
      </c>
      <c r="D4" s="11">
        <v>42669</v>
      </c>
      <c r="E4" t="s">
        <v>39</v>
      </c>
      <c r="F4">
        <v>0.79200000000000004</v>
      </c>
      <c r="G4">
        <v>0.38200000000000001</v>
      </c>
      <c r="H4" s="18">
        <f>F4-G4</f>
        <v>0.41000000000000003</v>
      </c>
      <c r="I4">
        <f>[1]!Table18[[#This Row],[Water lost]]*100</f>
        <v>41</v>
      </c>
    </row>
    <row r="5" spans="1:9" x14ac:dyDescent="0.2">
      <c r="A5">
        <v>17</v>
      </c>
      <c r="B5" t="s">
        <v>33</v>
      </c>
      <c r="C5">
        <v>0</v>
      </c>
      <c r="D5" s="11">
        <v>42669</v>
      </c>
      <c r="E5" t="s">
        <v>39</v>
      </c>
      <c r="F5">
        <v>0.91400000000000003</v>
      </c>
      <c r="G5">
        <v>0.32500000000000001</v>
      </c>
      <c r="H5">
        <f>F5-G5</f>
        <v>0.58899999999999997</v>
      </c>
      <c r="I5">
        <f>[1]!Table18[[#This Row],[Water lost]]*100</f>
        <v>58.9</v>
      </c>
    </row>
    <row r="6" spans="1:9" x14ac:dyDescent="0.2">
      <c r="A6">
        <v>18</v>
      </c>
      <c r="B6" t="s">
        <v>28</v>
      </c>
      <c r="C6">
        <v>26</v>
      </c>
      <c r="D6" s="11">
        <v>42669</v>
      </c>
      <c r="E6" t="s">
        <v>39</v>
      </c>
      <c r="F6">
        <v>0.98199999999999998</v>
      </c>
      <c r="G6">
        <v>0.32400000000000001</v>
      </c>
      <c r="H6">
        <f t="shared" ref="H6:H25" si="0">F6-G6</f>
        <v>0.65799999999999992</v>
      </c>
      <c r="I6">
        <f>[1]!Table18[[#This Row],[Water lost]]*100</f>
        <v>65.8</v>
      </c>
    </row>
    <row r="7" spans="1:9" x14ac:dyDescent="0.2">
      <c r="A7">
        <v>51</v>
      </c>
      <c r="B7" t="s">
        <v>28</v>
      </c>
      <c r="C7">
        <v>34</v>
      </c>
      <c r="D7" s="11">
        <v>42669</v>
      </c>
      <c r="E7" t="s">
        <v>39</v>
      </c>
      <c r="F7">
        <v>0.88700000000000001</v>
      </c>
      <c r="G7">
        <v>0.318</v>
      </c>
      <c r="H7">
        <f t="shared" si="0"/>
        <v>0.56899999999999995</v>
      </c>
      <c r="I7">
        <f>[1]!Table18[[#This Row],[Water lost]]*100</f>
        <v>56.899999999999991</v>
      </c>
    </row>
    <row r="8" spans="1:9" x14ac:dyDescent="0.2">
      <c r="A8">
        <v>54</v>
      </c>
      <c r="B8" t="s">
        <v>33</v>
      </c>
      <c r="C8">
        <v>0</v>
      </c>
      <c r="D8" s="11">
        <v>42669</v>
      </c>
      <c r="E8" t="s">
        <v>39</v>
      </c>
      <c r="F8">
        <v>0.72299999999999998</v>
      </c>
      <c r="G8">
        <v>0.27800000000000002</v>
      </c>
      <c r="H8">
        <f t="shared" si="0"/>
        <v>0.44499999999999995</v>
      </c>
      <c r="I8">
        <f>[1]!Table18[[#This Row],[Water lost]]*100</f>
        <v>44.499999999999993</v>
      </c>
    </row>
    <row r="9" spans="1:9" x14ac:dyDescent="0.2">
      <c r="A9">
        <v>49</v>
      </c>
      <c r="B9" t="s">
        <v>33</v>
      </c>
      <c r="C9">
        <v>0</v>
      </c>
      <c r="D9" s="11">
        <v>42669</v>
      </c>
      <c r="E9" t="s">
        <v>39</v>
      </c>
      <c r="F9">
        <v>0.92500000000000004</v>
      </c>
      <c r="G9">
        <v>0.44500000000000001</v>
      </c>
      <c r="H9">
        <f t="shared" si="0"/>
        <v>0.48000000000000004</v>
      </c>
      <c r="I9">
        <f>[1]!Table18[[#This Row],[Water lost]]*100</f>
        <v>48.000000000000007</v>
      </c>
    </row>
    <row r="10" spans="1:9" x14ac:dyDescent="0.2">
      <c r="A10">
        <v>4</v>
      </c>
      <c r="B10" t="s">
        <v>28</v>
      </c>
      <c r="C10">
        <v>42</v>
      </c>
      <c r="D10" s="11">
        <v>42669</v>
      </c>
      <c r="E10" t="s">
        <v>39</v>
      </c>
      <c r="F10">
        <v>1.0109999999999999</v>
      </c>
      <c r="G10">
        <v>0.47099999999999997</v>
      </c>
      <c r="H10">
        <f t="shared" si="0"/>
        <v>0.53999999999999992</v>
      </c>
      <c r="I10">
        <f>[1]!Table18[[#This Row],[Water lost]]*100</f>
        <v>53.999999999999993</v>
      </c>
    </row>
    <row r="11" spans="1:9" x14ac:dyDescent="0.2">
      <c r="A11">
        <v>5</v>
      </c>
      <c r="B11" t="s">
        <v>28</v>
      </c>
      <c r="C11">
        <v>0</v>
      </c>
      <c r="D11" s="11">
        <v>42669</v>
      </c>
      <c r="E11" t="s">
        <v>39</v>
      </c>
      <c r="F11">
        <v>1.121</v>
      </c>
      <c r="G11">
        <v>0.48199999999999998</v>
      </c>
      <c r="H11">
        <f t="shared" si="0"/>
        <v>0.63900000000000001</v>
      </c>
      <c r="I11">
        <f>[1]!Table18[[#This Row],[Water lost]]*100</f>
        <v>63.9</v>
      </c>
    </row>
    <row r="12" spans="1:9" x14ac:dyDescent="0.2">
      <c r="A12">
        <v>46</v>
      </c>
      <c r="B12" t="s">
        <v>28</v>
      </c>
      <c r="C12">
        <v>21</v>
      </c>
      <c r="D12" s="11">
        <v>42670</v>
      </c>
      <c r="E12" t="s">
        <v>39</v>
      </c>
      <c r="F12">
        <v>1.1279999999999999</v>
      </c>
      <c r="G12">
        <v>0.495</v>
      </c>
      <c r="H12">
        <f t="shared" si="0"/>
        <v>0.6329999999999999</v>
      </c>
      <c r="I12">
        <f>[1]!Table18[[#This Row],[Water lost]]*100</f>
        <v>63.29999999999999</v>
      </c>
    </row>
    <row r="13" spans="1:9" x14ac:dyDescent="0.2">
      <c r="A13">
        <v>25</v>
      </c>
      <c r="B13" t="s">
        <v>33</v>
      </c>
      <c r="C13">
        <v>0</v>
      </c>
      <c r="D13" s="11">
        <v>42670</v>
      </c>
      <c r="E13" t="s">
        <v>39</v>
      </c>
      <c r="F13">
        <v>0.92400000000000004</v>
      </c>
      <c r="G13">
        <v>0.498</v>
      </c>
      <c r="H13">
        <f t="shared" si="0"/>
        <v>0.42600000000000005</v>
      </c>
      <c r="I13">
        <f>[1]!Table18[[#This Row],[Water lost]]*100</f>
        <v>42.6</v>
      </c>
    </row>
    <row r="14" spans="1:9" x14ac:dyDescent="0.2">
      <c r="A14">
        <v>23</v>
      </c>
      <c r="B14" t="s">
        <v>33</v>
      </c>
      <c r="C14">
        <v>2</v>
      </c>
      <c r="D14" s="11">
        <v>42670</v>
      </c>
      <c r="E14" t="s">
        <v>39</v>
      </c>
      <c r="F14">
        <v>0.79800000000000004</v>
      </c>
      <c r="G14">
        <v>0.41199999999999998</v>
      </c>
      <c r="H14">
        <f t="shared" si="0"/>
        <v>0.38600000000000007</v>
      </c>
      <c r="I14">
        <f>[1]!Table18[[#This Row],[Water lost]]*100</f>
        <v>38.600000000000009</v>
      </c>
    </row>
    <row r="15" spans="1:9" x14ac:dyDescent="0.2">
      <c r="A15">
        <v>18</v>
      </c>
      <c r="B15" t="s">
        <v>28</v>
      </c>
      <c r="C15">
        <v>26</v>
      </c>
      <c r="D15" s="11">
        <v>42670</v>
      </c>
      <c r="E15" t="s">
        <v>39</v>
      </c>
      <c r="F15">
        <v>1.0249999999999999</v>
      </c>
      <c r="G15">
        <v>0.58699999999999997</v>
      </c>
      <c r="H15">
        <f t="shared" si="0"/>
        <v>0.43799999999999994</v>
      </c>
      <c r="I15">
        <f>[1]!Table18[[#This Row],[Water lost]]*100</f>
        <v>43.8</v>
      </c>
    </row>
    <row r="16" spans="1:9" x14ac:dyDescent="0.2">
      <c r="A16">
        <v>13</v>
      </c>
      <c r="B16" t="s">
        <v>33</v>
      </c>
      <c r="C16">
        <v>0</v>
      </c>
      <c r="D16" s="11">
        <v>42671</v>
      </c>
      <c r="E16" t="s">
        <v>39</v>
      </c>
      <c r="F16">
        <v>0.94099999999999995</v>
      </c>
      <c r="G16">
        <v>0.42499999999999999</v>
      </c>
      <c r="H16">
        <f t="shared" si="0"/>
        <v>0.51600000000000001</v>
      </c>
      <c r="I16">
        <f>[1]!Table18[[#This Row],[Water lost]]*100</f>
        <v>51.6</v>
      </c>
    </row>
    <row r="17" spans="1:9" x14ac:dyDescent="0.2">
      <c r="A17">
        <v>56</v>
      </c>
      <c r="B17" t="s">
        <v>28</v>
      </c>
      <c r="C17">
        <v>19</v>
      </c>
      <c r="D17" s="11">
        <v>42671</v>
      </c>
      <c r="E17" t="s">
        <v>39</v>
      </c>
      <c r="F17">
        <v>0.754</v>
      </c>
      <c r="G17">
        <v>0.27500000000000002</v>
      </c>
      <c r="H17">
        <f t="shared" si="0"/>
        <v>0.47899999999999998</v>
      </c>
      <c r="I17">
        <f>[1]!Table18[[#This Row],[Water lost]]*100</f>
        <v>47.9</v>
      </c>
    </row>
    <row r="18" spans="1:9" x14ac:dyDescent="0.2">
      <c r="A18" s="15">
        <v>47</v>
      </c>
      <c r="B18" s="15" t="s">
        <v>33</v>
      </c>
      <c r="C18" s="15">
        <v>1</v>
      </c>
      <c r="D18" s="11">
        <v>42671</v>
      </c>
      <c r="E18" t="s">
        <v>39</v>
      </c>
      <c r="F18" s="15">
        <v>0.874</v>
      </c>
      <c r="G18" s="15">
        <v>0.44500000000000001</v>
      </c>
      <c r="H18" s="15">
        <f t="shared" si="0"/>
        <v>0.42899999999999999</v>
      </c>
      <c r="I18">
        <f>[1]!Table18[[#This Row],[Water lost]]*100</f>
        <v>42.9</v>
      </c>
    </row>
    <row r="19" spans="1:9" x14ac:dyDescent="0.2">
      <c r="A19" s="15">
        <v>34</v>
      </c>
      <c r="B19" s="15" t="s">
        <v>28</v>
      </c>
      <c r="C19" s="15">
        <v>28</v>
      </c>
      <c r="D19" s="11">
        <v>42671</v>
      </c>
      <c r="E19" t="s">
        <v>39</v>
      </c>
      <c r="F19" s="15">
        <v>0.91500000000000004</v>
      </c>
      <c r="G19" s="15">
        <v>0.45800000000000002</v>
      </c>
      <c r="H19" s="15">
        <f t="shared" si="0"/>
        <v>0.45700000000000002</v>
      </c>
      <c r="I19">
        <f>[1]!Table18[[#This Row],[Water lost]]*100</f>
        <v>45.7</v>
      </c>
    </row>
    <row r="20" spans="1:9" x14ac:dyDescent="0.2">
      <c r="A20" s="15">
        <v>57</v>
      </c>
      <c r="B20" s="15" t="s">
        <v>28</v>
      </c>
      <c r="C20" s="15">
        <v>2</v>
      </c>
      <c r="D20" s="11">
        <v>42671</v>
      </c>
      <c r="E20" t="s">
        <v>39</v>
      </c>
      <c r="F20" s="15">
        <v>1.0209999999999999</v>
      </c>
      <c r="G20" s="15">
        <v>0.61099999999999999</v>
      </c>
      <c r="H20" s="15">
        <f t="shared" si="0"/>
        <v>0.40999999999999992</v>
      </c>
      <c r="I20">
        <f>[1]!Table18[[#This Row],[Water lost]]*100</f>
        <v>40.999999999999993</v>
      </c>
    </row>
    <row r="21" spans="1:9" x14ac:dyDescent="0.2">
      <c r="A21" s="15">
        <v>44</v>
      </c>
      <c r="B21" s="15" t="s">
        <v>33</v>
      </c>
      <c r="C21" s="15">
        <v>1</v>
      </c>
      <c r="D21" s="11">
        <v>42671</v>
      </c>
      <c r="E21" t="s">
        <v>39</v>
      </c>
      <c r="F21" s="15">
        <v>0.748</v>
      </c>
      <c r="G21" s="15">
        <v>0.38500000000000001</v>
      </c>
      <c r="H21" s="15">
        <f t="shared" si="0"/>
        <v>0.36299999999999999</v>
      </c>
      <c r="I21">
        <f>[1]!Table18[[#This Row],[Water lost]]*100</f>
        <v>36.299999999999997</v>
      </c>
    </row>
    <row r="22" spans="1:9" x14ac:dyDescent="0.2">
      <c r="A22" s="19" t="s">
        <v>40</v>
      </c>
      <c r="B22" s="20" t="s">
        <v>28</v>
      </c>
      <c r="C22" s="19">
        <v>19</v>
      </c>
      <c r="D22" s="21" t="s">
        <v>41</v>
      </c>
      <c r="E22" s="15" t="s">
        <v>39</v>
      </c>
      <c r="F22" s="15">
        <v>0.91200000000000003</v>
      </c>
      <c r="G22" s="15">
        <v>0.312</v>
      </c>
      <c r="H22" s="15">
        <f t="shared" si="0"/>
        <v>0.60000000000000009</v>
      </c>
      <c r="I22">
        <f>[1]!Table18[[#This Row],[Water lost]]*100</f>
        <v>60.000000000000007</v>
      </c>
    </row>
    <row r="23" spans="1:9" x14ac:dyDescent="0.2">
      <c r="A23" s="15">
        <v>21</v>
      </c>
      <c r="B23" s="15" t="s">
        <v>33</v>
      </c>
      <c r="C23" s="15">
        <v>0</v>
      </c>
      <c r="D23" s="21" t="s">
        <v>41</v>
      </c>
      <c r="E23" s="15" t="s">
        <v>39</v>
      </c>
      <c r="F23" s="15">
        <v>0.872</v>
      </c>
      <c r="G23" s="15">
        <v>0.61199999999999999</v>
      </c>
      <c r="H23" s="15">
        <f t="shared" si="0"/>
        <v>0.26</v>
      </c>
      <c r="I23">
        <f>[1]!Table18[[#This Row],[Water lost]]*100</f>
        <v>26</v>
      </c>
    </row>
    <row r="24" spans="1:9" x14ac:dyDescent="0.2">
      <c r="A24" s="15">
        <v>6</v>
      </c>
      <c r="B24" s="15" t="s">
        <v>33</v>
      </c>
      <c r="C24" s="15">
        <v>0</v>
      </c>
      <c r="D24" s="21" t="s">
        <v>41</v>
      </c>
      <c r="E24" s="15" t="s">
        <v>39</v>
      </c>
      <c r="F24" s="15">
        <v>0.76400000000000001</v>
      </c>
      <c r="G24" s="15">
        <v>0.497</v>
      </c>
      <c r="H24" s="15">
        <f t="shared" si="0"/>
        <v>0.26700000000000002</v>
      </c>
      <c r="I24">
        <f>[1]!Table18[[#This Row],[Water lost]]*100</f>
        <v>26.700000000000003</v>
      </c>
    </row>
    <row r="25" spans="1:9" x14ac:dyDescent="0.2">
      <c r="A25" s="15">
        <v>33</v>
      </c>
      <c r="B25" s="15" t="s">
        <v>28</v>
      </c>
      <c r="C25" s="15">
        <v>0</v>
      </c>
      <c r="D25" s="21" t="s">
        <v>41</v>
      </c>
      <c r="E25" s="15" t="s">
        <v>39</v>
      </c>
      <c r="F25" s="15">
        <v>0.65900000000000003</v>
      </c>
      <c r="G25" s="15">
        <v>0.29399999999999998</v>
      </c>
      <c r="H25" s="15">
        <f t="shared" si="0"/>
        <v>0.36500000000000005</v>
      </c>
      <c r="I25">
        <f>[1]!Table18[[#This Row],[Water lost]]*100</f>
        <v>36.500000000000007</v>
      </c>
    </row>
    <row r="26" spans="1:9" x14ac:dyDescent="0.2">
      <c r="A26" s="15">
        <v>4</v>
      </c>
      <c r="B26" s="15" t="s">
        <v>28</v>
      </c>
      <c r="C26" s="15">
        <v>42</v>
      </c>
      <c r="D26" s="13">
        <v>42673</v>
      </c>
      <c r="E26" s="15" t="s">
        <v>39</v>
      </c>
      <c r="F26" s="15">
        <v>0.81200000000000006</v>
      </c>
      <c r="G26" s="15">
        <v>0.25700000000000001</v>
      </c>
      <c r="H26" s="15">
        <f>[1]!Table18[[#This Row],[Start weight]]-[1]!Table18[[#This Row],[End weight]]</f>
        <v>0.55500000000000005</v>
      </c>
      <c r="I26">
        <f>[1]!Table18[[#This Row],[Water lost]]*100</f>
        <v>55.500000000000007</v>
      </c>
    </row>
    <row r="27" spans="1:9" x14ac:dyDescent="0.2">
      <c r="A27" s="15">
        <v>54</v>
      </c>
      <c r="B27" s="15" t="s">
        <v>33</v>
      </c>
      <c r="C27" s="15">
        <v>0</v>
      </c>
      <c r="D27" s="13">
        <v>42673</v>
      </c>
      <c r="E27" s="15" t="s">
        <v>39</v>
      </c>
      <c r="F27" s="15">
        <v>0.91200000000000003</v>
      </c>
      <c r="G27" s="15">
        <v>0.65400000000000003</v>
      </c>
      <c r="H27" s="15">
        <f>[1]!Table18[[#This Row],[Start weight]]-[1]!Table18[[#This Row],[End weight]]</f>
        <v>0.25800000000000001</v>
      </c>
      <c r="I27">
        <f>[1]!Table18[[#This Row],[Water lost]]*100</f>
        <v>25.8</v>
      </c>
    </row>
    <row r="28" spans="1:9" x14ac:dyDescent="0.2">
      <c r="A28" s="15">
        <v>44</v>
      </c>
      <c r="B28" s="15" t="s">
        <v>33</v>
      </c>
      <c r="C28" s="15">
        <v>1</v>
      </c>
      <c r="D28" s="13">
        <v>42674</v>
      </c>
      <c r="E28" s="15" t="s">
        <v>39</v>
      </c>
      <c r="F28" s="15">
        <v>0.81200000000000006</v>
      </c>
      <c r="G28" s="15">
        <v>0.54100000000000004</v>
      </c>
      <c r="H28" s="15">
        <f>[1]!Table18[[#This Row],[Start weight]]-[1]!Table18[[#This Row],[End weight]]</f>
        <v>0.27100000000000002</v>
      </c>
      <c r="I28">
        <f>[1]!Table18[[#This Row],[Water lost]]*100</f>
        <v>27.1</v>
      </c>
    </row>
    <row r="29" spans="1:9" x14ac:dyDescent="0.2">
      <c r="A29" s="15">
        <v>57</v>
      </c>
      <c r="B29" s="15" t="s">
        <v>33</v>
      </c>
      <c r="C29" s="15">
        <v>2</v>
      </c>
      <c r="D29" s="13">
        <v>42674</v>
      </c>
      <c r="E29" s="15" t="s">
        <v>39</v>
      </c>
      <c r="F29" s="15">
        <v>0.94099999999999995</v>
      </c>
      <c r="G29" s="15">
        <v>0.59799999999999998</v>
      </c>
      <c r="H29" s="15">
        <f>[1]!Table18[[#This Row],[Start weight]]-[1]!Table18[[#This Row],[End weight]]</f>
        <v>0.34299999999999997</v>
      </c>
      <c r="I29">
        <f>[1]!Table18[[#This Row],[Water lost]]*100</f>
        <v>34.299999999999997</v>
      </c>
    </row>
    <row r="30" spans="1:9" x14ac:dyDescent="0.2">
      <c r="A30" s="15">
        <v>11</v>
      </c>
      <c r="B30" s="15" t="s">
        <v>28</v>
      </c>
      <c r="C30" s="15">
        <v>0</v>
      </c>
      <c r="D30" s="13">
        <v>42674</v>
      </c>
      <c r="E30" s="15" t="s">
        <v>39</v>
      </c>
      <c r="F30" s="15">
        <v>1.002</v>
      </c>
      <c r="G30" s="15">
        <v>0.46500000000000002</v>
      </c>
      <c r="H30" s="15">
        <f>[1]!Table18[[#This Row],[Start weight]]-[1]!Table18[[#This Row],[End weight]]</f>
        <v>0.53699999999999992</v>
      </c>
      <c r="I30">
        <f>[1]!Table18[[#This Row],[Water lost]]*100</f>
        <v>53.699999999999989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9"/>
  <sheetViews>
    <sheetView workbookViewId="0">
      <selection sqref="A1:XFD1"/>
    </sheetView>
  </sheetViews>
  <sheetFormatPr baseColWidth="10" defaultRowHeight="16" x14ac:dyDescent="0.2"/>
  <sheetData>
    <row r="1" spans="1:19" s="10" customFormat="1" x14ac:dyDescent="0.2">
      <c r="A1" s="34" t="s">
        <v>0</v>
      </c>
      <c r="B1" s="34" t="s">
        <v>49</v>
      </c>
      <c r="C1" s="34" t="s">
        <v>50</v>
      </c>
      <c r="D1" s="34" t="s">
        <v>2</v>
      </c>
      <c r="E1" s="34" t="s">
        <v>20</v>
      </c>
      <c r="F1" s="34" t="s">
        <v>51</v>
      </c>
      <c r="G1" s="34" t="s">
        <v>52</v>
      </c>
      <c r="H1" s="34" t="s">
        <v>53</v>
      </c>
      <c r="I1" s="34" t="s">
        <v>54</v>
      </c>
      <c r="J1" s="34" t="s">
        <v>55</v>
      </c>
      <c r="K1" s="34" t="s">
        <v>56</v>
      </c>
      <c r="L1" s="34" t="s">
        <v>57</v>
      </c>
      <c r="M1" s="34" t="s">
        <v>58</v>
      </c>
      <c r="N1" s="34" t="s">
        <v>59</v>
      </c>
      <c r="O1" s="34" t="s">
        <v>53</v>
      </c>
      <c r="P1" s="34" t="s">
        <v>54</v>
      </c>
      <c r="Q1" s="34" t="s">
        <v>60</v>
      </c>
      <c r="R1" s="34" t="s">
        <v>56</v>
      </c>
      <c r="S1" s="34" t="s">
        <v>57</v>
      </c>
    </row>
    <row r="2" spans="1:19" x14ac:dyDescent="0.2">
      <c r="A2">
        <v>18</v>
      </c>
      <c r="B2" s="2" t="s">
        <v>47</v>
      </c>
      <c r="C2" s="2" t="s">
        <v>48</v>
      </c>
      <c r="D2" s="2">
        <v>26</v>
      </c>
      <c r="E2" s="11">
        <v>42666</v>
      </c>
      <c r="F2" s="4">
        <v>0.25</v>
      </c>
      <c r="G2" s="4">
        <v>72.95</v>
      </c>
      <c r="H2" s="4">
        <v>0.69</v>
      </c>
      <c r="I2" s="4">
        <v>73.209999999999994</v>
      </c>
      <c r="J2" s="4">
        <v>178</v>
      </c>
      <c r="K2" s="4">
        <f>J2/H2</f>
        <v>257.97101449275362</v>
      </c>
      <c r="L2" s="4">
        <v>53</v>
      </c>
      <c r="M2" s="4">
        <v>0.24</v>
      </c>
      <c r="N2" s="4">
        <v>60.24</v>
      </c>
      <c r="O2" s="4">
        <v>0.11</v>
      </c>
      <c r="P2" s="4">
        <v>60.1</v>
      </c>
      <c r="Q2" s="4">
        <v>2</v>
      </c>
      <c r="R2" s="4">
        <f>Q2/O2</f>
        <v>18.181818181818183</v>
      </c>
      <c r="S2" s="4">
        <v>0</v>
      </c>
    </row>
    <row r="3" spans="1:19" x14ac:dyDescent="0.2">
      <c r="A3">
        <v>24</v>
      </c>
      <c r="B3" s="2" t="s">
        <v>47</v>
      </c>
      <c r="C3" s="2" t="s">
        <v>48</v>
      </c>
      <c r="D3" s="2">
        <v>8</v>
      </c>
      <c r="E3" s="11">
        <v>42666</v>
      </c>
      <c r="F3" s="4">
        <v>0.3</v>
      </c>
      <c r="G3" s="4">
        <v>73.959999999999994</v>
      </c>
      <c r="H3" s="4">
        <v>0.67</v>
      </c>
      <c r="I3" s="4">
        <v>74.17</v>
      </c>
      <c r="J3" s="4">
        <v>234</v>
      </c>
      <c r="K3" s="4">
        <f t="shared" ref="K3:K9" si="0">J3/H3</f>
        <v>349.25373134328356</v>
      </c>
      <c r="L3" s="4">
        <v>61</v>
      </c>
      <c r="M3" s="4">
        <v>0.28999999999999998</v>
      </c>
      <c r="N3" s="4">
        <v>60.3</v>
      </c>
      <c r="O3" s="4">
        <v>0.16</v>
      </c>
      <c r="P3" s="4">
        <v>60.07</v>
      </c>
      <c r="Q3" s="4">
        <v>0</v>
      </c>
      <c r="R3" s="4">
        <f t="shared" ref="R3:R9" si="1">Q3/O3</f>
        <v>0</v>
      </c>
      <c r="S3" s="4">
        <v>0</v>
      </c>
    </row>
    <row r="4" spans="1:19" x14ac:dyDescent="0.2">
      <c r="A4">
        <v>34</v>
      </c>
      <c r="B4" s="2" t="s">
        <v>47</v>
      </c>
      <c r="C4" s="2" t="s">
        <v>48</v>
      </c>
      <c r="D4" s="2">
        <v>18</v>
      </c>
      <c r="E4" s="11">
        <v>42666</v>
      </c>
      <c r="F4" s="4">
        <v>0.24</v>
      </c>
      <c r="G4" s="4">
        <v>73.290000000000006</v>
      </c>
      <c r="H4" s="4">
        <v>0.59</v>
      </c>
      <c r="I4" s="4">
        <v>74.12</v>
      </c>
      <c r="J4" s="4">
        <v>337</v>
      </c>
      <c r="K4" s="4">
        <f t="shared" si="0"/>
        <v>571.18644067796617</v>
      </c>
      <c r="L4" s="4">
        <v>59</v>
      </c>
      <c r="M4" s="4">
        <v>0.26</v>
      </c>
      <c r="N4" s="4">
        <v>60.27</v>
      </c>
      <c r="O4" s="4">
        <v>0.15</v>
      </c>
      <c r="P4" s="4">
        <v>59.79</v>
      </c>
      <c r="Q4" s="4">
        <v>1</v>
      </c>
      <c r="R4" s="4">
        <f t="shared" si="1"/>
        <v>6.666666666666667</v>
      </c>
      <c r="S4" s="4">
        <v>0</v>
      </c>
    </row>
    <row r="5" spans="1:19" x14ac:dyDescent="0.2">
      <c r="A5">
        <v>46</v>
      </c>
      <c r="B5" s="2" t="s">
        <v>47</v>
      </c>
      <c r="C5" s="2" t="s">
        <v>48</v>
      </c>
      <c r="D5" s="2">
        <v>21</v>
      </c>
      <c r="E5" s="11">
        <v>42666</v>
      </c>
      <c r="F5" s="4">
        <v>0.32</v>
      </c>
      <c r="G5" s="4">
        <v>73.94</v>
      </c>
      <c r="H5" s="4">
        <v>0.49</v>
      </c>
      <c r="I5" s="4">
        <v>74.010000000000005</v>
      </c>
      <c r="J5" s="4">
        <v>212</v>
      </c>
      <c r="K5" s="4">
        <f t="shared" si="0"/>
        <v>432.65306122448982</v>
      </c>
      <c r="L5" s="4">
        <v>72</v>
      </c>
      <c r="M5" s="4">
        <v>0.33</v>
      </c>
      <c r="N5" s="4">
        <v>60.34</v>
      </c>
      <c r="O5" s="4">
        <v>0.14000000000000001</v>
      </c>
      <c r="P5" s="4">
        <v>60.12</v>
      </c>
      <c r="Q5" s="4">
        <v>0</v>
      </c>
      <c r="R5" s="4">
        <f t="shared" si="1"/>
        <v>0</v>
      </c>
      <c r="S5" s="4">
        <v>0</v>
      </c>
    </row>
    <row r="6" spans="1:19" x14ac:dyDescent="0.2">
      <c r="A6">
        <v>48</v>
      </c>
      <c r="B6" s="2" t="s">
        <v>47</v>
      </c>
      <c r="C6" s="2" t="s">
        <v>48</v>
      </c>
      <c r="D6" s="2">
        <v>36</v>
      </c>
      <c r="E6" s="11">
        <v>42667</v>
      </c>
      <c r="F6" s="4">
        <v>0.23</v>
      </c>
      <c r="G6" s="4">
        <v>72.64</v>
      </c>
      <c r="H6" s="4">
        <v>0.42</v>
      </c>
      <c r="I6" s="4">
        <v>74.069999999999993</v>
      </c>
      <c r="J6" s="4">
        <v>105</v>
      </c>
      <c r="K6" s="4">
        <f t="shared" si="0"/>
        <v>250</v>
      </c>
      <c r="L6" s="4">
        <v>12</v>
      </c>
      <c r="M6" s="4">
        <v>0.24</v>
      </c>
      <c r="N6" s="4">
        <v>60.25</v>
      </c>
      <c r="O6" s="4">
        <v>0.12</v>
      </c>
      <c r="P6" s="4">
        <v>59.98</v>
      </c>
      <c r="Q6" s="4">
        <v>0</v>
      </c>
      <c r="R6" s="4">
        <f t="shared" si="1"/>
        <v>0</v>
      </c>
      <c r="S6" s="4">
        <v>0</v>
      </c>
    </row>
    <row r="7" spans="1:19" x14ac:dyDescent="0.2">
      <c r="A7">
        <v>56</v>
      </c>
      <c r="B7" s="2" t="s">
        <v>47</v>
      </c>
      <c r="C7" s="2" t="s">
        <v>48</v>
      </c>
      <c r="D7" s="2">
        <v>19</v>
      </c>
      <c r="E7" s="11">
        <v>42667</v>
      </c>
      <c r="F7" s="4">
        <v>0.26</v>
      </c>
      <c r="G7" s="4">
        <v>73.31</v>
      </c>
      <c r="H7" s="4">
        <v>0.51</v>
      </c>
      <c r="I7" s="4">
        <v>94.03</v>
      </c>
      <c r="J7" s="4">
        <v>83</v>
      </c>
      <c r="K7" s="4">
        <f t="shared" si="0"/>
        <v>162.74509803921569</v>
      </c>
      <c r="L7" s="4">
        <v>20</v>
      </c>
      <c r="M7" s="4">
        <v>0.25</v>
      </c>
      <c r="N7" s="4">
        <v>20.25</v>
      </c>
      <c r="O7" s="4">
        <v>0.14000000000000001</v>
      </c>
      <c r="P7" s="4">
        <v>60.11</v>
      </c>
      <c r="Q7" s="4">
        <v>1</v>
      </c>
      <c r="R7" s="4">
        <f t="shared" si="1"/>
        <v>7.1428571428571423</v>
      </c>
      <c r="S7" s="4">
        <v>0</v>
      </c>
    </row>
    <row r="8" spans="1:19" x14ac:dyDescent="0.2">
      <c r="A8">
        <v>18</v>
      </c>
      <c r="B8" s="2" t="s">
        <v>47</v>
      </c>
      <c r="C8" s="2" t="s">
        <v>48</v>
      </c>
      <c r="D8" s="2">
        <v>26</v>
      </c>
      <c r="E8" s="11">
        <v>42667</v>
      </c>
      <c r="F8" s="4">
        <v>0.28000000000000003</v>
      </c>
      <c r="G8" s="4">
        <v>73.349999999999994</v>
      </c>
      <c r="H8" s="4">
        <v>0.5</v>
      </c>
      <c r="I8" s="4">
        <v>73.98</v>
      </c>
      <c r="J8" s="4">
        <v>112</v>
      </c>
      <c r="K8" s="4">
        <f t="shared" si="0"/>
        <v>224</v>
      </c>
      <c r="L8" s="4">
        <v>31</v>
      </c>
      <c r="M8" s="4">
        <v>0.28999999999999998</v>
      </c>
      <c r="N8" s="4">
        <v>60.3</v>
      </c>
      <c r="O8" s="4">
        <v>0.16</v>
      </c>
      <c r="P8" s="4">
        <v>60.12</v>
      </c>
      <c r="Q8" s="4">
        <v>3</v>
      </c>
      <c r="R8" s="4">
        <f t="shared" si="1"/>
        <v>18.75</v>
      </c>
      <c r="S8" s="4">
        <v>1</v>
      </c>
    </row>
    <row r="9" spans="1:19" x14ac:dyDescent="0.2">
      <c r="A9">
        <v>20</v>
      </c>
      <c r="B9" s="2" t="s">
        <v>47</v>
      </c>
      <c r="C9" s="2" t="s">
        <v>48</v>
      </c>
      <c r="D9" s="2">
        <v>21</v>
      </c>
      <c r="E9" s="11">
        <v>42669</v>
      </c>
      <c r="F9" s="4">
        <v>0.38</v>
      </c>
      <c r="G9" s="4">
        <v>74.12</v>
      </c>
      <c r="H9" s="4">
        <v>0.47</v>
      </c>
      <c r="I9" s="4">
        <v>75.010000000000005</v>
      </c>
      <c r="J9" s="4">
        <v>201</v>
      </c>
      <c r="K9" s="4">
        <f t="shared" si="0"/>
        <v>427.65957446808511</v>
      </c>
      <c r="L9" s="4">
        <v>43</v>
      </c>
      <c r="M9" s="4">
        <v>0.37</v>
      </c>
      <c r="N9" s="4">
        <v>60.36</v>
      </c>
      <c r="O9" s="4">
        <v>0.21</v>
      </c>
      <c r="P9" s="4">
        <v>60.15</v>
      </c>
      <c r="Q9" s="4">
        <v>1</v>
      </c>
      <c r="R9" s="4">
        <f t="shared" si="1"/>
        <v>4.7619047619047619</v>
      </c>
      <c r="S9" s="4">
        <v>1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>
      <selection activeCell="N29" sqref="N29"/>
    </sheetView>
  </sheetViews>
  <sheetFormatPr baseColWidth="10" defaultRowHeight="16" x14ac:dyDescent="0.2"/>
  <sheetData>
    <row r="1" spans="1:4" x14ac:dyDescent="0.2">
      <c r="A1" t="s">
        <v>0</v>
      </c>
      <c r="B1" t="s">
        <v>1</v>
      </c>
      <c r="C1" t="s">
        <v>20</v>
      </c>
      <c r="D1" t="s">
        <v>61</v>
      </c>
    </row>
    <row r="2" spans="1:4" x14ac:dyDescent="0.2">
      <c r="A2">
        <v>1</v>
      </c>
      <c r="B2">
        <v>1</v>
      </c>
      <c r="C2" s="11">
        <v>42690</v>
      </c>
      <c r="D2">
        <v>0</v>
      </c>
    </row>
    <row r="3" spans="1:4" x14ac:dyDescent="0.2">
      <c r="A3" s="22">
        <v>2</v>
      </c>
      <c r="B3" s="22">
        <v>2</v>
      </c>
      <c r="C3" s="23">
        <v>42690</v>
      </c>
      <c r="D3">
        <v>24</v>
      </c>
    </row>
    <row r="4" spans="1:4" x14ac:dyDescent="0.2">
      <c r="A4">
        <v>3</v>
      </c>
      <c r="B4">
        <v>1</v>
      </c>
      <c r="C4" s="11">
        <v>42690</v>
      </c>
      <c r="D4">
        <v>0</v>
      </c>
    </row>
    <row r="5" spans="1:4" x14ac:dyDescent="0.2">
      <c r="A5">
        <v>4</v>
      </c>
      <c r="B5">
        <v>2</v>
      </c>
      <c r="C5" s="11">
        <v>42690</v>
      </c>
      <c r="D5">
        <v>42</v>
      </c>
    </row>
    <row r="6" spans="1:4" x14ac:dyDescent="0.2">
      <c r="A6">
        <v>5</v>
      </c>
      <c r="B6">
        <v>1</v>
      </c>
      <c r="C6" s="11">
        <v>42690</v>
      </c>
      <c r="D6">
        <v>0</v>
      </c>
    </row>
    <row r="7" spans="1:4" x14ac:dyDescent="0.2">
      <c r="A7">
        <v>6</v>
      </c>
      <c r="B7">
        <v>3</v>
      </c>
      <c r="C7" s="11">
        <v>42689</v>
      </c>
      <c r="D7">
        <v>0</v>
      </c>
    </row>
    <row r="8" spans="1:4" x14ac:dyDescent="0.2">
      <c r="A8">
        <v>7</v>
      </c>
      <c r="B8">
        <v>4</v>
      </c>
      <c r="C8" s="11">
        <v>42689</v>
      </c>
      <c r="D8">
        <v>0</v>
      </c>
    </row>
    <row r="9" spans="1:4" x14ac:dyDescent="0.2">
      <c r="A9">
        <v>9</v>
      </c>
      <c r="B9">
        <v>3</v>
      </c>
      <c r="C9" s="11">
        <v>42689</v>
      </c>
      <c r="D9">
        <v>0</v>
      </c>
    </row>
    <row r="10" spans="1:4" x14ac:dyDescent="0.2">
      <c r="A10">
        <v>11</v>
      </c>
      <c r="B10">
        <v>1</v>
      </c>
      <c r="C10" s="11">
        <v>42690</v>
      </c>
      <c r="D10">
        <v>0</v>
      </c>
    </row>
    <row r="11" spans="1:4" x14ac:dyDescent="0.2">
      <c r="A11">
        <v>12</v>
      </c>
      <c r="B11">
        <v>4</v>
      </c>
      <c r="C11" s="11">
        <v>42689</v>
      </c>
      <c r="D11">
        <v>0</v>
      </c>
    </row>
    <row r="12" spans="1:4" x14ac:dyDescent="0.2">
      <c r="A12">
        <v>13</v>
      </c>
      <c r="B12">
        <v>3</v>
      </c>
      <c r="C12" s="11">
        <v>42689</v>
      </c>
      <c r="D12">
        <v>0</v>
      </c>
    </row>
    <row r="13" spans="1:4" x14ac:dyDescent="0.2">
      <c r="A13">
        <v>17</v>
      </c>
      <c r="B13">
        <v>4</v>
      </c>
      <c r="C13" s="11">
        <v>42689</v>
      </c>
      <c r="D13">
        <v>0</v>
      </c>
    </row>
    <row r="14" spans="1:4" x14ac:dyDescent="0.2">
      <c r="A14">
        <v>18</v>
      </c>
      <c r="B14">
        <v>2</v>
      </c>
      <c r="C14" s="11">
        <v>42690</v>
      </c>
      <c r="D14">
        <v>36</v>
      </c>
    </row>
    <row r="15" spans="1:4" x14ac:dyDescent="0.2">
      <c r="A15">
        <v>19</v>
      </c>
      <c r="B15">
        <v>3</v>
      </c>
      <c r="C15" s="11">
        <v>42689</v>
      </c>
      <c r="D15">
        <v>1</v>
      </c>
    </row>
    <row r="16" spans="1:4" x14ac:dyDescent="0.2">
      <c r="A16">
        <v>20</v>
      </c>
      <c r="B16">
        <v>4</v>
      </c>
      <c r="C16" s="11">
        <v>42689</v>
      </c>
      <c r="D16">
        <v>0</v>
      </c>
    </row>
    <row r="17" spans="1:4" x14ac:dyDescent="0.2">
      <c r="A17">
        <v>21</v>
      </c>
      <c r="B17">
        <v>3</v>
      </c>
      <c r="C17" s="11">
        <v>42689</v>
      </c>
      <c r="D17">
        <v>0</v>
      </c>
    </row>
    <row r="18" spans="1:4" x14ac:dyDescent="0.2">
      <c r="A18">
        <v>23</v>
      </c>
      <c r="B18">
        <v>4</v>
      </c>
      <c r="C18" s="11">
        <v>42689</v>
      </c>
      <c r="D18">
        <v>2</v>
      </c>
    </row>
    <row r="19" spans="1:4" x14ac:dyDescent="0.2">
      <c r="A19">
        <v>24</v>
      </c>
      <c r="B19">
        <v>2</v>
      </c>
      <c r="C19" s="11">
        <v>42690</v>
      </c>
      <c r="D19">
        <v>6</v>
      </c>
    </row>
    <row r="20" spans="1:4" x14ac:dyDescent="0.2">
      <c r="A20">
        <v>25</v>
      </c>
      <c r="B20">
        <v>3</v>
      </c>
      <c r="C20" s="11">
        <v>42689</v>
      </c>
      <c r="D20">
        <v>0</v>
      </c>
    </row>
    <row r="21" spans="1:4" x14ac:dyDescent="0.2">
      <c r="A21">
        <v>26</v>
      </c>
      <c r="B21">
        <v>4</v>
      </c>
      <c r="C21" s="11">
        <v>42689</v>
      </c>
      <c r="D21">
        <v>0</v>
      </c>
    </row>
    <row r="22" spans="1:4" x14ac:dyDescent="0.2">
      <c r="A22">
        <v>27</v>
      </c>
      <c r="B22">
        <v>3</v>
      </c>
      <c r="C22" s="11">
        <v>42689</v>
      </c>
      <c r="D22">
        <v>0</v>
      </c>
    </row>
    <row r="23" spans="1:4" x14ac:dyDescent="0.2">
      <c r="A23">
        <v>28</v>
      </c>
      <c r="B23">
        <v>4</v>
      </c>
      <c r="C23" s="11">
        <v>42689</v>
      </c>
      <c r="D23">
        <v>0</v>
      </c>
    </row>
    <row r="24" spans="1:4" x14ac:dyDescent="0.2">
      <c r="A24" s="22">
        <v>29</v>
      </c>
      <c r="B24" s="22">
        <v>2</v>
      </c>
      <c r="C24" s="11">
        <v>42689</v>
      </c>
      <c r="D24">
        <v>18</v>
      </c>
    </row>
    <row r="25" spans="1:4" x14ac:dyDescent="0.2">
      <c r="A25" s="22">
        <v>30</v>
      </c>
      <c r="B25" s="22">
        <v>2</v>
      </c>
      <c r="C25" s="11">
        <v>42689</v>
      </c>
      <c r="D25">
        <v>26</v>
      </c>
    </row>
    <row r="26" spans="1:4" x14ac:dyDescent="0.2">
      <c r="A26">
        <v>32</v>
      </c>
      <c r="B26">
        <v>1</v>
      </c>
      <c r="C26" s="11">
        <v>42690</v>
      </c>
      <c r="D26">
        <v>0</v>
      </c>
    </row>
    <row r="27" spans="1:4" x14ac:dyDescent="0.2">
      <c r="A27">
        <v>33</v>
      </c>
      <c r="B27">
        <v>1</v>
      </c>
      <c r="C27" s="11">
        <v>42690</v>
      </c>
      <c r="D27">
        <v>0</v>
      </c>
    </row>
    <row r="28" spans="1:4" x14ac:dyDescent="0.2">
      <c r="A28">
        <v>34</v>
      </c>
      <c r="B28">
        <v>2</v>
      </c>
      <c r="C28" s="11">
        <v>42690</v>
      </c>
      <c r="D28">
        <v>20</v>
      </c>
    </row>
    <row r="29" spans="1:4" x14ac:dyDescent="0.2">
      <c r="A29">
        <v>35</v>
      </c>
      <c r="B29">
        <v>1</v>
      </c>
      <c r="C29" s="11">
        <v>42690</v>
      </c>
      <c r="D29">
        <v>2</v>
      </c>
    </row>
    <row r="30" spans="1:4" x14ac:dyDescent="0.2">
      <c r="A30">
        <v>36</v>
      </c>
      <c r="B30">
        <v>3</v>
      </c>
      <c r="C30" s="11">
        <v>42689</v>
      </c>
      <c r="D30">
        <v>0</v>
      </c>
    </row>
    <row r="31" spans="1:4" x14ac:dyDescent="0.2">
      <c r="A31">
        <v>38</v>
      </c>
      <c r="B31">
        <v>2</v>
      </c>
      <c r="C31" s="11">
        <v>42690</v>
      </c>
      <c r="D31">
        <v>2</v>
      </c>
    </row>
    <row r="32" spans="1:4" x14ac:dyDescent="0.2">
      <c r="A32">
        <v>39</v>
      </c>
      <c r="B32">
        <v>1</v>
      </c>
      <c r="C32" s="11">
        <v>42690</v>
      </c>
      <c r="D32">
        <v>0</v>
      </c>
    </row>
    <row r="33" spans="1:4" x14ac:dyDescent="0.2">
      <c r="A33" s="22">
        <v>40</v>
      </c>
      <c r="B33" s="22">
        <v>2</v>
      </c>
      <c r="C33" s="23">
        <v>42690</v>
      </c>
      <c r="D33">
        <v>27</v>
      </c>
    </row>
    <row r="34" spans="1:4" x14ac:dyDescent="0.2">
      <c r="A34">
        <v>41</v>
      </c>
      <c r="B34">
        <v>3</v>
      </c>
      <c r="C34" s="11">
        <v>42689</v>
      </c>
      <c r="D34">
        <v>0</v>
      </c>
    </row>
    <row r="35" spans="1:4" x14ac:dyDescent="0.2">
      <c r="A35">
        <v>43</v>
      </c>
      <c r="B35">
        <v>4</v>
      </c>
      <c r="C35" s="11">
        <v>42689</v>
      </c>
      <c r="D35">
        <v>0</v>
      </c>
    </row>
    <row r="36" spans="1:4" x14ac:dyDescent="0.2">
      <c r="A36">
        <v>44</v>
      </c>
      <c r="B36">
        <v>1</v>
      </c>
      <c r="C36" s="11">
        <v>42690</v>
      </c>
      <c r="D36">
        <v>1</v>
      </c>
    </row>
    <row r="37" spans="1:4" x14ac:dyDescent="0.2">
      <c r="A37">
        <v>45</v>
      </c>
      <c r="B37">
        <v>3</v>
      </c>
      <c r="C37" s="11">
        <v>42689</v>
      </c>
      <c r="D37">
        <v>0</v>
      </c>
    </row>
    <row r="38" spans="1:4" x14ac:dyDescent="0.2">
      <c r="A38">
        <v>46</v>
      </c>
      <c r="B38">
        <v>2</v>
      </c>
      <c r="C38" s="11">
        <v>42690</v>
      </c>
      <c r="D38">
        <v>34</v>
      </c>
    </row>
    <row r="39" spans="1:4" x14ac:dyDescent="0.2">
      <c r="A39">
        <v>47</v>
      </c>
      <c r="B39">
        <v>4</v>
      </c>
      <c r="C39" s="11">
        <v>42689</v>
      </c>
      <c r="D39">
        <v>1</v>
      </c>
    </row>
    <row r="40" spans="1:4" x14ac:dyDescent="0.2">
      <c r="A40">
        <v>48</v>
      </c>
      <c r="B40">
        <v>2</v>
      </c>
      <c r="C40" s="11">
        <v>42690</v>
      </c>
      <c r="D40">
        <v>1</v>
      </c>
    </row>
    <row r="41" spans="1:4" x14ac:dyDescent="0.2">
      <c r="A41">
        <v>49</v>
      </c>
      <c r="B41">
        <v>3</v>
      </c>
      <c r="C41" s="11">
        <v>42689</v>
      </c>
      <c r="D41">
        <v>0</v>
      </c>
    </row>
    <row r="42" spans="1:4" x14ac:dyDescent="0.2">
      <c r="A42">
        <v>50</v>
      </c>
      <c r="B42">
        <v>1</v>
      </c>
      <c r="C42" s="11">
        <v>42690</v>
      </c>
      <c r="D42">
        <v>0</v>
      </c>
    </row>
    <row r="43" spans="1:4" x14ac:dyDescent="0.2">
      <c r="A43">
        <v>51</v>
      </c>
      <c r="B43">
        <v>2</v>
      </c>
      <c r="C43" s="11">
        <v>42690</v>
      </c>
      <c r="D43">
        <v>22</v>
      </c>
    </row>
    <row r="44" spans="1:4" x14ac:dyDescent="0.2">
      <c r="A44">
        <v>52</v>
      </c>
      <c r="B44">
        <v>1</v>
      </c>
      <c r="C44" s="11">
        <v>42690</v>
      </c>
      <c r="D44">
        <v>0</v>
      </c>
    </row>
    <row r="45" spans="1:4" x14ac:dyDescent="0.2">
      <c r="A45">
        <v>54</v>
      </c>
      <c r="B45">
        <v>4</v>
      </c>
      <c r="C45" s="11">
        <v>42689</v>
      </c>
      <c r="D45">
        <v>0</v>
      </c>
    </row>
    <row r="46" spans="1:4" x14ac:dyDescent="0.2">
      <c r="A46">
        <v>55</v>
      </c>
      <c r="B46">
        <v>3</v>
      </c>
      <c r="C46" s="11">
        <v>42689</v>
      </c>
      <c r="D46">
        <v>0</v>
      </c>
    </row>
    <row r="47" spans="1:4" x14ac:dyDescent="0.2">
      <c r="A47">
        <v>56</v>
      </c>
      <c r="B47">
        <v>2</v>
      </c>
      <c r="C47" s="11">
        <v>42690</v>
      </c>
      <c r="D47">
        <v>1</v>
      </c>
    </row>
    <row r="48" spans="1:4" x14ac:dyDescent="0.2">
      <c r="A48">
        <v>57</v>
      </c>
      <c r="B48">
        <v>4</v>
      </c>
      <c r="C48" s="11">
        <v>42689</v>
      </c>
      <c r="D48">
        <v>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7"/>
  <sheetViews>
    <sheetView workbookViewId="0">
      <selection activeCell="E1" sqref="E1:E1048576"/>
    </sheetView>
  </sheetViews>
  <sheetFormatPr baseColWidth="10" defaultRowHeight="16" x14ac:dyDescent="0.2"/>
  <cols>
    <col min="5" max="5" width="10.83203125" style="9"/>
    <col min="13" max="14" width="10.83203125" style="9"/>
  </cols>
  <sheetData>
    <row r="1" spans="1:17" s="10" customFormat="1" x14ac:dyDescent="0.2">
      <c r="A1" s="34" t="s">
        <v>63</v>
      </c>
      <c r="B1" s="34" t="s">
        <v>20</v>
      </c>
      <c r="C1" s="34" t="s">
        <v>64</v>
      </c>
      <c r="D1" s="34" t="s">
        <v>65</v>
      </c>
      <c r="E1" s="39" t="s">
        <v>66</v>
      </c>
      <c r="F1" s="34" t="s">
        <v>23</v>
      </c>
      <c r="G1" s="34" t="s">
        <v>67</v>
      </c>
      <c r="H1" s="34" t="s">
        <v>68</v>
      </c>
      <c r="I1" s="34" t="s">
        <v>69</v>
      </c>
      <c r="J1" s="34" t="s">
        <v>70</v>
      </c>
      <c r="K1" s="35" t="s">
        <v>71</v>
      </c>
      <c r="L1" s="35" t="s">
        <v>72</v>
      </c>
      <c r="M1" s="39" t="s">
        <v>73</v>
      </c>
      <c r="N1" s="39" t="s">
        <v>74</v>
      </c>
      <c r="O1" s="34" t="s">
        <v>75</v>
      </c>
      <c r="P1" s="34" t="s">
        <v>76</v>
      </c>
      <c r="Q1" s="34" t="s">
        <v>77</v>
      </c>
    </row>
    <row r="2" spans="1:17" x14ac:dyDescent="0.2">
      <c r="A2" t="s">
        <v>78</v>
      </c>
      <c r="B2" s="11">
        <v>42667</v>
      </c>
      <c r="C2" s="12">
        <v>1462.8159722222222</v>
      </c>
      <c r="D2" t="s">
        <v>79</v>
      </c>
      <c r="E2" s="9" t="s">
        <v>80</v>
      </c>
      <c r="F2" s="9" t="s">
        <v>33</v>
      </c>
      <c r="G2" s="18">
        <v>2.0019999999999998</v>
      </c>
      <c r="H2">
        <v>2.0009999999999999</v>
      </c>
      <c r="I2" s="18">
        <f>G2-H2</f>
        <v>9.9999999999988987E-4</v>
      </c>
      <c r="J2">
        <f>((G2-H2)/G2)*100</f>
        <v>4.9950049950044456E-2</v>
      </c>
      <c r="K2" t="s">
        <v>81</v>
      </c>
      <c r="L2" t="s">
        <v>82</v>
      </c>
      <c r="M2" s="9">
        <v>8593241.3282643985</v>
      </c>
      <c r="N2" s="9">
        <v>762641.8727407892</v>
      </c>
      <c r="O2" s="9">
        <v>8593119.2070208509</v>
      </c>
      <c r="P2" s="9">
        <v>762714.68727825396</v>
      </c>
      <c r="Q2" s="24">
        <f>SQRT((ABS(M2-O2))^2+(ABS(N2-P2)))</f>
        <v>122.41900450129776</v>
      </c>
    </row>
    <row r="3" spans="1:17" x14ac:dyDescent="0.2">
      <c r="A3" t="s">
        <v>83</v>
      </c>
      <c r="B3" s="11">
        <v>42667</v>
      </c>
      <c r="C3" s="12">
        <v>1462.8229166666667</v>
      </c>
      <c r="D3" t="s">
        <v>84</v>
      </c>
      <c r="E3" s="9" t="s">
        <v>80</v>
      </c>
      <c r="F3" s="9" t="s">
        <v>33</v>
      </c>
      <c r="G3" s="18">
        <v>1.853</v>
      </c>
      <c r="H3">
        <v>1.8380000000000001</v>
      </c>
      <c r="I3" s="18">
        <f t="shared" ref="I3:I47" si="0">G3-H3</f>
        <v>1.4999999999999902E-2</v>
      </c>
      <c r="J3">
        <f t="shared" ref="J3:J47" si="1">((G3-H3)/G3)*100</f>
        <v>0.80949811117106873</v>
      </c>
      <c r="K3" t="s">
        <v>85</v>
      </c>
      <c r="L3" t="s">
        <v>86</v>
      </c>
      <c r="M3" s="9">
        <v>8593169.8326401692</v>
      </c>
      <c r="N3" s="9">
        <v>762626.71994583495</v>
      </c>
      <c r="O3" s="9">
        <v>8593119.2070208509</v>
      </c>
      <c r="P3" s="9">
        <v>762714.68727825396</v>
      </c>
      <c r="Q3" s="24">
        <f t="shared" ref="Q3:Q10" si="2">SQRT((ABS(M3-O3))^2+(ABS(N3-P3)))</f>
        <v>51.487092205562632</v>
      </c>
    </row>
    <row r="4" spans="1:17" x14ac:dyDescent="0.2">
      <c r="A4" t="s">
        <v>87</v>
      </c>
      <c r="B4" s="11">
        <v>42667</v>
      </c>
      <c r="C4" s="12">
        <v>1462.8263888888889</v>
      </c>
      <c r="D4" t="s">
        <v>88</v>
      </c>
      <c r="E4" s="9" t="s">
        <v>89</v>
      </c>
      <c r="F4" s="9" t="s">
        <v>28</v>
      </c>
      <c r="G4" s="18">
        <v>2.5139999999999998</v>
      </c>
      <c r="H4">
        <v>2.2170000000000001</v>
      </c>
      <c r="I4" s="18">
        <f t="shared" si="0"/>
        <v>0.29699999999999971</v>
      </c>
      <c r="J4">
        <f t="shared" si="1"/>
        <v>11.813842482100229</v>
      </c>
      <c r="K4" t="s">
        <v>90</v>
      </c>
      <c r="L4" t="s">
        <v>91</v>
      </c>
      <c r="M4" s="9">
        <v>8593130.0006434247</v>
      </c>
      <c r="N4" s="9">
        <v>762711.16561787645</v>
      </c>
      <c r="O4" s="9">
        <v>8593119.2070208509</v>
      </c>
      <c r="P4" s="9">
        <v>762714.68727825396</v>
      </c>
      <c r="Q4" s="24">
        <f>SQRT((ABS(M4-O4))^2+(ABS(N4-P4)))</f>
        <v>10.955544196613957</v>
      </c>
    </row>
    <row r="5" spans="1:17" x14ac:dyDescent="0.2">
      <c r="A5" t="s">
        <v>92</v>
      </c>
      <c r="B5" s="11">
        <v>42667</v>
      </c>
      <c r="C5" s="12">
        <v>1462.8402777777778</v>
      </c>
      <c r="D5" t="s">
        <v>79</v>
      </c>
      <c r="E5" s="9" t="s">
        <v>80</v>
      </c>
      <c r="F5" s="9" t="s">
        <v>33</v>
      </c>
      <c r="G5" s="18">
        <v>1.7829999999999999</v>
      </c>
      <c r="H5">
        <v>1.774</v>
      </c>
      <c r="I5" s="18">
        <f t="shared" si="0"/>
        <v>8.999999999999897E-3</v>
      </c>
      <c r="J5">
        <f t="shared" si="1"/>
        <v>0.50476724621423985</v>
      </c>
      <c r="K5" t="s">
        <v>93</v>
      </c>
      <c r="L5" t="s">
        <v>94</v>
      </c>
      <c r="M5" s="9">
        <v>8593139.4017001577</v>
      </c>
      <c r="N5" s="9">
        <v>762659.03536469373</v>
      </c>
      <c r="O5" s="9">
        <v>8593119.2070208509</v>
      </c>
      <c r="P5" s="9">
        <v>762714.68727825396</v>
      </c>
      <c r="Q5" s="24">
        <f t="shared" si="2"/>
        <v>21.528515644733471</v>
      </c>
    </row>
    <row r="6" spans="1:17" x14ac:dyDescent="0.2">
      <c r="A6" t="s">
        <v>95</v>
      </c>
      <c r="B6" s="11">
        <v>42667</v>
      </c>
      <c r="C6" s="12">
        <v>1462.8472222222222</v>
      </c>
      <c r="D6" t="s">
        <v>96</v>
      </c>
      <c r="E6" s="9" t="s">
        <v>89</v>
      </c>
      <c r="F6" s="9" t="s">
        <v>28</v>
      </c>
      <c r="G6" s="18">
        <v>2.6280000000000001</v>
      </c>
      <c r="H6">
        <v>2.1539999999999999</v>
      </c>
      <c r="I6" s="18">
        <f t="shared" si="0"/>
        <v>0.4740000000000002</v>
      </c>
      <c r="J6">
        <f t="shared" si="1"/>
        <v>18.036529680365305</v>
      </c>
      <c r="K6" t="s">
        <v>97</v>
      </c>
      <c r="L6" t="s">
        <v>98</v>
      </c>
      <c r="M6" s="9">
        <v>8593123.4281786308</v>
      </c>
      <c r="N6" s="9">
        <v>762690.57964117802</v>
      </c>
      <c r="O6" s="9">
        <v>8593119.2070208509</v>
      </c>
      <c r="P6" s="9">
        <v>762714.68727825396</v>
      </c>
      <c r="Q6" s="24">
        <f t="shared" si="2"/>
        <v>6.4750142917907896</v>
      </c>
    </row>
    <row r="7" spans="1:17" x14ac:dyDescent="0.2">
      <c r="A7" t="s">
        <v>99</v>
      </c>
      <c r="B7" s="11">
        <v>42667</v>
      </c>
      <c r="C7" s="12">
        <v>1462.8506944444443</v>
      </c>
      <c r="D7" t="s">
        <v>96</v>
      </c>
      <c r="E7" s="9" t="s">
        <v>89</v>
      </c>
      <c r="F7" s="9" t="s">
        <v>28</v>
      </c>
      <c r="G7" s="18">
        <v>2.5489999999999999</v>
      </c>
      <c r="H7">
        <v>1.9850000000000001</v>
      </c>
      <c r="I7" s="18">
        <f t="shared" si="0"/>
        <v>0.56399999999999983</v>
      </c>
      <c r="J7">
        <f t="shared" si="1"/>
        <v>22.126324048646524</v>
      </c>
      <c r="K7" t="s">
        <v>100</v>
      </c>
      <c r="L7" t="s">
        <v>101</v>
      </c>
      <c r="M7" s="9">
        <v>8593100.0159401223</v>
      </c>
      <c r="N7" s="9">
        <v>762761.59522184846</v>
      </c>
      <c r="O7" s="9">
        <v>8593119.2070208509</v>
      </c>
      <c r="P7" s="9">
        <v>762714.68727825396</v>
      </c>
      <c r="Q7" s="24">
        <f t="shared" si="2"/>
        <v>20.376592529764729</v>
      </c>
    </row>
    <row r="8" spans="1:17" x14ac:dyDescent="0.2">
      <c r="A8" t="s">
        <v>102</v>
      </c>
      <c r="B8" s="11">
        <v>42668</v>
      </c>
      <c r="C8" s="12">
        <v>1462.8368055555557</v>
      </c>
      <c r="D8" t="s">
        <v>84</v>
      </c>
      <c r="E8" s="9" t="s">
        <v>80</v>
      </c>
      <c r="F8" s="9" t="s">
        <v>33</v>
      </c>
      <c r="G8" s="18">
        <v>2.194</v>
      </c>
      <c r="H8">
        <v>2.1920000000000002</v>
      </c>
      <c r="I8" s="18">
        <f t="shared" si="0"/>
        <v>1.9999999999997797E-3</v>
      </c>
      <c r="J8">
        <f t="shared" si="1"/>
        <v>9.1157702825878748E-2</v>
      </c>
      <c r="K8" t="s">
        <v>103</v>
      </c>
      <c r="L8" t="s">
        <v>104</v>
      </c>
      <c r="M8" s="9">
        <v>8593143.0318666529</v>
      </c>
      <c r="N8" s="9">
        <v>762665.40767715685</v>
      </c>
      <c r="O8" s="9">
        <v>8593119.2070208509</v>
      </c>
      <c r="P8" s="9">
        <v>762714.68727825396</v>
      </c>
      <c r="Q8" s="24">
        <f t="shared" si="2"/>
        <v>24.837529639399282</v>
      </c>
    </row>
    <row r="9" spans="1:17" x14ac:dyDescent="0.2">
      <c r="A9" t="s">
        <v>105</v>
      </c>
      <c r="B9" s="11">
        <v>42668</v>
      </c>
      <c r="C9" s="12">
        <v>1462.8472222222222</v>
      </c>
      <c r="D9" t="s">
        <v>96</v>
      </c>
      <c r="E9" s="9" t="s">
        <v>89</v>
      </c>
      <c r="F9" s="9" t="s">
        <v>28</v>
      </c>
      <c r="G9" s="18">
        <v>2.81</v>
      </c>
      <c r="H9">
        <v>2.1800000000000002</v>
      </c>
      <c r="I9" s="18">
        <f t="shared" si="0"/>
        <v>0.62999999999999989</v>
      </c>
      <c r="J9">
        <f t="shared" si="1"/>
        <v>22.419928825622769</v>
      </c>
      <c r="K9" t="s">
        <v>106</v>
      </c>
      <c r="L9" t="s">
        <v>107</v>
      </c>
      <c r="M9" s="9">
        <v>8593117.6895425469</v>
      </c>
      <c r="N9" s="9">
        <v>762712.5603137794</v>
      </c>
      <c r="O9" s="9">
        <v>8593119.2070208509</v>
      </c>
      <c r="P9" s="9">
        <v>762714.68727825396</v>
      </c>
      <c r="Q9" s="24">
        <f t="shared" si="2"/>
        <v>2.1046864083810988</v>
      </c>
    </row>
    <row r="10" spans="1:17" x14ac:dyDescent="0.2">
      <c r="A10" t="s">
        <v>108</v>
      </c>
      <c r="B10" s="11">
        <v>42668</v>
      </c>
      <c r="C10" s="12">
        <v>1462.8576388888889</v>
      </c>
      <c r="D10" t="s">
        <v>109</v>
      </c>
      <c r="E10" s="9" t="s">
        <v>89</v>
      </c>
      <c r="F10" s="9" t="s">
        <v>28</v>
      </c>
      <c r="G10" s="18">
        <v>2.605</v>
      </c>
      <c r="H10">
        <v>2.2970000000000002</v>
      </c>
      <c r="I10" s="18">
        <f t="shared" si="0"/>
        <v>0.30799999999999983</v>
      </c>
      <c r="J10">
        <f t="shared" si="1"/>
        <v>11.823416506717843</v>
      </c>
      <c r="K10" t="s">
        <v>110</v>
      </c>
      <c r="L10" t="s">
        <v>107</v>
      </c>
      <c r="M10" s="9">
        <v>8593124.1455001943</v>
      </c>
      <c r="N10" s="9">
        <v>762712.62035012827</v>
      </c>
      <c r="O10" s="9">
        <v>8593119.2070208509</v>
      </c>
      <c r="P10" s="9">
        <v>762714.68727825396</v>
      </c>
      <c r="Q10" s="24">
        <f t="shared" si="2"/>
        <v>5.1434916497610903</v>
      </c>
    </row>
    <row r="11" spans="1:17" x14ac:dyDescent="0.2">
      <c r="A11" t="s">
        <v>111</v>
      </c>
      <c r="B11" s="11">
        <v>42668</v>
      </c>
      <c r="C11" s="12">
        <v>1462.8645833333333</v>
      </c>
      <c r="D11" t="s">
        <v>88</v>
      </c>
      <c r="E11" s="9" t="s">
        <v>80</v>
      </c>
      <c r="F11" s="9" t="s">
        <v>33</v>
      </c>
      <c r="G11" s="18">
        <v>1.772</v>
      </c>
      <c r="H11">
        <v>1.6120000000000001</v>
      </c>
      <c r="I11" s="18">
        <f t="shared" si="0"/>
        <v>0.15999999999999992</v>
      </c>
      <c r="J11">
        <f t="shared" si="1"/>
        <v>9.029345372460492</v>
      </c>
      <c r="K11" t="s">
        <v>112</v>
      </c>
      <c r="L11" t="s">
        <v>113</v>
      </c>
      <c r="M11" s="9">
        <v>8593108.4948236141</v>
      </c>
      <c r="N11" s="9">
        <v>762709.45644817897</v>
      </c>
      <c r="O11" s="9">
        <v>8593119.2070208509</v>
      </c>
      <c r="P11" s="9">
        <v>762714.68727825396</v>
      </c>
      <c r="Q11" s="24">
        <f>SQRT((ABS(M11-O11))^2+(ABS(N11-P11)))</f>
        <v>10.953629522368756</v>
      </c>
    </row>
    <row r="12" spans="1:17" x14ac:dyDescent="0.2">
      <c r="A12" t="s">
        <v>114</v>
      </c>
      <c r="B12" s="11">
        <v>42669</v>
      </c>
      <c r="C12" s="12">
        <v>1462.8020833333333</v>
      </c>
      <c r="D12" t="s">
        <v>96</v>
      </c>
      <c r="E12" s="9" t="s">
        <v>89</v>
      </c>
      <c r="F12" s="9" t="s">
        <v>28</v>
      </c>
      <c r="G12" s="18">
        <v>2.7240000000000002</v>
      </c>
      <c r="H12">
        <v>2.3119999999999998</v>
      </c>
      <c r="I12" s="18">
        <f t="shared" si="0"/>
        <v>0.41200000000000037</v>
      </c>
      <c r="J12">
        <f t="shared" si="1"/>
        <v>15.124816446402361</v>
      </c>
      <c r="K12" t="s">
        <v>115</v>
      </c>
      <c r="L12" t="s">
        <v>116</v>
      </c>
      <c r="M12" s="9">
        <v>8593120.2696860619</v>
      </c>
      <c r="N12" s="9">
        <v>762699.6053544716</v>
      </c>
      <c r="O12" s="9">
        <v>8593119.2070208509</v>
      </c>
      <c r="P12" s="9">
        <v>762714.68727825396</v>
      </c>
      <c r="Q12" s="24">
        <f t="shared" ref="Q12:Q47" si="3">SQRT((ABS(M12-O12))^2+(ABS(N12-P12)))</f>
        <v>4.0263111073422655</v>
      </c>
    </row>
    <row r="13" spans="1:17" x14ac:dyDescent="0.2">
      <c r="A13" t="s">
        <v>117</v>
      </c>
      <c r="B13" s="11">
        <v>42669</v>
      </c>
      <c r="C13" s="12">
        <v>1462.8229166666667</v>
      </c>
      <c r="D13" t="s">
        <v>88</v>
      </c>
      <c r="E13" s="9" t="s">
        <v>80</v>
      </c>
      <c r="F13" s="9" t="s">
        <v>33</v>
      </c>
      <c r="G13" s="18">
        <v>2.222</v>
      </c>
      <c r="H13">
        <v>1.915</v>
      </c>
      <c r="I13" s="18">
        <f t="shared" si="0"/>
        <v>0.30699999999999994</v>
      </c>
      <c r="J13">
        <f t="shared" si="1"/>
        <v>13.816381638163813</v>
      </c>
      <c r="K13" t="s">
        <v>118</v>
      </c>
      <c r="L13" t="s">
        <v>119</v>
      </c>
      <c r="M13" s="9">
        <v>8593118.3506854568</v>
      </c>
      <c r="N13" s="9">
        <v>762740.63722314476</v>
      </c>
      <c r="O13" s="9">
        <v>8593119.2070208509</v>
      </c>
      <c r="P13" s="9">
        <v>762714.68727825396</v>
      </c>
      <c r="Q13" s="24">
        <f t="shared" si="3"/>
        <v>5.1655837228685497</v>
      </c>
    </row>
    <row r="14" spans="1:17" x14ac:dyDescent="0.2">
      <c r="A14" t="s">
        <v>120</v>
      </c>
      <c r="B14" s="11">
        <v>42669</v>
      </c>
      <c r="C14" s="12">
        <v>1462.8368055555557</v>
      </c>
      <c r="D14" t="s">
        <v>79</v>
      </c>
      <c r="E14" s="9" t="s">
        <v>80</v>
      </c>
      <c r="F14" s="9" t="s">
        <v>33</v>
      </c>
      <c r="G14" s="18">
        <v>2.129</v>
      </c>
      <c r="H14">
        <v>2.0979999999999999</v>
      </c>
      <c r="I14" s="18">
        <f t="shared" si="0"/>
        <v>3.1000000000000139E-2</v>
      </c>
      <c r="J14">
        <f t="shared" si="1"/>
        <v>1.4560826679192174</v>
      </c>
      <c r="K14" t="s">
        <v>121</v>
      </c>
      <c r="L14" t="s">
        <v>122</v>
      </c>
      <c r="M14" s="9">
        <v>8593085.0332407895</v>
      </c>
      <c r="N14" s="9">
        <v>762818.80468879268</v>
      </c>
      <c r="O14" s="9">
        <v>8593119.2070208509</v>
      </c>
      <c r="P14" s="9">
        <v>762714.68727825396</v>
      </c>
      <c r="Q14" s="24">
        <f t="shared" si="3"/>
        <v>35.664613473541749</v>
      </c>
    </row>
    <row r="15" spans="1:17" x14ac:dyDescent="0.2">
      <c r="A15" t="s">
        <v>123</v>
      </c>
      <c r="B15" s="11">
        <v>42669</v>
      </c>
      <c r="C15" s="12">
        <v>1462.8576388888889</v>
      </c>
      <c r="D15" t="s">
        <v>84</v>
      </c>
      <c r="E15" s="9" t="s">
        <v>89</v>
      </c>
      <c r="F15" s="9" t="s">
        <v>28</v>
      </c>
      <c r="G15" s="18">
        <v>2.556</v>
      </c>
      <c r="H15">
        <v>2.0760000000000001</v>
      </c>
      <c r="I15" s="18">
        <f t="shared" si="0"/>
        <v>0.48</v>
      </c>
      <c r="J15">
        <f t="shared" si="1"/>
        <v>18.779342723004692</v>
      </c>
      <c r="K15" t="s">
        <v>124</v>
      </c>
      <c r="L15" t="s">
        <v>125</v>
      </c>
      <c r="M15" s="9">
        <v>8593084.168673303</v>
      </c>
      <c r="N15" s="9">
        <v>762779.55797400163</v>
      </c>
      <c r="O15" s="9">
        <v>8593119.2070208509</v>
      </c>
      <c r="P15" s="9">
        <v>762714.68727825396</v>
      </c>
      <c r="Q15" s="24">
        <f t="shared" si="3"/>
        <v>35.952141725261178</v>
      </c>
    </row>
    <row r="16" spans="1:17" x14ac:dyDescent="0.2">
      <c r="A16" t="s">
        <v>126</v>
      </c>
      <c r="B16" s="11">
        <v>42669</v>
      </c>
      <c r="C16" s="12">
        <v>1462.8611111111111</v>
      </c>
      <c r="D16" t="s">
        <v>88</v>
      </c>
      <c r="E16" s="9" t="s">
        <v>80</v>
      </c>
      <c r="F16" s="9" t="s">
        <v>33</v>
      </c>
      <c r="G16" s="18">
        <v>2.0110000000000001</v>
      </c>
      <c r="H16">
        <v>1.341</v>
      </c>
      <c r="I16" s="18">
        <f t="shared" si="0"/>
        <v>0.67000000000000015</v>
      </c>
      <c r="J16">
        <f t="shared" si="1"/>
        <v>33.31675783192442</v>
      </c>
      <c r="K16" t="s">
        <v>127</v>
      </c>
      <c r="L16" t="s">
        <v>128</v>
      </c>
      <c r="M16" s="9">
        <v>8593091.097505711</v>
      </c>
      <c r="N16" s="9">
        <v>762827.91618858464</v>
      </c>
      <c r="O16" s="9">
        <v>8593119.2070208509</v>
      </c>
      <c r="P16" s="9">
        <v>762714.68727825396</v>
      </c>
      <c r="Q16" s="24">
        <f t="shared" si="3"/>
        <v>30.056176598615945</v>
      </c>
    </row>
    <row r="17" spans="1:17" x14ac:dyDescent="0.2">
      <c r="A17" t="s">
        <v>129</v>
      </c>
      <c r="B17" s="11">
        <v>42670</v>
      </c>
      <c r="C17" s="12">
        <v>1462.7951388888889</v>
      </c>
      <c r="D17" t="s">
        <v>96</v>
      </c>
      <c r="E17" s="9" t="s">
        <v>89</v>
      </c>
      <c r="F17" s="9" t="s">
        <v>28</v>
      </c>
      <c r="G17" s="18">
        <v>1.86</v>
      </c>
      <c r="H17">
        <v>1.403</v>
      </c>
      <c r="I17" s="18">
        <f t="shared" si="0"/>
        <v>0.45700000000000007</v>
      </c>
      <c r="J17">
        <f t="shared" si="1"/>
        <v>24.569892473118284</v>
      </c>
      <c r="K17" t="s">
        <v>130</v>
      </c>
      <c r="L17" t="s">
        <v>131</v>
      </c>
      <c r="M17" s="9">
        <v>8593112.7859154344</v>
      </c>
      <c r="N17" s="9">
        <v>762810.00779159635</v>
      </c>
      <c r="O17" s="9">
        <v>8593119.2070208509</v>
      </c>
      <c r="P17" s="9">
        <v>762714.68727825396</v>
      </c>
      <c r="Q17" s="24">
        <f t="shared" si="3"/>
        <v>11.685508466133978</v>
      </c>
    </row>
    <row r="18" spans="1:17" x14ac:dyDescent="0.2">
      <c r="A18" t="s">
        <v>132</v>
      </c>
      <c r="B18" s="11">
        <v>42670</v>
      </c>
      <c r="C18" s="12">
        <v>1462.8090277777778</v>
      </c>
      <c r="D18" t="s">
        <v>109</v>
      </c>
      <c r="E18" s="9" t="s">
        <v>89</v>
      </c>
      <c r="F18" s="9" t="s">
        <v>28</v>
      </c>
      <c r="G18" s="18">
        <v>2.3780000000000001</v>
      </c>
      <c r="H18">
        <v>2.0470000000000002</v>
      </c>
      <c r="I18" s="18">
        <f t="shared" si="0"/>
        <v>0.33099999999999996</v>
      </c>
      <c r="J18">
        <f t="shared" si="1"/>
        <v>13.919259882253993</v>
      </c>
      <c r="K18" t="s">
        <v>133</v>
      </c>
      <c r="L18" t="s">
        <v>101</v>
      </c>
      <c r="M18" s="9">
        <v>8593136.2922846247</v>
      </c>
      <c r="N18" s="9">
        <v>762761.93263281137</v>
      </c>
      <c r="O18" s="9">
        <v>8593119.2070208509</v>
      </c>
      <c r="P18" s="9">
        <v>762714.68727825396</v>
      </c>
      <c r="Q18" s="24">
        <f t="shared" si="3"/>
        <v>18.416068874157055</v>
      </c>
    </row>
    <row r="19" spans="1:17" x14ac:dyDescent="0.2">
      <c r="A19" t="s">
        <v>134</v>
      </c>
      <c r="B19" s="11">
        <v>42670</v>
      </c>
      <c r="C19" s="12">
        <v>1462.8125</v>
      </c>
      <c r="D19" t="s">
        <v>96</v>
      </c>
      <c r="E19" s="9" t="s">
        <v>89</v>
      </c>
      <c r="F19" s="9" t="s">
        <v>28</v>
      </c>
      <c r="G19" s="18">
        <v>2.105</v>
      </c>
      <c r="H19">
        <v>1.66</v>
      </c>
      <c r="I19" s="18">
        <f t="shared" si="0"/>
        <v>0.44500000000000006</v>
      </c>
      <c r="J19">
        <f t="shared" si="1"/>
        <v>21.140142517814731</v>
      </c>
      <c r="K19" t="s">
        <v>135</v>
      </c>
      <c r="L19" t="s">
        <v>136</v>
      </c>
      <c r="M19" s="9">
        <v>8593095.0409462098</v>
      </c>
      <c r="N19" s="9">
        <v>762767.58566761855</v>
      </c>
      <c r="O19" s="9">
        <v>8593119.2070208509</v>
      </c>
      <c r="P19" s="9">
        <v>762714.68727825396</v>
      </c>
      <c r="Q19" s="24">
        <f t="shared" si="3"/>
        <v>25.236829296116813</v>
      </c>
    </row>
    <row r="20" spans="1:17" x14ac:dyDescent="0.2">
      <c r="A20" t="s">
        <v>137</v>
      </c>
      <c r="B20" s="11">
        <v>42670</v>
      </c>
      <c r="C20" s="12">
        <v>1462.8229166666667</v>
      </c>
      <c r="D20" t="s">
        <v>88</v>
      </c>
      <c r="E20" s="9" t="s">
        <v>80</v>
      </c>
      <c r="F20" s="9" t="s">
        <v>33</v>
      </c>
      <c r="G20" s="18">
        <v>2.4740000000000002</v>
      </c>
      <c r="H20">
        <v>2.1339999999999999</v>
      </c>
      <c r="I20" s="18">
        <f t="shared" si="0"/>
        <v>0.3400000000000003</v>
      </c>
      <c r="J20">
        <f t="shared" si="1"/>
        <v>13.742926434923211</v>
      </c>
      <c r="K20" t="s">
        <v>138</v>
      </c>
      <c r="L20" t="s">
        <v>139</v>
      </c>
      <c r="M20" s="9">
        <v>8593082.9093430638</v>
      </c>
      <c r="N20" s="9">
        <v>762815.76656977297</v>
      </c>
      <c r="O20" s="9">
        <v>8593119.2070208509</v>
      </c>
      <c r="P20" s="9">
        <v>762714.68727825396</v>
      </c>
      <c r="Q20" s="24">
        <f t="shared" si="3"/>
        <v>37.664316059758654</v>
      </c>
    </row>
    <row r="21" spans="1:17" x14ac:dyDescent="0.2">
      <c r="A21" t="s">
        <v>140</v>
      </c>
      <c r="B21" s="11">
        <v>42671</v>
      </c>
      <c r="C21" s="12">
        <v>1462.8020833333333</v>
      </c>
      <c r="D21" t="s">
        <v>79</v>
      </c>
      <c r="E21" s="9" t="s">
        <v>80</v>
      </c>
      <c r="F21" s="9" t="s">
        <v>33</v>
      </c>
      <c r="G21" s="18">
        <v>2.9609999999999999</v>
      </c>
      <c r="H21">
        <v>2.7320000000000002</v>
      </c>
      <c r="I21" s="18">
        <f t="shared" si="0"/>
        <v>0.22899999999999965</v>
      </c>
      <c r="J21">
        <f t="shared" si="1"/>
        <v>7.733873691320488</v>
      </c>
      <c r="K21" t="s">
        <v>141</v>
      </c>
      <c r="L21" t="s">
        <v>142</v>
      </c>
      <c r="M21" s="9">
        <v>8593207.9871911574</v>
      </c>
      <c r="N21" s="9">
        <v>762623.45258333976</v>
      </c>
      <c r="O21" s="9">
        <v>8593119.2070208509</v>
      </c>
      <c r="P21" s="9">
        <v>762714.68727825396</v>
      </c>
      <c r="Q21" s="24">
        <f t="shared" si="3"/>
        <v>89.292515557445185</v>
      </c>
    </row>
    <row r="22" spans="1:17" x14ac:dyDescent="0.2">
      <c r="A22" t="s">
        <v>143</v>
      </c>
      <c r="B22" s="11">
        <v>42671</v>
      </c>
      <c r="C22" s="12">
        <v>1462.8159722222222</v>
      </c>
      <c r="D22" t="s">
        <v>84</v>
      </c>
      <c r="E22" s="9" t="s">
        <v>80</v>
      </c>
      <c r="F22" s="9" t="s">
        <v>33</v>
      </c>
      <c r="G22" s="18">
        <v>2.0539999999999998</v>
      </c>
      <c r="H22">
        <v>1.8759999999999999</v>
      </c>
      <c r="I22" s="18">
        <f t="shared" si="0"/>
        <v>0.17799999999999994</v>
      </c>
      <c r="J22">
        <f t="shared" si="1"/>
        <v>8.6660175267770185</v>
      </c>
      <c r="K22" t="s">
        <v>144</v>
      </c>
      <c r="L22" t="s">
        <v>145</v>
      </c>
      <c r="M22" s="9">
        <v>8593181.1218685769</v>
      </c>
      <c r="N22" s="9">
        <v>762669.08201973303</v>
      </c>
      <c r="O22" s="9">
        <v>8593119.2070208509</v>
      </c>
      <c r="P22" s="9">
        <v>762714.68727825396</v>
      </c>
      <c r="Q22" s="24">
        <f t="shared" si="3"/>
        <v>62.282048998527515</v>
      </c>
    </row>
    <row r="23" spans="1:17" x14ac:dyDescent="0.2">
      <c r="A23" t="s">
        <v>146</v>
      </c>
      <c r="B23" s="11">
        <v>42671</v>
      </c>
      <c r="C23" s="12">
        <v>1462.8229166666667</v>
      </c>
      <c r="D23" t="s">
        <v>96</v>
      </c>
      <c r="E23" s="9" t="s">
        <v>89</v>
      </c>
      <c r="F23" s="9" t="s">
        <v>28</v>
      </c>
      <c r="G23" s="18">
        <v>2.7080000000000002</v>
      </c>
      <c r="H23">
        <v>2.133</v>
      </c>
      <c r="I23" s="18">
        <f t="shared" si="0"/>
        <v>0.57500000000000018</v>
      </c>
      <c r="J23">
        <f t="shared" si="1"/>
        <v>21.233382570162487</v>
      </c>
      <c r="K23" t="s">
        <v>147</v>
      </c>
      <c r="L23" t="s">
        <v>148</v>
      </c>
      <c r="M23" s="9">
        <v>8593134.6625802107</v>
      </c>
      <c r="N23" s="9">
        <v>762705.77591739851</v>
      </c>
      <c r="O23" s="9">
        <v>8593119.2070208509</v>
      </c>
      <c r="P23" s="9">
        <v>762714.68727825396</v>
      </c>
      <c r="Q23" s="24">
        <f t="shared" si="3"/>
        <v>15.741209482810026</v>
      </c>
    </row>
    <row r="24" spans="1:17" x14ac:dyDescent="0.2">
      <c r="A24" t="s">
        <v>149</v>
      </c>
      <c r="B24" s="11">
        <v>42671</v>
      </c>
      <c r="C24" s="12">
        <v>1462.8298611111111</v>
      </c>
      <c r="D24" t="s">
        <v>88</v>
      </c>
      <c r="E24" s="9" t="s">
        <v>80</v>
      </c>
      <c r="F24" s="9" t="s">
        <v>33</v>
      </c>
      <c r="G24" s="18">
        <v>2.4870000000000001</v>
      </c>
      <c r="H24">
        <v>2.4489999999999998</v>
      </c>
      <c r="I24" s="18">
        <f t="shared" si="0"/>
        <v>3.8000000000000256E-2</v>
      </c>
      <c r="J24">
        <f t="shared" si="1"/>
        <v>1.5279453156413452</v>
      </c>
      <c r="K24" t="s">
        <v>150</v>
      </c>
      <c r="L24" t="s">
        <v>151</v>
      </c>
      <c r="M24" s="9">
        <v>8593105.7978097536</v>
      </c>
      <c r="N24" s="9">
        <v>762834.08967906842</v>
      </c>
      <c r="O24" s="9">
        <v>8593119.2070208509</v>
      </c>
      <c r="P24" s="9">
        <v>762714.68727825396</v>
      </c>
      <c r="Q24" s="24">
        <f t="shared" si="3"/>
        <v>17.297668717663015</v>
      </c>
    </row>
    <row r="25" spans="1:17" x14ac:dyDescent="0.2">
      <c r="A25" t="s">
        <v>152</v>
      </c>
      <c r="B25" s="11">
        <v>42671</v>
      </c>
      <c r="C25" s="12">
        <v>1462.8402777777778</v>
      </c>
      <c r="D25" t="s">
        <v>88</v>
      </c>
      <c r="E25" s="9" t="s">
        <v>89</v>
      </c>
      <c r="F25" s="9" t="s">
        <v>28</v>
      </c>
      <c r="G25" s="18">
        <v>2.9950000000000001</v>
      </c>
      <c r="H25">
        <v>2.5230000000000001</v>
      </c>
      <c r="I25" s="18">
        <f t="shared" si="0"/>
        <v>0.47199999999999998</v>
      </c>
      <c r="J25">
        <f t="shared" si="1"/>
        <v>15.759599332220366</v>
      </c>
      <c r="K25" t="s">
        <v>153</v>
      </c>
      <c r="L25" t="s">
        <v>154</v>
      </c>
      <c r="M25" s="9">
        <v>8593157.7083399687</v>
      </c>
      <c r="N25" s="9">
        <v>762707.19756510714</v>
      </c>
      <c r="O25" s="9">
        <v>8593119.2070208509</v>
      </c>
      <c r="P25" s="9">
        <v>762714.68727825396</v>
      </c>
      <c r="Q25" s="24">
        <f t="shared" si="3"/>
        <v>38.598462235701632</v>
      </c>
    </row>
    <row r="26" spans="1:17" x14ac:dyDescent="0.2">
      <c r="A26" t="s">
        <v>155</v>
      </c>
      <c r="B26" s="11">
        <v>42671</v>
      </c>
      <c r="C26" s="12">
        <v>1462.84375</v>
      </c>
      <c r="D26" t="s">
        <v>96</v>
      </c>
      <c r="E26" s="9" t="s">
        <v>89</v>
      </c>
      <c r="F26" s="9" t="s">
        <v>28</v>
      </c>
      <c r="G26" s="18">
        <v>2.8460000000000001</v>
      </c>
      <c r="H26">
        <v>2.4529999999999998</v>
      </c>
      <c r="I26" s="18">
        <f t="shared" si="0"/>
        <v>0.39300000000000024</v>
      </c>
      <c r="J26">
        <f t="shared" si="1"/>
        <v>13.808854532677451</v>
      </c>
      <c r="K26" t="s">
        <v>130</v>
      </c>
      <c r="L26" t="s">
        <v>156</v>
      </c>
      <c r="M26" s="9">
        <v>8593113.9063793402</v>
      </c>
      <c r="N26" s="9">
        <v>762689.58559366153</v>
      </c>
      <c r="O26" s="9">
        <v>8593119.2070208509</v>
      </c>
      <c r="P26" s="9">
        <v>762714.68727825396</v>
      </c>
      <c r="Q26" s="24">
        <f t="shared" si="3"/>
        <v>7.2937291570708069</v>
      </c>
    </row>
    <row r="27" spans="1:17" x14ac:dyDescent="0.2">
      <c r="A27" t="s">
        <v>157</v>
      </c>
      <c r="B27" s="11">
        <v>42672</v>
      </c>
      <c r="C27" s="12">
        <v>1462.8159722222222</v>
      </c>
      <c r="D27" t="s">
        <v>109</v>
      </c>
      <c r="E27" s="9" t="s">
        <v>158</v>
      </c>
      <c r="F27" s="9" t="s">
        <v>28</v>
      </c>
      <c r="G27" s="18">
        <v>2.1219999999999999</v>
      </c>
      <c r="H27">
        <v>1.845</v>
      </c>
      <c r="I27" s="18">
        <f t="shared" si="0"/>
        <v>0.27699999999999991</v>
      </c>
      <c r="J27">
        <f t="shared" si="1"/>
        <v>13.053722902921768</v>
      </c>
      <c r="K27" t="s">
        <v>115</v>
      </c>
      <c r="L27" t="s">
        <v>116</v>
      </c>
      <c r="M27" s="9">
        <v>8593120.2696860619</v>
      </c>
      <c r="N27" s="9">
        <v>762699.6053544716</v>
      </c>
      <c r="O27" s="9">
        <v>8593119.2070208509</v>
      </c>
      <c r="P27" s="9">
        <v>762714.68727825396</v>
      </c>
      <c r="Q27" s="24">
        <f t="shared" si="3"/>
        <v>4.0263111073422655</v>
      </c>
    </row>
    <row r="28" spans="1:17" x14ac:dyDescent="0.2">
      <c r="A28" t="s">
        <v>159</v>
      </c>
      <c r="B28" s="11">
        <v>42672</v>
      </c>
      <c r="C28" s="12">
        <v>1462.8368055555557</v>
      </c>
      <c r="D28" t="s">
        <v>88</v>
      </c>
      <c r="E28" s="9" t="s">
        <v>160</v>
      </c>
      <c r="F28" s="9" t="s">
        <v>33</v>
      </c>
      <c r="G28" s="18">
        <v>2.0139999999999998</v>
      </c>
      <c r="H28">
        <v>1.8939999999999999</v>
      </c>
      <c r="I28" s="18">
        <f t="shared" si="0"/>
        <v>0.11999999999999988</v>
      </c>
      <c r="J28">
        <f t="shared" si="1"/>
        <v>5.9582919563058532</v>
      </c>
      <c r="K28" t="s">
        <v>161</v>
      </c>
      <c r="L28" t="s">
        <v>162</v>
      </c>
      <c r="M28" s="9">
        <v>8593100.7586039435</v>
      </c>
      <c r="N28" s="9">
        <v>762648.71550009539</v>
      </c>
      <c r="O28" s="9">
        <v>8593119.2070208509</v>
      </c>
      <c r="P28" s="9">
        <v>762714.68727825396</v>
      </c>
      <c r="Q28" s="24">
        <f t="shared" si="3"/>
        <v>20.157278202813075</v>
      </c>
    </row>
    <row r="29" spans="1:17" x14ac:dyDescent="0.2">
      <c r="A29" t="s">
        <v>163</v>
      </c>
      <c r="B29" s="11">
        <v>42672</v>
      </c>
      <c r="C29" s="12">
        <v>1462.84375</v>
      </c>
      <c r="D29" t="s">
        <v>109</v>
      </c>
      <c r="E29" s="9" t="s">
        <v>80</v>
      </c>
      <c r="F29" s="9" t="s">
        <v>33</v>
      </c>
      <c r="G29" s="18">
        <v>1.9450000000000001</v>
      </c>
      <c r="H29">
        <v>1.748</v>
      </c>
      <c r="I29" s="18">
        <f t="shared" si="0"/>
        <v>0.19700000000000006</v>
      </c>
      <c r="J29">
        <f t="shared" si="1"/>
        <v>10.128534704370184</v>
      </c>
      <c r="K29" t="s">
        <v>161</v>
      </c>
      <c r="L29" t="s">
        <v>164</v>
      </c>
      <c r="M29" s="9">
        <v>8593101.0814018212</v>
      </c>
      <c r="N29" s="9">
        <v>762614.00738976663</v>
      </c>
      <c r="O29" s="9">
        <v>8593119.2070208509</v>
      </c>
      <c r="P29" s="9">
        <v>762714.68727825396</v>
      </c>
      <c r="Q29" s="24">
        <f t="shared" si="3"/>
        <v>20.717575960871415</v>
      </c>
    </row>
    <row r="30" spans="1:17" x14ac:dyDescent="0.2">
      <c r="A30" t="s">
        <v>165</v>
      </c>
      <c r="B30" s="11">
        <v>42672</v>
      </c>
      <c r="C30" s="12">
        <v>1462.8645833333333</v>
      </c>
      <c r="D30" t="s">
        <v>84</v>
      </c>
      <c r="E30" s="9" t="s">
        <v>160</v>
      </c>
      <c r="F30" s="9" t="s">
        <v>33</v>
      </c>
      <c r="G30" s="18">
        <v>1.887</v>
      </c>
      <c r="H30">
        <v>1.847</v>
      </c>
      <c r="I30" s="18">
        <f t="shared" si="0"/>
        <v>4.0000000000000036E-2</v>
      </c>
      <c r="J30">
        <f t="shared" si="1"/>
        <v>2.1197668256491808</v>
      </c>
      <c r="K30" t="s">
        <v>166</v>
      </c>
      <c r="L30" t="s">
        <v>167</v>
      </c>
      <c r="M30" s="9">
        <v>8593112.6722862311</v>
      </c>
      <c r="N30" s="9">
        <v>762590.87378083577</v>
      </c>
      <c r="O30" s="9">
        <v>8593119.2070208509</v>
      </c>
      <c r="P30" s="9">
        <v>762714.68727825396</v>
      </c>
      <c r="Q30" s="24">
        <f t="shared" si="3"/>
        <v>12.9041177137051</v>
      </c>
    </row>
    <row r="31" spans="1:17" x14ac:dyDescent="0.2">
      <c r="A31" t="s">
        <v>168</v>
      </c>
      <c r="B31" s="11">
        <v>42673</v>
      </c>
      <c r="C31" s="12">
        <v>1462.8090277777778</v>
      </c>
      <c r="D31" t="s">
        <v>79</v>
      </c>
      <c r="E31" s="9" t="s">
        <v>160</v>
      </c>
      <c r="F31" s="9" t="s">
        <v>33</v>
      </c>
      <c r="G31" s="18">
        <v>1.534</v>
      </c>
      <c r="H31">
        <v>1.498</v>
      </c>
      <c r="I31" s="18">
        <f t="shared" si="0"/>
        <v>3.6000000000000032E-2</v>
      </c>
      <c r="J31">
        <f t="shared" si="1"/>
        <v>2.3468057366362474</v>
      </c>
      <c r="K31" t="s">
        <v>169</v>
      </c>
      <c r="L31" t="s">
        <v>170</v>
      </c>
      <c r="M31" s="9">
        <v>8593066.7280812934</v>
      </c>
      <c r="N31" s="9">
        <v>762803.54259930784</v>
      </c>
      <c r="O31" s="9">
        <v>8593119.2070208509</v>
      </c>
      <c r="P31" s="9">
        <v>762714.68727825396</v>
      </c>
      <c r="Q31" s="24">
        <f t="shared" si="3"/>
        <v>53.318799856412419</v>
      </c>
    </row>
    <row r="32" spans="1:17" x14ac:dyDescent="0.2">
      <c r="A32" t="s">
        <v>171</v>
      </c>
      <c r="B32" s="11">
        <v>42673</v>
      </c>
      <c r="C32" s="12">
        <v>1462.8229166666667</v>
      </c>
      <c r="D32" t="s">
        <v>88</v>
      </c>
      <c r="E32" s="9" t="s">
        <v>158</v>
      </c>
      <c r="F32" s="9" t="s">
        <v>28</v>
      </c>
      <c r="G32" s="18">
        <v>1.609</v>
      </c>
      <c r="H32">
        <v>1.395</v>
      </c>
      <c r="I32" s="18">
        <f t="shared" si="0"/>
        <v>0.21399999999999997</v>
      </c>
      <c r="J32">
        <f t="shared" si="1"/>
        <v>13.300186451211932</v>
      </c>
      <c r="K32" t="s">
        <v>172</v>
      </c>
      <c r="L32" t="s">
        <v>173</v>
      </c>
      <c r="M32" s="9">
        <v>8593125.4776579719</v>
      </c>
      <c r="N32" s="9">
        <v>762734.66678171302</v>
      </c>
      <c r="O32" s="9">
        <v>8593119.2070208509</v>
      </c>
      <c r="P32" s="9">
        <v>762714.68727825396</v>
      </c>
      <c r="Q32" s="24">
        <f t="shared" si="3"/>
        <v>7.700674864125479</v>
      </c>
    </row>
    <row r="33" spans="1:17" x14ac:dyDescent="0.2">
      <c r="A33" t="s">
        <v>174</v>
      </c>
      <c r="B33" s="11">
        <v>42673</v>
      </c>
      <c r="C33" s="12">
        <v>1462.8368055555557</v>
      </c>
      <c r="D33" t="s">
        <v>96</v>
      </c>
      <c r="E33" s="9" t="s">
        <v>158</v>
      </c>
      <c r="F33" s="9" t="s">
        <v>28</v>
      </c>
      <c r="G33" s="18">
        <v>2.403</v>
      </c>
      <c r="H33">
        <v>1.847</v>
      </c>
      <c r="I33" s="18">
        <f t="shared" si="0"/>
        <v>0.55600000000000005</v>
      </c>
      <c r="J33">
        <f t="shared" si="1"/>
        <v>23.137744486059095</v>
      </c>
      <c r="K33" t="s">
        <v>175</v>
      </c>
      <c r="L33" t="s">
        <v>176</v>
      </c>
      <c r="M33" s="9">
        <v>8593106.7415074147</v>
      </c>
      <c r="N33" s="9">
        <v>762666.57944079791</v>
      </c>
      <c r="O33" s="9">
        <v>8593119.2070208509</v>
      </c>
      <c r="P33" s="9">
        <v>762714.68727825396</v>
      </c>
      <c r="Q33" s="24">
        <f t="shared" si="3"/>
        <v>14.265232654332241</v>
      </c>
    </row>
    <row r="34" spans="1:17" x14ac:dyDescent="0.2">
      <c r="A34" t="s">
        <v>177</v>
      </c>
      <c r="B34" s="11">
        <v>42673</v>
      </c>
      <c r="C34" s="12">
        <v>1462.84375</v>
      </c>
      <c r="D34" t="s">
        <v>88</v>
      </c>
      <c r="E34" s="9" t="s">
        <v>80</v>
      </c>
      <c r="F34" s="9" t="s">
        <v>33</v>
      </c>
      <c r="G34" s="18">
        <v>2.9009999999999998</v>
      </c>
      <c r="H34">
        <v>2.6539999999999999</v>
      </c>
      <c r="I34" s="18">
        <f t="shared" si="0"/>
        <v>0.24699999999999989</v>
      </c>
      <c r="J34">
        <f t="shared" si="1"/>
        <v>8.5143054119269195</v>
      </c>
      <c r="K34" t="s">
        <v>178</v>
      </c>
      <c r="L34" t="s">
        <v>122</v>
      </c>
      <c r="M34" s="9">
        <v>8593060.1316728331</v>
      </c>
      <c r="N34" s="9">
        <v>762818.57301822305</v>
      </c>
      <c r="O34" s="9">
        <v>8593119.2070208509</v>
      </c>
      <c r="P34" s="9">
        <v>762714.68727825396</v>
      </c>
      <c r="Q34" s="24">
        <f t="shared" si="3"/>
        <v>59.948164970963575</v>
      </c>
    </row>
    <row r="35" spans="1:17" x14ac:dyDescent="0.2">
      <c r="A35" t="s">
        <v>179</v>
      </c>
      <c r="B35" s="11">
        <v>42673</v>
      </c>
      <c r="C35" s="12">
        <v>1462.8506944444443</v>
      </c>
      <c r="D35" t="s">
        <v>84</v>
      </c>
      <c r="E35" s="9" t="s">
        <v>89</v>
      </c>
      <c r="F35" s="9" t="s">
        <v>28</v>
      </c>
      <c r="G35" s="18">
        <v>2.391</v>
      </c>
      <c r="H35">
        <v>2.2949999999999999</v>
      </c>
      <c r="I35" s="18">
        <f t="shared" si="0"/>
        <v>9.6000000000000085E-2</v>
      </c>
      <c r="J35">
        <f t="shared" si="1"/>
        <v>4.015056461731497</v>
      </c>
      <c r="K35" t="s">
        <v>180</v>
      </c>
      <c r="L35" t="s">
        <v>181</v>
      </c>
      <c r="M35" s="9">
        <v>8593078.6084067095</v>
      </c>
      <c r="N35" s="9">
        <v>762749.3226724019</v>
      </c>
      <c r="O35" s="9">
        <v>8593119.2070208509</v>
      </c>
      <c r="P35" s="9">
        <v>762714.68727825396</v>
      </c>
      <c r="Q35" s="24">
        <f t="shared" si="3"/>
        <v>41.022955334126848</v>
      </c>
    </row>
    <row r="36" spans="1:17" x14ac:dyDescent="0.2">
      <c r="A36" t="s">
        <v>182</v>
      </c>
      <c r="B36" s="11">
        <v>42673</v>
      </c>
      <c r="C36" s="12">
        <v>1462.8576388888889</v>
      </c>
      <c r="D36" t="s">
        <v>109</v>
      </c>
      <c r="E36" s="9" t="s">
        <v>89</v>
      </c>
      <c r="F36" s="9" t="s">
        <v>28</v>
      </c>
      <c r="G36" s="18">
        <v>2.504</v>
      </c>
      <c r="H36">
        <v>2.2349999999999999</v>
      </c>
      <c r="I36" s="18">
        <f t="shared" si="0"/>
        <v>0.26900000000000013</v>
      </c>
      <c r="J36">
        <f t="shared" si="1"/>
        <v>10.742811501597449</v>
      </c>
      <c r="K36" t="s">
        <v>130</v>
      </c>
      <c r="L36" t="s">
        <v>156</v>
      </c>
      <c r="M36" s="9">
        <v>8593113.9063793402</v>
      </c>
      <c r="N36" s="9">
        <v>762689.58559366153</v>
      </c>
      <c r="O36" s="9">
        <v>8593119.2070208509</v>
      </c>
      <c r="P36" s="9">
        <v>762714.68727825396</v>
      </c>
      <c r="Q36" s="24">
        <f t="shared" si="3"/>
        <v>7.2937291570708069</v>
      </c>
    </row>
    <row r="37" spans="1:17" x14ac:dyDescent="0.2">
      <c r="A37" t="s">
        <v>183</v>
      </c>
      <c r="B37" s="11">
        <v>42673</v>
      </c>
      <c r="C37" s="12">
        <v>1462.8645833333333</v>
      </c>
      <c r="D37" t="s">
        <v>109</v>
      </c>
      <c r="E37" s="9" t="s">
        <v>160</v>
      </c>
      <c r="F37" s="9" t="s">
        <v>33</v>
      </c>
      <c r="G37" s="18">
        <v>2.2709999999999999</v>
      </c>
      <c r="H37">
        <v>1.897</v>
      </c>
      <c r="I37" s="18">
        <f t="shared" si="0"/>
        <v>0.37399999999999989</v>
      </c>
      <c r="J37">
        <f t="shared" si="1"/>
        <v>16.468516072214879</v>
      </c>
      <c r="K37" t="s">
        <v>184</v>
      </c>
      <c r="L37" t="s">
        <v>185</v>
      </c>
      <c r="M37" s="9">
        <v>8593092.9436162505</v>
      </c>
      <c r="N37" s="9">
        <v>762794.73139825673</v>
      </c>
      <c r="O37" s="9">
        <v>8593119.2070208509</v>
      </c>
      <c r="P37" s="9">
        <v>762714.68727825396</v>
      </c>
      <c r="Q37" s="24">
        <f t="shared" si="3"/>
        <v>27.74545983044791</v>
      </c>
    </row>
    <row r="38" spans="1:17" x14ac:dyDescent="0.2">
      <c r="A38" t="s">
        <v>186</v>
      </c>
      <c r="B38" s="11">
        <v>42673</v>
      </c>
      <c r="C38" s="12">
        <v>1462.8715277777778</v>
      </c>
      <c r="D38" t="s">
        <v>96</v>
      </c>
      <c r="E38" s="9" t="s">
        <v>158</v>
      </c>
      <c r="F38" s="9" t="s">
        <v>28</v>
      </c>
      <c r="G38" s="18">
        <v>2.1509999999999998</v>
      </c>
      <c r="H38">
        <v>1.8029999999999999</v>
      </c>
      <c r="I38" s="18">
        <f t="shared" si="0"/>
        <v>0.34799999999999986</v>
      </c>
      <c r="J38">
        <f t="shared" si="1"/>
        <v>16.178521617852155</v>
      </c>
      <c r="K38" t="s">
        <v>115</v>
      </c>
      <c r="L38" t="s">
        <v>116</v>
      </c>
      <c r="M38" s="9">
        <v>8593120.2696860619</v>
      </c>
      <c r="N38" s="9">
        <v>762699.6053544716</v>
      </c>
      <c r="O38" s="9">
        <v>8593119.2070208509</v>
      </c>
      <c r="P38" s="9">
        <v>762714.68727825396</v>
      </c>
      <c r="Q38" s="24">
        <f t="shared" si="3"/>
        <v>4.0263111073422655</v>
      </c>
    </row>
    <row r="39" spans="1:17" x14ac:dyDescent="0.2">
      <c r="A39" t="s">
        <v>187</v>
      </c>
      <c r="B39" s="11">
        <v>42674</v>
      </c>
      <c r="C39" s="12">
        <v>1462.8020833333333</v>
      </c>
      <c r="D39" t="s">
        <v>109</v>
      </c>
      <c r="E39" s="9" t="s">
        <v>158</v>
      </c>
      <c r="F39" s="9" t="s">
        <v>28</v>
      </c>
      <c r="G39" s="18">
        <v>2.4510000000000001</v>
      </c>
      <c r="H39">
        <v>2.0720000000000001</v>
      </c>
      <c r="I39" s="18">
        <f t="shared" si="0"/>
        <v>0.379</v>
      </c>
      <c r="J39">
        <f t="shared" si="1"/>
        <v>15.463076295389635</v>
      </c>
      <c r="K39" t="s">
        <v>180</v>
      </c>
      <c r="L39" t="s">
        <v>181</v>
      </c>
      <c r="M39" s="9">
        <v>8593078.6084067095</v>
      </c>
      <c r="N39" s="9">
        <v>762749.3226724019</v>
      </c>
      <c r="O39" s="9">
        <v>8593119.2070208509</v>
      </c>
      <c r="P39" s="9">
        <v>762714.68727825396</v>
      </c>
      <c r="Q39" s="24">
        <f t="shared" si="3"/>
        <v>41.022955334126848</v>
      </c>
    </row>
    <row r="40" spans="1:17" x14ac:dyDescent="0.2">
      <c r="A40" t="s">
        <v>188</v>
      </c>
      <c r="B40" s="11">
        <v>42674</v>
      </c>
      <c r="C40" s="12">
        <v>1462.8090277777778</v>
      </c>
      <c r="D40" t="s">
        <v>109</v>
      </c>
      <c r="E40" s="9" t="s">
        <v>160</v>
      </c>
      <c r="F40" s="9" t="s">
        <v>33</v>
      </c>
      <c r="G40" s="18">
        <v>1.6890000000000001</v>
      </c>
      <c r="H40">
        <v>1.5109999999999999</v>
      </c>
      <c r="I40" s="18">
        <f t="shared" si="0"/>
        <v>0.17800000000000016</v>
      </c>
      <c r="J40">
        <f t="shared" si="1"/>
        <v>10.53878034339847</v>
      </c>
      <c r="K40" t="s">
        <v>189</v>
      </c>
      <c r="L40" t="s">
        <v>190</v>
      </c>
      <c r="M40" s="9">
        <v>8593124.7098130919</v>
      </c>
      <c r="N40" s="9">
        <v>762718.05864919431</v>
      </c>
      <c r="O40" s="9">
        <v>8593119.2070208509</v>
      </c>
      <c r="P40" s="9">
        <v>762714.68727825396</v>
      </c>
      <c r="Q40" s="24">
        <f t="shared" si="3"/>
        <v>5.8010424398148137</v>
      </c>
    </row>
    <row r="41" spans="1:17" x14ac:dyDescent="0.2">
      <c r="A41" t="s">
        <v>191</v>
      </c>
      <c r="B41" s="11">
        <v>42674</v>
      </c>
      <c r="C41" s="12">
        <v>1462.8194444444443</v>
      </c>
      <c r="D41" t="s">
        <v>88</v>
      </c>
      <c r="E41" s="9" t="s">
        <v>160</v>
      </c>
      <c r="F41" s="9" t="s">
        <v>33</v>
      </c>
      <c r="G41" s="18">
        <v>1.8340000000000001</v>
      </c>
      <c r="H41">
        <v>1.6839999999999999</v>
      </c>
      <c r="I41" s="18">
        <f t="shared" si="0"/>
        <v>0.15000000000000013</v>
      </c>
      <c r="J41">
        <f t="shared" si="1"/>
        <v>8.1788440567066587</v>
      </c>
      <c r="K41" t="s">
        <v>192</v>
      </c>
      <c r="L41" t="s">
        <v>193</v>
      </c>
      <c r="M41" s="9">
        <v>8593131.3298709169</v>
      </c>
      <c r="N41" s="9">
        <v>762601.30962820956</v>
      </c>
      <c r="O41" s="9">
        <v>8593119.2070208509</v>
      </c>
      <c r="P41" s="9">
        <v>762714.68727825396</v>
      </c>
      <c r="Q41" s="24">
        <f t="shared" si="3"/>
        <v>16.135090448099223</v>
      </c>
    </row>
    <row r="42" spans="1:17" x14ac:dyDescent="0.2">
      <c r="A42" t="s">
        <v>194</v>
      </c>
      <c r="B42" s="11">
        <v>42674</v>
      </c>
      <c r="C42" s="12">
        <v>1462.8298611111111</v>
      </c>
      <c r="D42" t="s">
        <v>88</v>
      </c>
      <c r="E42" s="9" t="s">
        <v>158</v>
      </c>
      <c r="F42" s="9" t="s">
        <v>28</v>
      </c>
      <c r="G42" s="18">
        <v>1.964</v>
      </c>
      <c r="H42">
        <v>1.593</v>
      </c>
      <c r="I42" s="18">
        <f t="shared" si="0"/>
        <v>0.371</v>
      </c>
      <c r="J42">
        <f t="shared" si="1"/>
        <v>18.89002036659878</v>
      </c>
      <c r="K42" t="s">
        <v>161</v>
      </c>
      <c r="L42" t="s">
        <v>162</v>
      </c>
      <c r="M42" s="9">
        <v>8593100.7586039435</v>
      </c>
      <c r="N42" s="9">
        <v>762648.71550009539</v>
      </c>
      <c r="O42" s="9">
        <v>8593119.2070208509</v>
      </c>
      <c r="P42" s="9">
        <v>762714.68727825396</v>
      </c>
      <c r="Q42" s="24">
        <f t="shared" si="3"/>
        <v>20.157278202813075</v>
      </c>
    </row>
    <row r="43" spans="1:17" x14ac:dyDescent="0.2">
      <c r="A43" t="s">
        <v>195</v>
      </c>
      <c r="B43" s="11">
        <v>42674</v>
      </c>
      <c r="C43" s="12">
        <v>1462.84375</v>
      </c>
      <c r="D43" t="s">
        <v>79</v>
      </c>
      <c r="E43" s="9" t="s">
        <v>160</v>
      </c>
      <c r="F43" s="9" t="s">
        <v>33</v>
      </c>
      <c r="G43" s="18">
        <v>2.218</v>
      </c>
      <c r="H43">
        <v>2.1030000000000002</v>
      </c>
      <c r="I43" s="18">
        <f t="shared" si="0"/>
        <v>0.11499999999999977</v>
      </c>
      <c r="J43">
        <f t="shared" si="1"/>
        <v>5.1848512173128842</v>
      </c>
      <c r="K43" t="s">
        <v>196</v>
      </c>
      <c r="L43" t="s">
        <v>197</v>
      </c>
      <c r="M43" s="9">
        <v>8593069.4106552321</v>
      </c>
      <c r="N43" s="9">
        <v>762812.62262902991</v>
      </c>
      <c r="O43" s="9">
        <v>8593119.2070208509</v>
      </c>
      <c r="P43" s="9">
        <v>762714.68727825396</v>
      </c>
      <c r="Q43" s="24">
        <f t="shared" si="3"/>
        <v>50.770201689650314</v>
      </c>
    </row>
    <row r="44" spans="1:17" x14ac:dyDescent="0.2">
      <c r="A44" t="s">
        <v>198</v>
      </c>
      <c r="B44" s="11">
        <v>42675</v>
      </c>
      <c r="C44" s="12">
        <v>1462.8159722222222</v>
      </c>
      <c r="D44" t="s">
        <v>96</v>
      </c>
      <c r="E44" s="9" t="s">
        <v>158</v>
      </c>
      <c r="F44" s="9" t="s">
        <v>28</v>
      </c>
      <c r="G44" s="18">
        <v>1.863</v>
      </c>
      <c r="H44">
        <v>1.4079999999999999</v>
      </c>
      <c r="I44" s="18">
        <f t="shared" si="0"/>
        <v>0.45500000000000007</v>
      </c>
      <c r="J44">
        <f t="shared" si="1"/>
        <v>24.422973698336019</v>
      </c>
      <c r="K44" t="s">
        <v>172</v>
      </c>
      <c r="L44" t="s">
        <v>173</v>
      </c>
      <c r="M44" s="9">
        <v>8593125.4776579719</v>
      </c>
      <c r="N44" s="9">
        <v>762734.66678171302</v>
      </c>
      <c r="O44" s="9">
        <v>8593119.2070208509</v>
      </c>
      <c r="P44" s="9">
        <v>762714.68727825396</v>
      </c>
      <c r="Q44" s="24">
        <f t="shared" si="3"/>
        <v>7.700674864125479</v>
      </c>
    </row>
    <row r="45" spans="1:17" x14ac:dyDescent="0.2">
      <c r="A45" t="s">
        <v>199</v>
      </c>
      <c r="B45" s="11">
        <v>42675</v>
      </c>
      <c r="C45" s="12">
        <v>1462.8229166666667</v>
      </c>
      <c r="D45" t="s">
        <v>88</v>
      </c>
      <c r="E45" s="9" t="s">
        <v>158</v>
      </c>
      <c r="F45" s="9" t="s">
        <v>28</v>
      </c>
      <c r="G45" s="18">
        <v>2.2589999999999999</v>
      </c>
      <c r="H45">
        <v>2.105</v>
      </c>
      <c r="I45" s="18">
        <f t="shared" si="0"/>
        <v>0.15399999999999991</v>
      </c>
      <c r="J45">
        <f t="shared" si="1"/>
        <v>6.8171757414785272</v>
      </c>
      <c r="K45" t="s">
        <v>184</v>
      </c>
      <c r="L45" t="s">
        <v>185</v>
      </c>
      <c r="M45" s="9">
        <v>8593092.9436162505</v>
      </c>
      <c r="N45" s="9">
        <v>762794.73139825673</v>
      </c>
      <c r="O45" s="9">
        <v>8593119.2070208509</v>
      </c>
      <c r="P45" s="9">
        <v>762714.68727825396</v>
      </c>
      <c r="Q45" s="24">
        <f t="shared" si="3"/>
        <v>27.74545983044791</v>
      </c>
    </row>
    <row r="46" spans="1:17" x14ac:dyDescent="0.2">
      <c r="A46" t="s">
        <v>200</v>
      </c>
      <c r="B46" s="11">
        <v>42675</v>
      </c>
      <c r="C46" s="12">
        <v>1462.8333333333333</v>
      </c>
      <c r="D46" t="s">
        <v>88</v>
      </c>
      <c r="E46" s="9" t="s">
        <v>160</v>
      </c>
      <c r="F46" s="9" t="s">
        <v>33</v>
      </c>
      <c r="G46" s="18">
        <v>1.871</v>
      </c>
      <c r="H46">
        <v>1.742</v>
      </c>
      <c r="I46" s="18">
        <f t="shared" si="0"/>
        <v>0.129</v>
      </c>
      <c r="J46">
        <f t="shared" si="1"/>
        <v>6.8947087119187609</v>
      </c>
      <c r="K46" t="s">
        <v>175</v>
      </c>
      <c r="L46" t="s">
        <v>176</v>
      </c>
      <c r="M46" s="9">
        <v>8593106.7415074147</v>
      </c>
      <c r="N46" s="9">
        <v>762666.57944079791</v>
      </c>
      <c r="O46" s="9">
        <v>8593119.2070208509</v>
      </c>
      <c r="P46" s="9">
        <v>762714.68727825396</v>
      </c>
      <c r="Q46" s="24">
        <f t="shared" si="3"/>
        <v>14.265232654332241</v>
      </c>
    </row>
    <row r="47" spans="1:17" x14ac:dyDescent="0.2">
      <c r="A47" t="s">
        <v>201</v>
      </c>
      <c r="B47" s="11">
        <v>42675</v>
      </c>
      <c r="C47" s="12">
        <v>1462.8402777777778</v>
      </c>
      <c r="D47" t="s">
        <v>79</v>
      </c>
      <c r="E47" s="9" t="s">
        <v>160</v>
      </c>
      <c r="F47" s="9" t="s">
        <v>33</v>
      </c>
      <c r="G47" s="18">
        <v>1.631</v>
      </c>
      <c r="H47">
        <v>1.524</v>
      </c>
      <c r="I47" s="18">
        <f t="shared" si="0"/>
        <v>0.10699999999999998</v>
      </c>
      <c r="J47">
        <f t="shared" si="1"/>
        <v>6.5603923973022669</v>
      </c>
      <c r="K47" t="s">
        <v>169</v>
      </c>
      <c r="L47" t="s">
        <v>170</v>
      </c>
      <c r="M47" s="9">
        <v>8593066.7280812934</v>
      </c>
      <c r="N47" s="9">
        <v>762803.54259930784</v>
      </c>
      <c r="O47" s="9">
        <v>8593119.2070208509</v>
      </c>
      <c r="P47" s="9">
        <v>762714.68727825396</v>
      </c>
      <c r="Q47" s="24">
        <f t="shared" si="3"/>
        <v>53.318799856412419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Thermoregulatory behaviour </vt:lpstr>
      <vt:lpstr>Temp larvae production</vt:lpstr>
      <vt:lpstr>Toad dehydration trials</vt:lpstr>
      <vt:lpstr>Heat hydration behaviour</vt:lpstr>
      <vt:lpstr>Captive faecal behaviour</vt:lpstr>
      <vt:lpstr>Faecal water loss</vt:lpstr>
      <vt:lpstr>Hydric larvae survival</vt:lpstr>
      <vt:lpstr>Captive infection intensity</vt:lpstr>
      <vt:lpstr>Wild faceal trials</vt:lpstr>
      <vt:lpstr>Agar faceal trials</vt:lpstr>
      <vt:lpstr>Radiotelemetry</vt:lpstr>
      <vt:lpstr>Telemetry faecal samples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2018-01-03T21:24:24Z</dcterms:created>
  <dcterms:modified xsi:type="dcterms:W3CDTF">2018-01-03T21:48:25Z</dcterms:modified>
</cp:coreProperties>
</file>