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8885" windowHeight="8115" activeTab="10"/>
  </bookViews>
  <sheets>
    <sheet name="Biomass" sheetId="10" r:id="rId1"/>
    <sheet name="Ch traits" sheetId="1" r:id="rId2"/>
    <sheet name="wood trait" sheetId="3" r:id="rId3"/>
    <sheet name="soil" sheetId="4" r:id="rId4"/>
    <sheet name="soil W corr" sheetId="5" r:id="rId5"/>
    <sheet name="soil ch corr" sheetId="6" r:id="rId6"/>
    <sheet name="Wood corr" sheetId="7" r:id="rId7"/>
    <sheet name="ch corr" sheetId="8" r:id="rId8"/>
    <sheet name="ANOVA" sheetId="9" r:id="rId9"/>
    <sheet name="Porosity" sheetId="11" r:id="rId10"/>
    <sheet name="From Colorado lab" sheetId="12" r:id="rId11"/>
  </sheets>
  <definedNames>
    <definedName name="aspen" localSheetId="7">'ch corr'!#REF!</definedName>
    <definedName name="aspen_1" localSheetId="7">'ch corr'!#REF!</definedName>
    <definedName name="aspen_SR" localSheetId="7">'ch corr'!#REF!</definedName>
    <definedName name="aspenBIO" localSheetId="7">'ch corr'!#REF!</definedName>
    <definedName name="aspenBIO_1" localSheetId="7">'ch corr'!#REF!</definedName>
    <definedName name="aspenBIO_2" localSheetId="7">'ch corr'!$A$3:$B$47</definedName>
    <definedName name="birch" localSheetId="7">'ch corr'!#REF!</definedName>
    <definedName name="birch_1" localSheetId="7">'ch corr'!#REF!</definedName>
    <definedName name="birchBIO" localSheetId="7">'ch corr'!$C$3:$C$47</definedName>
    <definedName name="birchSR" localSheetId="7">'ch corr'!#REF!</definedName>
    <definedName name="pine" localSheetId="7">'ch corr'!#REF!</definedName>
    <definedName name="pine_1" localSheetId="7">'ch corr'!#REF!</definedName>
    <definedName name="pineBIO" localSheetId="7">'ch corr'!$D$3:$D$47</definedName>
    <definedName name="pineSR" localSheetId="7">'ch corr'!#REF!</definedName>
    <definedName name="_xlnm.Print_Area" localSheetId="10">'From Colorado lab'!$A$1:$N$83</definedName>
    <definedName name="spruce" localSheetId="7">'ch corr'!#REF!</definedName>
    <definedName name="spruce_1" localSheetId="7">'ch corr'!#REF!</definedName>
    <definedName name="spruceBIO" localSheetId="7">'ch corr'!$E$3:$E$46</definedName>
    <definedName name="spruceSR" localSheetId="7">'ch corr'!#REF!</definedName>
  </definedNames>
  <calcPr calcId="145621"/>
</workbook>
</file>

<file path=xl/calcChain.xml><?xml version="1.0" encoding="utf-8"?>
<calcChain xmlns="http://schemas.openxmlformats.org/spreadsheetml/2006/main">
  <c r="G75" i="11" l="1"/>
  <c r="F75" i="11"/>
  <c r="E75" i="11"/>
  <c r="D75" i="11"/>
  <c r="G72" i="11"/>
  <c r="F72" i="11"/>
  <c r="E72" i="11"/>
  <c r="D72" i="11"/>
  <c r="G69" i="11"/>
  <c r="F69" i="11"/>
  <c r="E69" i="11"/>
  <c r="D69" i="11"/>
  <c r="G66" i="11"/>
  <c r="F66" i="11"/>
  <c r="E66" i="11"/>
  <c r="D66" i="11"/>
  <c r="G63" i="11"/>
  <c r="F63" i="11"/>
  <c r="E63" i="11"/>
  <c r="D63" i="11"/>
  <c r="G59" i="11"/>
  <c r="F59" i="11"/>
  <c r="E59" i="11"/>
  <c r="D59" i="11"/>
  <c r="G55" i="11"/>
  <c r="F55" i="11"/>
  <c r="E55" i="11"/>
  <c r="D55" i="11"/>
  <c r="G52" i="11"/>
  <c r="F52" i="11"/>
  <c r="E52" i="11"/>
  <c r="D52" i="11"/>
  <c r="G48" i="11"/>
  <c r="F48" i="11"/>
  <c r="E48" i="11"/>
  <c r="D48" i="11"/>
  <c r="G43" i="11"/>
  <c r="F43" i="11"/>
  <c r="E43" i="11"/>
  <c r="D43" i="11"/>
  <c r="G39" i="11"/>
  <c r="F39" i="11"/>
  <c r="E39" i="11"/>
  <c r="D39" i="11"/>
  <c r="G35" i="11"/>
  <c r="F35" i="11"/>
  <c r="E35" i="11"/>
  <c r="D35" i="11"/>
  <c r="G31" i="11"/>
  <c r="F31" i="11"/>
  <c r="E31" i="11"/>
  <c r="D31" i="11"/>
  <c r="G26" i="11"/>
  <c r="F26" i="11"/>
  <c r="E26" i="11"/>
  <c r="D26" i="11"/>
  <c r="G18" i="11"/>
  <c r="F18" i="11"/>
  <c r="E18" i="11"/>
  <c r="D18" i="11"/>
  <c r="G15" i="11"/>
  <c r="F15" i="11"/>
  <c r="E15" i="11"/>
  <c r="D15" i="11"/>
  <c r="G9" i="11"/>
  <c r="F9" i="11"/>
  <c r="E9" i="11"/>
  <c r="D9" i="11"/>
  <c r="H403" i="10"/>
  <c r="G403" i="10"/>
  <c r="H402" i="10"/>
  <c r="G402" i="10"/>
  <c r="H401" i="10"/>
  <c r="G401" i="10"/>
  <c r="H400" i="10"/>
  <c r="G400" i="10"/>
  <c r="H399" i="10"/>
  <c r="G399" i="10"/>
  <c r="H398" i="10"/>
  <c r="G398" i="10"/>
  <c r="H397" i="10"/>
  <c r="G397" i="10"/>
  <c r="H396" i="10"/>
  <c r="G396" i="10"/>
  <c r="H395" i="10"/>
  <c r="G395" i="10"/>
  <c r="H394" i="10"/>
  <c r="G394" i="10"/>
  <c r="H393" i="10"/>
  <c r="G393" i="10"/>
  <c r="H392" i="10"/>
  <c r="G392" i="10"/>
  <c r="H391" i="10"/>
  <c r="G391" i="10"/>
  <c r="H390" i="10"/>
  <c r="G390" i="10"/>
  <c r="H389" i="10"/>
  <c r="G389" i="10"/>
  <c r="H388" i="10"/>
  <c r="G388" i="10"/>
  <c r="H387" i="10"/>
  <c r="G387" i="10"/>
  <c r="H386" i="10"/>
  <c r="G386" i="10"/>
  <c r="H385" i="10"/>
  <c r="G385" i="10"/>
  <c r="H384" i="10"/>
  <c r="G384" i="10"/>
  <c r="H383" i="10"/>
  <c r="G383" i="10"/>
  <c r="H382" i="10"/>
  <c r="G382" i="10"/>
  <c r="H381" i="10"/>
  <c r="G381" i="10"/>
  <c r="H380" i="10"/>
  <c r="G380" i="10"/>
  <c r="H379" i="10"/>
  <c r="G379" i="10"/>
  <c r="H378" i="10"/>
  <c r="G378" i="10"/>
  <c r="H377" i="10"/>
  <c r="G377" i="10"/>
  <c r="H376" i="10"/>
  <c r="G376" i="10"/>
  <c r="H375" i="10"/>
  <c r="G375" i="10"/>
  <c r="H374" i="10"/>
  <c r="G374" i="10"/>
  <c r="H373" i="10"/>
  <c r="G373" i="10"/>
  <c r="H372" i="10"/>
  <c r="G372" i="10"/>
  <c r="H371" i="10"/>
  <c r="G371" i="10"/>
  <c r="H370" i="10"/>
  <c r="G370" i="10"/>
  <c r="H369" i="10"/>
  <c r="G369" i="10"/>
  <c r="H368" i="10"/>
  <c r="G368" i="10"/>
  <c r="H367" i="10"/>
  <c r="G367" i="10"/>
  <c r="H366" i="10"/>
  <c r="G366" i="10"/>
  <c r="H365" i="10"/>
  <c r="G365" i="10"/>
  <c r="H364" i="10"/>
  <c r="G364" i="10"/>
  <c r="H363" i="10"/>
  <c r="G363" i="10"/>
  <c r="H362" i="10"/>
  <c r="G362" i="10"/>
  <c r="H361" i="10"/>
  <c r="G361" i="10"/>
  <c r="H360" i="10"/>
  <c r="G360" i="10"/>
  <c r="H359" i="10"/>
  <c r="G359" i="10"/>
  <c r="H358" i="10"/>
  <c r="G358" i="10"/>
  <c r="H357" i="10"/>
  <c r="G357" i="10"/>
  <c r="H356" i="10"/>
  <c r="G356" i="10"/>
  <c r="H355" i="10"/>
  <c r="G355" i="10"/>
  <c r="H354" i="10"/>
  <c r="G354" i="10"/>
  <c r="H353" i="10"/>
  <c r="G353" i="10"/>
  <c r="H352" i="10"/>
  <c r="G352" i="10"/>
  <c r="H351" i="10"/>
  <c r="G351" i="10"/>
  <c r="H350" i="10"/>
  <c r="G350" i="10"/>
  <c r="H349" i="10"/>
  <c r="G349" i="10"/>
  <c r="H348" i="10"/>
  <c r="G348" i="10"/>
  <c r="H347" i="10"/>
  <c r="G347" i="10"/>
  <c r="H346" i="10"/>
  <c r="G346" i="10"/>
  <c r="H345" i="10"/>
  <c r="G345" i="10"/>
  <c r="H344" i="10"/>
  <c r="G344" i="10"/>
  <c r="H343" i="10"/>
  <c r="G343" i="10"/>
  <c r="H342" i="10"/>
  <c r="G342" i="10"/>
  <c r="H341" i="10"/>
  <c r="G341" i="10"/>
  <c r="H340" i="10"/>
  <c r="G340" i="10"/>
  <c r="H339" i="10"/>
  <c r="G339" i="10"/>
  <c r="H338" i="10"/>
  <c r="G338" i="10"/>
  <c r="H337" i="10"/>
  <c r="G337" i="10"/>
  <c r="H336" i="10"/>
  <c r="G336" i="10"/>
  <c r="H335" i="10"/>
  <c r="G335" i="10"/>
  <c r="H334" i="10"/>
  <c r="G334" i="10"/>
  <c r="H333" i="10"/>
  <c r="G333" i="10"/>
  <c r="H332" i="10"/>
  <c r="G332" i="10"/>
  <c r="H331" i="10"/>
  <c r="G331" i="10"/>
  <c r="H330" i="10"/>
  <c r="G330" i="10"/>
  <c r="H329" i="10"/>
  <c r="G329" i="10"/>
  <c r="H328" i="10"/>
  <c r="G328" i="10"/>
  <c r="H327" i="10"/>
  <c r="G327" i="10"/>
  <c r="H326" i="10"/>
  <c r="G326" i="10"/>
  <c r="H325" i="10"/>
  <c r="G325" i="10"/>
  <c r="H324" i="10"/>
  <c r="G324" i="10"/>
  <c r="H323" i="10"/>
  <c r="G323" i="10"/>
  <c r="H322" i="10"/>
  <c r="G322" i="10"/>
  <c r="H321" i="10"/>
  <c r="G321" i="10"/>
  <c r="H320" i="10"/>
  <c r="G320" i="10"/>
  <c r="H319" i="10"/>
  <c r="G319" i="10"/>
  <c r="H318" i="10"/>
  <c r="G318" i="10"/>
  <c r="H317" i="10"/>
  <c r="G317" i="10"/>
  <c r="H316" i="10"/>
  <c r="G316" i="10"/>
  <c r="H315" i="10"/>
  <c r="G315" i="10"/>
  <c r="H314" i="10"/>
  <c r="G314" i="10"/>
  <c r="H313" i="10"/>
  <c r="G313" i="10"/>
  <c r="H312" i="10"/>
  <c r="G312" i="10"/>
  <c r="H311" i="10"/>
  <c r="G311" i="10"/>
  <c r="H310" i="10"/>
  <c r="G310" i="10"/>
  <c r="H309" i="10"/>
  <c r="G309" i="10"/>
  <c r="H308" i="10"/>
  <c r="G308" i="10"/>
  <c r="H307" i="10"/>
  <c r="G307" i="10"/>
  <c r="H306" i="10"/>
  <c r="G306" i="10"/>
  <c r="H305" i="10"/>
  <c r="G305" i="10"/>
  <c r="H304" i="10"/>
  <c r="G304" i="10"/>
  <c r="H303" i="10"/>
  <c r="G303" i="10"/>
  <c r="H302" i="10"/>
  <c r="G302" i="10"/>
  <c r="H301" i="10"/>
  <c r="G301" i="10"/>
  <c r="H300" i="10"/>
  <c r="G300" i="10"/>
  <c r="H299" i="10"/>
  <c r="G299" i="10"/>
  <c r="H298" i="10"/>
  <c r="G298" i="10"/>
  <c r="H297" i="10"/>
  <c r="G297" i="10"/>
  <c r="H296" i="10"/>
  <c r="G296" i="10"/>
  <c r="H295" i="10"/>
  <c r="G295" i="10"/>
  <c r="H294" i="10"/>
  <c r="G294" i="10"/>
  <c r="H293" i="10"/>
  <c r="G293" i="10"/>
  <c r="H292" i="10"/>
  <c r="G292" i="10"/>
  <c r="H291" i="10"/>
  <c r="G291" i="10"/>
  <c r="H290" i="10"/>
  <c r="G290" i="10"/>
  <c r="H289" i="10"/>
  <c r="G289" i="10"/>
  <c r="H288" i="10"/>
  <c r="G288" i="10"/>
  <c r="H287" i="10"/>
  <c r="G287" i="10"/>
  <c r="H286" i="10"/>
  <c r="G286" i="10"/>
  <c r="H285" i="10"/>
  <c r="G285" i="10"/>
  <c r="H284" i="10"/>
  <c r="G284" i="10"/>
  <c r="H283" i="10"/>
  <c r="G283" i="10"/>
  <c r="H282" i="10"/>
  <c r="G282" i="10"/>
  <c r="H281" i="10"/>
  <c r="G281" i="10"/>
  <c r="H280" i="10"/>
  <c r="G280" i="10"/>
  <c r="H279" i="10"/>
  <c r="G279" i="10"/>
  <c r="H278" i="10"/>
  <c r="G278" i="10"/>
  <c r="H277" i="10"/>
  <c r="G277" i="10"/>
  <c r="H276" i="10"/>
  <c r="G276" i="10"/>
  <c r="H275" i="10"/>
  <c r="G275" i="10"/>
  <c r="H274" i="10"/>
  <c r="G274" i="10"/>
  <c r="H273" i="10"/>
  <c r="G273" i="10"/>
  <c r="H272" i="10"/>
  <c r="G272" i="10"/>
  <c r="H271" i="10"/>
  <c r="G271" i="10"/>
  <c r="H270" i="10"/>
  <c r="G270" i="10"/>
  <c r="H269" i="10"/>
  <c r="G269" i="10"/>
  <c r="H268" i="10"/>
  <c r="G268" i="10"/>
  <c r="H267" i="10"/>
  <c r="G267" i="10"/>
  <c r="H266" i="10"/>
  <c r="G266" i="10"/>
  <c r="H265" i="10"/>
  <c r="G265" i="10"/>
  <c r="H264" i="10"/>
  <c r="G264" i="10"/>
  <c r="H263" i="10"/>
  <c r="G263" i="10"/>
  <c r="H262" i="10"/>
  <c r="G262" i="10"/>
  <c r="H261" i="10"/>
  <c r="G261" i="10"/>
  <c r="H260" i="10"/>
  <c r="G260" i="10"/>
  <c r="H259" i="10"/>
  <c r="G259" i="10"/>
  <c r="H258" i="10"/>
  <c r="G258" i="10"/>
  <c r="H257" i="10"/>
  <c r="G257" i="10"/>
  <c r="H256" i="10"/>
  <c r="G256" i="10"/>
  <c r="H255" i="10"/>
  <c r="G255" i="10"/>
  <c r="H254" i="10"/>
  <c r="G254" i="10"/>
  <c r="H253" i="10"/>
  <c r="G253" i="10"/>
  <c r="H252" i="10"/>
  <c r="G252" i="10"/>
  <c r="H251" i="10"/>
  <c r="G251" i="10"/>
  <c r="H250" i="10"/>
  <c r="G250" i="10"/>
  <c r="H249" i="10"/>
  <c r="G249" i="10"/>
  <c r="H248" i="10"/>
  <c r="G248" i="10"/>
  <c r="H247" i="10"/>
  <c r="G247" i="10"/>
  <c r="H246" i="10"/>
  <c r="G246" i="10"/>
  <c r="H245" i="10"/>
  <c r="G245" i="10"/>
  <c r="H244" i="10"/>
  <c r="G244" i="10"/>
  <c r="H243" i="10"/>
  <c r="G243" i="10"/>
  <c r="H242" i="10"/>
  <c r="G242" i="10"/>
  <c r="H241" i="10"/>
  <c r="G241" i="10"/>
  <c r="H240" i="10"/>
  <c r="G240" i="10"/>
  <c r="H239" i="10"/>
  <c r="G239" i="10"/>
  <c r="H238" i="10"/>
  <c r="G238" i="10"/>
  <c r="H237" i="10"/>
  <c r="G237" i="10"/>
  <c r="H236" i="10"/>
  <c r="G236" i="10"/>
  <c r="H235" i="10"/>
  <c r="G235" i="10"/>
  <c r="H234" i="10"/>
  <c r="G234" i="10"/>
  <c r="H233" i="10"/>
  <c r="G233" i="10"/>
  <c r="H232" i="10"/>
  <c r="G232" i="10"/>
  <c r="H231" i="10"/>
  <c r="G231" i="10"/>
  <c r="H230" i="10"/>
  <c r="G230" i="10"/>
  <c r="H229" i="10"/>
  <c r="G229" i="10"/>
  <c r="H228" i="10"/>
  <c r="G228" i="10"/>
  <c r="H227" i="10"/>
  <c r="G227" i="10"/>
  <c r="H226" i="10"/>
  <c r="G226" i="10"/>
  <c r="H225" i="10"/>
  <c r="G225" i="10"/>
  <c r="H224" i="10"/>
  <c r="G224" i="10"/>
  <c r="H223" i="10"/>
  <c r="G223" i="10"/>
  <c r="H222" i="10"/>
  <c r="G222" i="10"/>
  <c r="H221" i="10"/>
  <c r="G221" i="10"/>
  <c r="H220" i="10"/>
  <c r="G220" i="10"/>
  <c r="H219" i="10"/>
  <c r="G219" i="10"/>
  <c r="H218" i="10"/>
  <c r="G218" i="10"/>
  <c r="H217" i="10"/>
  <c r="G217" i="10"/>
  <c r="H216" i="10"/>
  <c r="G216" i="10"/>
  <c r="H215" i="10"/>
  <c r="G215" i="10"/>
  <c r="H214" i="10"/>
  <c r="G214" i="10"/>
  <c r="H213" i="10"/>
  <c r="G213" i="10"/>
  <c r="H212" i="10"/>
  <c r="G212" i="10"/>
  <c r="H211" i="10"/>
  <c r="G211" i="10"/>
  <c r="H210" i="10"/>
  <c r="G210" i="10"/>
  <c r="H209" i="10"/>
  <c r="G209" i="10"/>
  <c r="H208" i="10"/>
  <c r="G208" i="10"/>
  <c r="H207" i="10"/>
  <c r="G207" i="10"/>
  <c r="H206" i="10"/>
  <c r="G206" i="10"/>
  <c r="H205" i="10"/>
  <c r="G205" i="10"/>
  <c r="H204" i="10"/>
  <c r="G204" i="10"/>
  <c r="H203" i="10"/>
  <c r="G203" i="10"/>
  <c r="H202" i="10"/>
  <c r="G202" i="10"/>
  <c r="H201" i="10"/>
  <c r="G201" i="10"/>
  <c r="H200" i="10"/>
  <c r="G200" i="10"/>
  <c r="H199" i="10"/>
  <c r="G199" i="10"/>
  <c r="H198" i="10"/>
  <c r="G198" i="10"/>
  <c r="H197" i="10"/>
  <c r="G197" i="10"/>
  <c r="H196" i="10"/>
  <c r="G196" i="10"/>
  <c r="H195" i="10"/>
  <c r="G195" i="10"/>
  <c r="H194" i="10"/>
  <c r="G194" i="10"/>
  <c r="H193" i="10"/>
  <c r="G193" i="10"/>
  <c r="H192" i="10"/>
  <c r="G192" i="10"/>
  <c r="H191" i="10"/>
  <c r="G191" i="10"/>
  <c r="H190" i="10"/>
  <c r="G190" i="10"/>
  <c r="H189" i="10"/>
  <c r="G189" i="10"/>
  <c r="H188" i="10"/>
  <c r="G188" i="10"/>
  <c r="H187" i="10"/>
  <c r="G187" i="10"/>
  <c r="H186" i="10"/>
  <c r="G186" i="10"/>
  <c r="H185" i="10"/>
  <c r="G185" i="10"/>
  <c r="H184" i="10"/>
  <c r="G184" i="10"/>
  <c r="H183" i="10"/>
  <c r="G183" i="10"/>
  <c r="H182" i="10"/>
  <c r="G182" i="10"/>
  <c r="H181" i="10"/>
  <c r="G181" i="10"/>
  <c r="H180" i="10"/>
  <c r="G180" i="10"/>
  <c r="H179" i="10"/>
  <c r="G179" i="10"/>
  <c r="H178" i="10"/>
  <c r="G178" i="10"/>
  <c r="H177" i="10"/>
  <c r="G177" i="10"/>
  <c r="H176" i="10"/>
  <c r="G176" i="10"/>
  <c r="H175" i="10"/>
  <c r="G175" i="10"/>
  <c r="H174" i="10"/>
  <c r="G174" i="10"/>
  <c r="H173" i="10"/>
  <c r="G173" i="10"/>
  <c r="H172" i="10"/>
  <c r="G172" i="10"/>
  <c r="H171" i="10"/>
  <c r="G171" i="10"/>
  <c r="H170" i="10"/>
  <c r="G170" i="10"/>
  <c r="H169" i="10"/>
  <c r="G169" i="10"/>
  <c r="H168" i="10"/>
  <c r="G168" i="10"/>
  <c r="H167" i="10"/>
  <c r="G167" i="10"/>
  <c r="H166" i="10"/>
  <c r="G166" i="10"/>
  <c r="H165" i="10"/>
  <c r="G165" i="10"/>
  <c r="H164" i="10"/>
  <c r="G164" i="10"/>
  <c r="H163" i="10"/>
  <c r="G163" i="10"/>
  <c r="H162" i="10"/>
  <c r="G162" i="10"/>
  <c r="H161" i="10"/>
  <c r="G161" i="10"/>
  <c r="H160" i="10"/>
  <c r="G160" i="10"/>
  <c r="H159" i="10"/>
  <c r="G159" i="10"/>
  <c r="H158" i="10"/>
  <c r="G158" i="10"/>
  <c r="H157" i="10"/>
  <c r="G157" i="10"/>
  <c r="H156" i="10"/>
  <c r="G156" i="10"/>
  <c r="H155" i="10"/>
  <c r="G155" i="10"/>
  <c r="H154" i="10"/>
  <c r="G154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5" i="10"/>
  <c r="G145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G115" i="10"/>
  <c r="H114" i="10"/>
  <c r="G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H107" i="10"/>
  <c r="G107" i="10"/>
  <c r="H106" i="10"/>
  <c r="G106" i="10"/>
  <c r="H105" i="10"/>
  <c r="G105" i="10"/>
  <c r="H104" i="10"/>
  <c r="G104" i="10"/>
  <c r="H103" i="10"/>
  <c r="G103" i="10"/>
  <c r="H102" i="10"/>
  <c r="G102" i="10"/>
  <c r="H101" i="10"/>
  <c r="G101" i="10"/>
  <c r="H100" i="10"/>
  <c r="G100" i="10"/>
  <c r="H99" i="10"/>
  <c r="G99" i="10"/>
  <c r="H98" i="10"/>
  <c r="G98" i="10"/>
  <c r="H97" i="10"/>
  <c r="G97" i="10"/>
  <c r="H96" i="10"/>
  <c r="G96" i="10"/>
  <c r="H95" i="10"/>
  <c r="G95" i="10"/>
  <c r="H94" i="10"/>
  <c r="G94" i="10"/>
  <c r="H93" i="10"/>
  <c r="G93" i="10"/>
  <c r="H92" i="10"/>
  <c r="G92" i="10"/>
  <c r="H91" i="10"/>
  <c r="G91" i="10"/>
  <c r="H90" i="10"/>
  <c r="G90" i="10"/>
  <c r="H89" i="10"/>
  <c r="G89" i="10"/>
  <c r="H88" i="10"/>
  <c r="G88" i="10"/>
  <c r="H87" i="10"/>
  <c r="G87" i="10"/>
  <c r="H86" i="10"/>
  <c r="G86" i="10"/>
  <c r="H85" i="10"/>
  <c r="G85" i="10"/>
  <c r="H84" i="10"/>
  <c r="G84" i="10"/>
  <c r="H83" i="10"/>
  <c r="G83" i="10"/>
  <c r="H82" i="10"/>
  <c r="G82" i="10"/>
  <c r="H81" i="10"/>
  <c r="G81" i="10"/>
  <c r="H80" i="10"/>
  <c r="G80" i="10"/>
  <c r="H79" i="10"/>
  <c r="G79" i="10"/>
  <c r="H78" i="10"/>
  <c r="G78" i="10"/>
  <c r="H77" i="10"/>
  <c r="G77" i="10"/>
  <c r="H76" i="10"/>
  <c r="G76" i="10"/>
  <c r="H75" i="10"/>
  <c r="G75" i="10"/>
  <c r="H74" i="10"/>
  <c r="G74" i="10"/>
  <c r="H73" i="10"/>
  <c r="G73" i="10"/>
  <c r="H72" i="10"/>
  <c r="G72" i="10"/>
  <c r="H71" i="10"/>
  <c r="G71" i="10"/>
  <c r="H70" i="10"/>
  <c r="G70" i="10"/>
  <c r="H69" i="10"/>
  <c r="G69" i="10"/>
  <c r="H68" i="10"/>
  <c r="G68" i="10"/>
  <c r="H67" i="10"/>
  <c r="G67" i="10"/>
  <c r="H66" i="10"/>
  <c r="G66" i="10"/>
  <c r="H65" i="10"/>
  <c r="G65" i="10"/>
  <c r="H64" i="10"/>
  <c r="G64" i="10"/>
  <c r="H63" i="10"/>
  <c r="G63" i="10"/>
  <c r="H62" i="10"/>
  <c r="G62" i="10"/>
  <c r="H61" i="10"/>
  <c r="G61" i="10"/>
  <c r="H60" i="10"/>
  <c r="G60" i="10"/>
  <c r="H59" i="10"/>
  <c r="G59" i="10"/>
  <c r="H58" i="10"/>
  <c r="G58" i="10"/>
  <c r="H57" i="10"/>
  <c r="G57" i="10"/>
  <c r="H56" i="10"/>
  <c r="G56" i="10"/>
  <c r="H55" i="10"/>
  <c r="G55" i="10"/>
  <c r="H54" i="10"/>
  <c r="G54" i="10"/>
  <c r="H53" i="10"/>
  <c r="G53" i="10"/>
  <c r="H52" i="10"/>
  <c r="G52" i="10"/>
  <c r="H51" i="10"/>
  <c r="G51" i="10"/>
  <c r="H50" i="10"/>
  <c r="G50" i="10"/>
  <c r="H49" i="10"/>
  <c r="G49" i="10"/>
  <c r="H48" i="10"/>
  <c r="G48" i="10"/>
  <c r="H47" i="10"/>
  <c r="G47" i="10"/>
  <c r="H46" i="10"/>
  <c r="G46" i="10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I11" i="1" l="1"/>
  <c r="H11" i="1"/>
  <c r="G11" i="1"/>
  <c r="C7" i="1" l="1"/>
  <c r="I14" i="1" l="1"/>
  <c r="H14" i="1"/>
  <c r="G14" i="1"/>
  <c r="F6" i="1" l="1"/>
  <c r="G13" i="1" l="1"/>
  <c r="G12" i="1"/>
  <c r="G10" i="1"/>
  <c r="G9" i="1"/>
  <c r="G8" i="1"/>
  <c r="G7" i="1"/>
  <c r="H8" i="1"/>
  <c r="H7" i="1"/>
  <c r="I8" i="1"/>
  <c r="I7" i="1"/>
  <c r="F12" i="3"/>
  <c r="E12" i="3"/>
  <c r="D12" i="3"/>
  <c r="D11" i="3"/>
  <c r="E11" i="3"/>
  <c r="F11" i="3"/>
  <c r="F10" i="3"/>
  <c r="E10" i="3"/>
  <c r="D10" i="3"/>
  <c r="D9" i="3"/>
  <c r="E9" i="3"/>
  <c r="F9" i="3"/>
  <c r="F8" i="3"/>
  <c r="E8" i="3"/>
  <c r="D8" i="3"/>
  <c r="D7" i="3"/>
  <c r="E7" i="3"/>
  <c r="F7" i="3"/>
  <c r="F6" i="3"/>
  <c r="E6" i="3"/>
  <c r="D6" i="3"/>
  <c r="D5" i="3"/>
  <c r="E5" i="3"/>
  <c r="F5" i="3"/>
  <c r="F4" i="3"/>
  <c r="E4" i="3"/>
  <c r="D4" i="3"/>
  <c r="I10" i="1"/>
  <c r="I9" i="1"/>
  <c r="I6" i="1"/>
  <c r="I12" i="1"/>
  <c r="I13" i="1"/>
  <c r="H13" i="1"/>
  <c r="H12" i="1"/>
  <c r="H10" i="1"/>
  <c r="H9" i="1"/>
  <c r="H6" i="1"/>
  <c r="G6" i="1"/>
  <c r="C14" i="1"/>
  <c r="C13" i="1"/>
  <c r="C12" i="1"/>
  <c r="C11" i="1"/>
  <c r="C10" i="1"/>
  <c r="C9" i="1"/>
  <c r="C8" i="1"/>
  <c r="C6" i="1"/>
  <c r="B14" i="1"/>
  <c r="B13" i="1"/>
  <c r="B12" i="1"/>
  <c r="B11" i="1"/>
  <c r="B10" i="1"/>
  <c r="B9" i="1"/>
  <c r="B8" i="1"/>
  <c r="B7" i="1"/>
  <c r="B6" i="1"/>
</calcChain>
</file>

<file path=xl/connections.xml><?xml version="1.0" encoding="utf-8"?>
<connections xmlns="http://schemas.openxmlformats.org/spreadsheetml/2006/main">
  <connection id="1" name="aspenBIO2" type="6" refreshedVersion="4" background="1" saveData="1">
    <textPr sourceFile="C:\Users\napl\Documents\Fieldwork\Exp1\correlations sessions\aspenBIO.txt" delimited="0" decimal="," thousands=" ">
      <textFields count="4">
        <textField/>
        <textField position="15"/>
        <textField position="34"/>
        <textField position="52"/>
      </textFields>
    </textPr>
  </connection>
  <connection id="2" name="birchBIO" type="6" refreshedVersion="4" background="1" saveData="1">
    <textPr sourceFile="C:\Users\napl\Documents\Fieldwork\Exp1\correlations sessions\birchBIO.txt" delimited="0" decimal="," thousands=" ">
      <textFields count="4">
        <textField/>
        <textField position="15"/>
        <textField position="34"/>
        <textField position="52"/>
      </textFields>
    </textPr>
  </connection>
  <connection id="3" name="pineBIO" type="6" refreshedVersion="4" background="1" saveData="1">
    <textPr sourceFile="C:\Users\napl\Documents\Fieldwork\Exp1\correlations sessions\pineBIO.txt" delimited="0" decimal="," thousands=" ">
      <textFields count="4">
        <textField/>
        <textField position="15"/>
        <textField position="34"/>
        <textField position="52"/>
      </textFields>
    </textPr>
  </connection>
  <connection id="4" name="spruceBIO" type="6" refreshedVersion="4" background="1" saveData="1">
    <textPr sourceFile="C:\Users\napl\Documents\Fieldwork\Exp1\correlations sessions\spruceBIO.txt" delimited="0" decimal="," thousands=" ">
      <textFields count="4">
        <textField/>
        <textField position="15"/>
        <textField position="34"/>
        <textField position="52"/>
      </textFields>
    </textPr>
  </connection>
</connections>
</file>

<file path=xl/sharedStrings.xml><?xml version="1.0" encoding="utf-8"?>
<sst xmlns="http://schemas.openxmlformats.org/spreadsheetml/2006/main" count="2143" uniqueCount="668">
  <si>
    <t>Empetrum soil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</si>
  <si>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</si>
  <si>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</si>
  <si>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</si>
  <si>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</si>
  <si>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</si>
  <si>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</si>
  <si>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</si>
  <si>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</si>
  <si>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</si>
  <si>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pH</t>
  </si>
  <si>
    <r>
      <t>EC (</t>
    </r>
    <r>
      <rPr>
        <sz val="11"/>
        <color theme="1"/>
        <rFont val="Calibri"/>
        <family val="2"/>
      </rPr>
      <t>μS)</t>
    </r>
  </si>
  <si>
    <t>02/2011</t>
  </si>
  <si>
    <t>Total C</t>
  </si>
  <si>
    <t>Total N</t>
  </si>
  <si>
    <t>Total P</t>
  </si>
  <si>
    <t>CEC</t>
  </si>
  <si>
    <t>BET</t>
  </si>
  <si>
    <t>Density</t>
  </si>
  <si>
    <t xml:space="preserve">Em 1 </t>
  </si>
  <si>
    <t>Em 2</t>
  </si>
  <si>
    <t>Em 3</t>
  </si>
  <si>
    <t>Em 4</t>
  </si>
  <si>
    <t>Em 5</t>
  </si>
  <si>
    <t>Fe 1</t>
  </si>
  <si>
    <t>Fe 2</t>
  </si>
  <si>
    <t>Fe 3</t>
  </si>
  <si>
    <t>Fe 4</t>
  </si>
  <si>
    <t>Fe 5</t>
  </si>
  <si>
    <t>N</t>
  </si>
  <si>
    <t>P</t>
  </si>
  <si>
    <t>C h A 1</t>
  </si>
  <si>
    <t>C h A 2</t>
  </si>
  <si>
    <t>C h A 3</t>
  </si>
  <si>
    <t>Ch B 1</t>
  </si>
  <si>
    <t>Ch B 2</t>
  </si>
  <si>
    <t>Ch B 3</t>
  </si>
  <si>
    <t>Ch C 1</t>
  </si>
  <si>
    <t>Ch C 2</t>
  </si>
  <si>
    <t>Ch C 3</t>
  </si>
  <si>
    <t>Ch D 1</t>
  </si>
  <si>
    <t>Ch D 2</t>
  </si>
  <si>
    <t>Ch D 3</t>
  </si>
  <si>
    <t>Ch E 1</t>
  </si>
  <si>
    <t>Ch E 2</t>
  </si>
  <si>
    <t>Ch E 3</t>
  </si>
  <si>
    <t>Ch F 1</t>
  </si>
  <si>
    <t>Ch F 2</t>
  </si>
  <si>
    <t>Ch F 3</t>
  </si>
  <si>
    <t>Ch G 1</t>
  </si>
  <si>
    <t>Ch G 2</t>
  </si>
  <si>
    <t>Ch G 3</t>
  </si>
  <si>
    <t>Ch H 1</t>
  </si>
  <si>
    <t>Ch H 2</t>
  </si>
  <si>
    <t>Ch H 3</t>
  </si>
  <si>
    <t>Ch I 1</t>
  </si>
  <si>
    <t>Ch I 2</t>
  </si>
  <si>
    <t>Ch I 3</t>
  </si>
  <si>
    <t>PO3- (mg/L)</t>
  </si>
  <si>
    <t>Wood traits</t>
  </si>
  <si>
    <t>W A 1</t>
  </si>
  <si>
    <t>W A 2</t>
  </si>
  <si>
    <t>W A 3</t>
  </si>
  <si>
    <t>W B 1</t>
  </si>
  <si>
    <t>W B 2</t>
  </si>
  <si>
    <t>W B 3</t>
  </si>
  <si>
    <t>W C 1</t>
  </si>
  <si>
    <t>W C 2</t>
  </si>
  <si>
    <t>W C 3</t>
  </si>
  <si>
    <t>W D 1</t>
  </si>
  <si>
    <t>W D 2</t>
  </si>
  <si>
    <t>W D 3</t>
  </si>
  <si>
    <t>W E 1</t>
  </si>
  <si>
    <t>W E 2</t>
  </si>
  <si>
    <t>W E 3</t>
  </si>
  <si>
    <t>W F 1</t>
  </si>
  <si>
    <t>W F 2</t>
  </si>
  <si>
    <t>W F 3</t>
  </si>
  <si>
    <t>W G 1</t>
  </si>
  <si>
    <t>W G 2</t>
  </si>
  <si>
    <t>W G 3</t>
  </si>
  <si>
    <t>W H 1</t>
  </si>
  <si>
    <t>W H 2</t>
  </si>
  <si>
    <t>W H 3</t>
  </si>
  <si>
    <t>W I 1</t>
  </si>
  <si>
    <t>W I 2</t>
  </si>
  <si>
    <t>W I 3</t>
  </si>
  <si>
    <t>A Picea</t>
  </si>
  <si>
    <t>B Pinus</t>
  </si>
  <si>
    <t>C Bet. Pub.</t>
  </si>
  <si>
    <t>D Bet. Pend.</t>
  </si>
  <si>
    <t>E Populus</t>
  </si>
  <si>
    <t>F Sorbus</t>
  </si>
  <si>
    <t>G Alnus</t>
  </si>
  <si>
    <t>H Salix</t>
  </si>
  <si>
    <t>I Emp</t>
  </si>
  <si>
    <t>Soil characteristics</t>
  </si>
  <si>
    <t>EC (μS)</t>
  </si>
  <si>
    <t>NO3- (mg/kg)</t>
  </si>
  <si>
    <t>NH4+ (mg/kg)</t>
  </si>
  <si>
    <t>PO3- (mg/kg)</t>
  </si>
  <si>
    <t>Emp Ch 1 - exp1</t>
  </si>
  <si>
    <t>Emp Ch 2- exp1</t>
  </si>
  <si>
    <t>Emp Ch 3 - exp1</t>
  </si>
  <si>
    <t>%transversal porosity</t>
  </si>
  <si>
    <t>% micropores</t>
  </si>
  <si>
    <t>% mesopores</t>
  </si>
  <si>
    <t>% macropores</t>
  </si>
  <si>
    <t>Total C      (%)</t>
  </si>
  <si>
    <t>Total N (%)</t>
  </si>
  <si>
    <t>Total P (mg/kg)</t>
  </si>
  <si>
    <t>CEC (meq/100g)</t>
  </si>
  <si>
    <r>
      <t>BET (m</t>
    </r>
    <r>
      <rPr>
        <sz val="11"/>
        <color theme="1"/>
        <rFont val="Calibri"/>
        <family val="2"/>
      </rPr>
      <t>²/g)</t>
    </r>
  </si>
  <si>
    <t>Transversal porosity (%)</t>
  </si>
  <si>
    <t>Picea abies</t>
  </si>
  <si>
    <t>Populus tremula</t>
  </si>
  <si>
    <t>Salix spp</t>
  </si>
  <si>
    <t>Pinus sylvestris</t>
  </si>
  <si>
    <t>B. pubescens</t>
  </si>
  <si>
    <t>B. pendula</t>
  </si>
  <si>
    <t>Alnus glutinosa</t>
  </si>
  <si>
    <t>E. hermaphroditum</t>
  </si>
  <si>
    <t>Sorbus aucuparia</t>
  </si>
  <si>
    <t>186.5</t>
  </si>
  <si>
    <t>22.9</t>
  </si>
  <si>
    <t>0.44</t>
  </si>
  <si>
    <t>15.47</t>
  </si>
  <si>
    <t>133.7</t>
  </si>
  <si>
    <t>70.28</t>
  </si>
  <si>
    <t>18.6</t>
  </si>
  <si>
    <t>0.33</t>
  </si>
  <si>
    <t>42.64</t>
  </si>
  <si>
    <t>541.4</t>
  </si>
  <si>
    <t>27.9</t>
  </si>
  <si>
    <t>0.59</t>
  </si>
  <si>
    <t>7.39</t>
  </si>
  <si>
    <t>7.05</t>
  </si>
  <si>
    <t>65.9</t>
  </si>
  <si>
    <t>29.4</t>
  </si>
  <si>
    <t>0.52</t>
  </si>
  <si>
    <t>13.67</t>
  </si>
  <si>
    <t>82.7</t>
  </si>
  <si>
    <t>40.2</t>
  </si>
  <si>
    <t>34.7</t>
  </si>
  <si>
    <t>6.89</t>
  </si>
  <si>
    <t>17.35</t>
  </si>
  <si>
    <t>40.9</t>
  </si>
  <si>
    <t>0.64</t>
  </si>
  <si>
    <t>9.14</t>
  </si>
  <si>
    <t>143.6</t>
  </si>
  <si>
    <t>77.04</t>
  </si>
  <si>
    <t>26.1</t>
  </si>
  <si>
    <t>0.61</t>
  </si>
  <si>
    <t>44.8</t>
  </si>
  <si>
    <t>26.91</t>
  </si>
  <si>
    <t>840.6</t>
  </si>
  <si>
    <t>35.5</t>
  </si>
  <si>
    <t>0.62</t>
  </si>
  <si>
    <t>6.39</t>
  </si>
  <si>
    <t>12.08</t>
  </si>
  <si>
    <t>9.3</t>
  </si>
  <si>
    <t>0.69</t>
  </si>
  <si>
    <t>7.04</t>
  </si>
  <si>
    <t>0.72</t>
  </si>
  <si>
    <t>72.22</t>
  </si>
  <si>
    <t>1.08</t>
  </si>
  <si>
    <t>51.2</t>
  </si>
  <si>
    <t>6.78</t>
  </si>
  <si>
    <t>6.25</t>
  </si>
  <si>
    <t>69.48</t>
  </si>
  <si>
    <t>2.47</t>
  </si>
  <si>
    <t>34.3</t>
  </si>
  <si>
    <t>2.27</t>
  </si>
  <si>
    <t>30.4</t>
  </si>
  <si>
    <t>65.54</t>
  </si>
  <si>
    <t>1.28</t>
  </si>
  <si>
    <t>2.23</t>
  </si>
  <si>
    <t>37.3</t>
  </si>
  <si>
    <t>7.42</t>
  </si>
  <si>
    <t>2.93</t>
  </si>
  <si>
    <t>6.87</t>
  </si>
  <si>
    <t>54.63</t>
  </si>
  <si>
    <t>1.37</t>
  </si>
  <si>
    <t>39.1</t>
  </si>
  <si>
    <t>61.59</t>
  </si>
  <si>
    <t>7.10</t>
  </si>
  <si>
    <t>159.0</t>
  </si>
  <si>
    <t>71.50</t>
  </si>
  <si>
    <t>73.70</t>
  </si>
  <si>
    <t>878.0</t>
  </si>
  <si>
    <t>1.00</t>
  </si>
  <si>
    <t>44.0</t>
  </si>
  <si>
    <t>38.0</t>
  </si>
  <si>
    <t xml:space="preserve">Transversal porosity </t>
  </si>
  <si>
    <t>(%)</t>
  </si>
  <si>
    <t>Total C  (%)</t>
  </si>
  <si>
    <t>52.0</t>
  </si>
  <si>
    <t>0.28</t>
  </si>
  <si>
    <t>25.0</t>
  </si>
  <si>
    <t>52.6</t>
  </si>
  <si>
    <t>0.37</t>
  </si>
  <si>
    <t>0.54</t>
  </si>
  <si>
    <t>36.5</t>
  </si>
  <si>
    <t>51.4</t>
  </si>
  <si>
    <t>31.0</t>
  </si>
  <si>
    <t>51.6</t>
  </si>
  <si>
    <t>49.2</t>
  </si>
  <si>
    <t>0.73</t>
  </si>
  <si>
    <t>50.2</t>
  </si>
  <si>
    <t>0.77</t>
  </si>
  <si>
    <t>31.2</t>
  </si>
  <si>
    <t>52.7</t>
  </si>
  <si>
    <t>1.09</t>
  </si>
  <si>
    <t>46.8</t>
  </si>
  <si>
    <t>50.0</t>
  </si>
  <si>
    <t>0.81</t>
  </si>
  <si>
    <t>0.60</t>
  </si>
  <si>
    <t>41.9</t>
  </si>
  <si>
    <t>55.6</t>
  </si>
  <si>
    <t>0.51</t>
  </si>
  <si>
    <t>36.4</t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</si>
  <si>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(mg/kg)</t>
    </r>
  </si>
  <si>
    <r>
      <t>PO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3-</t>
    </r>
    <r>
      <rPr>
        <sz val="11"/>
        <color theme="1"/>
        <rFont val="Calibri"/>
        <family val="2"/>
        <scheme val="minor"/>
      </rPr>
      <t xml:space="preserve"> (mg/kg)</t>
    </r>
  </si>
  <si>
    <t>EC        (μS)</t>
  </si>
  <si>
    <t>Empetrum hermaphroditum</t>
  </si>
  <si>
    <t>Rich soil</t>
  </si>
  <si>
    <t>Biomass</t>
  </si>
  <si>
    <t>-0.721 (0.028)</t>
  </si>
  <si>
    <t>0.314 (0.410)</t>
  </si>
  <si>
    <t>0.406 (0.279)</t>
  </si>
  <si>
    <t>0.288 (0.452)</t>
  </si>
  <si>
    <t>0.628 (0.070)</t>
  </si>
  <si>
    <t>0.365 (0.334)</t>
  </si>
  <si>
    <t>0.476 (0.195)</t>
  </si>
  <si>
    <t>-0.238 (0.537)</t>
  </si>
  <si>
    <t>TP</t>
  </si>
  <si>
    <t>0.049 (0.901)</t>
  </si>
  <si>
    <t>0.210 (0.588)</t>
  </si>
  <si>
    <t>PC1</t>
  </si>
  <si>
    <t>0.222 (0.565)</t>
  </si>
  <si>
    <t>0.346 (0.362)</t>
  </si>
  <si>
    <t>PC2</t>
  </si>
  <si>
    <t>0.901 (0.001)</t>
  </si>
  <si>
    <t>-0.110 (0.777)</t>
  </si>
  <si>
    <t>-0.432 (0.246)</t>
  </si>
  <si>
    <t>0.037 (0.925)</t>
  </si>
  <si>
    <t>-0.191 (0.622)</t>
  </si>
  <si>
    <t>0.941 (&lt;0.001)</t>
  </si>
  <si>
    <t>0.639 (0.064)</t>
  </si>
  <si>
    <t>-0.543 (0.131)</t>
  </si>
  <si>
    <t>0.164 (0.672)</t>
  </si>
  <si>
    <t>0.541 (0.133)</t>
  </si>
  <si>
    <t>-0.264 (0.492)</t>
  </si>
  <si>
    <t>0.883 (0.002)</t>
  </si>
  <si>
    <t>-0.306 (0.424)</t>
  </si>
  <si>
    <t>0.856 (0.003)</t>
  </si>
  <si>
    <t>-0.204 (0.599)</t>
  </si>
  <si>
    <t>0.884 (0.002)</t>
  </si>
  <si>
    <t>-0.334 (0.380)</t>
  </si>
  <si>
    <t>0.525 (0.146)</t>
  </si>
  <si>
    <t>-0.366 (0.333)</t>
  </si>
  <si>
    <t>-0.055 (0.887)</t>
  </si>
  <si>
    <t>0.409 (0.274)</t>
  </si>
  <si>
    <t>0.732 (0.025)</t>
  </si>
  <si>
    <t>PO43-</t>
  </si>
  <si>
    <t>0.032 (0.935)</t>
  </si>
  <si>
    <t>0.539 (0.134)</t>
  </si>
  <si>
    <t>NH4+</t>
  </si>
  <si>
    <t>-0.196 (0.614)</t>
  </si>
  <si>
    <t>0.454 (0.219)</t>
  </si>
  <si>
    <t>EC</t>
  </si>
  <si>
    <t>0.017 (0.965)</t>
  </si>
  <si>
    <t>Betula pubescens</t>
  </si>
  <si>
    <t>-0.351 (0.355)</t>
  </si>
  <si>
    <t>-0.408 (0.276)</t>
  </si>
  <si>
    <t>-0.349 (0.358)</t>
  </si>
  <si>
    <t>-0.475 (0.197)</t>
  </si>
  <si>
    <t>0.551 (0.124)</t>
  </si>
  <si>
    <t>0.386 (0.304)</t>
  </si>
  <si>
    <t>0.363 (0.336)</t>
  </si>
  <si>
    <t>0.723 (0.028)</t>
  </si>
  <si>
    <t>0.694 (0.038)</t>
  </si>
  <si>
    <t>0.684 (0.042)</t>
  </si>
  <si>
    <t>0.653 (0.057)</t>
  </si>
  <si>
    <t>0.643 (0.062)</t>
  </si>
  <si>
    <t>-0.013 (0.974)</t>
  </si>
  <si>
    <t>0.474 (0.197)</t>
  </si>
  <si>
    <t>0.337 (0.375)</t>
  </si>
  <si>
    <t>-0.013 (0.973)</t>
  </si>
  <si>
    <t>0.333 (0.381)</t>
  </si>
  <si>
    <t>-0.006 (0.987)</t>
  </si>
  <si>
    <t>0.010 (0.979)</t>
  </si>
  <si>
    <t>0.312 (0.413)</t>
  </si>
  <si>
    <t>0.515 (0.155)</t>
  </si>
  <si>
    <t>0.219 (0.572)</t>
  </si>
  <si>
    <t>0.238 (0.538)</t>
  </si>
  <si>
    <t>0.554 (0.121)</t>
  </si>
  <si>
    <t>0.500 (0.171)</t>
  </si>
  <si>
    <t>0.771 (0.015)</t>
  </si>
  <si>
    <t>0.661 (0.053)</t>
  </si>
  <si>
    <t>0.561 (0.116)</t>
  </si>
  <si>
    <t>0.055 (0.899)</t>
  </si>
  <si>
    <t>-0.174 (0.655)</t>
  </si>
  <si>
    <t>-0.012 (0.975)</t>
  </si>
  <si>
    <t>-0.458 (0.215)</t>
  </si>
  <si>
    <t>0.678 (0.045)</t>
  </si>
  <si>
    <t>0.706 (0.033)</t>
  </si>
  <si>
    <t>0.800 (0.010)</t>
  </si>
  <si>
    <t>0.399 (0.287)</t>
  </si>
  <si>
    <t>0.016 (0.968)</t>
  </si>
  <si>
    <t>-0.084 (0.831)</t>
  </si>
  <si>
    <t>-0.202 (0.602)</t>
  </si>
  <si>
    <t>0.070 (0.858)</t>
  </si>
  <si>
    <t>Transversal porosity</t>
  </si>
  <si>
    <t>0.393 (0.295)</t>
  </si>
  <si>
    <t>0.379 (0.315)</t>
  </si>
  <si>
    <t>0.538 (0.135)</t>
  </si>
  <si>
    <t>0.511 (0.159)</t>
  </si>
  <si>
    <t>0.487 (0.184)</t>
  </si>
  <si>
    <t>0.496 (0.174)</t>
  </si>
  <si>
    <t>0.673 (0.047)</t>
  </si>
  <si>
    <t>0.588 (0.096)</t>
  </si>
  <si>
    <t>0.482 (0.189)</t>
  </si>
  <si>
    <t>0.595 (0.091)</t>
  </si>
  <si>
    <t>0.368 (0.330)</t>
  </si>
  <si>
    <t>0.745 (0.021)</t>
  </si>
  <si>
    <t>0.754 (0.019)</t>
  </si>
  <si>
    <t>0.799 (0.010)</t>
  </si>
  <si>
    <t>0.260 (0.499)</t>
  </si>
  <si>
    <t>0.584 (0.099)</t>
  </si>
  <si>
    <t>0.279 (0.466)</t>
  </si>
  <si>
    <t>0.370 (0.328)</t>
  </si>
  <si>
    <t>0.006 (0.988)</t>
  </si>
  <si>
    <t>0.065 (0.868</t>
  </si>
  <si>
    <t>-0.047 (0.905)</t>
  </si>
  <si>
    <t>0.022 (0.956)</t>
  </si>
  <si>
    <t>-0.606 (0.084)</t>
  </si>
  <si>
    <t>0.787 (0.012)</t>
  </si>
  <si>
    <t>0.928 (0.000)</t>
  </si>
  <si>
    <t>0.855 (0.003)</t>
  </si>
  <si>
    <t>0.686 (0.041)</t>
  </si>
  <si>
    <t>Phosphate concentration</t>
  </si>
  <si>
    <t>0.484 (0.187)</t>
  </si>
  <si>
    <t>0.383 (0.310)</t>
  </si>
  <si>
    <t>0.467 (0.205)</t>
  </si>
  <si>
    <t>Ammonium concentration</t>
  </si>
  <si>
    <t>0.263 (0.494)</t>
  </si>
  <si>
    <t>0.521 (0.150)</t>
  </si>
  <si>
    <t>0.582 (0.100)</t>
  </si>
  <si>
    <t>-0.184 (0.635)</t>
  </si>
  <si>
    <t>Electric conductivity (EC)</t>
  </si>
  <si>
    <t>0.029 (0.941)</t>
  </si>
  <si>
    <t>-0.272 (0.480)</t>
  </si>
  <si>
    <t>-0.143 (0.713)</t>
  </si>
  <si>
    <t>-0.165 (0.672)</t>
  </si>
  <si>
    <t>Response variable</t>
  </si>
  <si>
    <t>Tree specie (T)</t>
  </si>
  <si>
    <t>Soil (S)</t>
  </si>
  <si>
    <t>Charcoal (C)</t>
  </si>
  <si>
    <t>TxS</t>
  </si>
  <si>
    <t>TxC</t>
  </si>
  <si>
    <t>CxS</t>
  </si>
  <si>
    <t>TxCxS</t>
  </si>
  <si>
    <t>Total biomass</t>
  </si>
  <si>
    <t>277.72 (&lt;0.001)</t>
  </si>
  <si>
    <t>32.23 (&lt;0.001)</t>
  </si>
  <si>
    <t>30.93 (&lt;0.001)</t>
  </si>
  <si>
    <t>4.58 (0.004)</t>
  </si>
  <si>
    <t>4.52 (&lt;0.001)</t>
  </si>
  <si>
    <t>32.18 (&lt;0.001)</t>
  </si>
  <si>
    <t>5.92 (&lt;0.001)</t>
  </si>
  <si>
    <t>Shoot biomass</t>
  </si>
  <si>
    <t>228.92 (&lt;0.001)</t>
  </si>
  <si>
    <t>19.67 (&lt;0.001)</t>
  </si>
  <si>
    <t>30.64 (&lt;0.001)</t>
  </si>
  <si>
    <t>5.42 (0.001)</t>
  </si>
  <si>
    <t>4.01 (&lt;0.001)</t>
  </si>
  <si>
    <t>32.98 (&lt;0.001)</t>
  </si>
  <si>
    <t>5.65 (&lt;0.001)</t>
  </si>
  <si>
    <t>Root biomass</t>
  </si>
  <si>
    <t>330.65 (&lt;0.001)</t>
  </si>
  <si>
    <t>62.05 (&lt;0.001)</t>
  </si>
  <si>
    <t>26.35 (&lt;0.001)</t>
  </si>
  <si>
    <t>2.70 (0.046)</t>
  </si>
  <si>
    <t>5.42 (&lt;0.001)</t>
  </si>
  <si>
    <t>26.55 (&lt;0.001)</t>
  </si>
  <si>
    <t>6.06 (&lt;0.001)</t>
  </si>
  <si>
    <t>S/R ratio</t>
  </si>
  <si>
    <t>62.46 (&lt;0.001)</t>
  </si>
  <si>
    <t>48.83 (&lt;0.001)</t>
  </si>
  <si>
    <t>1.63 (0.105)</t>
  </si>
  <si>
    <t>3.00 (0.031)</t>
  </si>
  <si>
    <t>2.41 (&lt;0.001)</t>
  </si>
  <si>
    <t>3.17 (0.001)</t>
  </si>
  <si>
    <t>2.57 (&lt;0.001)</t>
  </si>
  <si>
    <t>Tree specie</t>
  </si>
  <si>
    <t>Block</t>
  </si>
  <si>
    <t>soil</t>
  </si>
  <si>
    <t>charcoal</t>
  </si>
  <si>
    <t>DW Root</t>
  </si>
  <si>
    <t>DW shoot</t>
  </si>
  <si>
    <t>DW biomass</t>
  </si>
  <si>
    <t>R/S ratio</t>
  </si>
  <si>
    <t>Aspen</t>
  </si>
  <si>
    <t>O</t>
  </si>
  <si>
    <t>H (s)</t>
  </si>
  <si>
    <t>Birch</t>
  </si>
  <si>
    <t>Pine</t>
  </si>
  <si>
    <t>Spruce</t>
  </si>
  <si>
    <t>Ericaceous</t>
  </si>
  <si>
    <t>Herbaceous</t>
  </si>
  <si>
    <t>Calcul de porosity, Sept 2012</t>
  </si>
  <si>
    <t>All charcoals except "D", sections in sept 2011, in Black pictures from Sept 2011 and green sept 2012 and for wood, section+pictures in Sept 2012</t>
  </si>
  <si>
    <t>Charcoal exp1</t>
  </si>
  <si>
    <t>sorbus223</t>
  </si>
  <si>
    <t>A-Picea (ch)</t>
  </si>
  <si>
    <t>sorbus222</t>
  </si>
  <si>
    <t>A-Picea (W)</t>
  </si>
  <si>
    <t>B-Pinus (ch)</t>
  </si>
  <si>
    <t>salix000</t>
  </si>
  <si>
    <t>B-Pinus (W)</t>
  </si>
  <si>
    <t>salix001</t>
  </si>
  <si>
    <t>C-Bet.pub (ch)</t>
  </si>
  <si>
    <t>Chsalix023</t>
  </si>
  <si>
    <t>C-Bet.pub (W)</t>
  </si>
  <si>
    <t>Chsalix021</t>
  </si>
  <si>
    <t>D-Bet.pend (ch)</t>
  </si>
  <si>
    <t>Chsalix019</t>
  </si>
  <si>
    <t>D-Bet.pend (W)</t>
  </si>
  <si>
    <t>E-Populus (ch)</t>
  </si>
  <si>
    <t>populus260</t>
  </si>
  <si>
    <t>E-Populus (W)</t>
  </si>
  <si>
    <t>Chpop011</t>
  </si>
  <si>
    <t>F-Sorbus (ch)</t>
  </si>
  <si>
    <t>F-Sorbus (W)</t>
  </si>
  <si>
    <t>pinus171</t>
  </si>
  <si>
    <t>G-Alnus (ch)</t>
  </si>
  <si>
    <t>picea113</t>
  </si>
  <si>
    <t>G-Alnus (W)</t>
  </si>
  <si>
    <t>picea112</t>
  </si>
  <si>
    <t>H-Salix (ch)</t>
  </si>
  <si>
    <t>picea111</t>
  </si>
  <si>
    <t>H-Salix (W)</t>
  </si>
  <si>
    <t>picea087</t>
  </si>
  <si>
    <t>I-Emp (ch)</t>
  </si>
  <si>
    <t>picea085</t>
  </si>
  <si>
    <t>I-Emp (W)</t>
  </si>
  <si>
    <t>picea083</t>
  </si>
  <si>
    <t>emp204</t>
  </si>
  <si>
    <t>emp205</t>
  </si>
  <si>
    <t>Chemp027</t>
  </si>
  <si>
    <t>Chemp025</t>
  </si>
  <si>
    <t>alnus006</t>
  </si>
  <si>
    <t>alnus005</t>
  </si>
  <si>
    <t>Chalnus013</t>
  </si>
  <si>
    <t>Bet.pub093</t>
  </si>
  <si>
    <t>Chbet.pub009</t>
  </si>
  <si>
    <t>Chbet.pub003</t>
  </si>
  <si>
    <t>ChD041</t>
  </si>
  <si>
    <t>ChD039</t>
  </si>
  <si>
    <t>ChD020</t>
  </si>
  <si>
    <t>Wood exp1</t>
  </si>
  <si>
    <t>Walnus044</t>
  </si>
  <si>
    <t>Walnus042</t>
  </si>
  <si>
    <t>Walnus</t>
  </si>
  <si>
    <t>Wbet.pub008</t>
  </si>
  <si>
    <t>Wbet.pub006</t>
  </si>
  <si>
    <t>Wbet.pub002</t>
  </si>
  <si>
    <t>Wbet.pend029</t>
  </si>
  <si>
    <t>Wbet.pend021</t>
  </si>
  <si>
    <t>Wemp038</t>
  </si>
  <si>
    <t>Wemp035</t>
  </si>
  <si>
    <t>Wemp034</t>
  </si>
  <si>
    <t>Wpicea035</t>
  </si>
  <si>
    <t>Wpicea031</t>
  </si>
  <si>
    <t>Wpicea017</t>
  </si>
  <si>
    <t>Wpinus030</t>
  </si>
  <si>
    <t>Wpinus029</t>
  </si>
  <si>
    <t>Wsorbus036</t>
  </si>
  <si>
    <t>Wsorbus027</t>
  </si>
  <si>
    <t>Wsalix006</t>
  </si>
  <si>
    <t>Wsalix002</t>
  </si>
  <si>
    <t>Wpop016</t>
  </si>
  <si>
    <t>Wpop011</t>
  </si>
  <si>
    <t>Ericaceous soil</t>
  </si>
  <si>
    <t>Herbaceous soil</t>
  </si>
  <si>
    <t>0.022</t>
  </si>
  <si>
    <t>0.781</t>
  </si>
  <si>
    <t>0.028</t>
  </si>
  <si>
    <t>0.821</t>
  </si>
  <si>
    <t>0.024</t>
  </si>
  <si>
    <t>0.782</t>
  </si>
  <si>
    <t>0.810</t>
  </si>
  <si>
    <t>0.016</t>
  </si>
  <si>
    <t>0.671</t>
  </si>
  <si>
    <t>0.181</t>
  </si>
  <si>
    <t>6.904</t>
  </si>
  <si>
    <t>0.134</t>
  </si>
  <si>
    <t>5.452</t>
  </si>
  <si>
    <t>0.141</t>
  </si>
  <si>
    <t>5.686</t>
  </si>
  <si>
    <t>0.225</t>
  </si>
  <si>
    <t>5.698</t>
  </si>
  <si>
    <t>0.226</t>
  </si>
  <si>
    <t>5.727</t>
  </si>
  <si>
    <t>0.089</t>
  </si>
  <si>
    <t>1.208</t>
  </si>
  <si>
    <t>0.232</t>
  </si>
  <si>
    <t>2.691</t>
  </si>
  <si>
    <t>0.128</t>
  </si>
  <si>
    <t>0.914</t>
  </si>
  <si>
    <t>0.150</t>
  </si>
  <si>
    <t>1.735</t>
  </si>
  <si>
    <t>0.137</t>
  </si>
  <si>
    <t>1.367</t>
  </si>
  <si>
    <t>0.131</t>
  </si>
  <si>
    <t>0.705</t>
  </si>
  <si>
    <t>0.115</t>
  </si>
  <si>
    <t>4.264</t>
  </si>
  <si>
    <t>0.350</t>
  </si>
  <si>
    <t>1.547</t>
  </si>
  <si>
    <t>0.040</t>
  </si>
  <si>
    <t>0.715</t>
  </si>
  <si>
    <t>NO3- (mg/L)</t>
  </si>
  <si>
    <t>NH4+ (mg/L)</t>
  </si>
  <si>
    <t>R3126</t>
  </si>
  <si>
    <t>R3125</t>
  </si>
  <si>
    <t>R3124</t>
  </si>
  <si>
    <t>R3123</t>
  </si>
  <si>
    <t>R3122</t>
  </si>
  <si>
    <t>R3121</t>
  </si>
  <si>
    <t>R3120</t>
  </si>
  <si>
    <t>R3119</t>
  </si>
  <si>
    <t>R3144</t>
  </si>
  <si>
    <t>R3118</t>
  </si>
  <si>
    <t>R3143</t>
  </si>
  <si>
    <t>Ch I</t>
  </si>
  <si>
    <t>R3117</t>
  </si>
  <si>
    <t>R3142</t>
  </si>
  <si>
    <t>Ch H</t>
  </si>
  <si>
    <t>R3116</t>
  </si>
  <si>
    <t>R3141</t>
  </si>
  <si>
    <t>Ch G</t>
  </si>
  <si>
    <t>R3115</t>
  </si>
  <si>
    <t>R3140</t>
  </si>
  <si>
    <t>Ch F</t>
  </si>
  <si>
    <t>R3114</t>
  </si>
  <si>
    <t>R3139</t>
  </si>
  <si>
    <t>Ch E</t>
  </si>
  <si>
    <t>R3113</t>
  </si>
  <si>
    <t>R3138</t>
  </si>
  <si>
    <t>Ch D</t>
  </si>
  <si>
    <t>R3112</t>
  </si>
  <si>
    <t>R3137</t>
  </si>
  <si>
    <t>Ch C</t>
  </si>
  <si>
    <t>R3111</t>
  </si>
  <si>
    <t>R3136</t>
  </si>
  <si>
    <t>Ch B</t>
  </si>
  <si>
    <t>R3110</t>
  </si>
  <si>
    <t>R3135</t>
  </si>
  <si>
    <t>Ch A</t>
  </si>
  <si>
    <t>R3109</t>
  </si>
  <si>
    <t>R3134</t>
  </si>
  <si>
    <t>R3108</t>
  </si>
  <si>
    <t>R3133</t>
  </si>
  <si>
    <t>R3107</t>
  </si>
  <si>
    <t>R3132</t>
  </si>
  <si>
    <t>R3106</t>
  </si>
  <si>
    <t>R3131</t>
  </si>
  <si>
    <t>R3105</t>
  </si>
  <si>
    <t>R3130</t>
  </si>
  <si>
    <t>R3104</t>
  </si>
  <si>
    <t>R3129</t>
  </si>
  <si>
    <t>R3103</t>
  </si>
  <si>
    <t>R3128</t>
  </si>
  <si>
    <t>R3102</t>
  </si>
  <si>
    <t>R3127</t>
  </si>
  <si>
    <t>R3101</t>
  </si>
  <si>
    <r>
      <t>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/h</t>
    </r>
  </si>
  <si>
    <t>mg/kg</t>
  </si>
  <si>
    <t xml:space="preserve"> ----------%------------</t>
  </si>
  <si>
    <t>ID #</t>
  </si>
  <si>
    <t>#</t>
  </si>
  <si>
    <t>area</t>
  </si>
  <si>
    <t>meq/100g</t>
  </si>
  <si>
    <t xml:space="preserve"> ----------%-----------</t>
  </si>
  <si>
    <t>Sample</t>
  </si>
  <si>
    <t>Lab</t>
  </si>
  <si>
    <t>surface</t>
  </si>
  <si>
    <t>--------------Total----------------</t>
  </si>
  <si>
    <t>specific</t>
  </si>
  <si>
    <t>RESEARCH SOIL ANALYSIS</t>
  </si>
  <si>
    <t>BILLING:</t>
  </si>
  <si>
    <t/>
  </si>
  <si>
    <t>DATE REPORTED:  08-15-2011</t>
  </si>
  <si>
    <t>(970) 491-5061    FAX: 491-2930</t>
  </si>
  <si>
    <t>DATE RECEIVED:  02-24-2011</t>
  </si>
  <si>
    <t>Fort Collins,  CO  80523-1120</t>
  </si>
  <si>
    <t>Natural &amp; Environmental Sciences Bldg - A319</t>
  </si>
  <si>
    <t>Umea Sweden 90183</t>
  </si>
  <si>
    <t>Soil, Water and Plant Testing Laboratory</t>
  </si>
  <si>
    <t>Dept of Forest Ecology &amp; Mgmt</t>
  </si>
  <si>
    <t>Colorado State University</t>
  </si>
  <si>
    <t>Till Jochum/Michael Gundale/Swedish University of Ag Sciences</t>
  </si>
  <si>
    <t>R3100</t>
  </si>
  <si>
    <t>R3074</t>
  </si>
  <si>
    <t>R3099</t>
  </si>
  <si>
    <t>R3073</t>
  </si>
  <si>
    <t>R3098</t>
  </si>
  <si>
    <t>R3072</t>
  </si>
  <si>
    <t>R3097</t>
  </si>
  <si>
    <t>R3071</t>
  </si>
  <si>
    <t>R3096</t>
  </si>
  <si>
    <t>R3070</t>
  </si>
  <si>
    <t>R3095</t>
  </si>
  <si>
    <t>R3069</t>
  </si>
  <si>
    <t>R3094</t>
  </si>
  <si>
    <t>R3068</t>
  </si>
  <si>
    <t>R3093</t>
  </si>
  <si>
    <t>R3067</t>
  </si>
  <si>
    <t>R3092</t>
  </si>
  <si>
    <t>R3066</t>
  </si>
  <si>
    <t>R3091</t>
  </si>
  <si>
    <t>R3065</t>
  </si>
  <si>
    <t>R3090</t>
  </si>
  <si>
    <t>R3064</t>
  </si>
  <si>
    <t>R3089</t>
  </si>
  <si>
    <t>R3063</t>
  </si>
  <si>
    <t>R3088</t>
  </si>
  <si>
    <t>R3062</t>
  </si>
  <si>
    <t>R3087</t>
  </si>
  <si>
    <t>R3061</t>
  </si>
  <si>
    <t>R3086</t>
  </si>
  <si>
    <t>R3060</t>
  </si>
  <si>
    <t>R3085</t>
  </si>
  <si>
    <t>R3059</t>
  </si>
  <si>
    <t>R3084</t>
  </si>
  <si>
    <t>R3058</t>
  </si>
  <si>
    <t>R3083</t>
  </si>
  <si>
    <t>R3057</t>
  </si>
  <si>
    <t>R3082</t>
  </si>
  <si>
    <t>R3056</t>
  </si>
  <si>
    <t>R3081</t>
  </si>
  <si>
    <t>R3055</t>
  </si>
  <si>
    <t>R3080</t>
  </si>
  <si>
    <t>R3054</t>
  </si>
  <si>
    <t>R3079</t>
  </si>
  <si>
    <t>R3053</t>
  </si>
  <si>
    <t>R3078</t>
  </si>
  <si>
    <t>R3052</t>
  </si>
  <si>
    <t>R3077</t>
  </si>
  <si>
    <t>R3051</t>
  </si>
  <si>
    <t>R3076</t>
  </si>
  <si>
    <t>R3050</t>
  </si>
  <si>
    <t>R3075</t>
  </si>
  <si>
    <t>R3049</t>
  </si>
  <si>
    <t>Charcoal traits</t>
  </si>
  <si>
    <t xml:space="preserve">Er 1 </t>
  </si>
  <si>
    <t>Er 2</t>
  </si>
  <si>
    <t>Er 3</t>
  </si>
  <si>
    <t>Er 4</t>
  </si>
  <si>
    <t>Er 5</t>
  </si>
  <si>
    <t>He 1</t>
  </si>
  <si>
    <t>He 2</t>
  </si>
  <si>
    <t>He 3</t>
  </si>
  <si>
    <t>He 4</t>
  </si>
  <si>
    <t>He 5</t>
  </si>
  <si>
    <t>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</si>
</sst>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6" fillId="0" borderId="0" applyBorder="0"/>
    <xf numFmtId="0" fontId="18" fillId="0" borderId="0" applyBorder="0"/>
  </cellStyleXfs>
  <cellXfs count="151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165" fontId="0" fillId="0" borderId="0" xfId="0" applyNumberFormat="1"/>
    <xf numFmtId="0" fontId="3" fillId="0" borderId="0" xfId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2" fontId="0" fillId="0" borderId="0" xfId="0" applyNumberFormat="1" applyFill="1"/>
    <xf numFmtId="2" fontId="0" fillId="3" borderId="0" xfId="0" applyNumberFormat="1" applyFill="1"/>
    <xf numFmtId="0" fontId="5" fillId="2" borderId="0" xfId="1" applyFont="1" applyFill="1" applyAlignment="1">
      <alignment horizontal="center" vertical="center"/>
    </xf>
    <xf numFmtId="1" fontId="4" fillId="0" borderId="0" xfId="2" applyNumberFormat="1" applyFont="1" applyBorder="1" applyAlignment="1">
      <alignment horizontal="center"/>
    </xf>
    <xf numFmtId="2" fontId="4" fillId="0" borderId="0" xfId="2" applyNumberFormat="1" applyFont="1" applyAlignment="1">
      <alignment horizontal="center"/>
    </xf>
    <xf numFmtId="0" fontId="7" fillId="0" borderId="0" xfId="2" applyFont="1" applyBorder="1"/>
    <xf numFmtId="164" fontId="4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0" borderId="0" xfId="0" applyFont="1" applyBorder="1" applyAlignment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4" borderId="2" xfId="0" applyFill="1" applyBorder="1"/>
    <xf numFmtId="0" fontId="0" fillId="4" borderId="2" xfId="0" applyFill="1" applyBorder="1" applyAlignment="1">
      <alignment horizontal="center" vertical="center" wrapText="1"/>
    </xf>
    <xf numFmtId="0" fontId="8" fillId="4" borderId="3" xfId="0" applyFont="1" applyFill="1" applyBorder="1"/>
    <xf numFmtId="49" fontId="0" fillId="4" borderId="3" xfId="0" applyNumberFormat="1" applyFill="1" applyBorder="1" applyAlignment="1">
      <alignment horizontal="center"/>
    </xf>
    <xf numFmtId="0" fontId="8" fillId="4" borderId="0" xfId="0" applyFont="1" applyFill="1" applyBorder="1"/>
    <xf numFmtId="49" fontId="0" fillId="4" borderId="0" xfId="0" applyNumberFormat="1" applyFill="1" applyBorder="1" applyAlignment="1">
      <alignment horizontal="center"/>
    </xf>
    <xf numFmtId="0" fontId="8" fillId="4" borderId="1" xfId="0" applyFont="1" applyFill="1" applyBorder="1"/>
    <xf numFmtId="49" fontId="0" fillId="4" borderId="1" xfId="0" applyNumberForma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0" fillId="4" borderId="3" xfId="0" applyFill="1" applyBorder="1"/>
    <xf numFmtId="0" fontId="0" fillId="4" borderId="3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49" fontId="13" fillId="4" borderId="0" xfId="0" applyNumberFormat="1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0" fillId="0" borderId="0" xfId="0" applyNumberFormat="1" applyBorder="1"/>
    <xf numFmtId="164" fontId="8" fillId="0" borderId="0" xfId="0" applyNumberFormat="1" applyFont="1" applyBorder="1"/>
    <xf numFmtId="164" fontId="13" fillId="0" borderId="0" xfId="0" applyNumberFormat="1" applyFont="1" applyBorder="1"/>
    <xf numFmtId="164" fontId="0" fillId="0" borderId="0" xfId="0" applyNumberFormat="1" applyFill="1" applyBorder="1"/>
    <xf numFmtId="49" fontId="0" fillId="4" borderId="0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/>
    <xf numFmtId="165" fontId="0" fillId="0" borderId="0" xfId="0" applyNumberFormat="1" applyBorder="1"/>
    <xf numFmtId="0" fontId="0" fillId="0" borderId="0" xfId="0" applyFill="1" applyBorder="1"/>
    <xf numFmtId="0" fontId="0" fillId="0" borderId="4" xfId="0" applyBorder="1"/>
    <xf numFmtId="165" fontId="0" fillId="0" borderId="3" xfId="0" applyNumberFormat="1" applyBorder="1"/>
    <xf numFmtId="165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0" fontId="0" fillId="0" borderId="8" xfId="0" applyBorder="1"/>
    <xf numFmtId="165" fontId="12" fillId="0" borderId="1" xfId="0" applyNumberFormat="1" applyFont="1" applyBorder="1"/>
    <xf numFmtId="165" fontId="12" fillId="0" borderId="9" xfId="0" applyNumberFormat="1" applyFont="1" applyBorder="1"/>
    <xf numFmtId="167" fontId="0" fillId="0" borderId="4" xfId="0" applyNumberFormat="1" applyBorder="1"/>
    <xf numFmtId="0" fontId="16" fillId="0" borderId="6" xfId="0" applyFont="1" applyBorder="1"/>
    <xf numFmtId="165" fontId="16" fillId="0" borderId="0" xfId="0" applyNumberFormat="1" applyFont="1" applyBorder="1"/>
    <xf numFmtId="165" fontId="16" fillId="0" borderId="7" xfId="0" applyNumberFormat="1" applyFont="1" applyBorder="1"/>
    <xf numFmtId="0" fontId="16" fillId="0" borderId="8" xfId="0" applyFont="1" applyBorder="1"/>
    <xf numFmtId="165" fontId="17" fillId="0" borderId="3" xfId="0" applyNumberFormat="1" applyFont="1" applyBorder="1"/>
    <xf numFmtId="165" fontId="17" fillId="0" borderId="5" xfId="0" applyNumberFormat="1" applyFont="1" applyBorder="1"/>
    <xf numFmtId="0" fontId="0" fillId="0" borderId="10" xfId="0" applyBorder="1"/>
    <xf numFmtId="165" fontId="12" fillId="0" borderId="2" xfId="0" applyNumberFormat="1" applyFont="1" applyBorder="1"/>
    <xf numFmtId="165" fontId="12" fillId="0" borderId="11" xfId="0" applyNumberFormat="1" applyFont="1" applyBorder="1"/>
    <xf numFmtId="0" fontId="0" fillId="0" borderId="6" xfId="0" applyFill="1" applyBorder="1"/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0" borderId="3" xfId="0" applyNumberFormat="1" applyFill="1" applyBorder="1"/>
    <xf numFmtId="0" fontId="16" fillId="0" borderId="4" xfId="0" applyFont="1" applyBorder="1"/>
    <xf numFmtId="165" fontId="16" fillId="0" borderId="3" xfId="0" applyNumberFormat="1" applyFont="1" applyBorder="1"/>
    <xf numFmtId="165" fontId="16" fillId="0" borderId="5" xfId="0" applyNumberFormat="1" applyFont="1" applyBorder="1"/>
    <xf numFmtId="0" fontId="18" fillId="0" borderId="0" xfId="3"/>
    <xf numFmtId="0" fontId="4" fillId="0" borderId="0" xfId="3" applyFont="1"/>
    <xf numFmtId="0" fontId="19" fillId="0" borderId="0" xfId="3" applyFont="1"/>
    <xf numFmtId="0" fontId="4" fillId="0" borderId="0" xfId="3" applyFont="1" applyBorder="1"/>
    <xf numFmtId="0" fontId="4" fillId="0" borderId="0" xfId="3" quotePrefix="1" applyFont="1" applyAlignment="1">
      <alignment horizontal="left"/>
    </xf>
    <xf numFmtId="0" fontId="20" fillId="0" borderId="0" xfId="3" quotePrefix="1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 applyFill="1"/>
    <xf numFmtId="0" fontId="19" fillId="0" borderId="0" xfId="3" applyFont="1" applyFill="1"/>
    <xf numFmtId="0" fontId="4" fillId="0" borderId="12" xfId="3" applyFont="1" applyFill="1" applyBorder="1" applyAlignment="1">
      <alignment horizontal="center"/>
    </xf>
    <xf numFmtId="0" fontId="19" fillId="0" borderId="13" xfId="3" applyFont="1" applyFill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9" fillId="0" borderId="14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4" fillId="0" borderId="15" xfId="3" applyFont="1" applyFill="1" applyBorder="1" applyAlignment="1">
      <alignment horizontal="center"/>
    </xf>
    <xf numFmtId="0" fontId="19" fillId="0" borderId="16" xfId="3" applyFont="1" applyFill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0" xfId="3" quotePrefix="1" applyFont="1" applyFill="1" applyBorder="1" applyAlignment="1">
      <alignment horizontal="left"/>
    </xf>
    <xf numFmtId="0" fontId="19" fillId="0" borderId="17" xfId="3" applyFont="1" applyBorder="1" applyAlignment="1">
      <alignment horizontal="center"/>
    </xf>
    <xf numFmtId="0" fontId="19" fillId="0" borderId="18" xfId="3" applyFont="1" applyBorder="1" applyAlignment="1">
      <alignment horizontal="center"/>
    </xf>
    <xf numFmtId="0" fontId="4" fillId="0" borderId="19" xfId="3" applyFont="1" applyBorder="1"/>
    <xf numFmtId="0" fontId="4" fillId="0" borderId="17" xfId="3" applyFont="1" applyBorder="1"/>
    <xf numFmtId="0" fontId="4" fillId="0" borderId="18" xfId="3" applyFont="1" applyBorder="1"/>
    <xf numFmtId="0" fontId="4" fillId="0" borderId="13" xfId="3" applyFont="1" applyBorder="1"/>
    <xf numFmtId="0" fontId="4" fillId="0" borderId="16" xfId="3" applyFont="1" applyBorder="1"/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5" borderId="0" xfId="3" applyFont="1" applyFill="1"/>
    <xf numFmtId="0" fontId="21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1" fontId="4" fillId="0" borderId="0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166" fontId="4" fillId="0" borderId="0" xfId="3" applyNumberFormat="1" applyFont="1" applyAlignment="1">
      <alignment horizontal="center"/>
    </xf>
    <xf numFmtId="0" fontId="4" fillId="5" borderId="0" xfId="3" applyFont="1" applyFill="1" applyAlignment="1">
      <alignment horizontal="center"/>
    </xf>
    <xf numFmtId="0" fontId="5" fillId="0" borderId="0" xfId="1" applyFont="1" applyAlignment="1">
      <alignment horizontal="center" vertical="center"/>
    </xf>
    <xf numFmtId="165" fontId="4" fillId="0" borderId="0" xfId="3" applyNumberFormat="1" applyFont="1" applyAlignment="1">
      <alignment horizontal="center"/>
    </xf>
    <xf numFmtId="2" fontId="4" fillId="0" borderId="0" xfId="3" applyNumberFormat="1" applyFont="1" applyAlignment="1">
      <alignment horizontal="center"/>
    </xf>
    <xf numFmtId="0" fontId="9" fillId="4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1</xdr:row>
      <xdr:rowOff>19050</xdr:rowOff>
    </xdr:from>
    <xdr:ext cx="742950" cy="790575"/>
    <xdr:pic>
      <xdr:nvPicPr>
        <xdr:cNvPr id="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1907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257175</xdr:colOff>
      <xdr:row>8</xdr:row>
      <xdr:rowOff>0</xdr:rowOff>
    </xdr:from>
    <xdr:ext cx="742950" cy="790575"/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63917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257175</xdr:colOff>
      <xdr:row>8</xdr:row>
      <xdr:rowOff>0</xdr:rowOff>
    </xdr:from>
    <xdr:ext cx="742950" cy="790575"/>
    <xdr:pic>
      <xdr:nvPicPr>
        <xdr:cNvPr id="4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04022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333375</xdr:colOff>
      <xdr:row>8</xdr:row>
      <xdr:rowOff>0</xdr:rowOff>
    </xdr:from>
    <xdr:ext cx="742950" cy="790575"/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702117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257175</xdr:colOff>
      <xdr:row>43</xdr:row>
      <xdr:rowOff>38100</xdr:rowOff>
    </xdr:from>
    <xdr:ext cx="742950" cy="790575"/>
    <xdr:pic>
      <xdr:nvPicPr>
        <xdr:cNvPr id="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544127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333375</xdr:colOff>
      <xdr:row>43</xdr:row>
      <xdr:rowOff>19050</xdr:rowOff>
    </xdr:from>
    <xdr:ext cx="742950" cy="790575"/>
    <xdr:pic>
      <xdr:nvPicPr>
        <xdr:cNvPr id="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542222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birchBIO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pruceBIO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spenBIO_2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ineBIO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4"/>
  <sheetViews>
    <sheetView topLeftCell="A247" workbookViewId="0">
      <selection activeCell="K28" sqref="K28"/>
    </sheetView>
  </sheetViews>
  <sheetFormatPr defaultRowHeight="15" x14ac:dyDescent="0.25"/>
  <cols>
    <col min="3" max="3" width="12" customWidth="1"/>
  </cols>
  <sheetData>
    <row r="3" spans="1:9" x14ac:dyDescent="0.25">
      <c r="A3" s="77" t="s">
        <v>395</v>
      </c>
      <c r="B3" s="77" t="s">
        <v>396</v>
      </c>
      <c r="C3" s="77" t="s">
        <v>397</v>
      </c>
      <c r="D3" s="77" t="s">
        <v>398</v>
      </c>
      <c r="E3" s="77" t="s">
        <v>399</v>
      </c>
      <c r="F3" s="77" t="s">
        <v>400</v>
      </c>
      <c r="G3" s="77" t="s">
        <v>401</v>
      </c>
      <c r="H3" s="77" t="s">
        <v>402</v>
      </c>
      <c r="I3" s="36"/>
    </row>
    <row r="4" spans="1:9" x14ac:dyDescent="0.25">
      <c r="A4" s="78" t="s">
        <v>403</v>
      </c>
      <c r="B4" s="78">
        <v>1</v>
      </c>
      <c r="C4" s="78" t="s">
        <v>409</v>
      </c>
      <c r="D4" s="78" t="s">
        <v>1</v>
      </c>
      <c r="E4" s="79">
        <v>0.53400000000000003</v>
      </c>
      <c r="F4" s="79">
        <v>0.622</v>
      </c>
      <c r="G4" s="36">
        <f t="shared" ref="G4:G67" si="0">E4+F4</f>
        <v>1.1560000000000001</v>
      </c>
      <c r="H4" s="80">
        <f t="shared" ref="H4:H67" si="1">E4/F4</f>
        <v>0.85852090032154349</v>
      </c>
      <c r="I4" s="36"/>
    </row>
    <row r="5" spans="1:9" x14ac:dyDescent="0.25">
      <c r="A5" s="78" t="s">
        <v>403</v>
      </c>
      <c r="B5" s="78">
        <v>2</v>
      </c>
      <c r="C5" s="78" t="s">
        <v>409</v>
      </c>
      <c r="D5" s="78" t="s">
        <v>1</v>
      </c>
      <c r="E5" s="36">
        <v>0.80500000000000005</v>
      </c>
      <c r="F5" s="36">
        <v>0.89400000000000002</v>
      </c>
      <c r="G5" s="36">
        <f t="shared" si="0"/>
        <v>1.6990000000000001</v>
      </c>
      <c r="H5" s="80">
        <f t="shared" si="1"/>
        <v>0.90044742729306493</v>
      </c>
      <c r="I5" s="36"/>
    </row>
    <row r="6" spans="1:9" x14ac:dyDescent="0.25">
      <c r="A6" s="78" t="s">
        <v>403</v>
      </c>
      <c r="B6" s="78">
        <v>3</v>
      </c>
      <c r="C6" s="78" t="s">
        <v>409</v>
      </c>
      <c r="D6" s="78" t="s">
        <v>1</v>
      </c>
      <c r="E6" s="36">
        <v>0.53800000000000003</v>
      </c>
      <c r="F6" s="36">
        <v>0.66500000000000004</v>
      </c>
      <c r="G6" s="36">
        <f t="shared" si="0"/>
        <v>1.2030000000000001</v>
      </c>
      <c r="H6" s="80">
        <f t="shared" si="1"/>
        <v>0.80902255639097742</v>
      </c>
      <c r="I6" s="36"/>
    </row>
    <row r="7" spans="1:9" x14ac:dyDescent="0.25">
      <c r="A7" s="78" t="s">
        <v>403</v>
      </c>
      <c r="B7" s="78">
        <v>4</v>
      </c>
      <c r="C7" s="78" t="s">
        <v>409</v>
      </c>
      <c r="D7" s="78" t="s">
        <v>1</v>
      </c>
      <c r="E7" s="36">
        <v>0.40200000000000002</v>
      </c>
      <c r="F7" s="36">
        <v>0.71899999999999997</v>
      </c>
      <c r="G7" s="36">
        <f t="shared" si="0"/>
        <v>1.121</v>
      </c>
      <c r="H7" s="80">
        <f t="shared" si="1"/>
        <v>0.55910987482614749</v>
      </c>
      <c r="I7" s="36"/>
    </row>
    <row r="8" spans="1:9" x14ac:dyDescent="0.25">
      <c r="A8" s="78" t="s">
        <v>403</v>
      </c>
      <c r="B8" s="78">
        <v>5</v>
      </c>
      <c r="C8" s="78" t="s">
        <v>409</v>
      </c>
      <c r="D8" s="78" t="s">
        <v>1</v>
      </c>
      <c r="E8" s="36">
        <v>0.34200000000000003</v>
      </c>
      <c r="F8" s="36">
        <v>0.58199999999999996</v>
      </c>
      <c r="G8" s="36">
        <f t="shared" si="0"/>
        <v>0.92399999999999993</v>
      </c>
      <c r="H8" s="80">
        <f t="shared" si="1"/>
        <v>0.58762886597938158</v>
      </c>
      <c r="I8" s="36"/>
    </row>
    <row r="9" spans="1:9" x14ac:dyDescent="0.25">
      <c r="A9" s="78" t="s">
        <v>403</v>
      </c>
      <c r="B9" s="78">
        <v>1</v>
      </c>
      <c r="C9" s="78" t="s">
        <v>409</v>
      </c>
      <c r="D9" s="78" t="s">
        <v>2</v>
      </c>
      <c r="E9" s="79">
        <v>0.33700000000000002</v>
      </c>
      <c r="F9" s="79">
        <v>0.45200000000000001</v>
      </c>
      <c r="G9" s="36">
        <f t="shared" si="0"/>
        <v>0.78900000000000003</v>
      </c>
      <c r="H9" s="80">
        <f t="shared" si="1"/>
        <v>0.74557522123893805</v>
      </c>
      <c r="I9" s="36"/>
    </row>
    <row r="10" spans="1:9" x14ac:dyDescent="0.25">
      <c r="A10" s="78" t="s">
        <v>403</v>
      </c>
      <c r="B10" s="78">
        <v>2</v>
      </c>
      <c r="C10" s="78" t="s">
        <v>409</v>
      </c>
      <c r="D10" s="78" t="s">
        <v>2</v>
      </c>
      <c r="E10" s="36">
        <v>0.44</v>
      </c>
      <c r="F10" s="36">
        <v>0.52100000000000002</v>
      </c>
      <c r="G10" s="36">
        <f t="shared" si="0"/>
        <v>0.96100000000000008</v>
      </c>
      <c r="H10" s="80">
        <f t="shared" si="1"/>
        <v>0.84452975047984646</v>
      </c>
      <c r="I10" s="36"/>
    </row>
    <row r="11" spans="1:9" x14ac:dyDescent="0.25">
      <c r="A11" s="78" t="s">
        <v>403</v>
      </c>
      <c r="B11" s="78">
        <v>3</v>
      </c>
      <c r="C11" s="78" t="s">
        <v>409</v>
      </c>
      <c r="D11" s="78" t="s">
        <v>2</v>
      </c>
      <c r="E11" s="36">
        <v>0.48099999999999998</v>
      </c>
      <c r="F11" s="36">
        <v>0.63300000000000001</v>
      </c>
      <c r="G11" s="36">
        <f t="shared" si="0"/>
        <v>1.1139999999999999</v>
      </c>
      <c r="H11" s="80">
        <f t="shared" si="1"/>
        <v>0.75987361769352291</v>
      </c>
      <c r="I11" s="36"/>
    </row>
    <row r="12" spans="1:9" x14ac:dyDescent="0.25">
      <c r="A12" s="78" t="s">
        <v>403</v>
      </c>
      <c r="B12" s="78">
        <v>4</v>
      </c>
      <c r="C12" s="78" t="s">
        <v>409</v>
      </c>
      <c r="D12" s="78" t="s">
        <v>2</v>
      </c>
      <c r="E12" s="36">
        <v>0.40500000000000003</v>
      </c>
      <c r="F12" s="36">
        <v>0.66</v>
      </c>
      <c r="G12" s="36">
        <f t="shared" si="0"/>
        <v>1.0649999999999999</v>
      </c>
      <c r="H12" s="80">
        <f t="shared" si="1"/>
        <v>0.61363636363636365</v>
      </c>
      <c r="I12" s="36"/>
    </row>
    <row r="13" spans="1:9" x14ac:dyDescent="0.25">
      <c r="A13" s="78" t="s">
        <v>403</v>
      </c>
      <c r="B13" s="78">
        <v>5</v>
      </c>
      <c r="C13" s="78" t="s">
        <v>409</v>
      </c>
      <c r="D13" s="78" t="s">
        <v>2</v>
      </c>
      <c r="E13" s="36">
        <v>0.39900000000000002</v>
      </c>
      <c r="F13" s="36">
        <v>0.54200000000000004</v>
      </c>
      <c r="G13" s="36">
        <f t="shared" si="0"/>
        <v>0.94100000000000006</v>
      </c>
      <c r="H13" s="80">
        <f t="shared" si="1"/>
        <v>0.73616236162361626</v>
      </c>
      <c r="I13" s="36"/>
    </row>
    <row r="14" spans="1:9" x14ac:dyDescent="0.25">
      <c r="A14" s="78" t="s">
        <v>403</v>
      </c>
      <c r="B14" s="78">
        <v>1</v>
      </c>
      <c r="C14" s="78" t="s">
        <v>409</v>
      </c>
      <c r="D14" s="78" t="s">
        <v>3</v>
      </c>
      <c r="E14" s="79">
        <v>3.4000000000000002E-2</v>
      </c>
      <c r="F14" s="79">
        <v>5.6000000000000001E-2</v>
      </c>
      <c r="G14" s="36">
        <f t="shared" si="0"/>
        <v>0.09</v>
      </c>
      <c r="H14" s="80">
        <f t="shared" si="1"/>
        <v>0.60714285714285721</v>
      </c>
      <c r="I14" s="36"/>
    </row>
    <row r="15" spans="1:9" x14ac:dyDescent="0.25">
      <c r="A15" s="78" t="s">
        <v>403</v>
      </c>
      <c r="B15" s="78">
        <v>2</v>
      </c>
      <c r="C15" s="78" t="s">
        <v>409</v>
      </c>
      <c r="D15" s="78" t="s">
        <v>3</v>
      </c>
      <c r="E15" s="36">
        <v>0.20699999999999999</v>
      </c>
      <c r="F15" s="36">
        <v>0.38</v>
      </c>
      <c r="G15" s="36">
        <f t="shared" si="0"/>
        <v>0.58699999999999997</v>
      </c>
      <c r="H15" s="80">
        <f t="shared" si="1"/>
        <v>0.54473684210526307</v>
      </c>
      <c r="I15" s="36"/>
    </row>
    <row r="16" spans="1:9" x14ac:dyDescent="0.25">
      <c r="A16" s="78" t="s">
        <v>403</v>
      </c>
      <c r="B16" s="78">
        <v>3</v>
      </c>
      <c r="C16" s="78" t="s">
        <v>409</v>
      </c>
      <c r="D16" s="78" t="s">
        <v>3</v>
      </c>
      <c r="E16" s="36">
        <v>0.46899999999999997</v>
      </c>
      <c r="F16" s="36">
        <v>0.752</v>
      </c>
      <c r="G16" s="36">
        <f t="shared" si="0"/>
        <v>1.2210000000000001</v>
      </c>
      <c r="H16" s="80">
        <f t="shared" si="1"/>
        <v>0.62367021276595735</v>
      </c>
      <c r="I16" s="36"/>
    </row>
    <row r="17" spans="1:9" x14ac:dyDescent="0.25">
      <c r="A17" s="78" t="s">
        <v>403</v>
      </c>
      <c r="B17" s="78">
        <v>4</v>
      </c>
      <c r="C17" s="78" t="s">
        <v>409</v>
      </c>
      <c r="D17" s="78" t="s">
        <v>3</v>
      </c>
      <c r="E17" s="36">
        <v>0.38500000000000001</v>
      </c>
      <c r="F17" s="36">
        <v>0.5</v>
      </c>
      <c r="G17" s="36">
        <f t="shared" si="0"/>
        <v>0.88500000000000001</v>
      </c>
      <c r="H17" s="80">
        <f t="shared" si="1"/>
        <v>0.77</v>
      </c>
      <c r="I17" s="36"/>
    </row>
    <row r="18" spans="1:9" x14ac:dyDescent="0.25">
      <c r="A18" s="78" t="s">
        <v>403</v>
      </c>
      <c r="B18" s="78">
        <v>5</v>
      </c>
      <c r="C18" s="78" t="s">
        <v>409</v>
      </c>
      <c r="D18" s="78" t="s">
        <v>3</v>
      </c>
      <c r="E18" s="36">
        <v>0.51100000000000001</v>
      </c>
      <c r="F18" s="36">
        <v>0.65600000000000003</v>
      </c>
      <c r="G18" s="36">
        <f t="shared" si="0"/>
        <v>1.167</v>
      </c>
      <c r="H18" s="80">
        <f t="shared" si="1"/>
        <v>0.77896341463414631</v>
      </c>
      <c r="I18" s="36"/>
    </row>
    <row r="19" spans="1:9" x14ac:dyDescent="0.25">
      <c r="A19" s="78" t="s">
        <v>403</v>
      </c>
      <c r="B19" s="78">
        <v>1</v>
      </c>
      <c r="C19" s="78" t="s">
        <v>409</v>
      </c>
      <c r="D19" s="78" t="s">
        <v>4</v>
      </c>
      <c r="E19" s="36">
        <v>2.1999999999999999E-2</v>
      </c>
      <c r="F19" s="36">
        <v>4.2000000000000003E-2</v>
      </c>
      <c r="G19" s="36">
        <f t="shared" si="0"/>
        <v>6.4000000000000001E-2</v>
      </c>
      <c r="H19" s="80">
        <f t="shared" si="1"/>
        <v>0.52380952380952372</v>
      </c>
      <c r="I19" s="36"/>
    </row>
    <row r="20" spans="1:9" x14ac:dyDescent="0.25">
      <c r="A20" s="78" t="s">
        <v>403</v>
      </c>
      <c r="B20" s="78">
        <v>2</v>
      </c>
      <c r="C20" s="78" t="s">
        <v>409</v>
      </c>
      <c r="D20" s="78" t="s">
        <v>4</v>
      </c>
      <c r="E20" s="36">
        <v>0.2</v>
      </c>
      <c r="F20" s="36">
        <v>0.34300000000000003</v>
      </c>
      <c r="G20" s="36">
        <f t="shared" si="0"/>
        <v>0.54300000000000004</v>
      </c>
      <c r="H20" s="80">
        <f t="shared" si="1"/>
        <v>0.58309037900874638</v>
      </c>
      <c r="I20" s="36"/>
    </row>
    <row r="21" spans="1:9" x14ac:dyDescent="0.25">
      <c r="A21" s="78" t="s">
        <v>403</v>
      </c>
      <c r="B21" s="78">
        <v>3</v>
      </c>
      <c r="C21" s="78" t="s">
        <v>409</v>
      </c>
      <c r="D21" s="78" t="s">
        <v>4</v>
      </c>
      <c r="E21" s="36">
        <v>0.161</v>
      </c>
      <c r="F21" s="36">
        <v>0.21099999999999999</v>
      </c>
      <c r="G21" s="36">
        <f t="shared" si="0"/>
        <v>0.372</v>
      </c>
      <c r="H21" s="80">
        <f t="shared" si="1"/>
        <v>0.76303317535545023</v>
      </c>
      <c r="I21" s="36"/>
    </row>
    <row r="22" spans="1:9" x14ac:dyDescent="0.25">
      <c r="A22" s="78" t="s">
        <v>403</v>
      </c>
      <c r="B22" s="78">
        <v>4</v>
      </c>
      <c r="C22" s="78" t="s">
        <v>409</v>
      </c>
      <c r="D22" s="78" t="s">
        <v>4</v>
      </c>
      <c r="E22" s="36">
        <v>0.10199999999999999</v>
      </c>
      <c r="F22" s="36">
        <v>0.154</v>
      </c>
      <c r="G22" s="36">
        <f t="shared" si="0"/>
        <v>0.25600000000000001</v>
      </c>
      <c r="H22" s="80">
        <f t="shared" si="1"/>
        <v>0.66233766233766234</v>
      </c>
      <c r="I22" s="36"/>
    </row>
    <row r="23" spans="1:9" x14ac:dyDescent="0.25">
      <c r="A23" s="78" t="s">
        <v>403</v>
      </c>
      <c r="B23" s="78">
        <v>5</v>
      </c>
      <c r="C23" s="78" t="s">
        <v>409</v>
      </c>
      <c r="D23" s="78" t="s">
        <v>4</v>
      </c>
      <c r="E23" s="36">
        <v>0.152</v>
      </c>
      <c r="F23" s="36">
        <v>0.17199999999999999</v>
      </c>
      <c r="G23" s="36">
        <f t="shared" si="0"/>
        <v>0.32399999999999995</v>
      </c>
      <c r="H23" s="80">
        <f t="shared" si="1"/>
        <v>0.88372093023255816</v>
      </c>
      <c r="I23" s="36"/>
    </row>
    <row r="24" spans="1:9" x14ac:dyDescent="0.25">
      <c r="A24" s="78" t="s">
        <v>403</v>
      </c>
      <c r="B24" s="78">
        <v>1</v>
      </c>
      <c r="C24" s="78" t="s">
        <v>409</v>
      </c>
      <c r="D24" s="78" t="s">
        <v>5</v>
      </c>
      <c r="E24" s="36">
        <v>6.6000000000000003E-2</v>
      </c>
      <c r="F24" s="36">
        <v>7.9000000000000001E-2</v>
      </c>
      <c r="G24" s="36">
        <f t="shared" si="0"/>
        <v>0.14500000000000002</v>
      </c>
      <c r="H24" s="80">
        <f t="shared" si="1"/>
        <v>0.83544303797468356</v>
      </c>
      <c r="I24" s="36"/>
    </row>
    <row r="25" spans="1:9" x14ac:dyDescent="0.25">
      <c r="A25" s="78" t="s">
        <v>403</v>
      </c>
      <c r="B25" s="78">
        <v>2</v>
      </c>
      <c r="C25" s="78" t="s">
        <v>409</v>
      </c>
      <c r="D25" s="78" t="s">
        <v>5</v>
      </c>
      <c r="E25" s="36">
        <v>0.01</v>
      </c>
      <c r="F25" s="36">
        <v>2.3E-2</v>
      </c>
      <c r="G25" s="36">
        <f t="shared" si="0"/>
        <v>3.3000000000000002E-2</v>
      </c>
      <c r="H25" s="80">
        <f t="shared" si="1"/>
        <v>0.43478260869565222</v>
      </c>
      <c r="I25" s="36"/>
    </row>
    <row r="26" spans="1:9" x14ac:dyDescent="0.25">
      <c r="A26" s="78" t="s">
        <v>403</v>
      </c>
      <c r="B26" s="78">
        <v>3</v>
      </c>
      <c r="C26" s="78" t="s">
        <v>409</v>
      </c>
      <c r="D26" s="78" t="s">
        <v>5</v>
      </c>
      <c r="E26" s="36">
        <v>0.187</v>
      </c>
      <c r="F26" s="36">
        <v>0.30099999999999999</v>
      </c>
      <c r="G26" s="36">
        <f t="shared" si="0"/>
        <v>0.48799999999999999</v>
      </c>
      <c r="H26" s="80">
        <f t="shared" si="1"/>
        <v>0.62126245847176087</v>
      </c>
      <c r="I26" s="36"/>
    </row>
    <row r="27" spans="1:9" x14ac:dyDescent="0.25">
      <c r="A27" s="78" t="s">
        <v>403</v>
      </c>
      <c r="B27" s="78">
        <v>4</v>
      </c>
      <c r="C27" s="78" t="s">
        <v>409</v>
      </c>
      <c r="D27" s="78" t="s">
        <v>5</v>
      </c>
      <c r="E27" s="36">
        <v>0.83399999999999996</v>
      </c>
      <c r="F27" s="36">
        <v>0.78800000000000003</v>
      </c>
      <c r="G27" s="36">
        <f t="shared" si="0"/>
        <v>1.6219999999999999</v>
      </c>
      <c r="H27" s="80">
        <f t="shared" si="1"/>
        <v>1.0583756345177664</v>
      </c>
      <c r="I27" s="36"/>
    </row>
    <row r="28" spans="1:9" x14ac:dyDescent="0.25">
      <c r="A28" s="78" t="s">
        <v>403</v>
      </c>
      <c r="B28" s="78">
        <v>5</v>
      </c>
      <c r="C28" s="78" t="s">
        <v>409</v>
      </c>
      <c r="D28" s="78" t="s">
        <v>5</v>
      </c>
      <c r="E28" s="36">
        <v>7.6999999999999999E-2</v>
      </c>
      <c r="F28" s="36">
        <v>0.112</v>
      </c>
      <c r="G28" s="36">
        <f t="shared" si="0"/>
        <v>0.189</v>
      </c>
      <c r="H28" s="80">
        <f t="shared" si="1"/>
        <v>0.6875</v>
      </c>
      <c r="I28" s="36"/>
    </row>
    <row r="29" spans="1:9" x14ac:dyDescent="0.25">
      <c r="A29" s="78" t="s">
        <v>403</v>
      </c>
      <c r="B29" s="78">
        <v>1</v>
      </c>
      <c r="C29" s="78" t="s">
        <v>409</v>
      </c>
      <c r="D29" s="78" t="s">
        <v>6</v>
      </c>
      <c r="E29" s="36">
        <v>0.39200000000000002</v>
      </c>
      <c r="F29" s="36">
        <v>0.53</v>
      </c>
      <c r="G29" s="36">
        <f t="shared" si="0"/>
        <v>0.92200000000000004</v>
      </c>
      <c r="H29" s="80">
        <f t="shared" si="1"/>
        <v>0.73962264150943391</v>
      </c>
      <c r="I29" s="36"/>
    </row>
    <row r="30" spans="1:9" x14ac:dyDescent="0.25">
      <c r="A30" s="78" t="s">
        <v>403</v>
      </c>
      <c r="B30" s="78">
        <v>2</v>
      </c>
      <c r="C30" s="78" t="s">
        <v>409</v>
      </c>
      <c r="D30" s="78" t="s">
        <v>6</v>
      </c>
      <c r="E30" s="36">
        <v>0.26400000000000001</v>
      </c>
      <c r="F30" s="36">
        <v>0.379</v>
      </c>
      <c r="G30" s="36">
        <f t="shared" si="0"/>
        <v>0.64300000000000002</v>
      </c>
      <c r="H30" s="80">
        <f t="shared" si="1"/>
        <v>0.69656992084432723</v>
      </c>
      <c r="I30" s="36"/>
    </row>
    <row r="31" spans="1:9" x14ac:dyDescent="0.25">
      <c r="A31" s="78" t="s">
        <v>403</v>
      </c>
      <c r="B31" s="78">
        <v>3</v>
      </c>
      <c r="C31" s="78" t="s">
        <v>409</v>
      </c>
      <c r="D31" s="78" t="s">
        <v>6</v>
      </c>
      <c r="E31" s="36">
        <v>0.27900000000000003</v>
      </c>
      <c r="F31" s="36">
        <v>0.28299999999999997</v>
      </c>
      <c r="G31" s="36">
        <f t="shared" si="0"/>
        <v>0.56200000000000006</v>
      </c>
      <c r="H31" s="80">
        <f t="shared" si="1"/>
        <v>0.98586572438162567</v>
      </c>
      <c r="I31" s="36"/>
    </row>
    <row r="32" spans="1:9" x14ac:dyDescent="0.25">
      <c r="A32" s="78" t="s">
        <v>403</v>
      </c>
      <c r="B32" s="78">
        <v>4</v>
      </c>
      <c r="C32" s="78" t="s">
        <v>409</v>
      </c>
      <c r="D32" s="78" t="s">
        <v>6</v>
      </c>
      <c r="E32" s="36">
        <v>0.69899999999999995</v>
      </c>
      <c r="F32" s="36">
        <v>0.88800000000000001</v>
      </c>
      <c r="G32" s="36">
        <f t="shared" si="0"/>
        <v>1.587</v>
      </c>
      <c r="H32" s="80">
        <f t="shared" si="1"/>
        <v>0.78716216216216206</v>
      </c>
      <c r="I32" s="36"/>
    </row>
    <row r="33" spans="1:9" x14ac:dyDescent="0.25">
      <c r="A33" s="78" t="s">
        <v>403</v>
      </c>
      <c r="B33" s="78">
        <v>5</v>
      </c>
      <c r="C33" s="78" t="s">
        <v>409</v>
      </c>
      <c r="D33" s="78" t="s">
        <v>6</v>
      </c>
      <c r="E33" s="36">
        <v>1.9E-2</v>
      </c>
      <c r="F33" s="36">
        <v>4.4999999999999998E-2</v>
      </c>
      <c r="G33" s="36">
        <f t="shared" si="0"/>
        <v>6.4000000000000001E-2</v>
      </c>
      <c r="H33" s="80">
        <f t="shared" si="1"/>
        <v>0.42222222222222222</v>
      </c>
      <c r="I33" s="36"/>
    </row>
    <row r="34" spans="1:9" x14ac:dyDescent="0.25">
      <c r="A34" s="78" t="s">
        <v>403</v>
      </c>
      <c r="B34" s="78">
        <v>1</v>
      </c>
      <c r="C34" s="78" t="s">
        <v>409</v>
      </c>
      <c r="D34" s="78" t="s">
        <v>7</v>
      </c>
      <c r="E34" s="36">
        <v>0.31900000000000001</v>
      </c>
      <c r="F34" s="36">
        <v>0.38300000000000001</v>
      </c>
      <c r="G34" s="36">
        <f t="shared" si="0"/>
        <v>0.70199999999999996</v>
      </c>
      <c r="H34" s="80">
        <f t="shared" si="1"/>
        <v>0.83289817232375984</v>
      </c>
      <c r="I34" s="36"/>
    </row>
    <row r="35" spans="1:9" x14ac:dyDescent="0.25">
      <c r="A35" s="78" t="s">
        <v>403</v>
      </c>
      <c r="B35" s="78">
        <v>2</v>
      </c>
      <c r="C35" s="78" t="s">
        <v>409</v>
      </c>
      <c r="D35" s="78" t="s">
        <v>7</v>
      </c>
      <c r="E35" s="36">
        <v>0.49099999999999999</v>
      </c>
      <c r="F35" s="36">
        <v>0.504</v>
      </c>
      <c r="G35" s="36">
        <f t="shared" si="0"/>
        <v>0.995</v>
      </c>
      <c r="H35" s="80">
        <f t="shared" si="1"/>
        <v>0.97420634920634919</v>
      </c>
      <c r="I35" s="36"/>
    </row>
    <row r="36" spans="1:9" x14ac:dyDescent="0.25">
      <c r="A36" s="78" t="s">
        <v>403</v>
      </c>
      <c r="B36" s="78">
        <v>3</v>
      </c>
      <c r="C36" s="78" t="s">
        <v>409</v>
      </c>
      <c r="D36" s="78" t="s">
        <v>7</v>
      </c>
      <c r="E36" s="36">
        <v>0.96899999999999997</v>
      </c>
      <c r="F36" s="36">
        <v>1.0840000000000001</v>
      </c>
      <c r="G36" s="36">
        <f t="shared" si="0"/>
        <v>2.0529999999999999</v>
      </c>
      <c r="H36" s="80">
        <f t="shared" si="1"/>
        <v>0.89391143911439108</v>
      </c>
      <c r="I36" s="36"/>
    </row>
    <row r="37" spans="1:9" x14ac:dyDescent="0.25">
      <c r="A37" s="78" t="s">
        <v>403</v>
      </c>
      <c r="B37" s="78">
        <v>4</v>
      </c>
      <c r="C37" s="78" t="s">
        <v>409</v>
      </c>
      <c r="D37" s="78" t="s">
        <v>7</v>
      </c>
      <c r="E37" s="36">
        <v>0.375</v>
      </c>
      <c r="F37" s="36">
        <v>0.41199999999999998</v>
      </c>
      <c r="G37" s="36">
        <f t="shared" si="0"/>
        <v>0.78699999999999992</v>
      </c>
      <c r="H37" s="80">
        <f t="shared" si="1"/>
        <v>0.91019417475728159</v>
      </c>
      <c r="I37" s="36"/>
    </row>
    <row r="38" spans="1:9" x14ac:dyDescent="0.25">
      <c r="A38" s="78" t="s">
        <v>403</v>
      </c>
      <c r="B38" s="78">
        <v>5</v>
      </c>
      <c r="C38" s="78" t="s">
        <v>409</v>
      </c>
      <c r="D38" s="78" t="s">
        <v>7</v>
      </c>
      <c r="E38" s="36">
        <v>0.56100000000000005</v>
      </c>
      <c r="F38" s="36">
        <v>0.60899999999999999</v>
      </c>
      <c r="G38" s="36">
        <f t="shared" si="0"/>
        <v>1.17</v>
      </c>
      <c r="H38" s="80">
        <f t="shared" si="1"/>
        <v>0.92118226600985231</v>
      </c>
      <c r="I38" s="36"/>
    </row>
    <row r="39" spans="1:9" x14ac:dyDescent="0.25">
      <c r="A39" s="78" t="s">
        <v>403</v>
      </c>
      <c r="B39" s="78">
        <v>1</v>
      </c>
      <c r="C39" s="78" t="s">
        <v>409</v>
      </c>
      <c r="D39" s="78" t="s">
        <v>8</v>
      </c>
      <c r="E39" s="36">
        <v>0.224</v>
      </c>
      <c r="F39" s="36">
        <v>0.3</v>
      </c>
      <c r="G39" s="36">
        <f t="shared" si="0"/>
        <v>0.52400000000000002</v>
      </c>
      <c r="H39" s="80">
        <f t="shared" si="1"/>
        <v>0.7466666666666667</v>
      </c>
      <c r="I39" s="36"/>
    </row>
    <row r="40" spans="1:9" x14ac:dyDescent="0.25">
      <c r="A40" s="78" t="s">
        <v>403</v>
      </c>
      <c r="B40" s="78">
        <v>2</v>
      </c>
      <c r="C40" s="78" t="s">
        <v>409</v>
      </c>
      <c r="D40" s="78" t="s">
        <v>8</v>
      </c>
      <c r="E40" s="36">
        <v>0.60199999999999998</v>
      </c>
      <c r="F40" s="36">
        <v>0.747</v>
      </c>
      <c r="G40" s="36">
        <f t="shared" si="0"/>
        <v>1.349</v>
      </c>
      <c r="H40" s="80">
        <f t="shared" si="1"/>
        <v>0.80589022757697459</v>
      </c>
      <c r="I40" s="36"/>
    </row>
    <row r="41" spans="1:9" x14ac:dyDescent="0.25">
      <c r="A41" s="78" t="s">
        <v>403</v>
      </c>
      <c r="B41" s="78">
        <v>3</v>
      </c>
      <c r="C41" s="78" t="s">
        <v>409</v>
      </c>
      <c r="D41" s="78" t="s">
        <v>8</v>
      </c>
      <c r="E41" s="36">
        <v>0.80200000000000005</v>
      </c>
      <c r="F41" s="36">
        <v>0.86199999999999999</v>
      </c>
      <c r="G41" s="36">
        <f t="shared" si="0"/>
        <v>1.6640000000000001</v>
      </c>
      <c r="H41" s="80">
        <f t="shared" si="1"/>
        <v>0.93039443155452439</v>
      </c>
      <c r="I41" s="36"/>
    </row>
    <row r="42" spans="1:9" x14ac:dyDescent="0.25">
      <c r="A42" s="78" t="s">
        <v>403</v>
      </c>
      <c r="B42" s="78">
        <v>4</v>
      </c>
      <c r="C42" s="78" t="s">
        <v>409</v>
      </c>
      <c r="D42" s="78" t="s">
        <v>8</v>
      </c>
      <c r="E42" s="36">
        <v>0.82299999999999995</v>
      </c>
      <c r="F42" s="36">
        <v>1.19</v>
      </c>
      <c r="G42" s="36">
        <f t="shared" si="0"/>
        <v>2.0129999999999999</v>
      </c>
      <c r="H42" s="80">
        <f t="shared" si="1"/>
        <v>0.69159663865546217</v>
      </c>
      <c r="I42" s="36"/>
    </row>
    <row r="43" spans="1:9" x14ac:dyDescent="0.25">
      <c r="A43" s="78" t="s">
        <v>403</v>
      </c>
      <c r="B43" s="78">
        <v>5</v>
      </c>
      <c r="C43" s="78" t="s">
        <v>409</v>
      </c>
      <c r="D43" s="78" t="s">
        <v>8</v>
      </c>
      <c r="E43" s="36">
        <v>0.94599999999999995</v>
      </c>
      <c r="F43" s="36">
        <v>1.054</v>
      </c>
      <c r="G43" s="36">
        <f t="shared" si="0"/>
        <v>2</v>
      </c>
      <c r="H43" s="80">
        <f t="shared" si="1"/>
        <v>0.89753320683111948</v>
      </c>
      <c r="I43" s="36"/>
    </row>
    <row r="44" spans="1:9" x14ac:dyDescent="0.25">
      <c r="A44" s="78" t="s">
        <v>403</v>
      </c>
      <c r="B44" s="78">
        <v>1</v>
      </c>
      <c r="C44" s="78" t="s">
        <v>409</v>
      </c>
      <c r="D44" s="78" t="s">
        <v>9</v>
      </c>
      <c r="E44" s="36">
        <v>0.66600000000000004</v>
      </c>
      <c r="F44" s="36">
        <v>0.65400000000000003</v>
      </c>
      <c r="G44" s="36">
        <f t="shared" si="0"/>
        <v>1.32</v>
      </c>
      <c r="H44" s="80">
        <f t="shared" si="1"/>
        <v>1.0183486238532111</v>
      </c>
      <c r="I44" s="36"/>
    </row>
    <row r="45" spans="1:9" x14ac:dyDescent="0.25">
      <c r="A45" s="78" t="s">
        <v>403</v>
      </c>
      <c r="B45" s="78">
        <v>2</v>
      </c>
      <c r="C45" s="78" t="s">
        <v>409</v>
      </c>
      <c r="D45" s="78" t="s">
        <v>9</v>
      </c>
      <c r="E45" s="36">
        <v>0.56999999999999995</v>
      </c>
      <c r="F45" s="36">
        <v>0.78400000000000003</v>
      </c>
      <c r="G45" s="36">
        <f t="shared" si="0"/>
        <v>1.3540000000000001</v>
      </c>
      <c r="H45" s="80">
        <f t="shared" si="1"/>
        <v>0.7270408163265305</v>
      </c>
      <c r="I45" s="36"/>
    </row>
    <row r="46" spans="1:9" x14ac:dyDescent="0.25">
      <c r="A46" s="78" t="s">
        <v>403</v>
      </c>
      <c r="B46" s="78">
        <v>3</v>
      </c>
      <c r="C46" s="78" t="s">
        <v>409</v>
      </c>
      <c r="D46" s="78" t="s">
        <v>9</v>
      </c>
      <c r="E46" s="36">
        <v>0.74299999999999999</v>
      </c>
      <c r="F46" s="36">
        <v>1.006</v>
      </c>
      <c r="G46" s="36">
        <f t="shared" si="0"/>
        <v>1.7490000000000001</v>
      </c>
      <c r="H46" s="80">
        <f t="shared" si="1"/>
        <v>0.73856858846918483</v>
      </c>
      <c r="I46" s="36"/>
    </row>
    <row r="47" spans="1:9" x14ac:dyDescent="0.25">
      <c r="A47" s="78" t="s">
        <v>403</v>
      </c>
      <c r="B47" s="78">
        <v>4</v>
      </c>
      <c r="C47" s="78" t="s">
        <v>409</v>
      </c>
      <c r="D47" s="78" t="s">
        <v>9</v>
      </c>
      <c r="E47" s="36">
        <v>0.46700000000000003</v>
      </c>
      <c r="F47" s="36">
        <v>0.52800000000000002</v>
      </c>
      <c r="G47" s="36">
        <f t="shared" si="0"/>
        <v>0.99500000000000011</v>
      </c>
      <c r="H47" s="80">
        <f t="shared" si="1"/>
        <v>0.88446969696969702</v>
      </c>
      <c r="I47" s="36"/>
    </row>
    <row r="48" spans="1:9" x14ac:dyDescent="0.25">
      <c r="A48" s="78" t="s">
        <v>403</v>
      </c>
      <c r="B48" s="78">
        <v>5</v>
      </c>
      <c r="C48" s="78" t="s">
        <v>409</v>
      </c>
      <c r="D48" s="78" t="s">
        <v>9</v>
      </c>
      <c r="E48" s="36">
        <v>0.76700000000000002</v>
      </c>
      <c r="F48" s="36">
        <v>0.86299999999999999</v>
      </c>
      <c r="G48" s="36">
        <f t="shared" si="0"/>
        <v>1.63</v>
      </c>
      <c r="H48" s="80">
        <f t="shared" si="1"/>
        <v>0.8887601390498262</v>
      </c>
      <c r="I48" s="36"/>
    </row>
    <row r="49" spans="1:9" x14ac:dyDescent="0.25">
      <c r="A49" s="78" t="s">
        <v>403</v>
      </c>
      <c r="B49" s="78">
        <v>1</v>
      </c>
      <c r="C49" s="78" t="s">
        <v>409</v>
      </c>
      <c r="D49" s="78" t="s">
        <v>404</v>
      </c>
      <c r="E49" s="36">
        <v>3.3000000000000002E-2</v>
      </c>
      <c r="F49" s="36">
        <v>8.5000000000000006E-2</v>
      </c>
      <c r="G49" s="36">
        <f t="shared" si="0"/>
        <v>0.11800000000000001</v>
      </c>
      <c r="H49" s="80">
        <f t="shared" si="1"/>
        <v>0.38823529411764707</v>
      </c>
      <c r="I49" s="36"/>
    </row>
    <row r="50" spans="1:9" x14ac:dyDescent="0.25">
      <c r="A50" s="78" t="s">
        <v>403</v>
      </c>
      <c r="B50" s="78">
        <v>2</v>
      </c>
      <c r="C50" s="78" t="s">
        <v>409</v>
      </c>
      <c r="D50" s="78" t="s">
        <v>404</v>
      </c>
      <c r="E50" s="36">
        <v>0.39700000000000002</v>
      </c>
      <c r="F50" s="36">
        <v>0.61</v>
      </c>
      <c r="G50" s="36">
        <f t="shared" si="0"/>
        <v>1.0070000000000001</v>
      </c>
      <c r="H50" s="80">
        <f t="shared" si="1"/>
        <v>0.65081967213114755</v>
      </c>
      <c r="I50" s="36"/>
    </row>
    <row r="51" spans="1:9" x14ac:dyDescent="0.25">
      <c r="A51" s="78" t="s">
        <v>403</v>
      </c>
      <c r="B51" s="78">
        <v>3</v>
      </c>
      <c r="C51" s="78" t="s">
        <v>409</v>
      </c>
      <c r="D51" s="78" t="s">
        <v>404</v>
      </c>
      <c r="E51" s="36">
        <v>0.44700000000000001</v>
      </c>
      <c r="F51" s="36">
        <v>0.71799999999999997</v>
      </c>
      <c r="G51" s="36">
        <f t="shared" si="0"/>
        <v>1.165</v>
      </c>
      <c r="H51" s="80">
        <f t="shared" si="1"/>
        <v>0.62256267409470756</v>
      </c>
      <c r="I51" s="36"/>
    </row>
    <row r="52" spans="1:9" x14ac:dyDescent="0.25">
      <c r="A52" s="78" t="s">
        <v>403</v>
      </c>
      <c r="B52" s="78">
        <v>4</v>
      </c>
      <c r="C52" s="78" t="s">
        <v>409</v>
      </c>
      <c r="D52" s="78" t="s">
        <v>404</v>
      </c>
      <c r="E52" s="36">
        <v>0.185</v>
      </c>
      <c r="F52" s="36">
        <v>0.34899999999999998</v>
      </c>
      <c r="G52" s="36">
        <f t="shared" si="0"/>
        <v>0.53400000000000003</v>
      </c>
      <c r="H52" s="80">
        <f t="shared" si="1"/>
        <v>0.53008595988538687</v>
      </c>
      <c r="I52" s="36"/>
    </row>
    <row r="53" spans="1:9" x14ac:dyDescent="0.25">
      <c r="A53" s="78" t="s">
        <v>403</v>
      </c>
      <c r="B53" s="78">
        <v>5</v>
      </c>
      <c r="C53" s="78" t="s">
        <v>409</v>
      </c>
      <c r="D53" s="78" t="s">
        <v>404</v>
      </c>
      <c r="E53" s="36">
        <v>0.25700000000000001</v>
      </c>
      <c r="F53" s="36">
        <v>0.34499999999999997</v>
      </c>
      <c r="G53" s="36">
        <f t="shared" si="0"/>
        <v>0.60199999999999998</v>
      </c>
      <c r="H53" s="80">
        <f t="shared" si="1"/>
        <v>0.74492753623188412</v>
      </c>
      <c r="I53" s="36"/>
    </row>
    <row r="54" spans="1:9" x14ac:dyDescent="0.25">
      <c r="A54" s="78" t="s">
        <v>403</v>
      </c>
      <c r="B54" s="78">
        <v>1</v>
      </c>
      <c r="C54" s="78" t="s">
        <v>410</v>
      </c>
      <c r="D54" s="78" t="s">
        <v>1</v>
      </c>
      <c r="E54" s="36">
        <v>0.14799999999999999</v>
      </c>
      <c r="F54" s="36">
        <v>0.17299999999999999</v>
      </c>
      <c r="G54" s="36">
        <f t="shared" si="0"/>
        <v>0.32099999999999995</v>
      </c>
      <c r="H54" s="80">
        <f t="shared" si="1"/>
        <v>0.8554913294797688</v>
      </c>
      <c r="I54" s="36"/>
    </row>
    <row r="55" spans="1:9" x14ac:dyDescent="0.25">
      <c r="A55" s="78" t="s">
        <v>403</v>
      </c>
      <c r="B55" s="78">
        <v>2</v>
      </c>
      <c r="C55" s="78" t="s">
        <v>410</v>
      </c>
      <c r="D55" s="78" t="s">
        <v>1</v>
      </c>
      <c r="E55" s="36">
        <v>9.5000000000000001E-2</v>
      </c>
      <c r="F55" s="36">
        <v>0.14799999999999999</v>
      </c>
      <c r="G55" s="36">
        <f t="shared" si="0"/>
        <v>0.24299999999999999</v>
      </c>
      <c r="H55" s="80">
        <f t="shared" si="1"/>
        <v>0.64189189189189189</v>
      </c>
      <c r="I55" s="36"/>
    </row>
    <row r="56" spans="1:9" x14ac:dyDescent="0.25">
      <c r="A56" s="78" t="s">
        <v>403</v>
      </c>
      <c r="B56" s="78">
        <v>3</v>
      </c>
      <c r="C56" s="78" t="s">
        <v>410</v>
      </c>
      <c r="D56" s="78" t="s">
        <v>1</v>
      </c>
      <c r="E56" s="36">
        <v>0.2</v>
      </c>
      <c r="F56" s="36">
        <v>0.53800000000000003</v>
      </c>
      <c r="G56" s="36">
        <f t="shared" si="0"/>
        <v>0.73799999999999999</v>
      </c>
      <c r="H56" s="80">
        <f t="shared" si="1"/>
        <v>0.37174721189591076</v>
      </c>
      <c r="I56" s="36"/>
    </row>
    <row r="57" spans="1:9" x14ac:dyDescent="0.25">
      <c r="A57" s="78" t="s">
        <v>403</v>
      </c>
      <c r="B57" s="78">
        <v>4</v>
      </c>
      <c r="C57" s="78" t="s">
        <v>410</v>
      </c>
      <c r="D57" s="78" t="s">
        <v>1</v>
      </c>
      <c r="E57" s="36">
        <v>0.4</v>
      </c>
      <c r="F57" s="36">
        <v>0.503</v>
      </c>
      <c r="G57" s="36">
        <f t="shared" si="0"/>
        <v>0.90300000000000002</v>
      </c>
      <c r="H57" s="80">
        <f t="shared" si="1"/>
        <v>0.79522862823061635</v>
      </c>
      <c r="I57" s="36"/>
    </row>
    <row r="58" spans="1:9" x14ac:dyDescent="0.25">
      <c r="A58" s="78" t="s">
        <v>403</v>
      </c>
      <c r="B58" s="78">
        <v>5</v>
      </c>
      <c r="C58" s="78" t="s">
        <v>410</v>
      </c>
      <c r="D58" s="78" t="s">
        <v>1</v>
      </c>
      <c r="E58" s="36">
        <v>4.5999999999999999E-2</v>
      </c>
      <c r="F58" s="36">
        <v>0.111</v>
      </c>
      <c r="G58" s="36">
        <f t="shared" si="0"/>
        <v>0.157</v>
      </c>
      <c r="H58" s="80">
        <f t="shared" si="1"/>
        <v>0.4144144144144144</v>
      </c>
      <c r="I58" s="36"/>
    </row>
    <row r="59" spans="1:9" x14ac:dyDescent="0.25">
      <c r="A59" s="78" t="s">
        <v>403</v>
      </c>
      <c r="B59" s="78">
        <v>1</v>
      </c>
      <c r="C59" s="78" t="s">
        <v>410</v>
      </c>
      <c r="D59" s="78" t="s">
        <v>2</v>
      </c>
      <c r="E59" s="36">
        <v>7.0000000000000001E-3</v>
      </c>
      <c r="F59" s="36">
        <v>1.7999999999999999E-2</v>
      </c>
      <c r="G59" s="36">
        <f t="shared" si="0"/>
        <v>2.4999999999999998E-2</v>
      </c>
      <c r="H59" s="80">
        <f t="shared" si="1"/>
        <v>0.38888888888888895</v>
      </c>
      <c r="I59" s="36"/>
    </row>
    <row r="60" spans="1:9" x14ac:dyDescent="0.25">
      <c r="A60" s="78" t="s">
        <v>403</v>
      </c>
      <c r="B60" s="78">
        <v>2</v>
      </c>
      <c r="C60" s="78" t="s">
        <v>410</v>
      </c>
      <c r="D60" s="78" t="s">
        <v>2</v>
      </c>
      <c r="E60" s="36">
        <v>8.6999999999999994E-2</v>
      </c>
      <c r="F60" s="36">
        <v>0.13300000000000001</v>
      </c>
      <c r="G60" s="36">
        <f t="shared" si="0"/>
        <v>0.22</v>
      </c>
      <c r="H60" s="80">
        <f t="shared" si="1"/>
        <v>0.65413533834586457</v>
      </c>
      <c r="I60" s="36"/>
    </row>
    <row r="61" spans="1:9" x14ac:dyDescent="0.25">
      <c r="A61" s="78" t="s">
        <v>403</v>
      </c>
      <c r="B61" s="78">
        <v>3</v>
      </c>
      <c r="C61" s="78" t="s">
        <v>410</v>
      </c>
      <c r="D61" s="78" t="s">
        <v>2</v>
      </c>
      <c r="E61" s="36">
        <v>0.57799999999999996</v>
      </c>
      <c r="F61" s="36">
        <v>0.79800000000000004</v>
      </c>
      <c r="G61" s="36">
        <f t="shared" si="0"/>
        <v>1.3759999999999999</v>
      </c>
      <c r="H61" s="80">
        <f t="shared" si="1"/>
        <v>0.72431077694235579</v>
      </c>
      <c r="I61" s="36"/>
    </row>
    <row r="62" spans="1:9" x14ac:dyDescent="0.25">
      <c r="A62" s="78" t="s">
        <v>403</v>
      </c>
      <c r="B62" s="78">
        <v>4</v>
      </c>
      <c r="C62" s="78" t="s">
        <v>410</v>
      </c>
      <c r="D62" s="78" t="s">
        <v>2</v>
      </c>
      <c r="E62" s="36">
        <v>0.03</v>
      </c>
      <c r="F62" s="36">
        <v>8.1000000000000003E-2</v>
      </c>
      <c r="G62" s="36">
        <f t="shared" si="0"/>
        <v>0.111</v>
      </c>
      <c r="H62" s="80">
        <f t="shared" si="1"/>
        <v>0.37037037037037035</v>
      </c>
      <c r="I62" s="36"/>
    </row>
    <row r="63" spans="1:9" x14ac:dyDescent="0.25">
      <c r="A63" s="78" t="s">
        <v>403</v>
      </c>
      <c r="B63" s="78">
        <v>5</v>
      </c>
      <c r="C63" s="78" t="s">
        <v>410</v>
      </c>
      <c r="D63" s="78" t="s">
        <v>2</v>
      </c>
      <c r="E63" s="36">
        <v>0.183</v>
      </c>
      <c r="F63" s="36">
        <v>0.26800000000000002</v>
      </c>
      <c r="G63" s="36">
        <f t="shared" si="0"/>
        <v>0.45100000000000001</v>
      </c>
      <c r="H63" s="80">
        <f t="shared" si="1"/>
        <v>0.68283582089552231</v>
      </c>
      <c r="I63" s="36"/>
    </row>
    <row r="64" spans="1:9" x14ac:dyDescent="0.25">
      <c r="A64" s="78" t="s">
        <v>403</v>
      </c>
      <c r="B64" s="78">
        <v>1</v>
      </c>
      <c r="C64" s="78" t="s">
        <v>410</v>
      </c>
      <c r="D64" s="78" t="s">
        <v>3</v>
      </c>
      <c r="E64" s="36">
        <v>0.28799999999999998</v>
      </c>
      <c r="F64" s="36">
        <v>0.28599999999999998</v>
      </c>
      <c r="G64" s="36">
        <f t="shared" si="0"/>
        <v>0.57399999999999995</v>
      </c>
      <c r="H64" s="80">
        <f t="shared" si="1"/>
        <v>1.0069930069930071</v>
      </c>
      <c r="I64" s="36"/>
    </row>
    <row r="65" spans="1:9" x14ac:dyDescent="0.25">
      <c r="A65" s="78" t="s">
        <v>403</v>
      </c>
      <c r="B65" s="78">
        <v>2</v>
      </c>
      <c r="C65" s="78" t="s">
        <v>410</v>
      </c>
      <c r="D65" s="78" t="s">
        <v>3</v>
      </c>
      <c r="E65" s="36">
        <v>0.65500000000000003</v>
      </c>
      <c r="F65" s="36">
        <v>0.79800000000000004</v>
      </c>
      <c r="G65" s="36">
        <f t="shared" si="0"/>
        <v>1.4530000000000001</v>
      </c>
      <c r="H65" s="80">
        <f t="shared" si="1"/>
        <v>0.82080200501253131</v>
      </c>
      <c r="I65" s="36"/>
    </row>
    <row r="66" spans="1:9" x14ac:dyDescent="0.25">
      <c r="A66" s="78" t="s">
        <v>403</v>
      </c>
      <c r="B66" s="78">
        <v>3</v>
      </c>
      <c r="C66" s="78" t="s">
        <v>410</v>
      </c>
      <c r="D66" s="78" t="s">
        <v>3</v>
      </c>
      <c r="E66" s="36">
        <v>0.628</v>
      </c>
      <c r="F66" s="36">
        <v>0.752</v>
      </c>
      <c r="G66" s="36">
        <f t="shared" si="0"/>
        <v>1.38</v>
      </c>
      <c r="H66" s="80">
        <f t="shared" si="1"/>
        <v>0.83510638297872342</v>
      </c>
      <c r="I66" s="36"/>
    </row>
    <row r="67" spans="1:9" x14ac:dyDescent="0.25">
      <c r="A67" s="78" t="s">
        <v>403</v>
      </c>
      <c r="B67" s="78">
        <v>4</v>
      </c>
      <c r="C67" s="78" t="s">
        <v>410</v>
      </c>
      <c r="D67" s="78" t="s">
        <v>3</v>
      </c>
      <c r="E67" s="36">
        <v>0.68700000000000006</v>
      </c>
      <c r="F67" s="36">
        <v>0.72199999999999998</v>
      </c>
      <c r="G67" s="36">
        <f t="shared" si="0"/>
        <v>1.409</v>
      </c>
      <c r="H67" s="80">
        <f t="shared" si="1"/>
        <v>0.95152354570637132</v>
      </c>
      <c r="I67" s="36"/>
    </row>
    <row r="68" spans="1:9" x14ac:dyDescent="0.25">
      <c r="A68" s="78" t="s">
        <v>403</v>
      </c>
      <c r="B68" s="78">
        <v>5</v>
      </c>
      <c r="C68" s="78" t="s">
        <v>410</v>
      </c>
      <c r="D68" s="78" t="s">
        <v>3</v>
      </c>
      <c r="E68" s="36">
        <v>0.63400000000000001</v>
      </c>
      <c r="F68" s="36">
        <v>0.67400000000000004</v>
      </c>
      <c r="G68" s="36">
        <f t="shared" ref="G68:G131" si="2">E68+F68</f>
        <v>1.3080000000000001</v>
      </c>
      <c r="H68" s="80">
        <f t="shared" ref="H68:H131" si="3">E68/F68</f>
        <v>0.94065281899109787</v>
      </c>
      <c r="I68" s="36"/>
    </row>
    <row r="69" spans="1:9" x14ac:dyDescent="0.25">
      <c r="A69" s="78" t="s">
        <v>403</v>
      </c>
      <c r="B69" s="78">
        <v>1</v>
      </c>
      <c r="C69" s="78" t="s">
        <v>410</v>
      </c>
      <c r="D69" s="78" t="s">
        <v>4</v>
      </c>
      <c r="E69" s="36">
        <v>0.14799999999999999</v>
      </c>
      <c r="F69" s="36">
        <v>0.22600000000000001</v>
      </c>
      <c r="G69" s="36">
        <f t="shared" si="2"/>
        <v>0.374</v>
      </c>
      <c r="H69" s="80">
        <f t="shared" si="3"/>
        <v>0.65486725663716805</v>
      </c>
      <c r="I69" s="36"/>
    </row>
    <row r="70" spans="1:9" x14ac:dyDescent="0.25">
      <c r="A70" s="78" t="s">
        <v>403</v>
      </c>
      <c r="B70" s="78">
        <v>2</v>
      </c>
      <c r="C70" s="78" t="s">
        <v>410</v>
      </c>
      <c r="D70" s="78" t="s">
        <v>4</v>
      </c>
      <c r="E70" s="36">
        <v>0.41799999999999998</v>
      </c>
      <c r="F70" s="36">
        <v>0.63900000000000001</v>
      </c>
      <c r="G70" s="36">
        <f t="shared" si="2"/>
        <v>1.0569999999999999</v>
      </c>
      <c r="H70" s="80">
        <f t="shared" si="3"/>
        <v>0.65414710485133021</v>
      </c>
      <c r="I70" s="36"/>
    </row>
    <row r="71" spans="1:9" x14ac:dyDescent="0.25">
      <c r="A71" s="78" t="s">
        <v>403</v>
      </c>
      <c r="B71" s="78">
        <v>3</v>
      </c>
      <c r="C71" s="78" t="s">
        <v>410</v>
      </c>
      <c r="D71" s="78" t="s">
        <v>4</v>
      </c>
      <c r="E71" s="36">
        <v>0.61899999999999999</v>
      </c>
      <c r="F71" s="36">
        <v>0.65800000000000003</v>
      </c>
      <c r="G71" s="36">
        <f t="shared" si="2"/>
        <v>1.2770000000000001</v>
      </c>
      <c r="H71" s="80">
        <f t="shared" si="3"/>
        <v>0.94072948328267469</v>
      </c>
      <c r="I71" s="36"/>
    </row>
    <row r="72" spans="1:9" x14ac:dyDescent="0.25">
      <c r="A72" s="78" t="s">
        <v>403</v>
      </c>
      <c r="B72" s="78">
        <v>4</v>
      </c>
      <c r="C72" s="78" t="s">
        <v>410</v>
      </c>
      <c r="D72" s="78" t="s">
        <v>4</v>
      </c>
      <c r="E72" s="36">
        <v>0.313</v>
      </c>
      <c r="F72" s="36">
        <v>0.4</v>
      </c>
      <c r="G72" s="36">
        <f t="shared" si="2"/>
        <v>0.71300000000000008</v>
      </c>
      <c r="H72" s="80">
        <f t="shared" si="3"/>
        <v>0.78249999999999997</v>
      </c>
      <c r="I72" s="36"/>
    </row>
    <row r="73" spans="1:9" x14ac:dyDescent="0.25">
      <c r="A73" s="78" t="s">
        <v>403</v>
      </c>
      <c r="B73" s="78">
        <v>5</v>
      </c>
      <c r="C73" s="78" t="s">
        <v>410</v>
      </c>
      <c r="D73" s="78" t="s">
        <v>4</v>
      </c>
      <c r="E73" s="36">
        <v>0.23200000000000001</v>
      </c>
      <c r="F73" s="36">
        <v>0.55500000000000005</v>
      </c>
      <c r="G73" s="36">
        <f t="shared" si="2"/>
        <v>0.78700000000000003</v>
      </c>
      <c r="H73" s="80">
        <f t="shared" si="3"/>
        <v>0.41801801801801802</v>
      </c>
      <c r="I73" s="36"/>
    </row>
    <row r="74" spans="1:9" x14ac:dyDescent="0.25">
      <c r="A74" s="78" t="s">
        <v>403</v>
      </c>
      <c r="B74" s="78">
        <v>1</v>
      </c>
      <c r="C74" s="78" t="s">
        <v>410</v>
      </c>
      <c r="D74" s="78" t="s">
        <v>5</v>
      </c>
      <c r="E74" s="36">
        <v>0.56399999999999995</v>
      </c>
      <c r="F74" s="36">
        <v>0.51100000000000001</v>
      </c>
      <c r="G74" s="36">
        <f t="shared" si="2"/>
        <v>1.075</v>
      </c>
      <c r="H74" s="80">
        <f t="shared" si="3"/>
        <v>1.1037181996086105</v>
      </c>
      <c r="I74" s="36"/>
    </row>
    <row r="75" spans="1:9" x14ac:dyDescent="0.25">
      <c r="A75" s="78" t="s">
        <v>403</v>
      </c>
      <c r="B75" s="78">
        <v>2</v>
      </c>
      <c r="C75" s="78" t="s">
        <v>410</v>
      </c>
      <c r="D75" s="78" t="s">
        <v>5</v>
      </c>
      <c r="E75" s="36">
        <v>0.995</v>
      </c>
      <c r="F75" s="36">
        <v>1.17</v>
      </c>
      <c r="G75" s="36">
        <f t="shared" si="2"/>
        <v>2.165</v>
      </c>
      <c r="H75" s="80">
        <f t="shared" si="3"/>
        <v>0.85042735042735051</v>
      </c>
      <c r="I75" s="36"/>
    </row>
    <row r="76" spans="1:9" x14ac:dyDescent="0.25">
      <c r="A76" s="78" t="s">
        <v>403</v>
      </c>
      <c r="B76" s="78">
        <v>3</v>
      </c>
      <c r="C76" s="78" t="s">
        <v>410</v>
      </c>
      <c r="D76" s="78" t="s">
        <v>5</v>
      </c>
      <c r="E76" s="36">
        <v>0.47</v>
      </c>
      <c r="F76" s="36">
        <v>0.64600000000000002</v>
      </c>
      <c r="G76" s="36">
        <f t="shared" si="2"/>
        <v>1.1160000000000001</v>
      </c>
      <c r="H76" s="80">
        <f t="shared" si="3"/>
        <v>0.72755417956656343</v>
      </c>
      <c r="I76" s="36"/>
    </row>
    <row r="77" spans="1:9" x14ac:dyDescent="0.25">
      <c r="A77" s="78" t="s">
        <v>403</v>
      </c>
      <c r="B77" s="78">
        <v>4</v>
      </c>
      <c r="C77" s="78" t="s">
        <v>410</v>
      </c>
      <c r="D77" s="78" t="s">
        <v>5</v>
      </c>
      <c r="E77" s="36">
        <v>0.51700000000000002</v>
      </c>
      <c r="F77" s="36">
        <v>0.745</v>
      </c>
      <c r="G77" s="36">
        <f t="shared" si="2"/>
        <v>1.262</v>
      </c>
      <c r="H77" s="80">
        <f t="shared" si="3"/>
        <v>0.69395973154362423</v>
      </c>
      <c r="I77" s="36"/>
    </row>
    <row r="78" spans="1:9" x14ac:dyDescent="0.25">
      <c r="A78" s="78" t="s">
        <v>403</v>
      </c>
      <c r="B78" s="78">
        <v>5</v>
      </c>
      <c r="C78" s="78" t="s">
        <v>410</v>
      </c>
      <c r="D78" s="78" t="s">
        <v>5</v>
      </c>
      <c r="E78" s="36">
        <v>0.48599999999999999</v>
      </c>
      <c r="F78" s="36">
        <v>0.70399999999999996</v>
      </c>
      <c r="G78" s="36">
        <f t="shared" si="2"/>
        <v>1.19</v>
      </c>
      <c r="H78" s="80">
        <f t="shared" si="3"/>
        <v>0.69034090909090906</v>
      </c>
      <c r="I78" s="36"/>
    </row>
    <row r="79" spans="1:9" x14ac:dyDescent="0.25">
      <c r="A79" s="78" t="s">
        <v>403</v>
      </c>
      <c r="B79" s="78">
        <v>1</v>
      </c>
      <c r="C79" s="78" t="s">
        <v>410</v>
      </c>
      <c r="D79" s="78" t="s">
        <v>6</v>
      </c>
      <c r="E79" s="36">
        <v>0.68700000000000006</v>
      </c>
      <c r="F79" s="36">
        <v>0.85699999999999998</v>
      </c>
      <c r="G79" s="36">
        <f t="shared" si="2"/>
        <v>1.544</v>
      </c>
      <c r="H79" s="80">
        <f t="shared" si="3"/>
        <v>0.80163360560093355</v>
      </c>
      <c r="I79" s="36"/>
    </row>
    <row r="80" spans="1:9" x14ac:dyDescent="0.25">
      <c r="A80" s="78" t="s">
        <v>403</v>
      </c>
      <c r="B80" s="78">
        <v>2</v>
      </c>
      <c r="C80" s="78" t="s">
        <v>410</v>
      </c>
      <c r="D80" s="78" t="s">
        <v>6</v>
      </c>
      <c r="E80" s="36">
        <v>0.52400000000000002</v>
      </c>
      <c r="F80" s="36">
        <v>0.89200000000000002</v>
      </c>
      <c r="G80" s="36">
        <f t="shared" si="2"/>
        <v>1.4159999999999999</v>
      </c>
      <c r="H80" s="80">
        <f t="shared" si="3"/>
        <v>0.58744394618834084</v>
      </c>
      <c r="I80" s="36"/>
    </row>
    <row r="81" spans="1:9" x14ac:dyDescent="0.25">
      <c r="A81" s="78" t="s">
        <v>403</v>
      </c>
      <c r="B81" s="78">
        <v>3</v>
      </c>
      <c r="C81" s="78" t="s">
        <v>410</v>
      </c>
      <c r="D81" s="78" t="s">
        <v>6</v>
      </c>
      <c r="E81" s="36">
        <v>0.79400000000000004</v>
      </c>
      <c r="F81" s="36">
        <v>0.60299999999999998</v>
      </c>
      <c r="G81" s="36">
        <f t="shared" si="2"/>
        <v>1.397</v>
      </c>
      <c r="H81" s="80">
        <f t="shared" si="3"/>
        <v>1.3167495854063018</v>
      </c>
      <c r="I81" s="36"/>
    </row>
    <row r="82" spans="1:9" x14ac:dyDescent="0.25">
      <c r="A82" s="78" t="s">
        <v>403</v>
      </c>
      <c r="B82" s="78">
        <v>4</v>
      </c>
      <c r="C82" s="78" t="s">
        <v>410</v>
      </c>
      <c r="D82" s="78" t="s">
        <v>6</v>
      </c>
      <c r="E82" s="36">
        <v>0.33500000000000002</v>
      </c>
      <c r="F82" s="36">
        <v>0.89100000000000001</v>
      </c>
      <c r="G82" s="36">
        <f t="shared" si="2"/>
        <v>1.226</v>
      </c>
      <c r="H82" s="80">
        <f t="shared" si="3"/>
        <v>0.37598204264870932</v>
      </c>
      <c r="I82" s="36"/>
    </row>
    <row r="83" spans="1:9" x14ac:dyDescent="0.25">
      <c r="A83" s="78" t="s">
        <v>403</v>
      </c>
      <c r="B83" s="78">
        <v>5</v>
      </c>
      <c r="C83" s="78" t="s">
        <v>410</v>
      </c>
      <c r="D83" s="78" t="s">
        <v>6</v>
      </c>
      <c r="E83" s="36">
        <v>0.27500000000000002</v>
      </c>
      <c r="F83" s="36">
        <v>0.36499999999999999</v>
      </c>
      <c r="G83" s="36">
        <f t="shared" si="2"/>
        <v>0.64</v>
      </c>
      <c r="H83" s="80">
        <f t="shared" si="3"/>
        <v>0.7534246575342467</v>
      </c>
      <c r="I83" s="36"/>
    </row>
    <row r="84" spans="1:9" x14ac:dyDescent="0.25">
      <c r="A84" s="78" t="s">
        <v>403</v>
      </c>
      <c r="B84" s="78">
        <v>1</v>
      </c>
      <c r="C84" s="78" t="s">
        <v>410</v>
      </c>
      <c r="D84" s="78" t="s">
        <v>7</v>
      </c>
      <c r="E84" s="36">
        <v>0.29799999999999999</v>
      </c>
      <c r="F84" s="36">
        <v>0.49399999999999999</v>
      </c>
      <c r="G84" s="36">
        <f t="shared" si="2"/>
        <v>0.79200000000000004</v>
      </c>
      <c r="H84" s="80">
        <f t="shared" si="3"/>
        <v>0.60323886639676116</v>
      </c>
      <c r="I84" s="36"/>
    </row>
    <row r="85" spans="1:9" x14ac:dyDescent="0.25">
      <c r="A85" s="78" t="s">
        <v>403</v>
      </c>
      <c r="B85" s="78">
        <v>2</v>
      </c>
      <c r="C85" s="78" t="s">
        <v>410</v>
      </c>
      <c r="D85" s="78" t="s">
        <v>7</v>
      </c>
      <c r="E85" s="36">
        <v>0.36899999999999999</v>
      </c>
      <c r="F85" s="36">
        <v>0.55700000000000005</v>
      </c>
      <c r="G85" s="36">
        <f t="shared" si="2"/>
        <v>0.92600000000000005</v>
      </c>
      <c r="H85" s="80">
        <f t="shared" si="3"/>
        <v>0.66247755834829436</v>
      </c>
      <c r="I85" s="36"/>
    </row>
    <row r="86" spans="1:9" x14ac:dyDescent="0.25">
      <c r="A86" s="78" t="s">
        <v>403</v>
      </c>
      <c r="B86" s="78">
        <v>3</v>
      </c>
      <c r="C86" s="78" t="s">
        <v>410</v>
      </c>
      <c r="D86" s="78" t="s">
        <v>7</v>
      </c>
      <c r="E86" s="36">
        <v>0.40300000000000002</v>
      </c>
      <c r="F86" s="36">
        <v>0.38800000000000001</v>
      </c>
      <c r="G86" s="36">
        <f t="shared" si="2"/>
        <v>0.79100000000000004</v>
      </c>
      <c r="H86" s="80">
        <f t="shared" si="3"/>
        <v>1.0386597938144331</v>
      </c>
      <c r="I86" s="36"/>
    </row>
    <row r="87" spans="1:9" x14ac:dyDescent="0.25">
      <c r="A87" s="78" t="s">
        <v>403</v>
      </c>
      <c r="B87" s="78">
        <v>4</v>
      </c>
      <c r="C87" s="78" t="s">
        <v>410</v>
      </c>
      <c r="D87" s="78" t="s">
        <v>7</v>
      </c>
      <c r="E87" s="36">
        <v>0.33</v>
      </c>
      <c r="F87" s="36">
        <v>0.57199999999999995</v>
      </c>
      <c r="G87" s="36">
        <f t="shared" si="2"/>
        <v>0.90199999999999991</v>
      </c>
      <c r="H87" s="80">
        <f t="shared" si="3"/>
        <v>0.57692307692307698</v>
      </c>
      <c r="I87" s="36"/>
    </row>
    <row r="88" spans="1:9" x14ac:dyDescent="0.25">
      <c r="A88" s="78" t="s">
        <v>403</v>
      </c>
      <c r="B88" s="78">
        <v>5</v>
      </c>
      <c r="C88" s="78" t="s">
        <v>410</v>
      </c>
      <c r="D88" s="78" t="s">
        <v>7</v>
      </c>
      <c r="E88" s="36">
        <v>0.39400000000000002</v>
      </c>
      <c r="F88" s="36">
        <v>0.52100000000000002</v>
      </c>
      <c r="G88" s="36">
        <f t="shared" si="2"/>
        <v>0.91500000000000004</v>
      </c>
      <c r="H88" s="80">
        <f t="shared" si="3"/>
        <v>0.7562380038387716</v>
      </c>
      <c r="I88" s="36"/>
    </row>
    <row r="89" spans="1:9" x14ac:dyDescent="0.25">
      <c r="A89" s="78" t="s">
        <v>403</v>
      </c>
      <c r="B89" s="78">
        <v>1</v>
      </c>
      <c r="C89" s="78" t="s">
        <v>410</v>
      </c>
      <c r="D89" s="78" t="s">
        <v>8</v>
      </c>
      <c r="E89" s="36">
        <v>0.80200000000000005</v>
      </c>
      <c r="F89" s="36">
        <v>1.137</v>
      </c>
      <c r="G89" s="36">
        <f t="shared" si="2"/>
        <v>1.9390000000000001</v>
      </c>
      <c r="H89" s="80">
        <f t="shared" si="3"/>
        <v>0.70536499560246269</v>
      </c>
      <c r="I89" s="36"/>
    </row>
    <row r="90" spans="1:9" x14ac:dyDescent="0.25">
      <c r="A90" s="78" t="s">
        <v>403</v>
      </c>
      <c r="B90" s="78">
        <v>2</v>
      </c>
      <c r="C90" s="78" t="s">
        <v>410</v>
      </c>
      <c r="D90" s="78" t="s">
        <v>8</v>
      </c>
      <c r="E90" s="36">
        <v>0.70099999999999996</v>
      </c>
      <c r="F90" s="36">
        <v>0.47199999999999998</v>
      </c>
      <c r="G90" s="36">
        <f t="shared" si="2"/>
        <v>1.173</v>
      </c>
      <c r="H90" s="80">
        <f t="shared" si="3"/>
        <v>1.4851694915254237</v>
      </c>
      <c r="I90" s="36"/>
    </row>
    <row r="91" spans="1:9" x14ac:dyDescent="0.25">
      <c r="A91" s="78" t="s">
        <v>403</v>
      </c>
      <c r="B91" s="78">
        <v>3</v>
      </c>
      <c r="C91" s="78" t="s">
        <v>410</v>
      </c>
      <c r="D91" s="78" t="s">
        <v>8</v>
      </c>
      <c r="E91" s="36">
        <v>0.71799999999999997</v>
      </c>
      <c r="F91" s="36">
        <v>0.66800000000000004</v>
      </c>
      <c r="G91" s="36">
        <f t="shared" si="2"/>
        <v>1.3860000000000001</v>
      </c>
      <c r="H91" s="80">
        <f t="shared" si="3"/>
        <v>1.0748502994011975</v>
      </c>
      <c r="I91" s="36"/>
    </row>
    <row r="92" spans="1:9" x14ac:dyDescent="0.25">
      <c r="A92" s="78" t="s">
        <v>403</v>
      </c>
      <c r="B92" s="78">
        <v>4</v>
      </c>
      <c r="C92" s="78" t="s">
        <v>410</v>
      </c>
      <c r="D92" s="78" t="s">
        <v>8</v>
      </c>
      <c r="E92" s="36">
        <v>0.70799999999999996</v>
      </c>
      <c r="F92" s="36">
        <v>1.3480000000000001</v>
      </c>
      <c r="G92" s="36">
        <f t="shared" si="2"/>
        <v>2.056</v>
      </c>
      <c r="H92" s="80">
        <f t="shared" si="3"/>
        <v>0.52522255192878331</v>
      </c>
      <c r="I92" s="36"/>
    </row>
    <row r="93" spans="1:9" x14ac:dyDescent="0.25">
      <c r="A93" s="78" t="s">
        <v>403</v>
      </c>
      <c r="B93" s="78">
        <v>5</v>
      </c>
      <c r="C93" s="78" t="s">
        <v>410</v>
      </c>
      <c r="D93" s="78" t="s">
        <v>8</v>
      </c>
      <c r="E93" s="36">
        <v>0.39900000000000002</v>
      </c>
      <c r="F93" s="36">
        <v>0.54200000000000004</v>
      </c>
      <c r="G93" s="36">
        <f t="shared" si="2"/>
        <v>0.94100000000000006</v>
      </c>
      <c r="H93" s="80">
        <f t="shared" si="3"/>
        <v>0.73616236162361626</v>
      </c>
      <c r="I93" s="36"/>
    </row>
    <row r="94" spans="1:9" x14ac:dyDescent="0.25">
      <c r="A94" s="78" t="s">
        <v>403</v>
      </c>
      <c r="B94" s="78">
        <v>2</v>
      </c>
      <c r="C94" s="78" t="s">
        <v>410</v>
      </c>
      <c r="D94" s="78" t="s">
        <v>405</v>
      </c>
      <c r="E94" s="36">
        <v>0.80400000000000005</v>
      </c>
      <c r="F94" s="36">
        <v>1.7190000000000001</v>
      </c>
      <c r="G94" s="36">
        <f t="shared" si="2"/>
        <v>2.5230000000000001</v>
      </c>
      <c r="H94" s="80">
        <f t="shared" si="3"/>
        <v>0.46771378708551486</v>
      </c>
      <c r="I94" s="36"/>
    </row>
    <row r="95" spans="1:9" x14ac:dyDescent="0.25">
      <c r="A95" s="78" t="s">
        <v>403</v>
      </c>
      <c r="B95" s="78">
        <v>1</v>
      </c>
      <c r="C95" s="78" t="s">
        <v>410</v>
      </c>
      <c r="D95" s="78" t="s">
        <v>9</v>
      </c>
      <c r="E95" s="36">
        <v>2.1999999999999999E-2</v>
      </c>
      <c r="F95" s="36">
        <v>4.1000000000000002E-2</v>
      </c>
      <c r="G95" s="36">
        <f t="shared" si="2"/>
        <v>6.3E-2</v>
      </c>
      <c r="H95" s="80">
        <f t="shared" si="3"/>
        <v>0.53658536585365846</v>
      </c>
      <c r="I95" s="36"/>
    </row>
    <row r="96" spans="1:9" x14ac:dyDescent="0.25">
      <c r="A96" s="78" t="s">
        <v>403</v>
      </c>
      <c r="B96" s="78">
        <v>2</v>
      </c>
      <c r="C96" s="78" t="s">
        <v>410</v>
      </c>
      <c r="D96" s="78" t="s">
        <v>9</v>
      </c>
      <c r="E96" s="36">
        <v>0.309</v>
      </c>
      <c r="F96" s="36">
        <v>0.60199999999999998</v>
      </c>
      <c r="G96" s="36">
        <f t="shared" si="2"/>
        <v>0.91100000000000003</v>
      </c>
      <c r="H96" s="80">
        <f t="shared" si="3"/>
        <v>0.51328903654485047</v>
      </c>
      <c r="I96" s="36"/>
    </row>
    <row r="97" spans="1:9" x14ac:dyDescent="0.25">
      <c r="A97" s="78" t="s">
        <v>403</v>
      </c>
      <c r="B97" s="78">
        <v>3</v>
      </c>
      <c r="C97" s="78" t="s">
        <v>410</v>
      </c>
      <c r="D97" s="78" t="s">
        <v>9</v>
      </c>
      <c r="E97" s="36">
        <v>0.04</v>
      </c>
      <c r="F97" s="36">
        <v>0.10199999999999999</v>
      </c>
      <c r="G97" s="36">
        <f t="shared" si="2"/>
        <v>0.14199999999999999</v>
      </c>
      <c r="H97" s="80">
        <f t="shared" si="3"/>
        <v>0.39215686274509809</v>
      </c>
      <c r="I97" s="36"/>
    </row>
    <row r="98" spans="1:9" x14ac:dyDescent="0.25">
      <c r="A98" s="78" t="s">
        <v>403</v>
      </c>
      <c r="B98" s="78">
        <v>4</v>
      </c>
      <c r="C98" s="78" t="s">
        <v>410</v>
      </c>
      <c r="D98" s="78" t="s">
        <v>9</v>
      </c>
      <c r="E98" s="36">
        <v>0.433</v>
      </c>
      <c r="F98" s="36">
        <v>0.36199999999999999</v>
      </c>
      <c r="G98" s="36">
        <f t="shared" si="2"/>
        <v>0.79499999999999993</v>
      </c>
      <c r="H98" s="80">
        <f t="shared" si="3"/>
        <v>1.1961325966850829</v>
      </c>
      <c r="I98" s="36"/>
    </row>
    <row r="99" spans="1:9" x14ac:dyDescent="0.25">
      <c r="A99" s="78" t="s">
        <v>403</v>
      </c>
      <c r="B99" s="78">
        <v>5</v>
      </c>
      <c r="C99" s="78" t="s">
        <v>410</v>
      </c>
      <c r="D99" s="78" t="s">
        <v>9</v>
      </c>
      <c r="E99" s="36">
        <v>0.06</v>
      </c>
      <c r="F99" s="36">
        <v>0.11</v>
      </c>
      <c r="G99" s="36">
        <f t="shared" si="2"/>
        <v>0.16999999999999998</v>
      </c>
      <c r="H99" s="80">
        <f t="shared" si="3"/>
        <v>0.54545454545454541</v>
      </c>
      <c r="I99" s="36"/>
    </row>
    <row r="100" spans="1:9" x14ac:dyDescent="0.25">
      <c r="A100" s="78" t="s">
        <v>403</v>
      </c>
      <c r="B100" s="78">
        <v>1</v>
      </c>
      <c r="C100" s="78" t="s">
        <v>410</v>
      </c>
      <c r="D100" s="78" t="s">
        <v>404</v>
      </c>
      <c r="E100" s="36">
        <v>5.0000000000000001E-3</v>
      </c>
      <c r="F100" s="36">
        <v>8.0000000000000002E-3</v>
      </c>
      <c r="G100" s="36">
        <f t="shared" si="2"/>
        <v>1.3000000000000001E-2</v>
      </c>
      <c r="H100" s="80">
        <f t="shared" si="3"/>
        <v>0.625</v>
      </c>
      <c r="I100" s="36"/>
    </row>
    <row r="101" spans="1:9" x14ac:dyDescent="0.25">
      <c r="A101" s="78" t="s">
        <v>403</v>
      </c>
      <c r="B101" s="78">
        <v>2</v>
      </c>
      <c r="C101" s="78" t="s">
        <v>410</v>
      </c>
      <c r="D101" s="78" t="s">
        <v>404</v>
      </c>
      <c r="E101" s="36">
        <v>3.0000000000000001E-3</v>
      </c>
      <c r="F101" s="36">
        <v>4.0000000000000001E-3</v>
      </c>
      <c r="G101" s="36">
        <f t="shared" si="2"/>
        <v>7.0000000000000001E-3</v>
      </c>
      <c r="H101" s="80">
        <f t="shared" si="3"/>
        <v>0.75</v>
      </c>
      <c r="I101" s="36"/>
    </row>
    <row r="102" spans="1:9" x14ac:dyDescent="0.25">
      <c r="A102" s="78" t="s">
        <v>403</v>
      </c>
      <c r="B102" s="78">
        <v>3</v>
      </c>
      <c r="C102" s="78" t="s">
        <v>410</v>
      </c>
      <c r="D102" s="78" t="s">
        <v>404</v>
      </c>
      <c r="E102" s="36">
        <v>5.0000000000000001E-3</v>
      </c>
      <c r="F102" s="36">
        <v>1.0999999999999999E-2</v>
      </c>
      <c r="G102" s="36">
        <f t="shared" si="2"/>
        <v>1.6E-2</v>
      </c>
      <c r="H102" s="80">
        <f t="shared" si="3"/>
        <v>0.45454545454545459</v>
      </c>
      <c r="I102" s="36"/>
    </row>
    <row r="103" spans="1:9" x14ac:dyDescent="0.25">
      <c r="A103" s="78" t="s">
        <v>403</v>
      </c>
      <c r="B103" s="78">
        <v>4</v>
      </c>
      <c r="C103" s="78" t="s">
        <v>410</v>
      </c>
      <c r="D103" s="78" t="s">
        <v>404</v>
      </c>
      <c r="E103" s="36">
        <v>6.0000000000000001E-3</v>
      </c>
      <c r="F103" s="36">
        <v>1.6E-2</v>
      </c>
      <c r="G103" s="36">
        <f t="shared" si="2"/>
        <v>2.1999999999999999E-2</v>
      </c>
      <c r="H103" s="80">
        <f t="shared" si="3"/>
        <v>0.375</v>
      </c>
      <c r="I103" s="36"/>
    </row>
    <row r="104" spans="1:9" x14ac:dyDescent="0.25">
      <c r="A104" s="78" t="s">
        <v>403</v>
      </c>
      <c r="B104" s="78">
        <v>5</v>
      </c>
      <c r="C104" s="78" t="s">
        <v>410</v>
      </c>
      <c r="D104" s="78" t="s">
        <v>404</v>
      </c>
      <c r="E104" s="36">
        <v>4.0000000000000001E-3</v>
      </c>
      <c r="F104" s="36">
        <v>1.6E-2</v>
      </c>
      <c r="G104" s="36">
        <f t="shared" si="2"/>
        <v>0.02</v>
      </c>
      <c r="H104" s="80">
        <f t="shared" si="3"/>
        <v>0.25</v>
      </c>
      <c r="I104" s="36"/>
    </row>
    <row r="105" spans="1:9" x14ac:dyDescent="0.25">
      <c r="A105" s="78" t="s">
        <v>406</v>
      </c>
      <c r="B105" s="78">
        <v>1</v>
      </c>
      <c r="C105" s="78" t="s">
        <v>409</v>
      </c>
      <c r="D105" s="78" t="s">
        <v>1</v>
      </c>
      <c r="E105" s="36">
        <v>0.47599999999999998</v>
      </c>
      <c r="F105" s="36">
        <v>0.98799999999999999</v>
      </c>
      <c r="G105" s="36">
        <f t="shared" si="2"/>
        <v>1.464</v>
      </c>
      <c r="H105" s="80">
        <f t="shared" si="3"/>
        <v>0.48178137651821862</v>
      </c>
      <c r="I105" s="36"/>
    </row>
    <row r="106" spans="1:9" x14ac:dyDescent="0.25">
      <c r="A106" s="78" t="s">
        <v>406</v>
      </c>
      <c r="B106" s="78">
        <v>2</v>
      </c>
      <c r="C106" s="78" t="s">
        <v>409</v>
      </c>
      <c r="D106" s="78" t="s">
        <v>1</v>
      </c>
      <c r="E106" s="36">
        <v>0.46600000000000003</v>
      </c>
      <c r="F106" s="36">
        <v>0.73399999999999999</v>
      </c>
      <c r="G106" s="36">
        <f t="shared" si="2"/>
        <v>1.2</v>
      </c>
      <c r="H106" s="80">
        <f t="shared" si="3"/>
        <v>0.63487738419618533</v>
      </c>
      <c r="I106" s="36"/>
    </row>
    <row r="107" spans="1:9" x14ac:dyDescent="0.25">
      <c r="A107" s="78" t="s">
        <v>406</v>
      </c>
      <c r="B107" s="78">
        <v>3</v>
      </c>
      <c r="C107" s="78" t="s">
        <v>409</v>
      </c>
      <c r="D107" s="78" t="s">
        <v>1</v>
      </c>
      <c r="E107" s="81">
        <v>0.52</v>
      </c>
      <c r="F107" s="36">
        <v>0.78700000000000003</v>
      </c>
      <c r="G107" s="36">
        <f t="shared" si="2"/>
        <v>1.3069999999999999</v>
      </c>
      <c r="H107" s="80">
        <f t="shared" si="3"/>
        <v>0.66073697585768743</v>
      </c>
      <c r="I107" s="36"/>
    </row>
    <row r="108" spans="1:9" x14ac:dyDescent="0.25">
      <c r="A108" s="78" t="s">
        <v>406</v>
      </c>
      <c r="B108" s="78">
        <v>4</v>
      </c>
      <c r="C108" s="78" t="s">
        <v>409</v>
      </c>
      <c r="D108" s="78" t="s">
        <v>1</v>
      </c>
      <c r="E108" s="36">
        <v>0.20100000000000001</v>
      </c>
      <c r="F108" s="36">
        <v>0.48</v>
      </c>
      <c r="G108" s="36">
        <f t="shared" si="2"/>
        <v>0.68100000000000005</v>
      </c>
      <c r="H108" s="80">
        <f t="shared" si="3"/>
        <v>0.41875000000000007</v>
      </c>
      <c r="I108" s="36"/>
    </row>
    <row r="109" spans="1:9" x14ac:dyDescent="0.25">
      <c r="A109" s="78" t="s">
        <v>406</v>
      </c>
      <c r="B109" s="78">
        <v>5</v>
      </c>
      <c r="C109" s="78" t="s">
        <v>409</v>
      </c>
      <c r="D109" s="78" t="s">
        <v>1</v>
      </c>
      <c r="E109" s="36">
        <v>0.214</v>
      </c>
      <c r="F109" s="36">
        <v>0.40600000000000003</v>
      </c>
      <c r="G109" s="36">
        <f t="shared" si="2"/>
        <v>0.62</v>
      </c>
      <c r="H109" s="80">
        <f t="shared" si="3"/>
        <v>0.52709359605911321</v>
      </c>
      <c r="I109" s="36"/>
    </row>
    <row r="110" spans="1:9" x14ac:dyDescent="0.25">
      <c r="A110" s="78" t="s">
        <v>406</v>
      </c>
      <c r="B110" s="78">
        <v>1</v>
      </c>
      <c r="C110" s="78" t="s">
        <v>409</v>
      </c>
      <c r="D110" s="78" t="s">
        <v>2</v>
      </c>
      <c r="E110" s="36">
        <v>0.26800000000000002</v>
      </c>
      <c r="F110" s="36">
        <v>0.65800000000000003</v>
      </c>
      <c r="G110" s="36">
        <f t="shared" si="2"/>
        <v>0.92600000000000005</v>
      </c>
      <c r="H110" s="80">
        <f t="shared" si="3"/>
        <v>0.40729483282674772</v>
      </c>
      <c r="I110" s="36"/>
    </row>
    <row r="111" spans="1:9" x14ac:dyDescent="0.25">
      <c r="A111" s="78" t="s">
        <v>406</v>
      </c>
      <c r="B111" s="78">
        <v>2</v>
      </c>
      <c r="C111" s="78" t="s">
        <v>409</v>
      </c>
      <c r="D111" s="78" t="s">
        <v>2</v>
      </c>
      <c r="E111" s="36">
        <v>0.33700000000000002</v>
      </c>
      <c r="F111" s="36">
        <v>0.58699999999999997</v>
      </c>
      <c r="G111" s="36">
        <f t="shared" si="2"/>
        <v>0.92399999999999993</v>
      </c>
      <c r="H111" s="80">
        <f t="shared" si="3"/>
        <v>0.57410562180579228</v>
      </c>
      <c r="I111" s="36"/>
    </row>
    <row r="112" spans="1:9" x14ac:dyDescent="0.25">
      <c r="A112" s="78" t="s">
        <v>406</v>
      </c>
      <c r="B112" s="78">
        <v>3</v>
      </c>
      <c r="C112" s="78" t="s">
        <v>409</v>
      </c>
      <c r="D112" s="78" t="s">
        <v>2</v>
      </c>
      <c r="E112" s="81">
        <v>0.28999999999999998</v>
      </c>
      <c r="F112" s="36">
        <v>0.45200000000000001</v>
      </c>
      <c r="G112" s="36">
        <f t="shared" si="2"/>
        <v>0.74199999999999999</v>
      </c>
      <c r="H112" s="80">
        <f t="shared" si="3"/>
        <v>0.64159292035398219</v>
      </c>
      <c r="I112" s="36"/>
    </row>
    <row r="113" spans="1:9" x14ac:dyDescent="0.25">
      <c r="A113" s="78" t="s">
        <v>406</v>
      </c>
      <c r="B113" s="78">
        <v>4</v>
      </c>
      <c r="C113" s="78" t="s">
        <v>409</v>
      </c>
      <c r="D113" s="78" t="s">
        <v>2</v>
      </c>
      <c r="E113" s="36">
        <v>0.45600000000000002</v>
      </c>
      <c r="F113" s="36">
        <v>0.80100000000000005</v>
      </c>
      <c r="G113" s="36">
        <f t="shared" si="2"/>
        <v>1.2570000000000001</v>
      </c>
      <c r="H113" s="80">
        <f t="shared" si="3"/>
        <v>0.56928838951310856</v>
      </c>
      <c r="I113" s="36"/>
    </row>
    <row r="114" spans="1:9" x14ac:dyDescent="0.25">
      <c r="A114" s="78" t="s">
        <v>406</v>
      </c>
      <c r="B114" s="78">
        <v>5</v>
      </c>
      <c r="C114" s="78" t="s">
        <v>409</v>
      </c>
      <c r="D114" s="78" t="s">
        <v>2</v>
      </c>
      <c r="E114" s="36">
        <v>0.32800000000000001</v>
      </c>
      <c r="F114" s="36">
        <v>0.48199999999999998</v>
      </c>
      <c r="G114" s="36">
        <f t="shared" si="2"/>
        <v>0.81</v>
      </c>
      <c r="H114" s="80">
        <f t="shared" si="3"/>
        <v>0.68049792531120334</v>
      </c>
      <c r="I114" s="36"/>
    </row>
    <row r="115" spans="1:9" x14ac:dyDescent="0.25">
      <c r="A115" s="78" t="s">
        <v>406</v>
      </c>
      <c r="B115" s="78">
        <v>1</v>
      </c>
      <c r="C115" s="78" t="s">
        <v>409</v>
      </c>
      <c r="D115" s="78" t="s">
        <v>3</v>
      </c>
      <c r="E115" s="36">
        <v>0.17899999999999999</v>
      </c>
      <c r="F115" s="36">
        <v>0.372</v>
      </c>
      <c r="G115" s="36">
        <f t="shared" si="2"/>
        <v>0.55099999999999993</v>
      </c>
      <c r="H115" s="80">
        <f t="shared" si="3"/>
        <v>0.48118279569892469</v>
      </c>
      <c r="I115" s="36"/>
    </row>
    <row r="116" spans="1:9" x14ac:dyDescent="0.25">
      <c r="A116" s="78" t="s">
        <v>406</v>
      </c>
      <c r="B116" s="78">
        <v>2</v>
      </c>
      <c r="C116" s="78" t="s">
        <v>409</v>
      </c>
      <c r="D116" s="78" t="s">
        <v>3</v>
      </c>
      <c r="E116" s="36">
        <v>0.36399999999999999</v>
      </c>
      <c r="F116" s="36">
        <v>0.63600000000000001</v>
      </c>
      <c r="G116" s="36">
        <f t="shared" si="2"/>
        <v>1</v>
      </c>
      <c r="H116" s="80">
        <f t="shared" si="3"/>
        <v>0.57232704402515722</v>
      </c>
      <c r="I116" s="36"/>
    </row>
    <row r="117" spans="1:9" x14ac:dyDescent="0.25">
      <c r="A117" s="78" t="s">
        <v>406</v>
      </c>
      <c r="B117" s="78">
        <v>3</v>
      </c>
      <c r="C117" s="78" t="s">
        <v>409</v>
      </c>
      <c r="D117" s="78" t="s">
        <v>3</v>
      </c>
      <c r="E117" s="81">
        <v>0.32900000000000001</v>
      </c>
      <c r="F117" s="36">
        <v>0.44400000000000001</v>
      </c>
      <c r="G117" s="36">
        <f t="shared" si="2"/>
        <v>0.77300000000000002</v>
      </c>
      <c r="H117" s="80">
        <f t="shared" si="3"/>
        <v>0.74099099099099097</v>
      </c>
      <c r="I117" s="36"/>
    </row>
    <row r="118" spans="1:9" x14ac:dyDescent="0.25">
      <c r="A118" s="78" t="s">
        <v>406</v>
      </c>
      <c r="B118" s="78">
        <v>4</v>
      </c>
      <c r="C118" s="78" t="s">
        <v>409</v>
      </c>
      <c r="D118" s="78" t="s">
        <v>3</v>
      </c>
      <c r="E118" s="36">
        <v>0.27</v>
      </c>
      <c r="F118" s="36">
        <v>0.46100000000000002</v>
      </c>
      <c r="G118" s="36">
        <f t="shared" si="2"/>
        <v>0.73100000000000009</v>
      </c>
      <c r="H118" s="80">
        <f t="shared" si="3"/>
        <v>0.58568329718004342</v>
      </c>
      <c r="I118" s="36"/>
    </row>
    <row r="119" spans="1:9" x14ac:dyDescent="0.25">
      <c r="A119" s="78" t="s">
        <v>406</v>
      </c>
      <c r="B119" s="78">
        <v>5</v>
      </c>
      <c r="C119" s="78" t="s">
        <v>409</v>
      </c>
      <c r="D119" s="78" t="s">
        <v>3</v>
      </c>
      <c r="E119" s="36">
        <v>0.19500000000000001</v>
      </c>
      <c r="F119" s="36">
        <v>0.18099999999999999</v>
      </c>
      <c r="G119" s="36">
        <f t="shared" si="2"/>
        <v>0.376</v>
      </c>
      <c r="H119" s="80">
        <f t="shared" si="3"/>
        <v>1.0773480662983426</v>
      </c>
      <c r="I119" s="36"/>
    </row>
    <row r="120" spans="1:9" x14ac:dyDescent="0.25">
      <c r="A120" s="78" t="s">
        <v>406</v>
      </c>
      <c r="B120" s="78">
        <v>1</v>
      </c>
      <c r="C120" s="78" t="s">
        <v>409</v>
      </c>
      <c r="D120" s="78" t="s">
        <v>4</v>
      </c>
      <c r="E120" s="36">
        <v>4.8000000000000001E-2</v>
      </c>
      <c r="F120" s="36">
        <v>0.129</v>
      </c>
      <c r="G120" s="36">
        <f t="shared" si="2"/>
        <v>0.17699999999999999</v>
      </c>
      <c r="H120" s="80">
        <f t="shared" si="3"/>
        <v>0.37209302325581395</v>
      </c>
      <c r="I120" s="36"/>
    </row>
    <row r="121" spans="1:9" x14ac:dyDescent="0.25">
      <c r="A121" s="78" t="s">
        <v>406</v>
      </c>
      <c r="B121" s="78">
        <v>2</v>
      </c>
      <c r="C121" s="78" t="s">
        <v>409</v>
      </c>
      <c r="D121" s="78" t="s">
        <v>4</v>
      </c>
      <c r="E121" s="36">
        <v>0.13200000000000001</v>
      </c>
      <c r="F121" s="36">
        <v>0.23799999999999999</v>
      </c>
      <c r="G121" s="36">
        <f t="shared" si="2"/>
        <v>0.37</v>
      </c>
      <c r="H121" s="80">
        <f t="shared" si="3"/>
        <v>0.55462184873949583</v>
      </c>
      <c r="I121" s="36"/>
    </row>
    <row r="122" spans="1:9" x14ac:dyDescent="0.25">
      <c r="A122" s="78" t="s">
        <v>406</v>
      </c>
      <c r="B122" s="78">
        <v>3</v>
      </c>
      <c r="C122" s="78" t="s">
        <v>409</v>
      </c>
      <c r="D122" s="78" t="s">
        <v>4</v>
      </c>
      <c r="E122" s="81">
        <v>0.153</v>
      </c>
      <c r="F122" s="36">
        <v>0.23400000000000001</v>
      </c>
      <c r="G122" s="36">
        <f t="shared" si="2"/>
        <v>0.38700000000000001</v>
      </c>
      <c r="H122" s="80">
        <f t="shared" si="3"/>
        <v>0.65384615384615374</v>
      </c>
      <c r="I122" s="36"/>
    </row>
    <row r="123" spans="1:9" x14ac:dyDescent="0.25">
      <c r="A123" s="78" t="s">
        <v>406</v>
      </c>
      <c r="B123" s="78">
        <v>4</v>
      </c>
      <c r="C123" s="78" t="s">
        <v>409</v>
      </c>
      <c r="D123" s="78" t="s">
        <v>4</v>
      </c>
      <c r="E123" s="36">
        <v>0.03</v>
      </c>
      <c r="F123" s="36">
        <v>4.8000000000000001E-2</v>
      </c>
      <c r="G123" s="36">
        <f t="shared" si="2"/>
        <v>7.8E-2</v>
      </c>
      <c r="H123" s="80">
        <f t="shared" si="3"/>
        <v>0.625</v>
      </c>
      <c r="I123" s="36"/>
    </row>
    <row r="124" spans="1:9" x14ac:dyDescent="0.25">
      <c r="A124" s="78" t="s">
        <v>406</v>
      </c>
      <c r="B124" s="78">
        <v>5</v>
      </c>
      <c r="C124" s="78" t="s">
        <v>409</v>
      </c>
      <c r="D124" s="78" t="s">
        <v>4</v>
      </c>
      <c r="E124" s="36">
        <v>9.2999999999999999E-2</v>
      </c>
      <c r="F124" s="36">
        <v>0.17399999999999999</v>
      </c>
      <c r="G124" s="36">
        <f t="shared" si="2"/>
        <v>0.26700000000000002</v>
      </c>
      <c r="H124" s="80">
        <f t="shared" si="3"/>
        <v>0.53448275862068972</v>
      </c>
      <c r="I124" s="36"/>
    </row>
    <row r="125" spans="1:9" x14ac:dyDescent="0.25">
      <c r="A125" s="78" t="s">
        <v>406</v>
      </c>
      <c r="B125" s="78">
        <v>1</v>
      </c>
      <c r="C125" s="78" t="s">
        <v>409</v>
      </c>
      <c r="D125" s="78" t="s">
        <v>5</v>
      </c>
      <c r="E125" s="36">
        <v>3.5999999999999997E-2</v>
      </c>
      <c r="F125" s="36">
        <v>8.8999999999999996E-2</v>
      </c>
      <c r="G125" s="36">
        <f t="shared" si="2"/>
        <v>0.125</v>
      </c>
      <c r="H125" s="80">
        <f t="shared" si="3"/>
        <v>0.4044943820224719</v>
      </c>
      <c r="I125" s="36"/>
    </row>
    <row r="126" spans="1:9" x14ac:dyDescent="0.25">
      <c r="A126" s="78" t="s">
        <v>406</v>
      </c>
      <c r="B126" s="78">
        <v>2</v>
      </c>
      <c r="C126" s="78" t="s">
        <v>409</v>
      </c>
      <c r="D126" s="78" t="s">
        <v>5</v>
      </c>
      <c r="E126" s="36">
        <v>0.43099999999999999</v>
      </c>
      <c r="F126" s="36">
        <v>0.64500000000000002</v>
      </c>
      <c r="G126" s="36">
        <f t="shared" si="2"/>
        <v>1.0760000000000001</v>
      </c>
      <c r="H126" s="80">
        <f t="shared" si="3"/>
        <v>0.66821705426356581</v>
      </c>
      <c r="I126" s="36"/>
    </row>
    <row r="127" spans="1:9" x14ac:dyDescent="0.25">
      <c r="A127" s="78" t="s">
        <v>406</v>
      </c>
      <c r="B127" s="78">
        <v>3</v>
      </c>
      <c r="C127" s="78" t="s">
        <v>409</v>
      </c>
      <c r="D127" s="78" t="s">
        <v>5</v>
      </c>
      <c r="E127" s="36">
        <v>7.4999999999999997E-2</v>
      </c>
      <c r="F127" s="36">
        <v>0.114</v>
      </c>
      <c r="G127" s="36">
        <f t="shared" si="2"/>
        <v>0.189</v>
      </c>
      <c r="H127" s="80">
        <f t="shared" si="3"/>
        <v>0.6578947368421052</v>
      </c>
      <c r="I127" s="36"/>
    </row>
    <row r="128" spans="1:9" x14ac:dyDescent="0.25">
      <c r="A128" s="78" t="s">
        <v>406</v>
      </c>
      <c r="B128" s="78">
        <v>4</v>
      </c>
      <c r="C128" s="78" t="s">
        <v>409</v>
      </c>
      <c r="D128" s="78" t="s">
        <v>5</v>
      </c>
      <c r="E128" s="36">
        <v>0.123</v>
      </c>
      <c r="F128" s="36">
        <v>0.21199999999999999</v>
      </c>
      <c r="G128" s="36">
        <f t="shared" si="2"/>
        <v>0.33499999999999996</v>
      </c>
      <c r="H128" s="80">
        <f t="shared" si="3"/>
        <v>0.58018867924528306</v>
      </c>
      <c r="I128" s="36"/>
    </row>
    <row r="129" spans="1:9" x14ac:dyDescent="0.25">
      <c r="A129" s="78" t="s">
        <v>406</v>
      </c>
      <c r="B129" s="78">
        <v>5</v>
      </c>
      <c r="C129" s="78" t="s">
        <v>409</v>
      </c>
      <c r="D129" s="78" t="s">
        <v>5</v>
      </c>
      <c r="E129" s="36">
        <v>0.22900000000000001</v>
      </c>
      <c r="F129" s="36">
        <v>0.49299999999999999</v>
      </c>
      <c r="G129" s="36">
        <f t="shared" si="2"/>
        <v>0.72199999999999998</v>
      </c>
      <c r="H129" s="80">
        <f t="shared" si="3"/>
        <v>0.46450304259634889</v>
      </c>
      <c r="I129" s="36"/>
    </row>
    <row r="130" spans="1:9" x14ac:dyDescent="0.25">
      <c r="A130" s="78" t="s">
        <v>406</v>
      </c>
      <c r="B130" s="78">
        <v>1</v>
      </c>
      <c r="C130" s="78" t="s">
        <v>409</v>
      </c>
      <c r="D130" s="78" t="s">
        <v>6</v>
      </c>
      <c r="E130" s="36">
        <v>0.10199999999999999</v>
      </c>
      <c r="F130" s="36">
        <v>0.252</v>
      </c>
      <c r="G130" s="36">
        <f t="shared" si="2"/>
        <v>0.35399999999999998</v>
      </c>
      <c r="H130" s="80">
        <f t="shared" si="3"/>
        <v>0.40476190476190471</v>
      </c>
      <c r="I130" s="36"/>
    </row>
    <row r="131" spans="1:9" x14ac:dyDescent="0.25">
      <c r="A131" s="78" t="s">
        <v>406</v>
      </c>
      <c r="B131" s="78">
        <v>2</v>
      </c>
      <c r="C131" s="78" t="s">
        <v>409</v>
      </c>
      <c r="D131" s="78" t="s">
        <v>6</v>
      </c>
      <c r="E131" s="36">
        <v>0.625</v>
      </c>
      <c r="F131" s="36">
        <v>1.1459999999999999</v>
      </c>
      <c r="G131" s="36">
        <f t="shared" si="2"/>
        <v>1.7709999999999999</v>
      </c>
      <c r="H131" s="80">
        <f t="shared" si="3"/>
        <v>0.54537521815008727</v>
      </c>
      <c r="I131" s="36"/>
    </row>
    <row r="132" spans="1:9" x14ac:dyDescent="0.25">
      <c r="A132" s="78" t="s">
        <v>406</v>
      </c>
      <c r="B132" s="78">
        <v>3</v>
      </c>
      <c r="C132" s="78" t="s">
        <v>409</v>
      </c>
      <c r="D132" s="78" t="s">
        <v>6</v>
      </c>
      <c r="E132" s="36">
        <v>0.70599999999999996</v>
      </c>
      <c r="F132" s="36">
        <v>0.81599999999999995</v>
      </c>
      <c r="G132" s="36">
        <f t="shared" ref="G132:G195" si="4">E132+F132</f>
        <v>1.5219999999999998</v>
      </c>
      <c r="H132" s="80">
        <f t="shared" ref="H132:H195" si="5">E132/F132</f>
        <v>0.86519607843137258</v>
      </c>
      <c r="I132" s="36"/>
    </row>
    <row r="133" spans="1:9" x14ac:dyDescent="0.25">
      <c r="A133" s="78" t="s">
        <v>406</v>
      </c>
      <c r="B133" s="78">
        <v>4</v>
      </c>
      <c r="C133" s="78" t="s">
        <v>409</v>
      </c>
      <c r="D133" s="78" t="s">
        <v>6</v>
      </c>
      <c r="E133" s="36">
        <v>0.58299999999999996</v>
      </c>
      <c r="F133" s="36">
        <v>0.76500000000000001</v>
      </c>
      <c r="G133" s="36">
        <f t="shared" si="4"/>
        <v>1.3479999999999999</v>
      </c>
      <c r="H133" s="80">
        <f t="shared" si="5"/>
        <v>0.76209150326797381</v>
      </c>
      <c r="I133" s="36"/>
    </row>
    <row r="134" spans="1:9" x14ac:dyDescent="0.25">
      <c r="A134" s="78" t="s">
        <v>406</v>
      </c>
      <c r="B134" s="78">
        <v>5</v>
      </c>
      <c r="C134" s="78" t="s">
        <v>409</v>
      </c>
      <c r="D134" s="78" t="s">
        <v>6</v>
      </c>
      <c r="E134" s="36">
        <v>0.191</v>
      </c>
      <c r="F134" s="36">
        <v>0.44800000000000001</v>
      </c>
      <c r="G134" s="36">
        <f t="shared" si="4"/>
        <v>0.63900000000000001</v>
      </c>
      <c r="H134" s="80">
        <f t="shared" si="5"/>
        <v>0.4263392857142857</v>
      </c>
      <c r="I134" s="36"/>
    </row>
    <row r="135" spans="1:9" x14ac:dyDescent="0.25">
      <c r="A135" s="78" t="s">
        <v>406</v>
      </c>
      <c r="B135" s="78">
        <v>1</v>
      </c>
      <c r="C135" s="78" t="s">
        <v>409</v>
      </c>
      <c r="D135" s="78" t="s">
        <v>7</v>
      </c>
      <c r="E135" s="36">
        <v>0.29599999999999999</v>
      </c>
      <c r="F135" s="36">
        <v>0.56000000000000005</v>
      </c>
      <c r="G135" s="36">
        <f t="shared" si="4"/>
        <v>0.85600000000000009</v>
      </c>
      <c r="H135" s="80">
        <f t="shared" si="5"/>
        <v>0.52857142857142847</v>
      </c>
      <c r="I135" s="36"/>
    </row>
    <row r="136" spans="1:9" x14ac:dyDescent="0.25">
      <c r="A136" s="78" t="s">
        <v>406</v>
      </c>
      <c r="B136" s="78">
        <v>2</v>
      </c>
      <c r="C136" s="78" t="s">
        <v>409</v>
      </c>
      <c r="D136" s="78" t="s">
        <v>7</v>
      </c>
      <c r="E136" s="36">
        <v>0.55000000000000004</v>
      </c>
      <c r="F136" s="36">
        <v>0.85199999999999998</v>
      </c>
      <c r="G136" s="36">
        <f t="shared" si="4"/>
        <v>1.4020000000000001</v>
      </c>
      <c r="H136" s="80">
        <f t="shared" si="5"/>
        <v>0.64553990610328649</v>
      </c>
      <c r="I136" s="36"/>
    </row>
    <row r="137" spans="1:9" x14ac:dyDescent="0.25">
      <c r="A137" s="78" t="s">
        <v>406</v>
      </c>
      <c r="B137" s="78">
        <v>3</v>
      </c>
      <c r="C137" s="78" t="s">
        <v>409</v>
      </c>
      <c r="D137" s="78" t="s">
        <v>7</v>
      </c>
      <c r="E137" s="36">
        <v>0.124</v>
      </c>
      <c r="F137" s="36">
        <v>0.23300000000000001</v>
      </c>
      <c r="G137" s="36">
        <f t="shared" si="4"/>
        <v>0.35699999999999998</v>
      </c>
      <c r="H137" s="80">
        <f t="shared" si="5"/>
        <v>0.53218884120171672</v>
      </c>
      <c r="I137" s="36"/>
    </row>
    <row r="138" spans="1:9" x14ac:dyDescent="0.25">
      <c r="A138" s="78" t="s">
        <v>406</v>
      </c>
      <c r="B138" s="78">
        <v>4</v>
      </c>
      <c r="C138" s="78" t="s">
        <v>409</v>
      </c>
      <c r="D138" s="78" t="s">
        <v>7</v>
      </c>
      <c r="E138" s="36">
        <v>0.23300000000000001</v>
      </c>
      <c r="F138" s="36">
        <v>0.36199999999999999</v>
      </c>
      <c r="G138" s="36">
        <f t="shared" si="4"/>
        <v>0.59499999999999997</v>
      </c>
      <c r="H138" s="80">
        <f t="shared" si="5"/>
        <v>0.64364640883977908</v>
      </c>
      <c r="I138" s="36"/>
    </row>
    <row r="139" spans="1:9" x14ac:dyDescent="0.25">
      <c r="A139" s="78" t="s">
        <v>406</v>
      </c>
      <c r="B139" s="78">
        <v>5</v>
      </c>
      <c r="C139" s="78" t="s">
        <v>409</v>
      </c>
      <c r="D139" s="78" t="s">
        <v>7</v>
      </c>
      <c r="E139" s="36">
        <v>0.372</v>
      </c>
      <c r="F139" s="36">
        <v>0.54900000000000004</v>
      </c>
      <c r="G139" s="36">
        <f t="shared" si="4"/>
        <v>0.92100000000000004</v>
      </c>
      <c r="H139" s="80">
        <f t="shared" si="5"/>
        <v>0.67759562841530052</v>
      </c>
      <c r="I139" s="36"/>
    </row>
    <row r="140" spans="1:9" x14ac:dyDescent="0.25">
      <c r="A140" s="78" t="s">
        <v>406</v>
      </c>
      <c r="B140" s="78">
        <v>1</v>
      </c>
      <c r="C140" s="78" t="s">
        <v>409</v>
      </c>
      <c r="D140" s="78" t="s">
        <v>8</v>
      </c>
      <c r="E140" s="36">
        <v>0.16600000000000001</v>
      </c>
      <c r="F140" s="36">
        <v>0.34799999999999998</v>
      </c>
      <c r="G140" s="36">
        <f t="shared" si="4"/>
        <v>0.51400000000000001</v>
      </c>
      <c r="H140" s="80">
        <f t="shared" si="5"/>
        <v>0.47701149425287365</v>
      </c>
      <c r="I140" s="36"/>
    </row>
    <row r="141" spans="1:9" x14ac:dyDescent="0.25">
      <c r="A141" s="78" t="s">
        <v>406</v>
      </c>
      <c r="B141" s="78">
        <v>2</v>
      </c>
      <c r="C141" s="78" t="s">
        <v>409</v>
      </c>
      <c r="D141" s="78" t="s">
        <v>8</v>
      </c>
      <c r="E141" s="36">
        <v>0.33700000000000002</v>
      </c>
      <c r="F141" s="36">
        <v>0.65900000000000003</v>
      </c>
      <c r="G141" s="36">
        <f t="shared" si="4"/>
        <v>0.996</v>
      </c>
      <c r="H141" s="80">
        <f t="shared" si="5"/>
        <v>0.51138088012139604</v>
      </c>
      <c r="I141" s="36"/>
    </row>
    <row r="142" spans="1:9" x14ac:dyDescent="0.25">
      <c r="A142" s="78" t="s">
        <v>406</v>
      </c>
      <c r="B142" s="78">
        <v>3</v>
      </c>
      <c r="C142" s="78" t="s">
        <v>409</v>
      </c>
      <c r="D142" s="78" t="s">
        <v>8</v>
      </c>
      <c r="E142" s="36">
        <v>0.44500000000000001</v>
      </c>
      <c r="F142" s="36">
        <v>0.749</v>
      </c>
      <c r="G142" s="36">
        <f t="shared" si="4"/>
        <v>1.194</v>
      </c>
      <c r="H142" s="80">
        <f t="shared" si="5"/>
        <v>0.59412550066755676</v>
      </c>
      <c r="I142" s="36"/>
    </row>
    <row r="143" spans="1:9" x14ac:dyDescent="0.25">
      <c r="A143" s="78" t="s">
        <v>406</v>
      </c>
      <c r="B143" s="78">
        <v>4</v>
      </c>
      <c r="C143" s="78" t="s">
        <v>409</v>
      </c>
      <c r="D143" s="78" t="s">
        <v>8</v>
      </c>
      <c r="E143" s="36">
        <v>0.29399999999999998</v>
      </c>
      <c r="F143" s="36">
        <v>0.42</v>
      </c>
      <c r="G143" s="36">
        <f t="shared" si="4"/>
        <v>0.71399999999999997</v>
      </c>
      <c r="H143" s="80">
        <f t="shared" si="5"/>
        <v>0.7</v>
      </c>
      <c r="I143" s="36"/>
    </row>
    <row r="144" spans="1:9" x14ac:dyDescent="0.25">
      <c r="A144" s="78" t="s">
        <v>406</v>
      </c>
      <c r="B144" s="78">
        <v>5</v>
      </c>
      <c r="C144" s="78" t="s">
        <v>409</v>
      </c>
      <c r="D144" s="78" t="s">
        <v>8</v>
      </c>
      <c r="E144" s="36">
        <v>0.83299999999999996</v>
      </c>
      <c r="F144" s="36">
        <v>1.216</v>
      </c>
      <c r="G144" s="36">
        <f t="shared" si="4"/>
        <v>2.0489999999999999</v>
      </c>
      <c r="H144" s="80">
        <f t="shared" si="5"/>
        <v>0.68503289473684215</v>
      </c>
      <c r="I144" s="36"/>
    </row>
    <row r="145" spans="1:9" x14ac:dyDescent="0.25">
      <c r="A145" s="78" t="s">
        <v>406</v>
      </c>
      <c r="B145" s="78">
        <v>1</v>
      </c>
      <c r="C145" s="78" t="s">
        <v>409</v>
      </c>
      <c r="D145" s="78" t="s">
        <v>9</v>
      </c>
      <c r="E145" s="36">
        <v>0.21299999999999999</v>
      </c>
      <c r="F145" s="36">
        <v>0.40300000000000002</v>
      </c>
      <c r="G145" s="36">
        <f t="shared" si="4"/>
        <v>0.61599999999999999</v>
      </c>
      <c r="H145" s="80">
        <f t="shared" si="5"/>
        <v>0.52853598014888337</v>
      </c>
      <c r="I145" s="36"/>
    </row>
    <row r="146" spans="1:9" x14ac:dyDescent="0.25">
      <c r="A146" s="78" t="s">
        <v>406</v>
      </c>
      <c r="B146" s="78">
        <v>2</v>
      </c>
      <c r="C146" s="78" t="s">
        <v>409</v>
      </c>
      <c r="D146" s="78" t="s">
        <v>9</v>
      </c>
      <c r="E146" s="36">
        <v>0.85499999999999998</v>
      </c>
      <c r="F146" s="36">
        <v>1.1259999999999999</v>
      </c>
      <c r="G146" s="36">
        <f t="shared" si="4"/>
        <v>1.9809999999999999</v>
      </c>
      <c r="H146" s="80">
        <f t="shared" si="5"/>
        <v>0.75932504440497339</v>
      </c>
      <c r="I146" s="36"/>
    </row>
    <row r="147" spans="1:9" x14ac:dyDescent="0.25">
      <c r="A147" s="78" t="s">
        <v>406</v>
      </c>
      <c r="B147" s="78">
        <v>3</v>
      </c>
      <c r="C147" s="78" t="s">
        <v>409</v>
      </c>
      <c r="D147" s="78" t="s">
        <v>9</v>
      </c>
      <c r="E147" s="36">
        <v>0.49399999999999999</v>
      </c>
      <c r="F147" s="36">
        <v>0.67500000000000004</v>
      </c>
      <c r="G147" s="36">
        <f t="shared" si="4"/>
        <v>1.169</v>
      </c>
      <c r="H147" s="80">
        <f t="shared" si="5"/>
        <v>0.73185185185185175</v>
      </c>
      <c r="I147" s="36"/>
    </row>
    <row r="148" spans="1:9" x14ac:dyDescent="0.25">
      <c r="A148" s="78" t="s">
        <v>406</v>
      </c>
      <c r="B148" s="78">
        <v>4</v>
      </c>
      <c r="C148" s="78" t="s">
        <v>409</v>
      </c>
      <c r="D148" s="78" t="s">
        <v>9</v>
      </c>
      <c r="E148" s="36">
        <v>0.43</v>
      </c>
      <c r="F148" s="36">
        <v>0.64300000000000002</v>
      </c>
      <c r="G148" s="36">
        <f t="shared" si="4"/>
        <v>1.073</v>
      </c>
      <c r="H148" s="80">
        <f t="shared" si="5"/>
        <v>0.66874027993779162</v>
      </c>
      <c r="I148" s="36"/>
    </row>
    <row r="149" spans="1:9" x14ac:dyDescent="0.25">
      <c r="A149" s="78" t="s">
        <v>406</v>
      </c>
      <c r="B149" s="78">
        <v>5</v>
      </c>
      <c r="C149" s="78" t="s">
        <v>409</v>
      </c>
      <c r="D149" s="78" t="s">
        <v>9</v>
      </c>
      <c r="E149" s="36">
        <v>0.182</v>
      </c>
      <c r="F149" s="36">
        <v>0.40600000000000003</v>
      </c>
      <c r="G149" s="36">
        <f t="shared" si="4"/>
        <v>0.58800000000000008</v>
      </c>
      <c r="H149" s="80">
        <f t="shared" si="5"/>
        <v>0.44827586206896547</v>
      </c>
      <c r="I149" s="36"/>
    </row>
    <row r="150" spans="1:9" x14ac:dyDescent="0.25">
      <c r="A150" s="78" t="s">
        <v>406</v>
      </c>
      <c r="B150" s="78">
        <v>1</v>
      </c>
      <c r="C150" s="78" t="s">
        <v>409</v>
      </c>
      <c r="D150" s="78" t="s">
        <v>404</v>
      </c>
      <c r="E150" s="36">
        <v>0.16300000000000001</v>
      </c>
      <c r="F150" s="36">
        <v>0.39700000000000002</v>
      </c>
      <c r="G150" s="36">
        <f t="shared" si="4"/>
        <v>0.56000000000000005</v>
      </c>
      <c r="H150" s="80">
        <f t="shared" si="5"/>
        <v>0.41057934508816119</v>
      </c>
      <c r="I150" s="36"/>
    </row>
    <row r="151" spans="1:9" x14ac:dyDescent="0.25">
      <c r="A151" s="78" t="s">
        <v>406</v>
      </c>
      <c r="B151" s="78">
        <v>2</v>
      </c>
      <c r="C151" s="78" t="s">
        <v>409</v>
      </c>
      <c r="D151" s="78" t="s">
        <v>404</v>
      </c>
      <c r="E151" s="36">
        <v>0.23499999999999999</v>
      </c>
      <c r="F151" s="36">
        <v>0.496</v>
      </c>
      <c r="G151" s="36">
        <f t="shared" si="4"/>
        <v>0.73099999999999998</v>
      </c>
      <c r="H151" s="80">
        <f t="shared" si="5"/>
        <v>0.47379032258064513</v>
      </c>
      <c r="I151" s="36"/>
    </row>
    <row r="152" spans="1:9" x14ac:dyDescent="0.25">
      <c r="A152" s="78" t="s">
        <v>406</v>
      </c>
      <c r="B152" s="78">
        <v>3</v>
      </c>
      <c r="C152" s="78" t="s">
        <v>409</v>
      </c>
      <c r="D152" s="78" t="s">
        <v>404</v>
      </c>
      <c r="E152" s="36">
        <v>0.13800000000000001</v>
      </c>
      <c r="F152" s="36">
        <v>0.52100000000000002</v>
      </c>
      <c r="G152" s="36">
        <f t="shared" si="4"/>
        <v>0.65900000000000003</v>
      </c>
      <c r="H152" s="80">
        <f t="shared" si="5"/>
        <v>0.26487523992322459</v>
      </c>
      <c r="I152" s="36"/>
    </row>
    <row r="153" spans="1:9" x14ac:dyDescent="0.25">
      <c r="A153" s="78" t="s">
        <v>406</v>
      </c>
      <c r="B153" s="78">
        <v>4</v>
      </c>
      <c r="C153" s="78" t="s">
        <v>409</v>
      </c>
      <c r="D153" s="78" t="s">
        <v>404</v>
      </c>
      <c r="E153" s="36">
        <v>0.49299999999999999</v>
      </c>
      <c r="F153" s="36">
        <v>0.84799999999999998</v>
      </c>
      <c r="G153" s="36">
        <f t="shared" si="4"/>
        <v>1.341</v>
      </c>
      <c r="H153" s="80">
        <f t="shared" si="5"/>
        <v>0.58136792452830188</v>
      </c>
      <c r="I153" s="36"/>
    </row>
    <row r="154" spans="1:9" x14ac:dyDescent="0.25">
      <c r="A154" s="78" t="s">
        <v>406</v>
      </c>
      <c r="B154" s="78">
        <v>5</v>
      </c>
      <c r="C154" s="78" t="s">
        <v>409</v>
      </c>
      <c r="D154" s="78" t="s">
        <v>404</v>
      </c>
      <c r="E154" s="36">
        <v>4.3999999999999997E-2</v>
      </c>
      <c r="F154" s="36">
        <v>0.16600000000000001</v>
      </c>
      <c r="G154" s="36">
        <f t="shared" si="4"/>
        <v>0.21000000000000002</v>
      </c>
      <c r="H154" s="80">
        <f t="shared" si="5"/>
        <v>0.26506024096385539</v>
      </c>
      <c r="I154" s="36"/>
    </row>
    <row r="155" spans="1:9" x14ac:dyDescent="0.25">
      <c r="A155" s="78" t="s">
        <v>406</v>
      </c>
      <c r="B155" s="78">
        <v>1</v>
      </c>
      <c r="C155" s="78" t="s">
        <v>410</v>
      </c>
      <c r="D155" s="78" t="s">
        <v>1</v>
      </c>
      <c r="E155" s="36">
        <v>1.7000000000000001E-2</v>
      </c>
      <c r="F155" s="36">
        <v>8.1000000000000003E-2</v>
      </c>
      <c r="G155" s="36">
        <f t="shared" si="4"/>
        <v>9.8000000000000004E-2</v>
      </c>
      <c r="H155" s="80">
        <f t="shared" si="5"/>
        <v>0.20987654320987656</v>
      </c>
      <c r="I155" s="36"/>
    </row>
    <row r="156" spans="1:9" x14ac:dyDescent="0.25">
      <c r="A156" s="78" t="s">
        <v>406</v>
      </c>
      <c r="B156" s="78">
        <v>2</v>
      </c>
      <c r="C156" s="78" t="s">
        <v>410</v>
      </c>
      <c r="D156" s="78" t="s">
        <v>1</v>
      </c>
      <c r="E156" s="36">
        <v>6.2E-2</v>
      </c>
      <c r="F156" s="36">
        <v>0.19800000000000001</v>
      </c>
      <c r="G156" s="36">
        <f t="shared" si="4"/>
        <v>0.26</v>
      </c>
      <c r="H156" s="80">
        <f t="shared" si="5"/>
        <v>0.31313131313131309</v>
      </c>
      <c r="I156" s="36"/>
    </row>
    <row r="157" spans="1:9" x14ac:dyDescent="0.25">
      <c r="A157" s="78" t="s">
        <v>406</v>
      </c>
      <c r="B157" s="78">
        <v>3</v>
      </c>
      <c r="C157" s="78" t="s">
        <v>410</v>
      </c>
      <c r="D157" s="78" t="s">
        <v>1</v>
      </c>
      <c r="E157" s="36">
        <v>2.1000000000000001E-2</v>
      </c>
      <c r="F157" s="36">
        <v>0.11899999999999999</v>
      </c>
      <c r="G157" s="36">
        <f t="shared" si="4"/>
        <v>0.13999999999999999</v>
      </c>
      <c r="H157" s="80">
        <f t="shared" si="5"/>
        <v>0.17647058823529413</v>
      </c>
      <c r="I157" s="36"/>
    </row>
    <row r="158" spans="1:9" x14ac:dyDescent="0.25">
      <c r="A158" s="78" t="s">
        <v>406</v>
      </c>
      <c r="B158" s="78">
        <v>4</v>
      </c>
      <c r="C158" s="78" t="s">
        <v>410</v>
      </c>
      <c r="D158" s="78" t="s">
        <v>1</v>
      </c>
      <c r="E158" s="36">
        <v>7.0000000000000001E-3</v>
      </c>
      <c r="F158" s="36">
        <v>0.01</v>
      </c>
      <c r="G158" s="36">
        <f t="shared" si="4"/>
        <v>1.7000000000000001E-2</v>
      </c>
      <c r="H158" s="80">
        <f t="shared" si="5"/>
        <v>0.7</v>
      </c>
      <c r="I158" s="36"/>
    </row>
    <row r="159" spans="1:9" x14ac:dyDescent="0.25">
      <c r="A159" s="78" t="s">
        <v>406</v>
      </c>
      <c r="B159" s="78">
        <v>5</v>
      </c>
      <c r="C159" s="78" t="s">
        <v>410</v>
      </c>
      <c r="D159" s="78" t="s">
        <v>1</v>
      </c>
      <c r="E159" s="36">
        <v>0.04</v>
      </c>
      <c r="F159" s="36">
        <v>0.109</v>
      </c>
      <c r="G159" s="36">
        <f t="shared" si="4"/>
        <v>0.14899999999999999</v>
      </c>
      <c r="H159" s="80">
        <f t="shared" si="5"/>
        <v>0.3669724770642202</v>
      </c>
      <c r="I159" s="36"/>
    </row>
    <row r="160" spans="1:9" x14ac:dyDescent="0.25">
      <c r="A160" s="78" t="s">
        <v>406</v>
      </c>
      <c r="B160" s="78">
        <v>1</v>
      </c>
      <c r="C160" s="78" t="s">
        <v>410</v>
      </c>
      <c r="D160" s="78" t="s">
        <v>2</v>
      </c>
      <c r="E160" s="36">
        <v>9.6000000000000002E-2</v>
      </c>
      <c r="F160" s="36">
        <v>0.33100000000000002</v>
      </c>
      <c r="G160" s="36">
        <f t="shared" si="4"/>
        <v>0.42700000000000005</v>
      </c>
      <c r="H160" s="80">
        <f t="shared" si="5"/>
        <v>0.29003021148036251</v>
      </c>
      <c r="I160" s="36"/>
    </row>
    <row r="161" spans="1:9" x14ac:dyDescent="0.25">
      <c r="A161" s="78" t="s">
        <v>406</v>
      </c>
      <c r="B161" s="78">
        <v>2</v>
      </c>
      <c r="C161" s="78" t="s">
        <v>410</v>
      </c>
      <c r="D161" s="78" t="s">
        <v>2</v>
      </c>
      <c r="E161" s="36">
        <v>2.7E-2</v>
      </c>
      <c r="F161" s="36">
        <v>8.1000000000000003E-2</v>
      </c>
      <c r="G161" s="36">
        <f t="shared" si="4"/>
        <v>0.108</v>
      </c>
      <c r="H161" s="80">
        <f t="shared" si="5"/>
        <v>0.33333333333333331</v>
      </c>
      <c r="I161" s="36"/>
    </row>
    <row r="162" spans="1:9" x14ac:dyDescent="0.25">
      <c r="A162" s="78" t="s">
        <v>406</v>
      </c>
      <c r="B162" s="78">
        <v>3</v>
      </c>
      <c r="C162" s="78" t="s">
        <v>410</v>
      </c>
      <c r="D162" s="78" t="s">
        <v>2</v>
      </c>
      <c r="E162" s="36">
        <v>6.4000000000000001E-2</v>
      </c>
      <c r="F162" s="36">
        <v>0.16700000000000001</v>
      </c>
      <c r="G162" s="36">
        <f t="shared" si="4"/>
        <v>0.23100000000000001</v>
      </c>
      <c r="H162" s="80">
        <f t="shared" si="5"/>
        <v>0.3832335329341317</v>
      </c>
      <c r="I162" s="36"/>
    </row>
    <row r="163" spans="1:9" x14ac:dyDescent="0.25">
      <c r="A163" s="78" t="s">
        <v>406</v>
      </c>
      <c r="B163" s="78">
        <v>4</v>
      </c>
      <c r="C163" s="78" t="s">
        <v>410</v>
      </c>
      <c r="D163" s="78" t="s">
        <v>2</v>
      </c>
      <c r="E163" s="36">
        <v>7.0000000000000001E-3</v>
      </c>
      <c r="F163" s="36">
        <v>1.2E-2</v>
      </c>
      <c r="G163" s="36">
        <f t="shared" si="4"/>
        <v>1.9E-2</v>
      </c>
      <c r="H163" s="80">
        <f t="shared" si="5"/>
        <v>0.58333333333333337</v>
      </c>
      <c r="I163" s="36"/>
    </row>
    <row r="164" spans="1:9" x14ac:dyDescent="0.25">
      <c r="A164" s="78" t="s">
        <v>406</v>
      </c>
      <c r="B164" s="78">
        <v>5</v>
      </c>
      <c r="C164" s="78" t="s">
        <v>410</v>
      </c>
      <c r="D164" s="78" t="s">
        <v>2</v>
      </c>
      <c r="E164" s="36">
        <v>0.182</v>
      </c>
      <c r="F164" s="36">
        <v>0.308</v>
      </c>
      <c r="G164" s="36">
        <f t="shared" si="4"/>
        <v>0.49</v>
      </c>
      <c r="H164" s="80">
        <f t="shared" si="5"/>
        <v>0.59090909090909094</v>
      </c>
      <c r="I164" s="36"/>
    </row>
    <row r="165" spans="1:9" x14ac:dyDescent="0.25">
      <c r="A165" s="78" t="s">
        <v>406</v>
      </c>
      <c r="B165" s="78">
        <v>1</v>
      </c>
      <c r="C165" s="78" t="s">
        <v>410</v>
      </c>
      <c r="D165" s="78" t="s">
        <v>3</v>
      </c>
      <c r="E165" s="36">
        <v>0.2</v>
      </c>
      <c r="F165" s="36">
        <v>0.47599999999999998</v>
      </c>
      <c r="G165" s="36">
        <f t="shared" si="4"/>
        <v>0.67599999999999993</v>
      </c>
      <c r="H165" s="80">
        <f t="shared" si="5"/>
        <v>0.42016806722689082</v>
      </c>
      <c r="I165" s="36"/>
    </row>
    <row r="166" spans="1:9" x14ac:dyDescent="0.25">
      <c r="A166" s="78" t="s">
        <v>406</v>
      </c>
      <c r="B166" s="78">
        <v>2</v>
      </c>
      <c r="C166" s="78" t="s">
        <v>410</v>
      </c>
      <c r="D166" s="78" t="s">
        <v>3</v>
      </c>
      <c r="E166" s="36">
        <v>0.49</v>
      </c>
      <c r="F166" s="36">
        <v>0.98299999999999998</v>
      </c>
      <c r="G166" s="36">
        <f t="shared" si="4"/>
        <v>1.4729999999999999</v>
      </c>
      <c r="H166" s="80">
        <f t="shared" si="5"/>
        <v>0.49847405900305186</v>
      </c>
      <c r="I166" s="36"/>
    </row>
    <row r="167" spans="1:9" x14ac:dyDescent="0.25">
      <c r="A167" s="78" t="s">
        <v>406</v>
      </c>
      <c r="B167" s="78">
        <v>3</v>
      </c>
      <c r="C167" s="78" t="s">
        <v>410</v>
      </c>
      <c r="D167" s="78" t="s">
        <v>3</v>
      </c>
      <c r="E167" s="36">
        <v>0.27200000000000002</v>
      </c>
      <c r="F167" s="36">
        <v>0.50600000000000001</v>
      </c>
      <c r="G167" s="36">
        <f t="shared" si="4"/>
        <v>0.77800000000000002</v>
      </c>
      <c r="H167" s="80">
        <f t="shared" si="5"/>
        <v>0.53754940711462451</v>
      </c>
      <c r="I167" s="36"/>
    </row>
    <row r="168" spans="1:9" x14ac:dyDescent="0.25">
      <c r="A168" s="78" t="s">
        <v>406</v>
      </c>
      <c r="B168" s="78">
        <v>4</v>
      </c>
      <c r="C168" s="78" t="s">
        <v>410</v>
      </c>
      <c r="D168" s="78" t="s">
        <v>3</v>
      </c>
      <c r="E168" s="36">
        <v>0.623</v>
      </c>
      <c r="F168" s="36">
        <v>0.875</v>
      </c>
      <c r="G168" s="36">
        <f t="shared" si="4"/>
        <v>1.498</v>
      </c>
      <c r="H168" s="80">
        <f t="shared" si="5"/>
        <v>0.71199999999999997</v>
      </c>
      <c r="I168" s="36"/>
    </row>
    <row r="169" spans="1:9" x14ac:dyDescent="0.25">
      <c r="A169" s="78" t="s">
        <v>406</v>
      </c>
      <c r="B169" s="78">
        <v>5</v>
      </c>
      <c r="C169" s="78" t="s">
        <v>410</v>
      </c>
      <c r="D169" s="78" t="s">
        <v>3</v>
      </c>
      <c r="E169" s="36">
        <v>0.53200000000000003</v>
      </c>
      <c r="F169" s="36">
        <v>0.68600000000000005</v>
      </c>
      <c r="G169" s="36">
        <f t="shared" si="4"/>
        <v>1.218</v>
      </c>
      <c r="H169" s="80">
        <f t="shared" si="5"/>
        <v>0.77551020408163263</v>
      </c>
      <c r="I169" s="36"/>
    </row>
    <row r="170" spans="1:9" x14ac:dyDescent="0.25">
      <c r="A170" s="78" t="s">
        <v>406</v>
      </c>
      <c r="B170" s="78">
        <v>1</v>
      </c>
      <c r="C170" s="78" t="s">
        <v>410</v>
      </c>
      <c r="D170" s="78" t="s">
        <v>4</v>
      </c>
      <c r="E170" s="36">
        <v>0.20799999999999999</v>
      </c>
      <c r="F170" s="36">
        <v>0.749</v>
      </c>
      <c r="G170" s="36">
        <f t="shared" si="4"/>
        <v>0.95699999999999996</v>
      </c>
      <c r="H170" s="80">
        <f t="shared" si="5"/>
        <v>0.27770360480640854</v>
      </c>
      <c r="I170" s="36"/>
    </row>
    <row r="171" spans="1:9" x14ac:dyDescent="0.25">
      <c r="A171" s="78" t="s">
        <v>406</v>
      </c>
      <c r="B171" s="78">
        <v>2</v>
      </c>
      <c r="C171" s="78" t="s">
        <v>410</v>
      </c>
      <c r="D171" s="78" t="s">
        <v>4</v>
      </c>
      <c r="E171" s="36">
        <v>0.40100000000000002</v>
      </c>
      <c r="F171" s="36">
        <v>0.73299999999999998</v>
      </c>
      <c r="G171" s="36">
        <f t="shared" si="4"/>
        <v>1.1339999999999999</v>
      </c>
      <c r="H171" s="80">
        <f t="shared" si="5"/>
        <v>0.54706684856753074</v>
      </c>
      <c r="I171" s="36"/>
    </row>
    <row r="172" spans="1:9" x14ac:dyDescent="0.25">
      <c r="A172" s="78" t="s">
        <v>406</v>
      </c>
      <c r="B172" s="78">
        <v>3</v>
      </c>
      <c r="C172" s="78" t="s">
        <v>410</v>
      </c>
      <c r="D172" s="78" t="s">
        <v>4</v>
      </c>
      <c r="E172" s="36">
        <v>0.26800000000000002</v>
      </c>
      <c r="F172" s="36">
        <v>0.73699999999999999</v>
      </c>
      <c r="G172" s="36">
        <f t="shared" si="4"/>
        <v>1.0049999999999999</v>
      </c>
      <c r="H172" s="80">
        <f t="shared" si="5"/>
        <v>0.36363636363636365</v>
      </c>
      <c r="I172" s="36"/>
    </row>
    <row r="173" spans="1:9" x14ac:dyDescent="0.25">
      <c r="A173" s="78" t="s">
        <v>406</v>
      </c>
      <c r="B173" s="78">
        <v>4</v>
      </c>
      <c r="C173" s="78" t="s">
        <v>410</v>
      </c>
      <c r="D173" s="78" t="s">
        <v>4</v>
      </c>
      <c r="E173" s="36">
        <v>0.245</v>
      </c>
      <c r="F173" s="36">
        <v>0.433</v>
      </c>
      <c r="G173" s="36">
        <f t="shared" si="4"/>
        <v>0.67799999999999994</v>
      </c>
      <c r="H173" s="80">
        <f t="shared" si="5"/>
        <v>0.56581986143187069</v>
      </c>
      <c r="I173" s="36"/>
    </row>
    <row r="174" spans="1:9" x14ac:dyDescent="0.25">
      <c r="A174" s="78" t="s">
        <v>406</v>
      </c>
      <c r="B174" s="78">
        <v>5</v>
      </c>
      <c r="C174" s="78" t="s">
        <v>410</v>
      </c>
      <c r="D174" s="78" t="s">
        <v>4</v>
      </c>
      <c r="E174" s="36">
        <v>0.255</v>
      </c>
      <c r="F174" s="36">
        <v>0.61299999999999999</v>
      </c>
      <c r="G174" s="36">
        <f t="shared" si="4"/>
        <v>0.86799999999999999</v>
      </c>
      <c r="H174" s="80">
        <f t="shared" si="5"/>
        <v>0.41598694942903752</v>
      </c>
      <c r="I174" s="36"/>
    </row>
    <row r="175" spans="1:9" x14ac:dyDescent="0.25">
      <c r="A175" s="78" t="s">
        <v>406</v>
      </c>
      <c r="B175" s="78">
        <v>1</v>
      </c>
      <c r="C175" s="78" t="s">
        <v>410</v>
      </c>
      <c r="D175" s="78" t="s">
        <v>5</v>
      </c>
      <c r="E175" s="36">
        <v>0.26900000000000002</v>
      </c>
      <c r="F175" s="36">
        <v>0.51900000000000002</v>
      </c>
      <c r="G175" s="36">
        <f t="shared" si="4"/>
        <v>0.78800000000000003</v>
      </c>
      <c r="H175" s="80">
        <f t="shared" si="5"/>
        <v>0.51830443159922934</v>
      </c>
      <c r="I175" s="36"/>
    </row>
    <row r="176" spans="1:9" x14ac:dyDescent="0.25">
      <c r="A176" s="78" t="s">
        <v>406</v>
      </c>
      <c r="B176" s="78">
        <v>2</v>
      </c>
      <c r="C176" s="78" t="s">
        <v>410</v>
      </c>
      <c r="D176" s="78" t="s">
        <v>5</v>
      </c>
      <c r="E176" s="36">
        <v>0.25700000000000001</v>
      </c>
      <c r="F176" s="36">
        <v>0.70299999999999996</v>
      </c>
      <c r="G176" s="36">
        <f t="shared" si="4"/>
        <v>0.96</v>
      </c>
      <c r="H176" s="80">
        <f t="shared" si="5"/>
        <v>0.3655761024182077</v>
      </c>
      <c r="I176" s="36"/>
    </row>
    <row r="177" spans="1:9" x14ac:dyDescent="0.25">
      <c r="A177" s="78" t="s">
        <v>406</v>
      </c>
      <c r="B177" s="78">
        <v>3</v>
      </c>
      <c r="C177" s="78" t="s">
        <v>410</v>
      </c>
      <c r="D177" s="78" t="s">
        <v>5</v>
      </c>
      <c r="E177" s="36">
        <v>0.34300000000000003</v>
      </c>
      <c r="F177" s="36">
        <v>0.59499999999999997</v>
      </c>
      <c r="G177" s="36">
        <f t="shared" si="4"/>
        <v>0.93799999999999994</v>
      </c>
      <c r="H177" s="80">
        <f t="shared" si="5"/>
        <v>0.57647058823529418</v>
      </c>
      <c r="I177" s="36"/>
    </row>
    <row r="178" spans="1:9" x14ac:dyDescent="0.25">
      <c r="A178" s="78" t="s">
        <v>406</v>
      </c>
      <c r="B178" s="78">
        <v>4</v>
      </c>
      <c r="C178" s="78" t="s">
        <v>410</v>
      </c>
      <c r="D178" s="78" t="s">
        <v>5</v>
      </c>
      <c r="E178" s="36">
        <v>0.38200000000000001</v>
      </c>
      <c r="F178" s="36">
        <v>0.61699999999999999</v>
      </c>
      <c r="G178" s="36">
        <f t="shared" si="4"/>
        <v>0.999</v>
      </c>
      <c r="H178" s="80">
        <f t="shared" si="5"/>
        <v>0.61912479740680715</v>
      </c>
      <c r="I178" s="36"/>
    </row>
    <row r="179" spans="1:9" x14ac:dyDescent="0.25">
      <c r="A179" s="78" t="s">
        <v>406</v>
      </c>
      <c r="B179" s="78">
        <v>5</v>
      </c>
      <c r="C179" s="78" t="s">
        <v>410</v>
      </c>
      <c r="D179" s="78" t="s">
        <v>5</v>
      </c>
      <c r="E179" s="36">
        <v>0.378</v>
      </c>
      <c r="F179" s="36">
        <v>1</v>
      </c>
      <c r="G179" s="36">
        <f t="shared" si="4"/>
        <v>1.3780000000000001</v>
      </c>
      <c r="H179" s="80">
        <f t="shared" si="5"/>
        <v>0.378</v>
      </c>
      <c r="I179" s="36"/>
    </row>
    <row r="180" spans="1:9" x14ac:dyDescent="0.25">
      <c r="A180" s="78" t="s">
        <v>406</v>
      </c>
      <c r="B180" s="78">
        <v>1</v>
      </c>
      <c r="C180" s="78" t="s">
        <v>410</v>
      </c>
      <c r="D180" s="78" t="s">
        <v>6</v>
      </c>
      <c r="E180" s="36">
        <v>0.96699999999999997</v>
      </c>
      <c r="F180" s="36">
        <v>1.508</v>
      </c>
      <c r="G180" s="36">
        <f t="shared" si="4"/>
        <v>2.4750000000000001</v>
      </c>
      <c r="H180" s="80">
        <f t="shared" si="5"/>
        <v>0.64124668435013266</v>
      </c>
      <c r="I180" s="36"/>
    </row>
    <row r="181" spans="1:9" x14ac:dyDescent="0.25">
      <c r="A181" s="78" t="s">
        <v>406</v>
      </c>
      <c r="B181" s="78">
        <v>2</v>
      </c>
      <c r="C181" s="78" t="s">
        <v>410</v>
      </c>
      <c r="D181" s="78" t="s">
        <v>6</v>
      </c>
      <c r="E181" s="36">
        <v>0.873</v>
      </c>
      <c r="F181" s="36">
        <v>1.393</v>
      </c>
      <c r="G181" s="36">
        <f t="shared" si="4"/>
        <v>2.266</v>
      </c>
      <c r="H181" s="80">
        <f t="shared" si="5"/>
        <v>0.62670495333811915</v>
      </c>
      <c r="I181" s="36"/>
    </row>
    <row r="182" spans="1:9" x14ac:dyDescent="0.25">
      <c r="A182" s="78" t="s">
        <v>406</v>
      </c>
      <c r="B182" s="78">
        <v>3</v>
      </c>
      <c r="C182" s="78" t="s">
        <v>410</v>
      </c>
      <c r="D182" s="78" t="s">
        <v>6</v>
      </c>
      <c r="E182" s="36">
        <v>0.50900000000000001</v>
      </c>
      <c r="F182" s="36">
        <v>1.1060000000000001</v>
      </c>
      <c r="G182" s="36">
        <f t="shared" si="4"/>
        <v>1.6150000000000002</v>
      </c>
      <c r="H182" s="80">
        <f t="shared" si="5"/>
        <v>0.46021699819168171</v>
      </c>
      <c r="I182" s="36"/>
    </row>
    <row r="183" spans="1:9" x14ac:dyDescent="0.25">
      <c r="A183" s="78" t="s">
        <v>406</v>
      </c>
      <c r="B183" s="78">
        <v>4</v>
      </c>
      <c r="C183" s="78" t="s">
        <v>410</v>
      </c>
      <c r="D183" s="78" t="s">
        <v>6</v>
      </c>
      <c r="E183" s="36">
        <v>0.55200000000000005</v>
      </c>
      <c r="F183" s="36">
        <v>1.0469999999999999</v>
      </c>
      <c r="G183" s="36">
        <f t="shared" si="4"/>
        <v>1.599</v>
      </c>
      <c r="H183" s="80">
        <f t="shared" si="5"/>
        <v>0.52722063037249289</v>
      </c>
      <c r="I183" s="36"/>
    </row>
    <row r="184" spans="1:9" x14ac:dyDescent="0.25">
      <c r="A184" s="78" t="s">
        <v>406</v>
      </c>
      <c r="B184" s="78">
        <v>5</v>
      </c>
      <c r="C184" s="78" t="s">
        <v>410</v>
      </c>
      <c r="D184" s="78" t="s">
        <v>6</v>
      </c>
      <c r="E184" s="36">
        <v>0.61799999999999999</v>
      </c>
      <c r="F184" s="36">
        <v>1.2410000000000001</v>
      </c>
      <c r="G184" s="36">
        <f t="shared" si="4"/>
        <v>1.859</v>
      </c>
      <c r="H184" s="80">
        <f t="shared" si="5"/>
        <v>0.49798549556809019</v>
      </c>
      <c r="I184" s="36"/>
    </row>
    <row r="185" spans="1:9" x14ac:dyDescent="0.25">
      <c r="A185" s="78" t="s">
        <v>406</v>
      </c>
      <c r="B185" s="78">
        <v>1</v>
      </c>
      <c r="C185" s="78" t="s">
        <v>410</v>
      </c>
      <c r="D185" s="78" t="s">
        <v>7</v>
      </c>
      <c r="E185" s="36">
        <v>0.14199999999999999</v>
      </c>
      <c r="F185" s="36">
        <v>0.33900000000000002</v>
      </c>
      <c r="G185" s="36">
        <f t="shared" si="4"/>
        <v>0.48099999999999998</v>
      </c>
      <c r="H185" s="80">
        <f t="shared" si="5"/>
        <v>0.41887905604719755</v>
      </c>
      <c r="I185" s="36"/>
    </row>
    <row r="186" spans="1:9" x14ac:dyDescent="0.25">
      <c r="A186" s="78" t="s">
        <v>406</v>
      </c>
      <c r="B186" s="78">
        <v>2</v>
      </c>
      <c r="C186" s="78" t="s">
        <v>410</v>
      </c>
      <c r="D186" s="78" t="s">
        <v>7</v>
      </c>
      <c r="E186" s="36">
        <v>0.16</v>
      </c>
      <c r="F186" s="36">
        <v>0.41799999999999998</v>
      </c>
      <c r="G186" s="36">
        <f t="shared" si="4"/>
        <v>0.57799999999999996</v>
      </c>
      <c r="H186" s="80">
        <f t="shared" si="5"/>
        <v>0.38277511961722488</v>
      </c>
      <c r="I186" s="36"/>
    </row>
    <row r="187" spans="1:9" x14ac:dyDescent="0.25">
      <c r="A187" s="78" t="s">
        <v>406</v>
      </c>
      <c r="B187" s="78">
        <v>3</v>
      </c>
      <c r="C187" s="78" t="s">
        <v>410</v>
      </c>
      <c r="D187" s="78" t="s">
        <v>7</v>
      </c>
      <c r="E187" s="36">
        <v>0.35199999999999998</v>
      </c>
      <c r="F187" s="36">
        <v>0.73</v>
      </c>
      <c r="G187" s="36">
        <f t="shared" si="4"/>
        <v>1.0819999999999999</v>
      </c>
      <c r="H187" s="80">
        <f t="shared" si="5"/>
        <v>0.48219178082191777</v>
      </c>
      <c r="I187" s="36"/>
    </row>
    <row r="188" spans="1:9" x14ac:dyDescent="0.25">
      <c r="A188" s="78" t="s">
        <v>406</v>
      </c>
      <c r="B188" s="78">
        <v>4</v>
      </c>
      <c r="C188" s="78" t="s">
        <v>410</v>
      </c>
      <c r="D188" s="78" t="s">
        <v>7</v>
      </c>
      <c r="E188" s="36">
        <v>0.28000000000000003</v>
      </c>
      <c r="F188" s="36">
        <v>0.86099999999999999</v>
      </c>
      <c r="G188" s="36">
        <f t="shared" si="4"/>
        <v>1.141</v>
      </c>
      <c r="H188" s="80">
        <f t="shared" si="5"/>
        <v>0.32520325203252037</v>
      </c>
      <c r="I188" s="36"/>
    </row>
    <row r="189" spans="1:9" x14ac:dyDescent="0.25">
      <c r="A189" s="78" t="s">
        <v>406</v>
      </c>
      <c r="B189" s="78">
        <v>5</v>
      </c>
      <c r="C189" s="78" t="s">
        <v>410</v>
      </c>
      <c r="D189" s="78" t="s">
        <v>7</v>
      </c>
      <c r="E189" s="36">
        <v>0.30599999999999999</v>
      </c>
      <c r="F189" s="36">
        <v>0.64200000000000002</v>
      </c>
      <c r="G189" s="36">
        <f t="shared" si="4"/>
        <v>0.94799999999999995</v>
      </c>
      <c r="H189" s="80">
        <f t="shared" si="5"/>
        <v>0.47663551401869159</v>
      </c>
      <c r="I189" s="36"/>
    </row>
    <row r="190" spans="1:9" x14ac:dyDescent="0.25">
      <c r="A190" s="78" t="s">
        <v>406</v>
      </c>
      <c r="B190" s="78">
        <v>1</v>
      </c>
      <c r="C190" s="78" t="s">
        <v>410</v>
      </c>
      <c r="D190" s="78" t="s">
        <v>8</v>
      </c>
      <c r="E190" s="36">
        <v>0.19400000000000001</v>
      </c>
      <c r="F190" s="36">
        <v>0.37</v>
      </c>
      <c r="G190" s="36">
        <f t="shared" si="4"/>
        <v>0.56400000000000006</v>
      </c>
      <c r="H190" s="80">
        <f t="shared" si="5"/>
        <v>0.5243243243243243</v>
      </c>
      <c r="I190" s="36"/>
    </row>
    <row r="191" spans="1:9" x14ac:dyDescent="0.25">
      <c r="A191" s="78" t="s">
        <v>406</v>
      </c>
      <c r="B191" s="78">
        <v>2</v>
      </c>
      <c r="C191" s="78" t="s">
        <v>410</v>
      </c>
      <c r="D191" s="78" t="s">
        <v>8</v>
      </c>
      <c r="E191" s="36">
        <v>0.27500000000000002</v>
      </c>
      <c r="F191" s="36">
        <v>0.72499999999999998</v>
      </c>
      <c r="G191" s="36">
        <f t="shared" si="4"/>
        <v>1</v>
      </c>
      <c r="H191" s="80">
        <f t="shared" si="5"/>
        <v>0.37931034482758624</v>
      </c>
      <c r="I191" s="36"/>
    </row>
    <row r="192" spans="1:9" x14ac:dyDescent="0.25">
      <c r="A192" s="78" t="s">
        <v>406</v>
      </c>
      <c r="B192" s="78">
        <v>3</v>
      </c>
      <c r="C192" s="78" t="s">
        <v>410</v>
      </c>
      <c r="D192" s="78" t="s">
        <v>8</v>
      </c>
      <c r="E192" s="36">
        <v>0.40400000000000003</v>
      </c>
      <c r="F192" s="36">
        <v>0.79300000000000004</v>
      </c>
      <c r="G192" s="36">
        <f t="shared" si="4"/>
        <v>1.1970000000000001</v>
      </c>
      <c r="H192" s="80">
        <f t="shared" si="5"/>
        <v>0.50945775535939475</v>
      </c>
      <c r="I192" s="36"/>
    </row>
    <row r="193" spans="1:9" x14ac:dyDescent="0.25">
      <c r="A193" s="78" t="s">
        <v>406</v>
      </c>
      <c r="B193" s="78">
        <v>4</v>
      </c>
      <c r="C193" s="78" t="s">
        <v>410</v>
      </c>
      <c r="D193" s="78" t="s">
        <v>8</v>
      </c>
      <c r="E193" s="36">
        <v>0.157</v>
      </c>
      <c r="F193" s="36">
        <v>0.61099999999999999</v>
      </c>
      <c r="G193" s="36">
        <f t="shared" si="4"/>
        <v>0.76800000000000002</v>
      </c>
      <c r="H193" s="80">
        <f t="shared" si="5"/>
        <v>0.25695581014729951</v>
      </c>
      <c r="I193" s="36"/>
    </row>
    <row r="194" spans="1:9" x14ac:dyDescent="0.25">
      <c r="A194" s="78" t="s">
        <v>406</v>
      </c>
      <c r="B194" s="78">
        <v>5</v>
      </c>
      <c r="C194" s="78" t="s">
        <v>410</v>
      </c>
      <c r="D194" s="78" t="s">
        <v>8</v>
      </c>
      <c r="E194" s="36">
        <v>0.32300000000000001</v>
      </c>
      <c r="F194" s="36">
        <v>0.77400000000000002</v>
      </c>
      <c r="G194" s="36">
        <f t="shared" si="4"/>
        <v>1.097</v>
      </c>
      <c r="H194" s="80">
        <f t="shared" si="5"/>
        <v>0.41731266149870799</v>
      </c>
      <c r="I194" s="36"/>
    </row>
    <row r="195" spans="1:9" x14ac:dyDescent="0.25">
      <c r="A195" s="78" t="s">
        <v>406</v>
      </c>
      <c r="B195" s="78">
        <v>1</v>
      </c>
      <c r="C195" s="78" t="s">
        <v>410</v>
      </c>
      <c r="D195" s="78" t="s">
        <v>9</v>
      </c>
      <c r="E195" s="36">
        <v>1.2999999999999999E-2</v>
      </c>
      <c r="F195" s="36">
        <v>0.06</v>
      </c>
      <c r="G195" s="36">
        <f t="shared" si="4"/>
        <v>7.2999999999999995E-2</v>
      </c>
      <c r="H195" s="80">
        <f t="shared" si="5"/>
        <v>0.21666666666666667</v>
      </c>
      <c r="I195" s="36"/>
    </row>
    <row r="196" spans="1:9" x14ac:dyDescent="0.25">
      <c r="A196" s="78" t="s">
        <v>406</v>
      </c>
      <c r="B196" s="78">
        <v>2</v>
      </c>
      <c r="C196" s="78" t="s">
        <v>410</v>
      </c>
      <c r="D196" s="78" t="s">
        <v>9</v>
      </c>
      <c r="E196" s="36">
        <v>0.20200000000000001</v>
      </c>
      <c r="F196" s="36">
        <v>0.48899999999999999</v>
      </c>
      <c r="G196" s="36">
        <f t="shared" ref="G196:G259" si="6">E196+F196</f>
        <v>0.69100000000000006</v>
      </c>
      <c r="H196" s="80">
        <f t="shared" ref="H196:H259" si="7">E196/F196</f>
        <v>0.41308793456032722</v>
      </c>
      <c r="I196" s="36"/>
    </row>
    <row r="197" spans="1:9" x14ac:dyDescent="0.25">
      <c r="A197" s="78" t="s">
        <v>406</v>
      </c>
      <c r="B197" s="78">
        <v>3</v>
      </c>
      <c r="C197" s="78" t="s">
        <v>410</v>
      </c>
      <c r="D197" s="78" t="s">
        <v>9</v>
      </c>
      <c r="E197" s="36">
        <v>0.17299999999999999</v>
      </c>
      <c r="F197" s="36">
        <v>0.39900000000000002</v>
      </c>
      <c r="G197" s="36">
        <f t="shared" si="6"/>
        <v>0.57200000000000006</v>
      </c>
      <c r="H197" s="80">
        <f t="shared" si="7"/>
        <v>0.43358395989974929</v>
      </c>
      <c r="I197" s="36"/>
    </row>
    <row r="198" spans="1:9" x14ac:dyDescent="0.25">
      <c r="A198" s="78" t="s">
        <v>406</v>
      </c>
      <c r="B198" s="78">
        <v>4</v>
      </c>
      <c r="C198" s="78" t="s">
        <v>410</v>
      </c>
      <c r="D198" s="78" t="s">
        <v>9</v>
      </c>
      <c r="E198" s="36">
        <v>0.03</v>
      </c>
      <c r="F198" s="36">
        <v>5.0999999999999997E-2</v>
      </c>
      <c r="G198" s="36">
        <f t="shared" si="6"/>
        <v>8.0999999999999989E-2</v>
      </c>
      <c r="H198" s="80">
        <f t="shared" si="7"/>
        <v>0.58823529411764708</v>
      </c>
      <c r="I198" s="36"/>
    </row>
    <row r="199" spans="1:9" x14ac:dyDescent="0.25">
      <c r="A199" s="78" t="s">
        <v>406</v>
      </c>
      <c r="B199" s="78">
        <v>5</v>
      </c>
      <c r="C199" s="78" t="s">
        <v>410</v>
      </c>
      <c r="D199" s="78" t="s">
        <v>9</v>
      </c>
      <c r="E199" s="36">
        <v>6.8000000000000005E-2</v>
      </c>
      <c r="F199" s="36">
        <v>0.26200000000000001</v>
      </c>
      <c r="G199" s="36">
        <f t="shared" si="6"/>
        <v>0.33</v>
      </c>
      <c r="H199" s="80">
        <f t="shared" si="7"/>
        <v>0.25954198473282442</v>
      </c>
      <c r="I199" s="36"/>
    </row>
    <row r="200" spans="1:9" x14ac:dyDescent="0.25">
      <c r="A200" s="78" t="s">
        <v>406</v>
      </c>
      <c r="B200" s="78">
        <v>1</v>
      </c>
      <c r="C200" s="78" t="s">
        <v>410</v>
      </c>
      <c r="D200" s="78" t="s">
        <v>404</v>
      </c>
      <c r="E200" s="36">
        <v>3.0000000000000001E-3</v>
      </c>
      <c r="F200" s="36">
        <v>3.0000000000000001E-3</v>
      </c>
      <c r="G200" s="36">
        <f t="shared" si="6"/>
        <v>6.0000000000000001E-3</v>
      </c>
      <c r="H200" s="80">
        <f t="shared" si="7"/>
        <v>1</v>
      </c>
      <c r="I200" s="36"/>
    </row>
    <row r="201" spans="1:9" x14ac:dyDescent="0.25">
      <c r="A201" s="78" t="s">
        <v>406</v>
      </c>
      <c r="B201" s="78">
        <v>2</v>
      </c>
      <c r="C201" s="78" t="s">
        <v>410</v>
      </c>
      <c r="D201" s="78" t="s">
        <v>404</v>
      </c>
      <c r="E201" s="36">
        <v>8.0000000000000002E-3</v>
      </c>
      <c r="F201" s="36">
        <v>3.0000000000000001E-3</v>
      </c>
      <c r="G201" s="36">
        <f t="shared" si="6"/>
        <v>1.0999999999999999E-2</v>
      </c>
      <c r="H201" s="80">
        <f t="shared" si="7"/>
        <v>2.6666666666666665</v>
      </c>
      <c r="I201" s="36"/>
    </row>
    <row r="202" spans="1:9" x14ac:dyDescent="0.25">
      <c r="A202" s="78" t="s">
        <v>406</v>
      </c>
      <c r="B202" s="78">
        <v>3</v>
      </c>
      <c r="C202" s="78" t="s">
        <v>410</v>
      </c>
      <c r="D202" s="78" t="s">
        <v>404</v>
      </c>
      <c r="E202" s="36">
        <v>8.9999999999999993E-3</v>
      </c>
      <c r="F202" s="36">
        <v>8.9999999999999993E-3</v>
      </c>
      <c r="G202" s="36">
        <f t="shared" si="6"/>
        <v>1.7999999999999999E-2</v>
      </c>
      <c r="H202" s="80">
        <f t="shared" si="7"/>
        <v>1</v>
      </c>
      <c r="I202" s="36"/>
    </row>
    <row r="203" spans="1:9" x14ac:dyDescent="0.25">
      <c r="A203" s="78" t="s">
        <v>406</v>
      </c>
      <c r="B203" s="78">
        <v>4</v>
      </c>
      <c r="C203" s="78" t="s">
        <v>410</v>
      </c>
      <c r="D203" s="78" t="s">
        <v>404</v>
      </c>
      <c r="E203" s="36">
        <v>5.0000000000000001E-3</v>
      </c>
      <c r="F203" s="36">
        <v>8.9999999999999993E-3</v>
      </c>
      <c r="G203" s="36">
        <f t="shared" si="6"/>
        <v>1.3999999999999999E-2</v>
      </c>
      <c r="H203" s="80">
        <f t="shared" si="7"/>
        <v>0.55555555555555558</v>
      </c>
      <c r="I203" s="36"/>
    </row>
    <row r="204" spans="1:9" x14ac:dyDescent="0.25">
      <c r="A204" s="78" t="s">
        <v>406</v>
      </c>
      <c r="B204" s="78">
        <v>5</v>
      </c>
      <c r="C204" s="78" t="s">
        <v>410</v>
      </c>
      <c r="D204" s="78" t="s">
        <v>404</v>
      </c>
      <c r="E204" s="36">
        <v>5.0000000000000001E-3</v>
      </c>
      <c r="F204" s="36">
        <v>8.0000000000000002E-3</v>
      </c>
      <c r="G204" s="36">
        <f t="shared" si="6"/>
        <v>1.3000000000000001E-2</v>
      </c>
      <c r="H204" s="80">
        <f t="shared" si="7"/>
        <v>0.625</v>
      </c>
      <c r="I204" s="36"/>
    </row>
    <row r="205" spans="1:9" x14ac:dyDescent="0.25">
      <c r="A205" s="78" t="s">
        <v>407</v>
      </c>
      <c r="B205" s="78">
        <v>1</v>
      </c>
      <c r="C205" s="78" t="s">
        <v>409</v>
      </c>
      <c r="D205" s="78" t="s">
        <v>1</v>
      </c>
      <c r="E205" s="36">
        <v>4.7E-2</v>
      </c>
      <c r="F205" s="36">
        <v>7.0999999999999994E-2</v>
      </c>
      <c r="G205" s="36">
        <f t="shared" si="6"/>
        <v>0.11799999999999999</v>
      </c>
      <c r="H205" s="80">
        <f t="shared" si="7"/>
        <v>0.6619718309859155</v>
      </c>
      <c r="I205" s="36"/>
    </row>
    <row r="206" spans="1:9" x14ac:dyDescent="0.25">
      <c r="A206" s="78" t="s">
        <v>407</v>
      </c>
      <c r="B206" s="78">
        <v>2</v>
      </c>
      <c r="C206" s="78" t="s">
        <v>409</v>
      </c>
      <c r="D206" s="78" t="s">
        <v>1</v>
      </c>
      <c r="E206" s="36">
        <v>7.9000000000000001E-2</v>
      </c>
      <c r="F206" s="36">
        <v>0.27800000000000002</v>
      </c>
      <c r="G206" s="36">
        <f t="shared" si="6"/>
        <v>0.35700000000000004</v>
      </c>
      <c r="H206" s="80">
        <f t="shared" si="7"/>
        <v>0.28417266187050355</v>
      </c>
      <c r="I206" s="36"/>
    </row>
    <row r="207" spans="1:9" x14ac:dyDescent="0.25">
      <c r="A207" s="78" t="s">
        <v>407</v>
      </c>
      <c r="B207" s="78">
        <v>3</v>
      </c>
      <c r="C207" s="78" t="s">
        <v>409</v>
      </c>
      <c r="D207" s="78" t="s">
        <v>1</v>
      </c>
      <c r="E207" s="36">
        <v>5.3999999999999999E-2</v>
      </c>
      <c r="F207" s="36">
        <v>9.8000000000000004E-2</v>
      </c>
      <c r="G207" s="36">
        <f t="shared" si="6"/>
        <v>0.152</v>
      </c>
      <c r="H207" s="80">
        <f t="shared" si="7"/>
        <v>0.55102040816326525</v>
      </c>
      <c r="I207" s="36"/>
    </row>
    <row r="208" spans="1:9" x14ac:dyDescent="0.25">
      <c r="A208" s="78" t="s">
        <v>407</v>
      </c>
      <c r="B208" s="78">
        <v>4</v>
      </c>
      <c r="C208" s="78" t="s">
        <v>409</v>
      </c>
      <c r="D208" s="78" t="s">
        <v>1</v>
      </c>
      <c r="E208" s="36">
        <v>0.10299999999999999</v>
      </c>
      <c r="F208" s="36">
        <v>0.247</v>
      </c>
      <c r="G208" s="36">
        <f t="shared" si="6"/>
        <v>0.35</v>
      </c>
      <c r="H208" s="80">
        <f t="shared" si="7"/>
        <v>0.41700404858299595</v>
      </c>
      <c r="I208" s="36"/>
    </row>
    <row r="209" spans="1:9" x14ac:dyDescent="0.25">
      <c r="A209" s="78" t="s">
        <v>407</v>
      </c>
      <c r="B209" s="78">
        <v>5</v>
      </c>
      <c r="C209" s="78" t="s">
        <v>409</v>
      </c>
      <c r="D209" s="78" t="s">
        <v>1</v>
      </c>
      <c r="E209" s="36">
        <v>3.6999999999999998E-2</v>
      </c>
      <c r="F209" s="36">
        <v>6.7000000000000004E-2</v>
      </c>
      <c r="G209" s="36">
        <f t="shared" si="6"/>
        <v>0.10400000000000001</v>
      </c>
      <c r="H209" s="80">
        <f t="shared" si="7"/>
        <v>0.55223880597014918</v>
      </c>
      <c r="I209" s="36"/>
    </row>
    <row r="210" spans="1:9" x14ac:dyDescent="0.25">
      <c r="A210" s="78" t="s">
        <v>407</v>
      </c>
      <c r="B210" s="78">
        <v>1</v>
      </c>
      <c r="C210" s="78" t="s">
        <v>409</v>
      </c>
      <c r="D210" s="78" t="s">
        <v>2</v>
      </c>
      <c r="E210" s="36">
        <v>4.5999999999999999E-2</v>
      </c>
      <c r="F210" s="36">
        <v>9.5000000000000001E-2</v>
      </c>
      <c r="G210" s="36">
        <f t="shared" si="6"/>
        <v>0.14100000000000001</v>
      </c>
      <c r="H210" s="80">
        <f t="shared" si="7"/>
        <v>0.48421052631578948</v>
      </c>
      <c r="I210" s="36"/>
    </row>
    <row r="211" spans="1:9" x14ac:dyDescent="0.25">
      <c r="A211" s="78" t="s">
        <v>407</v>
      </c>
      <c r="B211" s="78">
        <v>2</v>
      </c>
      <c r="C211" s="78" t="s">
        <v>409</v>
      </c>
      <c r="D211" s="78" t="s">
        <v>2</v>
      </c>
      <c r="E211" s="36">
        <v>0.17199999999999999</v>
      </c>
      <c r="F211" s="36">
        <v>0.33700000000000002</v>
      </c>
      <c r="G211" s="36">
        <f t="shared" si="6"/>
        <v>0.50900000000000001</v>
      </c>
      <c r="H211" s="80">
        <f t="shared" si="7"/>
        <v>0.51038575667655783</v>
      </c>
      <c r="I211" s="36"/>
    </row>
    <row r="212" spans="1:9" x14ac:dyDescent="0.25">
      <c r="A212" s="78" t="s">
        <v>407</v>
      </c>
      <c r="B212" s="78">
        <v>3</v>
      </c>
      <c r="C212" s="78" t="s">
        <v>409</v>
      </c>
      <c r="D212" s="78" t="s">
        <v>2</v>
      </c>
      <c r="E212" s="36">
        <v>7.1999999999999995E-2</v>
      </c>
      <c r="F212" s="36">
        <v>0.20799999999999999</v>
      </c>
      <c r="G212" s="36">
        <f t="shared" si="6"/>
        <v>0.27999999999999997</v>
      </c>
      <c r="H212" s="80">
        <f t="shared" si="7"/>
        <v>0.34615384615384615</v>
      </c>
      <c r="I212" s="36"/>
    </row>
    <row r="213" spans="1:9" x14ac:dyDescent="0.25">
      <c r="A213" s="78" t="s">
        <v>407</v>
      </c>
      <c r="B213" s="78">
        <v>4</v>
      </c>
      <c r="C213" s="78" t="s">
        <v>409</v>
      </c>
      <c r="D213" s="78" t="s">
        <v>2</v>
      </c>
      <c r="E213" s="36">
        <v>6.9000000000000006E-2</v>
      </c>
      <c r="F213" s="36">
        <v>0.13</v>
      </c>
      <c r="G213" s="36">
        <f t="shared" si="6"/>
        <v>0.19900000000000001</v>
      </c>
      <c r="H213" s="80">
        <f t="shared" si="7"/>
        <v>0.53076923076923077</v>
      </c>
      <c r="I213" s="36"/>
    </row>
    <row r="214" spans="1:9" x14ac:dyDescent="0.25">
      <c r="A214" s="78" t="s">
        <v>407</v>
      </c>
      <c r="B214" s="78">
        <v>5</v>
      </c>
      <c r="C214" s="78" t="s">
        <v>409</v>
      </c>
      <c r="D214" s="78" t="s">
        <v>2</v>
      </c>
      <c r="E214" s="36">
        <v>6.3E-2</v>
      </c>
      <c r="F214" s="36">
        <v>0.13200000000000001</v>
      </c>
      <c r="G214" s="36">
        <f t="shared" si="6"/>
        <v>0.19500000000000001</v>
      </c>
      <c r="H214" s="80">
        <f t="shared" si="7"/>
        <v>0.47727272727272724</v>
      </c>
      <c r="I214" s="36"/>
    </row>
    <row r="215" spans="1:9" x14ac:dyDescent="0.25">
      <c r="A215" s="78" t="s">
        <v>407</v>
      </c>
      <c r="B215" s="78">
        <v>1</v>
      </c>
      <c r="C215" s="78" t="s">
        <v>409</v>
      </c>
      <c r="D215" s="78" t="s">
        <v>3</v>
      </c>
      <c r="E215" s="36">
        <v>5.0999999999999997E-2</v>
      </c>
      <c r="F215" s="36">
        <v>7.0000000000000007E-2</v>
      </c>
      <c r="G215" s="36">
        <f t="shared" si="6"/>
        <v>0.121</v>
      </c>
      <c r="H215" s="80">
        <f t="shared" si="7"/>
        <v>0.72857142857142843</v>
      </c>
      <c r="I215" s="36"/>
    </row>
    <row r="216" spans="1:9" x14ac:dyDescent="0.25">
      <c r="A216" s="78" t="s">
        <v>407</v>
      </c>
      <c r="B216" s="78">
        <v>2</v>
      </c>
      <c r="C216" s="78" t="s">
        <v>409</v>
      </c>
      <c r="D216" s="78" t="s">
        <v>3</v>
      </c>
      <c r="E216" s="36">
        <v>5.5E-2</v>
      </c>
      <c r="F216" s="36">
        <v>5.6000000000000001E-2</v>
      </c>
      <c r="G216" s="36">
        <f t="shared" si="6"/>
        <v>0.111</v>
      </c>
      <c r="H216" s="80">
        <f t="shared" si="7"/>
        <v>0.9821428571428571</v>
      </c>
      <c r="I216" s="36"/>
    </row>
    <row r="217" spans="1:9" x14ac:dyDescent="0.25">
      <c r="A217" s="78" t="s">
        <v>407</v>
      </c>
      <c r="B217" s="78">
        <v>3</v>
      </c>
      <c r="C217" s="78" t="s">
        <v>409</v>
      </c>
      <c r="D217" s="78" t="s">
        <v>3</v>
      </c>
      <c r="E217" s="36">
        <v>0.111</v>
      </c>
      <c r="F217" s="36">
        <v>0.153</v>
      </c>
      <c r="G217" s="36">
        <f t="shared" si="6"/>
        <v>0.26400000000000001</v>
      </c>
      <c r="H217" s="80">
        <f t="shared" si="7"/>
        <v>0.72549019607843135</v>
      </c>
      <c r="I217" s="36"/>
    </row>
    <row r="218" spans="1:9" x14ac:dyDescent="0.25">
      <c r="A218" s="78" t="s">
        <v>407</v>
      </c>
      <c r="B218" s="78">
        <v>4</v>
      </c>
      <c r="C218" s="78" t="s">
        <v>409</v>
      </c>
      <c r="D218" s="78" t="s">
        <v>3</v>
      </c>
      <c r="E218" s="36">
        <v>4.2999999999999997E-2</v>
      </c>
      <c r="F218" s="36">
        <v>7.4999999999999997E-2</v>
      </c>
      <c r="G218" s="36">
        <f t="shared" si="6"/>
        <v>0.11799999999999999</v>
      </c>
      <c r="H218" s="80">
        <f t="shared" si="7"/>
        <v>0.57333333333333336</v>
      </c>
      <c r="I218" s="36"/>
    </row>
    <row r="219" spans="1:9" x14ac:dyDescent="0.25">
      <c r="A219" s="78" t="s">
        <v>407</v>
      </c>
      <c r="B219" s="78">
        <v>5</v>
      </c>
      <c r="C219" s="78" t="s">
        <v>409</v>
      </c>
      <c r="D219" s="78" t="s">
        <v>3</v>
      </c>
      <c r="E219" s="36">
        <v>6.2E-2</v>
      </c>
      <c r="F219" s="36">
        <v>9.0999999999999998E-2</v>
      </c>
      <c r="G219" s="36">
        <f t="shared" si="6"/>
        <v>0.153</v>
      </c>
      <c r="H219" s="80">
        <f t="shared" si="7"/>
        <v>0.68131868131868134</v>
      </c>
      <c r="I219" s="36"/>
    </row>
    <row r="220" spans="1:9" x14ac:dyDescent="0.25">
      <c r="A220" s="78" t="s">
        <v>407</v>
      </c>
      <c r="B220" s="78">
        <v>1</v>
      </c>
      <c r="C220" s="78" t="s">
        <v>409</v>
      </c>
      <c r="D220" s="78" t="s">
        <v>4</v>
      </c>
      <c r="E220" s="36">
        <v>2.8000000000000001E-2</v>
      </c>
      <c r="F220" s="36">
        <v>2.4E-2</v>
      </c>
      <c r="G220" s="36">
        <f t="shared" si="6"/>
        <v>5.2000000000000005E-2</v>
      </c>
      <c r="H220" s="80">
        <f t="shared" si="7"/>
        <v>1.1666666666666667</v>
      </c>
      <c r="I220" s="36"/>
    </row>
    <row r="221" spans="1:9" x14ac:dyDescent="0.25">
      <c r="A221" s="78" t="s">
        <v>407</v>
      </c>
      <c r="B221" s="78">
        <v>2</v>
      </c>
      <c r="C221" s="78" t="s">
        <v>409</v>
      </c>
      <c r="D221" s="78" t="s">
        <v>4</v>
      </c>
      <c r="E221" s="36">
        <v>5.8000000000000003E-2</v>
      </c>
      <c r="F221" s="36">
        <v>0.122</v>
      </c>
      <c r="G221" s="36">
        <f t="shared" si="6"/>
        <v>0.18</v>
      </c>
      <c r="H221" s="80">
        <f t="shared" si="7"/>
        <v>0.4754098360655738</v>
      </c>
      <c r="I221" s="36"/>
    </row>
    <row r="222" spans="1:9" x14ac:dyDescent="0.25">
      <c r="A222" s="78" t="s">
        <v>407</v>
      </c>
      <c r="B222" s="78">
        <v>3</v>
      </c>
      <c r="C222" s="78" t="s">
        <v>409</v>
      </c>
      <c r="D222" s="78" t="s">
        <v>4</v>
      </c>
      <c r="E222" s="36">
        <v>5.7000000000000002E-2</v>
      </c>
      <c r="F222" s="36">
        <v>6.8000000000000005E-2</v>
      </c>
      <c r="G222" s="36">
        <f t="shared" si="6"/>
        <v>0.125</v>
      </c>
      <c r="H222" s="80">
        <f t="shared" si="7"/>
        <v>0.83823529411764708</v>
      </c>
      <c r="I222" s="36"/>
    </row>
    <row r="223" spans="1:9" x14ac:dyDescent="0.25">
      <c r="A223" s="78" t="s">
        <v>407</v>
      </c>
      <c r="B223" s="78">
        <v>4</v>
      </c>
      <c r="C223" s="78" t="s">
        <v>409</v>
      </c>
      <c r="D223" s="78" t="s">
        <v>4</v>
      </c>
      <c r="E223" s="36">
        <v>0.10199999999999999</v>
      </c>
      <c r="F223" s="36">
        <v>7.8E-2</v>
      </c>
      <c r="G223" s="36">
        <f t="shared" si="6"/>
        <v>0.18</v>
      </c>
      <c r="H223" s="80">
        <f t="shared" si="7"/>
        <v>1.3076923076923077</v>
      </c>
      <c r="I223" s="36"/>
    </row>
    <row r="224" spans="1:9" x14ac:dyDescent="0.25">
      <c r="A224" s="78" t="s">
        <v>407</v>
      </c>
      <c r="B224" s="78">
        <v>5</v>
      </c>
      <c r="C224" s="78" t="s">
        <v>409</v>
      </c>
      <c r="D224" s="78" t="s">
        <v>4</v>
      </c>
      <c r="E224" s="36">
        <v>9.2999999999999999E-2</v>
      </c>
      <c r="F224" s="36">
        <v>0.109</v>
      </c>
      <c r="G224" s="36">
        <f t="shared" si="6"/>
        <v>0.20200000000000001</v>
      </c>
      <c r="H224" s="80">
        <f t="shared" si="7"/>
        <v>0.85321100917431192</v>
      </c>
      <c r="I224" s="36"/>
    </row>
    <row r="225" spans="1:9" x14ac:dyDescent="0.25">
      <c r="A225" s="78" t="s">
        <v>407</v>
      </c>
      <c r="B225" s="78">
        <v>1</v>
      </c>
      <c r="C225" s="78" t="s">
        <v>409</v>
      </c>
      <c r="D225" s="78" t="s">
        <v>5</v>
      </c>
      <c r="E225" s="36">
        <v>3.5000000000000003E-2</v>
      </c>
      <c r="F225" s="36">
        <v>3.1E-2</v>
      </c>
      <c r="G225" s="36">
        <f t="shared" si="6"/>
        <v>6.6000000000000003E-2</v>
      </c>
      <c r="H225" s="80">
        <f t="shared" si="7"/>
        <v>1.1290322580645162</v>
      </c>
      <c r="I225" s="36"/>
    </row>
    <row r="226" spans="1:9" x14ac:dyDescent="0.25">
      <c r="A226" s="78" t="s">
        <v>407</v>
      </c>
      <c r="B226" s="78">
        <v>2</v>
      </c>
      <c r="C226" s="78" t="s">
        <v>409</v>
      </c>
      <c r="D226" s="78" t="s">
        <v>5</v>
      </c>
      <c r="E226" s="36">
        <v>7.8E-2</v>
      </c>
      <c r="F226" s="36">
        <v>0.16900000000000001</v>
      </c>
      <c r="G226" s="36">
        <f t="shared" si="6"/>
        <v>0.247</v>
      </c>
      <c r="H226" s="80">
        <f t="shared" si="7"/>
        <v>0.46153846153846151</v>
      </c>
      <c r="I226" s="36"/>
    </row>
    <row r="227" spans="1:9" x14ac:dyDescent="0.25">
      <c r="A227" s="78" t="s">
        <v>407</v>
      </c>
      <c r="B227" s="78">
        <v>3</v>
      </c>
      <c r="C227" s="78" t="s">
        <v>409</v>
      </c>
      <c r="D227" s="78" t="s">
        <v>5</v>
      </c>
      <c r="E227" s="36">
        <v>6.8000000000000005E-2</v>
      </c>
      <c r="F227" s="36">
        <v>0.2</v>
      </c>
      <c r="G227" s="36">
        <f t="shared" si="6"/>
        <v>0.26800000000000002</v>
      </c>
      <c r="H227" s="80">
        <f t="shared" si="7"/>
        <v>0.34</v>
      </c>
      <c r="I227" s="36"/>
    </row>
    <row r="228" spans="1:9" x14ac:dyDescent="0.25">
      <c r="A228" s="78" t="s">
        <v>407</v>
      </c>
      <c r="B228" s="78">
        <v>4</v>
      </c>
      <c r="C228" s="78" t="s">
        <v>409</v>
      </c>
      <c r="D228" s="78" t="s">
        <v>5</v>
      </c>
      <c r="E228" s="36">
        <v>6.7000000000000004E-2</v>
      </c>
      <c r="F228" s="36">
        <v>0.15</v>
      </c>
      <c r="G228" s="36">
        <f t="shared" si="6"/>
        <v>0.217</v>
      </c>
      <c r="H228" s="80">
        <f t="shared" si="7"/>
        <v>0.44666666666666671</v>
      </c>
      <c r="I228" s="36"/>
    </row>
    <row r="229" spans="1:9" x14ac:dyDescent="0.25">
      <c r="A229" s="78" t="s">
        <v>407</v>
      </c>
      <c r="B229" s="78">
        <v>5</v>
      </c>
      <c r="C229" s="78" t="s">
        <v>409</v>
      </c>
      <c r="D229" s="78" t="s">
        <v>5</v>
      </c>
      <c r="E229" s="36">
        <v>0.04</v>
      </c>
      <c r="F229" s="36">
        <v>8.6999999999999994E-2</v>
      </c>
      <c r="G229" s="36">
        <f t="shared" si="6"/>
        <v>0.127</v>
      </c>
      <c r="H229" s="80">
        <f t="shared" si="7"/>
        <v>0.45977011494252878</v>
      </c>
      <c r="I229" s="36"/>
    </row>
    <row r="230" spans="1:9" x14ac:dyDescent="0.25">
      <c r="A230" s="78" t="s">
        <v>407</v>
      </c>
      <c r="B230" s="78">
        <v>1</v>
      </c>
      <c r="C230" s="78" t="s">
        <v>409</v>
      </c>
      <c r="D230" s="78" t="s">
        <v>6</v>
      </c>
      <c r="E230" s="36">
        <v>6.6000000000000003E-2</v>
      </c>
      <c r="F230" s="36">
        <v>0.13900000000000001</v>
      </c>
      <c r="G230" s="36">
        <f t="shared" si="6"/>
        <v>0.20500000000000002</v>
      </c>
      <c r="H230" s="80">
        <f t="shared" si="7"/>
        <v>0.47482014388489208</v>
      </c>
      <c r="I230" s="36"/>
    </row>
    <row r="231" spans="1:9" x14ac:dyDescent="0.25">
      <c r="A231" s="78" t="s">
        <v>407</v>
      </c>
      <c r="B231" s="78">
        <v>2</v>
      </c>
      <c r="C231" s="78" t="s">
        <v>409</v>
      </c>
      <c r="D231" s="78" t="s">
        <v>6</v>
      </c>
      <c r="E231" s="36">
        <v>0.109</v>
      </c>
      <c r="F231" s="36">
        <v>0.20300000000000001</v>
      </c>
      <c r="G231" s="36">
        <f t="shared" si="6"/>
        <v>0.312</v>
      </c>
      <c r="H231" s="80">
        <f t="shared" si="7"/>
        <v>0.53694581280788178</v>
      </c>
      <c r="I231" s="36"/>
    </row>
    <row r="232" spans="1:9" x14ac:dyDescent="0.25">
      <c r="A232" s="78" t="s">
        <v>407</v>
      </c>
      <c r="B232" s="78">
        <v>3</v>
      </c>
      <c r="C232" s="78" t="s">
        <v>409</v>
      </c>
      <c r="D232" s="78" t="s">
        <v>6</v>
      </c>
      <c r="E232" s="36">
        <v>0.125</v>
      </c>
      <c r="F232" s="36">
        <v>0.26600000000000001</v>
      </c>
      <c r="G232" s="36">
        <f t="shared" si="6"/>
        <v>0.39100000000000001</v>
      </c>
      <c r="H232" s="80">
        <f t="shared" si="7"/>
        <v>0.46992481203007519</v>
      </c>
      <c r="I232" s="36"/>
    </row>
    <row r="233" spans="1:9" x14ac:dyDescent="0.25">
      <c r="A233" s="78" t="s">
        <v>407</v>
      </c>
      <c r="B233" s="78">
        <v>4</v>
      </c>
      <c r="C233" s="78" t="s">
        <v>409</v>
      </c>
      <c r="D233" s="78" t="s">
        <v>6</v>
      </c>
      <c r="E233" s="36">
        <v>9.5000000000000001E-2</v>
      </c>
      <c r="F233" s="36">
        <v>0.23899999999999999</v>
      </c>
      <c r="G233" s="36">
        <f t="shared" si="6"/>
        <v>0.33399999999999996</v>
      </c>
      <c r="H233" s="80">
        <f t="shared" si="7"/>
        <v>0.39748953974895401</v>
      </c>
      <c r="I233" s="36"/>
    </row>
    <row r="234" spans="1:9" x14ac:dyDescent="0.25">
      <c r="A234" s="78" t="s">
        <v>407</v>
      </c>
      <c r="B234" s="78">
        <v>5</v>
      </c>
      <c r="C234" s="78" t="s">
        <v>409</v>
      </c>
      <c r="D234" s="78" t="s">
        <v>6</v>
      </c>
      <c r="E234" s="36">
        <v>7.8E-2</v>
      </c>
      <c r="F234" s="36">
        <v>0.14199999999999999</v>
      </c>
      <c r="G234" s="36">
        <f t="shared" si="6"/>
        <v>0.21999999999999997</v>
      </c>
      <c r="H234" s="80">
        <f t="shared" si="7"/>
        <v>0.54929577464788737</v>
      </c>
      <c r="I234" s="36"/>
    </row>
    <row r="235" spans="1:9" x14ac:dyDescent="0.25">
      <c r="A235" s="78" t="s">
        <v>407</v>
      </c>
      <c r="B235" s="78">
        <v>1</v>
      </c>
      <c r="C235" s="78" t="s">
        <v>409</v>
      </c>
      <c r="D235" s="78" t="s">
        <v>7</v>
      </c>
      <c r="E235" s="36">
        <v>4.2999999999999997E-2</v>
      </c>
      <c r="F235" s="36">
        <v>7.0000000000000007E-2</v>
      </c>
      <c r="G235" s="36">
        <f t="shared" si="6"/>
        <v>0.113</v>
      </c>
      <c r="H235" s="80">
        <f t="shared" si="7"/>
        <v>0.61428571428571421</v>
      </c>
      <c r="I235" s="36"/>
    </row>
    <row r="236" spans="1:9" x14ac:dyDescent="0.25">
      <c r="A236" s="78" t="s">
        <v>407</v>
      </c>
      <c r="B236" s="78">
        <v>2</v>
      </c>
      <c r="C236" s="78" t="s">
        <v>409</v>
      </c>
      <c r="D236" s="78" t="s">
        <v>7</v>
      </c>
      <c r="E236" s="36">
        <v>6.3E-2</v>
      </c>
      <c r="F236" s="36">
        <v>0.13300000000000001</v>
      </c>
      <c r="G236" s="36">
        <f t="shared" si="6"/>
        <v>0.19600000000000001</v>
      </c>
      <c r="H236" s="80">
        <f t="shared" si="7"/>
        <v>0.47368421052631576</v>
      </c>
      <c r="I236" s="36"/>
    </row>
    <row r="237" spans="1:9" x14ac:dyDescent="0.25">
      <c r="A237" s="78" t="s">
        <v>407</v>
      </c>
      <c r="B237" s="78">
        <v>3</v>
      </c>
      <c r="C237" s="78" t="s">
        <v>409</v>
      </c>
      <c r="D237" s="78" t="s">
        <v>7</v>
      </c>
      <c r="E237" s="36">
        <v>9.5000000000000001E-2</v>
      </c>
      <c r="F237" s="36">
        <v>0.35</v>
      </c>
      <c r="G237" s="36">
        <f t="shared" si="6"/>
        <v>0.44499999999999995</v>
      </c>
      <c r="H237" s="80">
        <f t="shared" si="7"/>
        <v>0.27142857142857146</v>
      </c>
      <c r="I237" s="36"/>
    </row>
    <row r="238" spans="1:9" x14ac:dyDescent="0.25">
      <c r="A238" s="78" t="s">
        <v>407</v>
      </c>
      <c r="B238" s="78">
        <v>4</v>
      </c>
      <c r="C238" s="78" t="s">
        <v>409</v>
      </c>
      <c r="D238" s="78" t="s">
        <v>7</v>
      </c>
      <c r="E238" s="36">
        <v>5.0999999999999997E-2</v>
      </c>
      <c r="F238" s="36">
        <v>8.6999999999999994E-2</v>
      </c>
      <c r="G238" s="36">
        <f t="shared" si="6"/>
        <v>0.13799999999999998</v>
      </c>
      <c r="H238" s="80">
        <f t="shared" si="7"/>
        <v>0.58620689655172409</v>
      </c>
      <c r="I238" s="36"/>
    </row>
    <row r="239" spans="1:9" x14ac:dyDescent="0.25">
      <c r="A239" s="78" t="s">
        <v>407</v>
      </c>
      <c r="B239" s="78">
        <v>5</v>
      </c>
      <c r="C239" s="78" t="s">
        <v>409</v>
      </c>
      <c r="D239" s="78" t="s">
        <v>7</v>
      </c>
      <c r="E239" s="36">
        <v>0.104</v>
      </c>
      <c r="F239" s="36">
        <v>0.129</v>
      </c>
      <c r="G239" s="36">
        <f t="shared" si="6"/>
        <v>0.23299999999999998</v>
      </c>
      <c r="H239" s="80">
        <f t="shared" si="7"/>
        <v>0.80620155038759689</v>
      </c>
      <c r="I239" s="36"/>
    </row>
    <row r="240" spans="1:9" x14ac:dyDescent="0.25">
      <c r="A240" s="78" t="s">
        <v>407</v>
      </c>
      <c r="B240" s="78">
        <v>1</v>
      </c>
      <c r="C240" s="78" t="s">
        <v>409</v>
      </c>
      <c r="D240" s="78" t="s">
        <v>8</v>
      </c>
      <c r="E240" s="36">
        <v>5.3999999999999999E-2</v>
      </c>
      <c r="F240" s="36">
        <v>0.129</v>
      </c>
      <c r="G240" s="36">
        <f t="shared" si="6"/>
        <v>0.183</v>
      </c>
      <c r="H240" s="80">
        <f t="shared" si="7"/>
        <v>0.41860465116279066</v>
      </c>
      <c r="I240" s="36"/>
    </row>
    <row r="241" spans="1:9" x14ac:dyDescent="0.25">
      <c r="A241" s="78" t="s">
        <v>407</v>
      </c>
      <c r="B241" s="78">
        <v>2</v>
      </c>
      <c r="C241" s="78" t="s">
        <v>409</v>
      </c>
      <c r="D241" s="78" t="s">
        <v>8</v>
      </c>
      <c r="E241" s="36">
        <v>0.13700000000000001</v>
      </c>
      <c r="F241" s="36">
        <v>0.442</v>
      </c>
      <c r="G241" s="36">
        <f t="shared" si="6"/>
        <v>0.57899999999999996</v>
      </c>
      <c r="H241" s="80">
        <f t="shared" si="7"/>
        <v>0.30995475113122173</v>
      </c>
      <c r="I241" s="36"/>
    </row>
    <row r="242" spans="1:9" x14ac:dyDescent="0.25">
      <c r="A242" s="78" t="s">
        <v>407</v>
      </c>
      <c r="B242" s="78">
        <v>3</v>
      </c>
      <c r="C242" s="78" t="s">
        <v>409</v>
      </c>
      <c r="D242" s="78" t="s">
        <v>8</v>
      </c>
      <c r="E242" s="36">
        <v>0.104</v>
      </c>
      <c r="F242" s="36">
        <v>0.29199999999999998</v>
      </c>
      <c r="G242" s="36">
        <f t="shared" si="6"/>
        <v>0.39599999999999996</v>
      </c>
      <c r="H242" s="80">
        <f t="shared" si="7"/>
        <v>0.35616438356164382</v>
      </c>
      <c r="I242" s="36"/>
    </row>
    <row r="243" spans="1:9" x14ac:dyDescent="0.25">
      <c r="A243" s="78" t="s">
        <v>407</v>
      </c>
      <c r="B243" s="78">
        <v>4</v>
      </c>
      <c r="C243" s="78" t="s">
        <v>409</v>
      </c>
      <c r="D243" s="78" t="s">
        <v>8</v>
      </c>
      <c r="E243" s="36">
        <v>0.14599999999999999</v>
      </c>
      <c r="F243" s="36">
        <v>0.25700000000000001</v>
      </c>
      <c r="G243" s="36">
        <f t="shared" si="6"/>
        <v>0.40300000000000002</v>
      </c>
      <c r="H243" s="80">
        <f t="shared" si="7"/>
        <v>0.56809338521400776</v>
      </c>
      <c r="I243" s="36"/>
    </row>
    <row r="244" spans="1:9" x14ac:dyDescent="0.25">
      <c r="A244" s="78" t="s">
        <v>407</v>
      </c>
      <c r="B244" s="78">
        <v>5</v>
      </c>
      <c r="C244" s="78" t="s">
        <v>409</v>
      </c>
      <c r="D244" s="78" t="s">
        <v>8</v>
      </c>
      <c r="E244" s="36">
        <v>7.3999999999999996E-2</v>
      </c>
      <c r="F244" s="36">
        <v>0.157</v>
      </c>
      <c r="G244" s="36">
        <f t="shared" si="6"/>
        <v>0.23099999999999998</v>
      </c>
      <c r="H244" s="80">
        <f t="shared" si="7"/>
        <v>0.47133757961783435</v>
      </c>
      <c r="I244" s="36"/>
    </row>
    <row r="245" spans="1:9" x14ac:dyDescent="0.25">
      <c r="A245" s="78" t="s">
        <v>407</v>
      </c>
      <c r="B245" s="78">
        <v>1</v>
      </c>
      <c r="C245" s="78" t="s">
        <v>409</v>
      </c>
      <c r="D245" s="78" t="s">
        <v>9</v>
      </c>
      <c r="E245" s="36">
        <v>5.2999999999999999E-2</v>
      </c>
      <c r="F245" s="36">
        <v>6.7000000000000004E-2</v>
      </c>
      <c r="G245" s="36">
        <f t="shared" si="6"/>
        <v>0.12</v>
      </c>
      <c r="H245" s="80">
        <f t="shared" si="7"/>
        <v>0.79104477611940294</v>
      </c>
      <c r="I245" s="36"/>
    </row>
    <row r="246" spans="1:9" x14ac:dyDescent="0.25">
      <c r="A246" s="78" t="s">
        <v>407</v>
      </c>
      <c r="B246" s="78">
        <v>2</v>
      </c>
      <c r="C246" s="78" t="s">
        <v>409</v>
      </c>
      <c r="D246" s="78" t="s">
        <v>9</v>
      </c>
      <c r="E246" s="36">
        <v>8.5000000000000006E-2</v>
      </c>
      <c r="F246" s="36">
        <v>0.191</v>
      </c>
      <c r="G246" s="36">
        <f t="shared" si="6"/>
        <v>0.27600000000000002</v>
      </c>
      <c r="H246" s="80">
        <f t="shared" si="7"/>
        <v>0.44502617801047123</v>
      </c>
      <c r="I246" s="36"/>
    </row>
    <row r="247" spans="1:9" x14ac:dyDescent="0.25">
      <c r="A247" s="78" t="s">
        <v>407</v>
      </c>
      <c r="B247" s="78">
        <v>3</v>
      </c>
      <c r="C247" s="78" t="s">
        <v>409</v>
      </c>
      <c r="D247" s="78" t="s">
        <v>9</v>
      </c>
      <c r="E247" s="36">
        <v>7.1999999999999995E-2</v>
      </c>
      <c r="F247" s="36">
        <v>0.16900000000000001</v>
      </c>
      <c r="G247" s="36">
        <f t="shared" si="6"/>
        <v>0.24099999999999999</v>
      </c>
      <c r="H247" s="80">
        <f t="shared" si="7"/>
        <v>0.42603550295857984</v>
      </c>
      <c r="I247" s="36"/>
    </row>
    <row r="248" spans="1:9" x14ac:dyDescent="0.25">
      <c r="A248" s="78" t="s">
        <v>407</v>
      </c>
      <c r="B248" s="78">
        <v>4</v>
      </c>
      <c r="C248" s="78" t="s">
        <v>409</v>
      </c>
      <c r="D248" s="78" t="s">
        <v>9</v>
      </c>
      <c r="E248" s="36">
        <v>8.7999999999999995E-2</v>
      </c>
      <c r="F248" s="36">
        <v>0.20699999999999999</v>
      </c>
      <c r="G248" s="36">
        <f t="shared" si="6"/>
        <v>0.29499999999999998</v>
      </c>
      <c r="H248" s="80">
        <f t="shared" si="7"/>
        <v>0.4251207729468599</v>
      </c>
      <c r="I248" s="36"/>
    </row>
    <row r="249" spans="1:9" x14ac:dyDescent="0.25">
      <c r="A249" s="78" t="s">
        <v>407</v>
      </c>
      <c r="B249" s="78">
        <v>5</v>
      </c>
      <c r="C249" s="78" t="s">
        <v>409</v>
      </c>
      <c r="D249" s="78" t="s">
        <v>9</v>
      </c>
      <c r="E249" s="36">
        <v>8.7999999999999995E-2</v>
      </c>
      <c r="F249" s="36">
        <v>0.184</v>
      </c>
      <c r="G249" s="36">
        <f t="shared" si="6"/>
        <v>0.27200000000000002</v>
      </c>
      <c r="H249" s="80">
        <f t="shared" si="7"/>
        <v>0.47826086956521735</v>
      </c>
      <c r="I249" s="36"/>
    </row>
    <row r="250" spans="1:9" x14ac:dyDescent="0.25">
      <c r="A250" s="78" t="s">
        <v>407</v>
      </c>
      <c r="B250" s="78">
        <v>1</v>
      </c>
      <c r="C250" s="78" t="s">
        <v>409</v>
      </c>
      <c r="D250" s="78" t="s">
        <v>404</v>
      </c>
      <c r="E250" s="36">
        <v>7.0999999999999994E-2</v>
      </c>
      <c r="F250" s="36">
        <v>0.14799999999999999</v>
      </c>
      <c r="G250" s="36">
        <f t="shared" si="6"/>
        <v>0.21899999999999997</v>
      </c>
      <c r="H250" s="80">
        <f t="shared" si="7"/>
        <v>0.47972972972972971</v>
      </c>
      <c r="I250" s="36"/>
    </row>
    <row r="251" spans="1:9" x14ac:dyDescent="0.25">
      <c r="A251" s="78" t="s">
        <v>407</v>
      </c>
      <c r="B251" s="78">
        <v>2</v>
      </c>
      <c r="C251" s="78" t="s">
        <v>409</v>
      </c>
      <c r="D251" s="78" t="s">
        <v>404</v>
      </c>
      <c r="E251" s="36">
        <v>8.6999999999999994E-2</v>
      </c>
      <c r="F251" s="36">
        <v>0.20699999999999999</v>
      </c>
      <c r="G251" s="36">
        <f t="shared" si="6"/>
        <v>0.29399999999999998</v>
      </c>
      <c r="H251" s="80">
        <f t="shared" si="7"/>
        <v>0.42028985507246375</v>
      </c>
      <c r="I251" s="36"/>
    </row>
    <row r="252" spans="1:9" x14ac:dyDescent="0.25">
      <c r="A252" s="78" t="s">
        <v>407</v>
      </c>
      <c r="B252" s="78">
        <v>3</v>
      </c>
      <c r="C252" s="78" t="s">
        <v>409</v>
      </c>
      <c r="D252" s="78" t="s">
        <v>404</v>
      </c>
      <c r="E252" s="36">
        <v>5.1999999999999998E-2</v>
      </c>
      <c r="F252" s="36">
        <v>0.11799999999999999</v>
      </c>
      <c r="G252" s="36">
        <f t="shared" si="6"/>
        <v>0.16999999999999998</v>
      </c>
      <c r="H252" s="80">
        <f t="shared" si="7"/>
        <v>0.44067796610169491</v>
      </c>
      <c r="I252" s="36"/>
    </row>
    <row r="253" spans="1:9" x14ac:dyDescent="0.25">
      <c r="A253" s="78" t="s">
        <v>407</v>
      </c>
      <c r="B253" s="78">
        <v>4</v>
      </c>
      <c r="C253" s="78" t="s">
        <v>409</v>
      </c>
      <c r="D253" s="78" t="s">
        <v>404</v>
      </c>
      <c r="E253" s="36">
        <v>4.7E-2</v>
      </c>
      <c r="F253" s="36">
        <v>0.09</v>
      </c>
      <c r="G253" s="36">
        <f t="shared" si="6"/>
        <v>0.13700000000000001</v>
      </c>
      <c r="H253" s="80">
        <f t="shared" si="7"/>
        <v>0.52222222222222225</v>
      </c>
      <c r="I253" s="36"/>
    </row>
    <row r="254" spans="1:9" x14ac:dyDescent="0.25">
      <c r="A254" s="78" t="s">
        <v>407</v>
      </c>
      <c r="B254" s="78">
        <v>5</v>
      </c>
      <c r="C254" s="78" t="s">
        <v>409</v>
      </c>
      <c r="D254" s="78" t="s">
        <v>404</v>
      </c>
      <c r="E254" s="36">
        <v>9.0999999999999998E-2</v>
      </c>
      <c r="F254" s="36">
        <v>9.4E-2</v>
      </c>
      <c r="G254" s="36">
        <f t="shared" si="6"/>
        <v>0.185</v>
      </c>
      <c r="H254" s="80">
        <f t="shared" si="7"/>
        <v>0.96808510638297873</v>
      </c>
      <c r="I254" s="36"/>
    </row>
    <row r="255" spans="1:9" x14ac:dyDescent="0.25">
      <c r="A255" s="78" t="s">
        <v>407</v>
      </c>
      <c r="B255" s="78">
        <v>1</v>
      </c>
      <c r="C255" s="78" t="s">
        <v>410</v>
      </c>
      <c r="D255" s="78" t="s">
        <v>1</v>
      </c>
      <c r="E255" s="36">
        <v>3.5000000000000003E-2</v>
      </c>
      <c r="F255" s="36">
        <v>6.8000000000000005E-2</v>
      </c>
      <c r="G255" s="36">
        <f t="shared" si="6"/>
        <v>0.10300000000000001</v>
      </c>
      <c r="H255" s="80">
        <f t="shared" si="7"/>
        <v>0.51470588235294124</v>
      </c>
      <c r="I255" s="36"/>
    </row>
    <row r="256" spans="1:9" x14ac:dyDescent="0.25">
      <c r="A256" s="78" t="s">
        <v>407</v>
      </c>
      <c r="B256" s="78">
        <v>2</v>
      </c>
      <c r="C256" s="78" t="s">
        <v>410</v>
      </c>
      <c r="D256" s="78" t="s">
        <v>1</v>
      </c>
      <c r="E256" s="36">
        <v>4.2000000000000003E-2</v>
      </c>
      <c r="F256" s="36">
        <v>9.0999999999999998E-2</v>
      </c>
      <c r="G256" s="36">
        <f t="shared" si="6"/>
        <v>0.13300000000000001</v>
      </c>
      <c r="H256" s="80">
        <f t="shared" si="7"/>
        <v>0.46153846153846156</v>
      </c>
      <c r="I256" s="36"/>
    </row>
    <row r="257" spans="1:9" x14ac:dyDescent="0.25">
      <c r="A257" s="78" t="s">
        <v>407</v>
      </c>
      <c r="B257" s="78">
        <v>3</v>
      </c>
      <c r="C257" s="78" t="s">
        <v>410</v>
      </c>
      <c r="D257" s="78" t="s">
        <v>1</v>
      </c>
      <c r="E257" s="36">
        <v>2.7E-2</v>
      </c>
      <c r="F257" s="36">
        <v>8.5999999999999993E-2</v>
      </c>
      <c r="G257" s="36">
        <f t="shared" si="6"/>
        <v>0.11299999999999999</v>
      </c>
      <c r="H257" s="80">
        <f t="shared" si="7"/>
        <v>0.31395348837209303</v>
      </c>
      <c r="I257" s="36"/>
    </row>
    <row r="258" spans="1:9" x14ac:dyDescent="0.25">
      <c r="A258" s="78" t="s">
        <v>407</v>
      </c>
      <c r="B258" s="78">
        <v>4</v>
      </c>
      <c r="C258" s="78" t="s">
        <v>410</v>
      </c>
      <c r="D258" s="78" t="s">
        <v>1</v>
      </c>
      <c r="E258" s="36">
        <v>3.7999999999999999E-2</v>
      </c>
      <c r="F258" s="36">
        <v>7.0000000000000007E-2</v>
      </c>
      <c r="G258" s="36">
        <f t="shared" si="6"/>
        <v>0.10800000000000001</v>
      </c>
      <c r="H258" s="80">
        <f t="shared" si="7"/>
        <v>0.54285714285714282</v>
      </c>
      <c r="I258" s="36"/>
    </row>
    <row r="259" spans="1:9" x14ac:dyDescent="0.25">
      <c r="A259" s="78" t="s">
        <v>407</v>
      </c>
      <c r="B259" s="78">
        <v>5</v>
      </c>
      <c r="C259" s="78" t="s">
        <v>410</v>
      </c>
      <c r="D259" s="78" t="s">
        <v>1</v>
      </c>
      <c r="E259" s="36">
        <v>4.2000000000000003E-2</v>
      </c>
      <c r="F259" s="36">
        <v>8.5000000000000006E-2</v>
      </c>
      <c r="G259" s="36">
        <f t="shared" si="6"/>
        <v>0.127</v>
      </c>
      <c r="H259" s="80">
        <f t="shared" si="7"/>
        <v>0.49411764705882355</v>
      </c>
      <c r="I259" s="36"/>
    </row>
    <row r="260" spans="1:9" x14ac:dyDescent="0.25">
      <c r="A260" s="78" t="s">
        <v>407</v>
      </c>
      <c r="B260" s="78">
        <v>1</v>
      </c>
      <c r="C260" s="78" t="s">
        <v>410</v>
      </c>
      <c r="D260" s="78" t="s">
        <v>2</v>
      </c>
      <c r="E260" s="36">
        <v>4.7E-2</v>
      </c>
      <c r="F260" s="36">
        <v>7.5999999999999998E-2</v>
      </c>
      <c r="G260" s="36">
        <f t="shared" ref="G260:G323" si="8">E260+F260</f>
        <v>0.123</v>
      </c>
      <c r="H260" s="80">
        <f t="shared" ref="H260:H323" si="9">E260/F260</f>
        <v>0.61842105263157898</v>
      </c>
      <c r="I260" s="36"/>
    </row>
    <row r="261" spans="1:9" x14ac:dyDescent="0.25">
      <c r="A261" s="78" t="s">
        <v>407</v>
      </c>
      <c r="B261" s="78">
        <v>2</v>
      </c>
      <c r="C261" s="78" t="s">
        <v>410</v>
      </c>
      <c r="D261" s="78" t="s">
        <v>2</v>
      </c>
      <c r="E261" s="36">
        <v>2.9000000000000001E-2</v>
      </c>
      <c r="F261" s="36">
        <v>6.9000000000000006E-2</v>
      </c>
      <c r="G261" s="36">
        <f t="shared" si="8"/>
        <v>9.8000000000000004E-2</v>
      </c>
      <c r="H261" s="80">
        <f t="shared" si="9"/>
        <v>0.42028985507246375</v>
      </c>
      <c r="I261" s="36"/>
    </row>
    <row r="262" spans="1:9" x14ac:dyDescent="0.25">
      <c r="A262" s="78" t="s">
        <v>407</v>
      </c>
      <c r="B262" s="78">
        <v>3</v>
      </c>
      <c r="C262" s="78" t="s">
        <v>410</v>
      </c>
      <c r="D262" s="78" t="s">
        <v>2</v>
      </c>
      <c r="E262" s="36">
        <v>7.2999999999999995E-2</v>
      </c>
      <c r="F262" s="36">
        <v>7.0999999999999994E-2</v>
      </c>
      <c r="G262" s="36">
        <f t="shared" si="8"/>
        <v>0.14399999999999999</v>
      </c>
      <c r="H262" s="80">
        <f t="shared" si="9"/>
        <v>1.028169014084507</v>
      </c>
      <c r="I262" s="36"/>
    </row>
    <row r="263" spans="1:9" x14ac:dyDescent="0.25">
      <c r="A263" s="78" t="s">
        <v>407</v>
      </c>
      <c r="B263" s="78">
        <v>4</v>
      </c>
      <c r="C263" s="78" t="s">
        <v>410</v>
      </c>
      <c r="D263" s="78" t="s">
        <v>2</v>
      </c>
      <c r="E263" s="36">
        <v>3.2000000000000001E-2</v>
      </c>
      <c r="F263" s="36">
        <v>7.6999999999999999E-2</v>
      </c>
      <c r="G263" s="36">
        <f t="shared" si="8"/>
        <v>0.109</v>
      </c>
      <c r="H263" s="80">
        <f t="shared" si="9"/>
        <v>0.41558441558441561</v>
      </c>
      <c r="I263" s="36"/>
    </row>
    <row r="264" spans="1:9" x14ac:dyDescent="0.25">
      <c r="A264" s="78" t="s">
        <v>407</v>
      </c>
      <c r="B264" s="78">
        <v>5</v>
      </c>
      <c r="C264" s="78" t="s">
        <v>410</v>
      </c>
      <c r="D264" s="78" t="s">
        <v>2</v>
      </c>
      <c r="E264" s="36">
        <v>3.9E-2</v>
      </c>
      <c r="F264" s="36">
        <v>6.6000000000000003E-2</v>
      </c>
      <c r="G264" s="36">
        <f t="shared" si="8"/>
        <v>0.10500000000000001</v>
      </c>
      <c r="H264" s="80">
        <f t="shared" si="9"/>
        <v>0.59090909090909083</v>
      </c>
      <c r="I264" s="36"/>
    </row>
    <row r="265" spans="1:9" x14ac:dyDescent="0.25">
      <c r="A265" s="78" t="s">
        <v>407</v>
      </c>
      <c r="B265" s="78">
        <v>1</v>
      </c>
      <c r="C265" s="78" t="s">
        <v>410</v>
      </c>
      <c r="D265" s="78" t="s">
        <v>3</v>
      </c>
      <c r="E265" s="36">
        <v>6.4000000000000001E-2</v>
      </c>
      <c r="F265" s="36">
        <v>0.156</v>
      </c>
      <c r="G265" s="36">
        <f t="shared" si="8"/>
        <v>0.22</v>
      </c>
      <c r="H265" s="80">
        <f t="shared" si="9"/>
        <v>0.41025641025641024</v>
      </c>
      <c r="I265" s="36"/>
    </row>
    <row r="266" spans="1:9" x14ac:dyDescent="0.25">
      <c r="A266" s="78" t="s">
        <v>407</v>
      </c>
      <c r="B266" s="78">
        <v>2</v>
      </c>
      <c r="C266" s="78" t="s">
        <v>410</v>
      </c>
      <c r="D266" s="78" t="s">
        <v>3</v>
      </c>
      <c r="E266" s="36">
        <v>0.115</v>
      </c>
      <c r="F266" s="36">
        <v>0.33</v>
      </c>
      <c r="G266" s="36">
        <f t="shared" si="8"/>
        <v>0.44500000000000001</v>
      </c>
      <c r="H266" s="80">
        <f t="shared" si="9"/>
        <v>0.34848484848484851</v>
      </c>
      <c r="I266" s="36"/>
    </row>
    <row r="267" spans="1:9" x14ac:dyDescent="0.25">
      <c r="A267" s="78" t="s">
        <v>407</v>
      </c>
      <c r="B267" s="78">
        <v>3</v>
      </c>
      <c r="C267" s="78" t="s">
        <v>410</v>
      </c>
      <c r="D267" s="78" t="s">
        <v>3</v>
      </c>
      <c r="E267" s="36">
        <v>7.2999999999999995E-2</v>
      </c>
      <c r="F267" s="36">
        <v>0.246</v>
      </c>
      <c r="G267" s="36">
        <f t="shared" si="8"/>
        <v>0.31900000000000001</v>
      </c>
      <c r="H267" s="80">
        <f t="shared" si="9"/>
        <v>0.2967479674796748</v>
      </c>
      <c r="I267" s="36"/>
    </row>
    <row r="268" spans="1:9" x14ac:dyDescent="0.25">
      <c r="A268" s="78" t="s">
        <v>407</v>
      </c>
      <c r="B268" s="78">
        <v>4</v>
      </c>
      <c r="C268" s="78" t="s">
        <v>410</v>
      </c>
      <c r="D268" s="78" t="s">
        <v>3</v>
      </c>
      <c r="E268" s="36">
        <v>8.1000000000000003E-2</v>
      </c>
      <c r="F268" s="36">
        <v>0.224</v>
      </c>
      <c r="G268" s="36">
        <f t="shared" si="8"/>
        <v>0.30499999999999999</v>
      </c>
      <c r="H268" s="80">
        <f t="shared" si="9"/>
        <v>0.36160714285714285</v>
      </c>
      <c r="I268" s="36"/>
    </row>
    <row r="269" spans="1:9" x14ac:dyDescent="0.25">
      <c r="A269" s="78" t="s">
        <v>407</v>
      </c>
      <c r="B269" s="78">
        <v>5</v>
      </c>
      <c r="C269" s="78" t="s">
        <v>410</v>
      </c>
      <c r="D269" s="78" t="s">
        <v>3</v>
      </c>
      <c r="E269" s="36">
        <v>9.0999999999999998E-2</v>
      </c>
      <c r="F269" s="36">
        <v>0.161</v>
      </c>
      <c r="G269" s="36">
        <f t="shared" si="8"/>
        <v>0.252</v>
      </c>
      <c r="H269" s="80">
        <f t="shared" si="9"/>
        <v>0.56521739130434778</v>
      </c>
      <c r="I269" s="36"/>
    </row>
    <row r="270" spans="1:9" x14ac:dyDescent="0.25">
      <c r="A270" s="78" t="s">
        <v>407</v>
      </c>
      <c r="B270" s="78">
        <v>1</v>
      </c>
      <c r="C270" s="78" t="s">
        <v>410</v>
      </c>
      <c r="D270" s="78" t="s">
        <v>4</v>
      </c>
      <c r="E270" s="36">
        <v>3.6999999999999998E-2</v>
      </c>
      <c r="F270" s="36">
        <v>9.6000000000000002E-2</v>
      </c>
      <c r="G270" s="36">
        <f t="shared" si="8"/>
        <v>0.13300000000000001</v>
      </c>
      <c r="H270" s="80">
        <f t="shared" si="9"/>
        <v>0.38541666666666663</v>
      </c>
      <c r="I270" s="36"/>
    </row>
    <row r="271" spans="1:9" x14ac:dyDescent="0.25">
      <c r="A271" s="78" t="s">
        <v>407</v>
      </c>
      <c r="B271" s="78">
        <v>2</v>
      </c>
      <c r="C271" s="78" t="s">
        <v>410</v>
      </c>
      <c r="D271" s="78" t="s">
        <v>4</v>
      </c>
      <c r="E271" s="36">
        <v>3.3000000000000002E-2</v>
      </c>
      <c r="F271" s="36">
        <v>0.11899999999999999</v>
      </c>
      <c r="G271" s="36">
        <f t="shared" si="8"/>
        <v>0.152</v>
      </c>
      <c r="H271" s="80">
        <f t="shared" si="9"/>
        <v>0.27731092436974791</v>
      </c>
      <c r="I271" s="36"/>
    </row>
    <row r="272" spans="1:9" x14ac:dyDescent="0.25">
      <c r="A272" s="78" t="s">
        <v>407</v>
      </c>
      <c r="B272" s="78">
        <v>3</v>
      </c>
      <c r="C272" s="78" t="s">
        <v>410</v>
      </c>
      <c r="D272" s="78" t="s">
        <v>4</v>
      </c>
      <c r="E272" s="36">
        <v>3.5999999999999997E-2</v>
      </c>
      <c r="F272" s="36">
        <v>9.5000000000000001E-2</v>
      </c>
      <c r="G272" s="36">
        <f t="shared" si="8"/>
        <v>0.13100000000000001</v>
      </c>
      <c r="H272" s="80">
        <f t="shared" si="9"/>
        <v>0.37894736842105259</v>
      </c>
      <c r="I272" s="36"/>
    </row>
    <row r="273" spans="1:9" x14ac:dyDescent="0.25">
      <c r="A273" s="78" t="s">
        <v>407</v>
      </c>
      <c r="B273" s="78">
        <v>4</v>
      </c>
      <c r="C273" s="78" t="s">
        <v>410</v>
      </c>
      <c r="D273" s="78" t="s">
        <v>4</v>
      </c>
      <c r="E273" s="36">
        <v>7.4999999999999997E-2</v>
      </c>
      <c r="F273" s="36">
        <v>0.14399999999999999</v>
      </c>
      <c r="G273" s="36">
        <f t="shared" si="8"/>
        <v>0.21899999999999997</v>
      </c>
      <c r="H273" s="80">
        <f t="shared" si="9"/>
        <v>0.52083333333333337</v>
      </c>
      <c r="I273" s="36"/>
    </row>
    <row r="274" spans="1:9" x14ac:dyDescent="0.25">
      <c r="A274" s="78" t="s">
        <v>407</v>
      </c>
      <c r="B274" s="78">
        <v>5</v>
      </c>
      <c r="C274" s="78" t="s">
        <v>410</v>
      </c>
      <c r="D274" s="78" t="s">
        <v>4</v>
      </c>
      <c r="E274" s="36">
        <v>3.2000000000000001E-2</v>
      </c>
      <c r="F274" s="36">
        <v>7.8E-2</v>
      </c>
      <c r="G274" s="36">
        <f t="shared" si="8"/>
        <v>0.11</v>
      </c>
      <c r="H274" s="80">
        <f t="shared" si="9"/>
        <v>0.41025641025641024</v>
      </c>
      <c r="I274" s="36"/>
    </row>
    <row r="275" spans="1:9" x14ac:dyDescent="0.25">
      <c r="A275" s="78" t="s">
        <v>407</v>
      </c>
      <c r="B275" s="78">
        <v>1</v>
      </c>
      <c r="C275" s="78" t="s">
        <v>410</v>
      </c>
      <c r="D275" s="78" t="s">
        <v>5</v>
      </c>
      <c r="E275" s="36">
        <v>4.9000000000000002E-2</v>
      </c>
      <c r="F275" s="36">
        <v>0.15</v>
      </c>
      <c r="G275" s="36">
        <f t="shared" si="8"/>
        <v>0.19900000000000001</v>
      </c>
      <c r="H275" s="80">
        <f t="shared" si="9"/>
        <v>0.32666666666666672</v>
      </c>
      <c r="I275" s="36"/>
    </row>
    <row r="276" spans="1:9" x14ac:dyDescent="0.25">
      <c r="A276" s="78" t="s">
        <v>407</v>
      </c>
      <c r="B276" s="78">
        <v>2</v>
      </c>
      <c r="C276" s="78" t="s">
        <v>410</v>
      </c>
      <c r="D276" s="78" t="s">
        <v>5</v>
      </c>
      <c r="E276" s="36">
        <v>3.3000000000000002E-2</v>
      </c>
      <c r="F276" s="36">
        <v>7.1999999999999995E-2</v>
      </c>
      <c r="G276" s="36">
        <f t="shared" si="8"/>
        <v>0.105</v>
      </c>
      <c r="H276" s="80">
        <f t="shared" si="9"/>
        <v>0.45833333333333337</v>
      </c>
      <c r="I276" s="36"/>
    </row>
    <row r="277" spans="1:9" x14ac:dyDescent="0.25">
      <c r="A277" s="78" t="s">
        <v>407</v>
      </c>
      <c r="B277" s="78">
        <v>3</v>
      </c>
      <c r="C277" s="78" t="s">
        <v>410</v>
      </c>
      <c r="D277" s="78" t="s">
        <v>5</v>
      </c>
      <c r="E277" s="36">
        <v>5.2999999999999999E-2</v>
      </c>
      <c r="F277" s="36">
        <v>0.11799999999999999</v>
      </c>
      <c r="G277" s="36">
        <f t="shared" si="8"/>
        <v>0.17099999999999999</v>
      </c>
      <c r="H277" s="80">
        <f t="shared" si="9"/>
        <v>0.44915254237288138</v>
      </c>
      <c r="I277" s="36"/>
    </row>
    <row r="278" spans="1:9" x14ac:dyDescent="0.25">
      <c r="A278" s="78" t="s">
        <v>407</v>
      </c>
      <c r="B278" s="78">
        <v>4</v>
      </c>
      <c r="C278" s="78" t="s">
        <v>410</v>
      </c>
      <c r="D278" s="78" t="s">
        <v>5</v>
      </c>
      <c r="E278" s="36">
        <v>3.2000000000000001E-2</v>
      </c>
      <c r="F278" s="36">
        <v>8.5999999999999993E-2</v>
      </c>
      <c r="G278" s="36">
        <f t="shared" si="8"/>
        <v>0.11799999999999999</v>
      </c>
      <c r="H278" s="80">
        <f t="shared" si="9"/>
        <v>0.372093023255814</v>
      </c>
      <c r="I278" s="36"/>
    </row>
    <row r="279" spans="1:9" x14ac:dyDescent="0.25">
      <c r="A279" s="78" t="s">
        <v>407</v>
      </c>
      <c r="B279" s="78">
        <v>5</v>
      </c>
      <c r="C279" s="78" t="s">
        <v>410</v>
      </c>
      <c r="D279" s="78" t="s">
        <v>5</v>
      </c>
      <c r="E279" s="36">
        <v>3.7999999999999999E-2</v>
      </c>
      <c r="F279" s="36">
        <v>9.5000000000000001E-2</v>
      </c>
      <c r="G279" s="36">
        <f t="shared" si="8"/>
        <v>0.13300000000000001</v>
      </c>
      <c r="H279" s="80">
        <f t="shared" si="9"/>
        <v>0.39999999999999997</v>
      </c>
      <c r="I279" s="36"/>
    </row>
    <row r="280" spans="1:9" x14ac:dyDescent="0.25">
      <c r="A280" s="78" t="s">
        <v>407</v>
      </c>
      <c r="B280" s="78">
        <v>1</v>
      </c>
      <c r="C280" s="78" t="s">
        <v>410</v>
      </c>
      <c r="D280" s="78" t="s">
        <v>6</v>
      </c>
      <c r="E280" s="36">
        <v>3.7999999999999999E-2</v>
      </c>
      <c r="F280" s="36">
        <v>7.0999999999999994E-2</v>
      </c>
      <c r="G280" s="36">
        <f t="shared" si="8"/>
        <v>0.10899999999999999</v>
      </c>
      <c r="H280" s="80">
        <f t="shared" si="9"/>
        <v>0.53521126760563387</v>
      </c>
      <c r="I280" s="36"/>
    </row>
    <row r="281" spans="1:9" x14ac:dyDescent="0.25">
      <c r="A281" s="78" t="s">
        <v>407</v>
      </c>
      <c r="B281" s="78">
        <v>2</v>
      </c>
      <c r="C281" s="78" t="s">
        <v>410</v>
      </c>
      <c r="D281" s="78" t="s">
        <v>6</v>
      </c>
      <c r="E281" s="36">
        <v>0.113</v>
      </c>
      <c r="F281" s="36">
        <v>0.45800000000000002</v>
      </c>
      <c r="G281" s="36">
        <f t="shared" si="8"/>
        <v>0.57100000000000006</v>
      </c>
      <c r="H281" s="80">
        <f t="shared" si="9"/>
        <v>0.24672489082969432</v>
      </c>
      <c r="I281" s="36"/>
    </row>
    <row r="282" spans="1:9" x14ac:dyDescent="0.25">
      <c r="A282" s="78" t="s">
        <v>407</v>
      </c>
      <c r="B282" s="78">
        <v>3</v>
      </c>
      <c r="C282" s="78" t="s">
        <v>410</v>
      </c>
      <c r="D282" s="78" t="s">
        <v>6</v>
      </c>
      <c r="E282" s="36">
        <v>0.10299999999999999</v>
      </c>
      <c r="F282" s="36">
        <v>0.316</v>
      </c>
      <c r="G282" s="36">
        <f t="shared" si="8"/>
        <v>0.41899999999999998</v>
      </c>
      <c r="H282" s="80">
        <f t="shared" si="9"/>
        <v>0.32594936708860756</v>
      </c>
      <c r="I282" s="36"/>
    </row>
    <row r="283" spans="1:9" x14ac:dyDescent="0.25">
      <c r="A283" s="78" t="s">
        <v>407</v>
      </c>
      <c r="B283" s="78">
        <v>4</v>
      </c>
      <c r="C283" s="78" t="s">
        <v>410</v>
      </c>
      <c r="D283" s="78" t="s">
        <v>6</v>
      </c>
      <c r="E283" s="36">
        <v>0.106</v>
      </c>
      <c r="F283" s="36">
        <v>0.27100000000000002</v>
      </c>
      <c r="G283" s="36">
        <f t="shared" si="8"/>
        <v>0.377</v>
      </c>
      <c r="H283" s="80">
        <f t="shared" si="9"/>
        <v>0.39114391143911437</v>
      </c>
      <c r="I283" s="36"/>
    </row>
    <row r="284" spans="1:9" x14ac:dyDescent="0.25">
      <c r="A284" s="78" t="s">
        <v>407</v>
      </c>
      <c r="B284" s="78">
        <v>5</v>
      </c>
      <c r="C284" s="78" t="s">
        <v>410</v>
      </c>
      <c r="D284" s="78" t="s">
        <v>6</v>
      </c>
      <c r="E284" s="36">
        <v>0.11899999999999999</v>
      </c>
      <c r="F284" s="36">
        <v>0.28499999999999998</v>
      </c>
      <c r="G284" s="36">
        <f t="shared" si="8"/>
        <v>0.40399999999999997</v>
      </c>
      <c r="H284" s="80">
        <f t="shared" si="9"/>
        <v>0.41754385964912283</v>
      </c>
      <c r="I284" s="36"/>
    </row>
    <row r="285" spans="1:9" x14ac:dyDescent="0.25">
      <c r="A285" s="78" t="s">
        <v>407</v>
      </c>
      <c r="B285" s="78">
        <v>1</v>
      </c>
      <c r="C285" s="78" t="s">
        <v>410</v>
      </c>
      <c r="D285" s="78" t="s">
        <v>7</v>
      </c>
      <c r="E285" s="36">
        <v>0.03</v>
      </c>
      <c r="F285" s="36">
        <v>7.5999999999999998E-2</v>
      </c>
      <c r="G285" s="36">
        <f t="shared" si="8"/>
        <v>0.106</v>
      </c>
      <c r="H285" s="80">
        <f t="shared" si="9"/>
        <v>0.39473684210526316</v>
      </c>
      <c r="I285" s="36"/>
    </row>
    <row r="286" spans="1:9" x14ac:dyDescent="0.25">
      <c r="A286" s="78" t="s">
        <v>407</v>
      </c>
      <c r="B286" s="78">
        <v>2</v>
      </c>
      <c r="C286" s="78" t="s">
        <v>410</v>
      </c>
      <c r="D286" s="78" t="s">
        <v>7</v>
      </c>
      <c r="E286" s="36">
        <v>4.9000000000000002E-2</v>
      </c>
      <c r="F286" s="36">
        <v>9.7000000000000003E-2</v>
      </c>
      <c r="G286" s="36">
        <f t="shared" si="8"/>
        <v>0.14600000000000002</v>
      </c>
      <c r="H286" s="80">
        <f t="shared" si="9"/>
        <v>0.50515463917525771</v>
      </c>
      <c r="I286" s="36"/>
    </row>
    <row r="287" spans="1:9" x14ac:dyDescent="0.25">
      <c r="A287" s="78" t="s">
        <v>407</v>
      </c>
      <c r="B287" s="78">
        <v>3</v>
      </c>
      <c r="C287" s="78" t="s">
        <v>410</v>
      </c>
      <c r="D287" s="78" t="s">
        <v>7</v>
      </c>
      <c r="E287" s="36">
        <v>3.7999999999999999E-2</v>
      </c>
      <c r="F287" s="36">
        <v>6.6000000000000003E-2</v>
      </c>
      <c r="G287" s="36">
        <f t="shared" si="8"/>
        <v>0.10400000000000001</v>
      </c>
      <c r="H287" s="80">
        <f t="shared" si="9"/>
        <v>0.57575757575757569</v>
      </c>
      <c r="I287" s="36"/>
    </row>
    <row r="288" spans="1:9" x14ac:dyDescent="0.25">
      <c r="A288" s="78" t="s">
        <v>407</v>
      </c>
      <c r="B288" s="78">
        <v>4</v>
      </c>
      <c r="C288" s="78" t="s">
        <v>410</v>
      </c>
      <c r="D288" s="78" t="s">
        <v>7</v>
      </c>
      <c r="E288" s="36">
        <v>0.104</v>
      </c>
      <c r="F288" s="36">
        <v>0.28599999999999998</v>
      </c>
      <c r="G288" s="36">
        <f t="shared" si="8"/>
        <v>0.38999999999999996</v>
      </c>
      <c r="H288" s="80">
        <f t="shared" si="9"/>
        <v>0.36363636363636365</v>
      </c>
      <c r="I288" s="36"/>
    </row>
    <row r="289" spans="1:9" x14ac:dyDescent="0.25">
      <c r="A289" s="78" t="s">
        <v>407</v>
      </c>
      <c r="B289" s="78">
        <v>5</v>
      </c>
      <c r="C289" s="78" t="s">
        <v>410</v>
      </c>
      <c r="D289" s="78" t="s">
        <v>7</v>
      </c>
      <c r="E289" s="36">
        <v>2.9000000000000001E-2</v>
      </c>
      <c r="F289" s="36">
        <v>7.1999999999999995E-2</v>
      </c>
      <c r="G289" s="36">
        <f t="shared" si="8"/>
        <v>0.10099999999999999</v>
      </c>
      <c r="H289" s="80">
        <f t="shared" si="9"/>
        <v>0.40277777777777785</v>
      </c>
      <c r="I289" s="36"/>
    </row>
    <row r="290" spans="1:9" x14ac:dyDescent="0.25">
      <c r="A290" s="78" t="s">
        <v>407</v>
      </c>
      <c r="B290" s="78">
        <v>1</v>
      </c>
      <c r="C290" s="78" t="s">
        <v>410</v>
      </c>
      <c r="D290" s="78" t="s">
        <v>8</v>
      </c>
      <c r="E290" s="36">
        <v>3.9E-2</v>
      </c>
      <c r="F290" s="36">
        <v>0.11</v>
      </c>
      <c r="G290" s="36">
        <f t="shared" si="8"/>
        <v>0.14899999999999999</v>
      </c>
      <c r="H290" s="80">
        <f t="shared" si="9"/>
        <v>0.35454545454545455</v>
      </c>
      <c r="I290" s="36"/>
    </row>
    <row r="291" spans="1:9" x14ac:dyDescent="0.25">
      <c r="A291" s="78" t="s">
        <v>407</v>
      </c>
      <c r="B291" s="78">
        <v>2</v>
      </c>
      <c r="C291" s="78" t="s">
        <v>410</v>
      </c>
      <c r="D291" s="78" t="s">
        <v>8</v>
      </c>
      <c r="E291" s="36">
        <v>7.8E-2</v>
      </c>
      <c r="F291" s="36">
        <v>0.155</v>
      </c>
      <c r="G291" s="36">
        <f t="shared" si="8"/>
        <v>0.23299999999999998</v>
      </c>
      <c r="H291" s="80">
        <f t="shared" si="9"/>
        <v>0.50322580645161286</v>
      </c>
      <c r="I291" s="36"/>
    </row>
    <row r="292" spans="1:9" x14ac:dyDescent="0.25">
      <c r="A292" s="78" t="s">
        <v>407</v>
      </c>
      <c r="B292" s="78">
        <v>3</v>
      </c>
      <c r="C292" s="78" t="s">
        <v>410</v>
      </c>
      <c r="D292" s="78" t="s">
        <v>8</v>
      </c>
      <c r="E292" s="36">
        <v>3.3000000000000002E-2</v>
      </c>
      <c r="F292" s="36">
        <v>7.8E-2</v>
      </c>
      <c r="G292" s="36">
        <f t="shared" si="8"/>
        <v>0.111</v>
      </c>
      <c r="H292" s="80">
        <f t="shared" si="9"/>
        <v>0.42307692307692307</v>
      </c>
      <c r="I292" s="36"/>
    </row>
    <row r="293" spans="1:9" x14ac:dyDescent="0.25">
      <c r="A293" s="78" t="s">
        <v>407</v>
      </c>
      <c r="B293" s="78">
        <v>4</v>
      </c>
      <c r="C293" s="78" t="s">
        <v>410</v>
      </c>
      <c r="D293" s="78" t="s">
        <v>8</v>
      </c>
      <c r="E293" s="36">
        <v>3.1E-2</v>
      </c>
      <c r="F293" s="36">
        <v>8.2000000000000003E-2</v>
      </c>
      <c r="G293" s="36">
        <f t="shared" si="8"/>
        <v>0.113</v>
      </c>
      <c r="H293" s="80">
        <f t="shared" si="9"/>
        <v>0.37804878048780488</v>
      </c>
      <c r="I293" s="36"/>
    </row>
    <row r="294" spans="1:9" x14ac:dyDescent="0.25">
      <c r="A294" s="78" t="s">
        <v>407</v>
      </c>
      <c r="B294" s="78">
        <v>5</v>
      </c>
      <c r="C294" s="78" t="s">
        <v>410</v>
      </c>
      <c r="D294" s="78" t="s">
        <v>8</v>
      </c>
      <c r="E294" s="36">
        <v>4.4999999999999998E-2</v>
      </c>
      <c r="F294" s="36">
        <v>0.13400000000000001</v>
      </c>
      <c r="G294" s="36">
        <f t="shared" si="8"/>
        <v>0.17899999999999999</v>
      </c>
      <c r="H294" s="80">
        <f t="shared" si="9"/>
        <v>0.33582089552238803</v>
      </c>
      <c r="I294" s="36"/>
    </row>
    <row r="295" spans="1:9" x14ac:dyDescent="0.25">
      <c r="A295" s="78" t="s">
        <v>407</v>
      </c>
      <c r="B295" s="78">
        <v>1</v>
      </c>
      <c r="C295" s="78" t="s">
        <v>410</v>
      </c>
      <c r="D295" s="78" t="s">
        <v>9</v>
      </c>
      <c r="E295" s="36">
        <v>2.7E-2</v>
      </c>
      <c r="F295" s="36">
        <v>6.8000000000000005E-2</v>
      </c>
      <c r="G295" s="36">
        <f t="shared" si="8"/>
        <v>9.5000000000000001E-2</v>
      </c>
      <c r="H295" s="80">
        <f t="shared" si="9"/>
        <v>0.39705882352941174</v>
      </c>
      <c r="I295" s="36"/>
    </row>
    <row r="296" spans="1:9" x14ac:dyDescent="0.25">
      <c r="A296" s="78" t="s">
        <v>407</v>
      </c>
      <c r="B296" s="78">
        <v>2</v>
      </c>
      <c r="C296" s="78" t="s">
        <v>410</v>
      </c>
      <c r="D296" s="78" t="s">
        <v>9</v>
      </c>
      <c r="E296" s="36">
        <v>3.1E-2</v>
      </c>
      <c r="F296" s="36">
        <v>8.2000000000000003E-2</v>
      </c>
      <c r="G296" s="36">
        <f t="shared" si="8"/>
        <v>0.113</v>
      </c>
      <c r="H296" s="80">
        <f t="shared" si="9"/>
        <v>0.37804878048780488</v>
      </c>
      <c r="I296" s="36"/>
    </row>
    <row r="297" spans="1:9" x14ac:dyDescent="0.25">
      <c r="A297" s="78" t="s">
        <v>407</v>
      </c>
      <c r="B297" s="78">
        <v>3</v>
      </c>
      <c r="C297" s="78" t="s">
        <v>410</v>
      </c>
      <c r="D297" s="78" t="s">
        <v>9</v>
      </c>
      <c r="E297" s="36">
        <v>3.7999999999999999E-2</v>
      </c>
      <c r="F297" s="36">
        <v>0.105</v>
      </c>
      <c r="G297" s="36">
        <f t="shared" si="8"/>
        <v>0.14299999999999999</v>
      </c>
      <c r="H297" s="80">
        <f t="shared" si="9"/>
        <v>0.3619047619047619</v>
      </c>
      <c r="I297" s="36"/>
    </row>
    <row r="298" spans="1:9" x14ac:dyDescent="0.25">
      <c r="A298" s="78" t="s">
        <v>407</v>
      </c>
      <c r="B298" s="78">
        <v>4</v>
      </c>
      <c r="C298" s="78" t="s">
        <v>410</v>
      </c>
      <c r="D298" s="78" t="s">
        <v>9</v>
      </c>
      <c r="E298" s="36">
        <v>3.3000000000000002E-2</v>
      </c>
      <c r="F298" s="36">
        <v>7.5999999999999998E-2</v>
      </c>
      <c r="G298" s="36">
        <f t="shared" si="8"/>
        <v>0.109</v>
      </c>
      <c r="H298" s="80">
        <f t="shared" si="9"/>
        <v>0.43421052631578949</v>
      </c>
      <c r="I298" s="36"/>
    </row>
    <row r="299" spans="1:9" x14ac:dyDescent="0.25">
      <c r="A299" s="78" t="s">
        <v>407</v>
      </c>
      <c r="B299" s="78">
        <v>5</v>
      </c>
      <c r="C299" s="78" t="s">
        <v>410</v>
      </c>
      <c r="D299" s="78" t="s">
        <v>9</v>
      </c>
      <c r="E299" s="36">
        <v>4.4999999999999998E-2</v>
      </c>
      <c r="F299" s="36">
        <v>9.5000000000000001E-2</v>
      </c>
      <c r="G299" s="36">
        <f t="shared" si="8"/>
        <v>0.14000000000000001</v>
      </c>
      <c r="H299" s="80">
        <f t="shared" si="9"/>
        <v>0.47368421052631576</v>
      </c>
      <c r="I299" s="36"/>
    </row>
    <row r="300" spans="1:9" x14ac:dyDescent="0.25">
      <c r="A300" s="78" t="s">
        <v>407</v>
      </c>
      <c r="B300" s="78">
        <v>1</v>
      </c>
      <c r="C300" s="78" t="s">
        <v>410</v>
      </c>
      <c r="D300" s="78" t="s">
        <v>404</v>
      </c>
      <c r="E300" s="36">
        <v>2.7E-2</v>
      </c>
      <c r="F300" s="36">
        <v>5.5E-2</v>
      </c>
      <c r="G300" s="36">
        <f t="shared" si="8"/>
        <v>8.2000000000000003E-2</v>
      </c>
      <c r="H300" s="80">
        <f t="shared" si="9"/>
        <v>0.49090909090909091</v>
      </c>
      <c r="I300" s="36"/>
    </row>
    <row r="301" spans="1:9" x14ac:dyDescent="0.25">
      <c r="A301" s="78" t="s">
        <v>407</v>
      </c>
      <c r="B301" s="78">
        <v>2</v>
      </c>
      <c r="C301" s="78" t="s">
        <v>410</v>
      </c>
      <c r="D301" s="78" t="s">
        <v>404</v>
      </c>
      <c r="E301" s="36">
        <v>4.2000000000000003E-2</v>
      </c>
      <c r="F301" s="36">
        <v>7.3999999999999996E-2</v>
      </c>
      <c r="G301" s="36">
        <f t="shared" si="8"/>
        <v>0.11599999999999999</v>
      </c>
      <c r="H301" s="80">
        <f t="shared" si="9"/>
        <v>0.56756756756756765</v>
      </c>
      <c r="I301" s="36"/>
    </row>
    <row r="302" spans="1:9" x14ac:dyDescent="0.25">
      <c r="A302" s="78" t="s">
        <v>407</v>
      </c>
      <c r="B302" s="78">
        <v>3</v>
      </c>
      <c r="C302" s="78" t="s">
        <v>410</v>
      </c>
      <c r="D302" s="78" t="s">
        <v>404</v>
      </c>
      <c r="E302" s="36">
        <v>3.9E-2</v>
      </c>
      <c r="F302" s="36">
        <v>6.4000000000000001E-2</v>
      </c>
      <c r="G302" s="36">
        <f t="shared" si="8"/>
        <v>0.10300000000000001</v>
      </c>
      <c r="H302" s="80">
        <f t="shared" si="9"/>
        <v>0.609375</v>
      </c>
      <c r="I302" s="36"/>
    </row>
    <row r="303" spans="1:9" x14ac:dyDescent="0.25">
      <c r="A303" s="78" t="s">
        <v>407</v>
      </c>
      <c r="B303" s="78">
        <v>4</v>
      </c>
      <c r="C303" s="78" t="s">
        <v>410</v>
      </c>
      <c r="D303" s="78" t="s">
        <v>404</v>
      </c>
      <c r="E303" s="36">
        <v>4.4999999999999998E-2</v>
      </c>
      <c r="F303" s="36">
        <v>5.8999999999999997E-2</v>
      </c>
      <c r="G303" s="36">
        <f t="shared" si="8"/>
        <v>0.104</v>
      </c>
      <c r="H303" s="80">
        <f t="shared" si="9"/>
        <v>0.76271186440677963</v>
      </c>
      <c r="I303" s="36"/>
    </row>
    <row r="304" spans="1:9" x14ac:dyDescent="0.25">
      <c r="A304" s="78" t="s">
        <v>407</v>
      </c>
      <c r="B304" s="78">
        <v>5</v>
      </c>
      <c r="C304" s="78" t="s">
        <v>410</v>
      </c>
      <c r="D304" s="78" t="s">
        <v>404</v>
      </c>
      <c r="E304" s="36">
        <v>0.03</v>
      </c>
      <c r="F304" s="36">
        <v>7.0999999999999994E-2</v>
      </c>
      <c r="G304" s="36">
        <f t="shared" si="8"/>
        <v>0.10099999999999999</v>
      </c>
      <c r="H304" s="80">
        <f t="shared" si="9"/>
        <v>0.42253521126760568</v>
      </c>
      <c r="I304" s="36"/>
    </row>
    <row r="305" spans="1:9" x14ac:dyDescent="0.25">
      <c r="A305" s="78" t="s">
        <v>408</v>
      </c>
      <c r="B305" s="78">
        <v>1</v>
      </c>
      <c r="C305" s="78" t="s">
        <v>409</v>
      </c>
      <c r="D305" s="78" t="s">
        <v>1</v>
      </c>
      <c r="E305" s="79">
        <v>2.1999999999999999E-2</v>
      </c>
      <c r="F305" s="79">
        <v>0.08</v>
      </c>
      <c r="G305" s="36">
        <f t="shared" si="8"/>
        <v>0.10200000000000001</v>
      </c>
      <c r="H305" s="80">
        <f t="shared" si="9"/>
        <v>0.27499999999999997</v>
      </c>
      <c r="I305" s="36"/>
    </row>
    <row r="306" spans="1:9" x14ac:dyDescent="0.25">
      <c r="A306" s="78" t="s">
        <v>408</v>
      </c>
      <c r="B306" s="78">
        <v>2</v>
      </c>
      <c r="C306" s="78" t="s">
        <v>409</v>
      </c>
      <c r="D306" s="78" t="s">
        <v>1</v>
      </c>
      <c r="E306" s="36">
        <v>2.9000000000000001E-2</v>
      </c>
      <c r="F306" s="36">
        <v>3.6999999999999998E-2</v>
      </c>
      <c r="G306" s="36">
        <f t="shared" si="8"/>
        <v>6.6000000000000003E-2</v>
      </c>
      <c r="H306" s="80">
        <f t="shared" si="9"/>
        <v>0.78378378378378388</v>
      </c>
      <c r="I306" s="36"/>
    </row>
    <row r="307" spans="1:9" x14ac:dyDescent="0.25">
      <c r="A307" s="78" t="s">
        <v>408</v>
      </c>
      <c r="B307" s="78">
        <v>3</v>
      </c>
      <c r="C307" s="78" t="s">
        <v>409</v>
      </c>
      <c r="D307" s="78" t="s">
        <v>1</v>
      </c>
      <c r="E307" s="36">
        <v>4.5999999999999999E-2</v>
      </c>
      <c r="F307" s="36">
        <v>0.122</v>
      </c>
      <c r="G307" s="36">
        <f t="shared" si="8"/>
        <v>0.16799999999999998</v>
      </c>
      <c r="H307" s="80">
        <f t="shared" si="9"/>
        <v>0.37704918032786883</v>
      </c>
      <c r="I307" s="36"/>
    </row>
    <row r="308" spans="1:9" x14ac:dyDescent="0.25">
      <c r="A308" s="78" t="s">
        <v>408</v>
      </c>
      <c r="B308" s="78">
        <v>4</v>
      </c>
      <c r="C308" s="78" t="s">
        <v>409</v>
      </c>
      <c r="D308" s="78" t="s">
        <v>1</v>
      </c>
      <c r="E308" s="36">
        <v>3.4000000000000002E-2</v>
      </c>
      <c r="F308" s="36">
        <v>4.9000000000000002E-2</v>
      </c>
      <c r="G308" s="36">
        <f t="shared" si="8"/>
        <v>8.3000000000000004E-2</v>
      </c>
      <c r="H308" s="80">
        <f t="shared" si="9"/>
        <v>0.69387755102040816</v>
      </c>
      <c r="I308" s="36"/>
    </row>
    <row r="309" spans="1:9" x14ac:dyDescent="0.25">
      <c r="A309" s="78" t="s">
        <v>408</v>
      </c>
      <c r="B309" s="78">
        <v>5</v>
      </c>
      <c r="C309" s="78" t="s">
        <v>409</v>
      </c>
      <c r="D309" s="78" t="s">
        <v>1</v>
      </c>
      <c r="E309" s="36">
        <v>2.4E-2</v>
      </c>
      <c r="F309" s="36">
        <v>3.3000000000000002E-2</v>
      </c>
      <c r="G309" s="36">
        <f t="shared" si="8"/>
        <v>5.7000000000000002E-2</v>
      </c>
      <c r="H309" s="80">
        <f t="shared" si="9"/>
        <v>0.72727272727272729</v>
      </c>
      <c r="I309" s="36"/>
    </row>
    <row r="310" spans="1:9" x14ac:dyDescent="0.25">
      <c r="A310" s="78" t="s">
        <v>408</v>
      </c>
      <c r="B310" s="78">
        <v>1</v>
      </c>
      <c r="C310" s="78" t="s">
        <v>409</v>
      </c>
      <c r="D310" s="78" t="s">
        <v>2</v>
      </c>
      <c r="E310" s="79">
        <v>2.9000000000000001E-2</v>
      </c>
      <c r="F310" s="79">
        <v>9.0999999999999998E-2</v>
      </c>
      <c r="G310" s="36">
        <f t="shared" si="8"/>
        <v>0.12</v>
      </c>
      <c r="H310" s="80">
        <f t="shared" si="9"/>
        <v>0.31868131868131871</v>
      </c>
      <c r="I310" s="36"/>
    </row>
    <row r="311" spans="1:9" x14ac:dyDescent="0.25">
      <c r="A311" s="78" t="s">
        <v>408</v>
      </c>
      <c r="B311" s="78">
        <v>2</v>
      </c>
      <c r="C311" s="78" t="s">
        <v>409</v>
      </c>
      <c r="D311" s="78" t="s">
        <v>2</v>
      </c>
      <c r="E311" s="36">
        <v>1.9E-2</v>
      </c>
      <c r="F311" s="36">
        <v>3.9E-2</v>
      </c>
      <c r="G311" s="36">
        <f t="shared" si="8"/>
        <v>5.7999999999999996E-2</v>
      </c>
      <c r="H311" s="80">
        <f t="shared" si="9"/>
        <v>0.48717948717948717</v>
      </c>
      <c r="I311" s="36"/>
    </row>
    <row r="312" spans="1:9" x14ac:dyDescent="0.25">
      <c r="A312" s="78" t="s">
        <v>408</v>
      </c>
      <c r="B312" s="78">
        <v>3</v>
      </c>
      <c r="C312" s="78" t="s">
        <v>409</v>
      </c>
      <c r="D312" s="78" t="s">
        <v>2</v>
      </c>
      <c r="E312" s="36">
        <v>3.3000000000000002E-2</v>
      </c>
      <c r="F312" s="36">
        <v>6.2E-2</v>
      </c>
      <c r="G312" s="36">
        <f t="shared" si="8"/>
        <v>9.5000000000000001E-2</v>
      </c>
      <c r="H312" s="80">
        <f t="shared" si="9"/>
        <v>0.53225806451612911</v>
      </c>
      <c r="I312" s="36"/>
    </row>
    <row r="313" spans="1:9" x14ac:dyDescent="0.25">
      <c r="A313" s="78" t="s">
        <v>408</v>
      </c>
      <c r="B313" s="78">
        <v>4</v>
      </c>
      <c r="C313" s="78" t="s">
        <v>409</v>
      </c>
      <c r="D313" s="78" t="s">
        <v>2</v>
      </c>
      <c r="E313" s="36">
        <v>2.9000000000000001E-2</v>
      </c>
      <c r="F313" s="36">
        <v>6.9000000000000006E-2</v>
      </c>
      <c r="G313" s="36">
        <f t="shared" si="8"/>
        <v>9.8000000000000004E-2</v>
      </c>
      <c r="H313" s="80">
        <f t="shared" si="9"/>
        <v>0.42028985507246375</v>
      </c>
      <c r="I313" s="36"/>
    </row>
    <row r="314" spans="1:9" x14ac:dyDescent="0.25">
      <c r="A314" s="78" t="s">
        <v>408</v>
      </c>
      <c r="B314" s="78">
        <v>5</v>
      </c>
      <c r="C314" s="78" t="s">
        <v>409</v>
      </c>
      <c r="D314" s="78" t="s">
        <v>2</v>
      </c>
      <c r="E314" s="36">
        <v>3.1E-2</v>
      </c>
      <c r="F314" s="36">
        <v>6.2E-2</v>
      </c>
      <c r="G314" s="36">
        <f t="shared" si="8"/>
        <v>9.2999999999999999E-2</v>
      </c>
      <c r="H314" s="80">
        <f t="shared" si="9"/>
        <v>0.5</v>
      </c>
      <c r="I314" s="36"/>
    </row>
    <row r="315" spans="1:9" x14ac:dyDescent="0.25">
      <c r="A315" s="78" t="s">
        <v>408</v>
      </c>
      <c r="B315" s="78">
        <v>1</v>
      </c>
      <c r="C315" s="78" t="s">
        <v>409</v>
      </c>
      <c r="D315" s="78" t="s">
        <v>3</v>
      </c>
      <c r="E315" s="79">
        <v>1.7000000000000001E-2</v>
      </c>
      <c r="F315" s="79">
        <v>2.1000000000000001E-2</v>
      </c>
      <c r="G315" s="36">
        <f t="shared" si="8"/>
        <v>3.8000000000000006E-2</v>
      </c>
      <c r="H315" s="80">
        <f t="shared" si="9"/>
        <v>0.80952380952380953</v>
      </c>
      <c r="I315" s="36"/>
    </row>
    <row r="316" spans="1:9" x14ac:dyDescent="0.25">
      <c r="A316" s="78" t="s">
        <v>408</v>
      </c>
      <c r="B316" s="78">
        <v>2</v>
      </c>
      <c r="C316" s="78" t="s">
        <v>409</v>
      </c>
      <c r="D316" s="78" t="s">
        <v>3</v>
      </c>
      <c r="E316" s="36">
        <v>3.4000000000000002E-2</v>
      </c>
      <c r="F316" s="36">
        <v>7.0999999999999994E-2</v>
      </c>
      <c r="G316" s="36">
        <f t="shared" si="8"/>
        <v>0.105</v>
      </c>
      <c r="H316" s="80">
        <f t="shared" si="9"/>
        <v>0.4788732394366198</v>
      </c>
      <c r="I316" s="36"/>
    </row>
    <row r="317" spans="1:9" x14ac:dyDescent="0.25">
      <c r="A317" s="78" t="s">
        <v>408</v>
      </c>
      <c r="B317" s="78">
        <v>3</v>
      </c>
      <c r="C317" s="78" t="s">
        <v>409</v>
      </c>
      <c r="D317" s="78" t="s">
        <v>3</v>
      </c>
      <c r="E317" s="36">
        <v>3.1E-2</v>
      </c>
      <c r="F317" s="36">
        <v>0.106</v>
      </c>
      <c r="G317" s="36">
        <f t="shared" si="8"/>
        <v>0.13700000000000001</v>
      </c>
      <c r="H317" s="80">
        <f t="shared" si="9"/>
        <v>0.29245283018867924</v>
      </c>
      <c r="I317" s="36"/>
    </row>
    <row r="318" spans="1:9" x14ac:dyDescent="0.25">
      <c r="A318" s="78" t="s">
        <v>408</v>
      </c>
      <c r="B318" s="78">
        <v>4</v>
      </c>
      <c r="C318" s="78" t="s">
        <v>409</v>
      </c>
      <c r="D318" s="78" t="s">
        <v>3</v>
      </c>
      <c r="E318" s="36">
        <v>3.3000000000000002E-2</v>
      </c>
      <c r="F318" s="36">
        <v>7.4999999999999997E-2</v>
      </c>
      <c r="G318" s="36">
        <f t="shared" si="8"/>
        <v>0.108</v>
      </c>
      <c r="H318" s="80">
        <f t="shared" si="9"/>
        <v>0.44000000000000006</v>
      </c>
      <c r="I318" s="36"/>
    </row>
    <row r="319" spans="1:9" x14ac:dyDescent="0.25">
      <c r="A319" s="78" t="s">
        <v>408</v>
      </c>
      <c r="B319" s="78">
        <v>5</v>
      </c>
      <c r="C319" s="78" t="s">
        <v>409</v>
      </c>
      <c r="D319" s="78" t="s">
        <v>3</v>
      </c>
      <c r="E319" s="36">
        <v>3.2000000000000001E-2</v>
      </c>
      <c r="F319" s="36">
        <v>5.5E-2</v>
      </c>
      <c r="G319" s="36">
        <f t="shared" si="8"/>
        <v>8.6999999999999994E-2</v>
      </c>
      <c r="H319" s="80">
        <f t="shared" si="9"/>
        <v>0.58181818181818179</v>
      </c>
      <c r="I319" s="36"/>
    </row>
    <row r="320" spans="1:9" x14ac:dyDescent="0.25">
      <c r="A320" s="78" t="s">
        <v>408</v>
      </c>
      <c r="B320" s="78">
        <v>1</v>
      </c>
      <c r="C320" s="78" t="s">
        <v>409</v>
      </c>
      <c r="D320" s="78" t="s">
        <v>4</v>
      </c>
      <c r="E320" s="36">
        <v>0.02</v>
      </c>
      <c r="F320" s="36">
        <v>2.5000000000000001E-2</v>
      </c>
      <c r="G320" s="36">
        <f t="shared" si="8"/>
        <v>4.4999999999999998E-2</v>
      </c>
      <c r="H320" s="80">
        <f t="shared" si="9"/>
        <v>0.79999999999999993</v>
      </c>
      <c r="I320" s="36"/>
    </row>
    <row r="321" spans="1:9" x14ac:dyDescent="0.25">
      <c r="A321" s="78" t="s">
        <v>408</v>
      </c>
      <c r="B321" s="78">
        <v>2</v>
      </c>
      <c r="C321" s="78" t="s">
        <v>409</v>
      </c>
      <c r="D321" s="78" t="s">
        <v>4</v>
      </c>
      <c r="E321" s="36">
        <v>2.7E-2</v>
      </c>
      <c r="F321" s="36">
        <v>3.9E-2</v>
      </c>
      <c r="G321" s="36">
        <f t="shared" si="8"/>
        <v>6.6000000000000003E-2</v>
      </c>
      <c r="H321" s="80">
        <f t="shared" si="9"/>
        <v>0.69230769230769229</v>
      </c>
      <c r="I321" s="36"/>
    </row>
    <row r="322" spans="1:9" x14ac:dyDescent="0.25">
      <c r="A322" s="78" t="s">
        <v>408</v>
      </c>
      <c r="B322" s="78">
        <v>3</v>
      </c>
      <c r="C322" s="78" t="s">
        <v>409</v>
      </c>
      <c r="D322" s="78" t="s">
        <v>4</v>
      </c>
      <c r="E322" s="36">
        <v>1.4999999999999999E-2</v>
      </c>
      <c r="F322" s="36">
        <v>3.3000000000000002E-2</v>
      </c>
      <c r="G322" s="36">
        <f t="shared" si="8"/>
        <v>4.8000000000000001E-2</v>
      </c>
      <c r="H322" s="80">
        <f t="shared" si="9"/>
        <v>0.45454545454545453</v>
      </c>
      <c r="I322" s="36"/>
    </row>
    <row r="323" spans="1:9" x14ac:dyDescent="0.25">
      <c r="A323" s="78" t="s">
        <v>408</v>
      </c>
      <c r="B323" s="78">
        <v>4</v>
      </c>
      <c r="C323" s="78" t="s">
        <v>409</v>
      </c>
      <c r="D323" s="78" t="s">
        <v>4</v>
      </c>
      <c r="E323" s="36">
        <v>1.2999999999999999E-2</v>
      </c>
      <c r="F323" s="36">
        <v>2.5000000000000001E-2</v>
      </c>
      <c r="G323" s="36">
        <f t="shared" si="8"/>
        <v>3.7999999999999999E-2</v>
      </c>
      <c r="H323" s="80">
        <f t="shared" si="9"/>
        <v>0.51999999999999991</v>
      </c>
      <c r="I323" s="36"/>
    </row>
    <row r="324" spans="1:9" x14ac:dyDescent="0.25">
      <c r="A324" s="78" t="s">
        <v>408</v>
      </c>
      <c r="B324" s="78">
        <v>5</v>
      </c>
      <c r="C324" s="78" t="s">
        <v>409</v>
      </c>
      <c r="D324" s="78" t="s">
        <v>4</v>
      </c>
      <c r="E324" s="36">
        <v>2.5000000000000001E-2</v>
      </c>
      <c r="F324" s="36">
        <v>0.04</v>
      </c>
      <c r="G324" s="36">
        <f t="shared" ref="G324:G387" si="10">E324+F324</f>
        <v>6.5000000000000002E-2</v>
      </c>
      <c r="H324" s="80">
        <f t="shared" ref="H324:H387" si="11">E324/F324</f>
        <v>0.625</v>
      </c>
      <c r="I324" s="36"/>
    </row>
    <row r="325" spans="1:9" x14ac:dyDescent="0.25">
      <c r="A325" s="78" t="s">
        <v>408</v>
      </c>
      <c r="B325" s="78">
        <v>1</v>
      </c>
      <c r="C325" s="78" t="s">
        <v>409</v>
      </c>
      <c r="D325" s="78" t="s">
        <v>5</v>
      </c>
      <c r="E325" s="36">
        <v>3.1E-2</v>
      </c>
      <c r="F325" s="36">
        <v>0.12</v>
      </c>
      <c r="G325" s="36">
        <f t="shared" si="10"/>
        <v>0.151</v>
      </c>
      <c r="H325" s="80">
        <f t="shared" si="11"/>
        <v>0.25833333333333336</v>
      </c>
      <c r="I325" s="36"/>
    </row>
    <row r="326" spans="1:9" x14ac:dyDescent="0.25">
      <c r="A326" s="78" t="s">
        <v>408</v>
      </c>
      <c r="B326" s="78">
        <v>2</v>
      </c>
      <c r="C326" s="78" t="s">
        <v>409</v>
      </c>
      <c r="D326" s="78" t="s">
        <v>5</v>
      </c>
      <c r="E326" s="36">
        <v>4.3999999999999997E-2</v>
      </c>
      <c r="F326" s="36">
        <v>0.08</v>
      </c>
      <c r="G326" s="36">
        <f t="shared" si="10"/>
        <v>0.124</v>
      </c>
      <c r="H326" s="80">
        <f t="shared" si="11"/>
        <v>0.54999999999999993</v>
      </c>
      <c r="I326" s="36"/>
    </row>
    <row r="327" spans="1:9" x14ac:dyDescent="0.25">
      <c r="A327" s="78" t="s">
        <v>408</v>
      </c>
      <c r="B327" s="78">
        <v>3</v>
      </c>
      <c r="C327" s="78" t="s">
        <v>409</v>
      </c>
      <c r="D327" s="78" t="s">
        <v>5</v>
      </c>
      <c r="E327" s="36">
        <v>2.1000000000000001E-2</v>
      </c>
      <c r="F327" s="36">
        <v>2.4E-2</v>
      </c>
      <c r="G327" s="36">
        <f t="shared" si="10"/>
        <v>4.4999999999999998E-2</v>
      </c>
      <c r="H327" s="80">
        <f t="shared" si="11"/>
        <v>0.875</v>
      </c>
      <c r="I327" s="36"/>
    </row>
    <row r="328" spans="1:9" x14ac:dyDescent="0.25">
      <c r="A328" s="78" t="s">
        <v>408</v>
      </c>
      <c r="B328" s="78">
        <v>4</v>
      </c>
      <c r="C328" s="78" t="s">
        <v>409</v>
      </c>
      <c r="D328" s="78" t="s">
        <v>5</v>
      </c>
      <c r="E328" s="36">
        <v>2.1000000000000001E-2</v>
      </c>
      <c r="F328" s="36">
        <v>4.2000000000000003E-2</v>
      </c>
      <c r="G328" s="36">
        <f t="shared" si="10"/>
        <v>6.3E-2</v>
      </c>
      <c r="H328" s="80">
        <f t="shared" si="11"/>
        <v>0.5</v>
      </c>
      <c r="I328" s="36"/>
    </row>
    <row r="329" spans="1:9" x14ac:dyDescent="0.25">
      <c r="A329" s="78" t="s">
        <v>408</v>
      </c>
      <c r="B329" s="78">
        <v>5</v>
      </c>
      <c r="C329" s="78" t="s">
        <v>409</v>
      </c>
      <c r="D329" s="78" t="s">
        <v>5</v>
      </c>
      <c r="E329" s="36">
        <v>1.7999999999999999E-2</v>
      </c>
      <c r="F329" s="36">
        <v>2.3E-2</v>
      </c>
      <c r="G329" s="36">
        <f t="shared" si="10"/>
        <v>4.0999999999999995E-2</v>
      </c>
      <c r="H329" s="80">
        <f t="shared" si="11"/>
        <v>0.78260869565217384</v>
      </c>
      <c r="I329" s="36"/>
    </row>
    <row r="330" spans="1:9" x14ac:dyDescent="0.25">
      <c r="A330" s="78" t="s">
        <v>408</v>
      </c>
      <c r="B330" s="78">
        <v>1</v>
      </c>
      <c r="C330" s="78" t="s">
        <v>409</v>
      </c>
      <c r="D330" s="78" t="s">
        <v>6</v>
      </c>
      <c r="E330" s="36">
        <v>1.9E-2</v>
      </c>
      <c r="F330" s="36">
        <v>5.6000000000000001E-2</v>
      </c>
      <c r="G330" s="36">
        <f t="shared" si="10"/>
        <v>7.4999999999999997E-2</v>
      </c>
      <c r="H330" s="80">
        <f t="shared" si="11"/>
        <v>0.33928571428571425</v>
      </c>
      <c r="I330" s="36"/>
    </row>
    <row r="331" spans="1:9" x14ac:dyDescent="0.25">
      <c r="A331" s="78" t="s">
        <v>408</v>
      </c>
      <c r="B331" s="78">
        <v>2</v>
      </c>
      <c r="C331" s="78" t="s">
        <v>409</v>
      </c>
      <c r="D331" s="78" t="s">
        <v>6</v>
      </c>
      <c r="E331" s="36">
        <v>1.4E-2</v>
      </c>
      <c r="F331" s="36">
        <v>2.4E-2</v>
      </c>
      <c r="G331" s="36">
        <f t="shared" si="10"/>
        <v>3.7999999999999999E-2</v>
      </c>
      <c r="H331" s="80">
        <f t="shared" si="11"/>
        <v>0.58333333333333337</v>
      </c>
      <c r="I331" s="36"/>
    </row>
    <row r="332" spans="1:9" x14ac:dyDescent="0.25">
      <c r="A332" s="78" t="s">
        <v>408</v>
      </c>
      <c r="B332" s="78">
        <v>3</v>
      </c>
      <c r="C332" s="78" t="s">
        <v>409</v>
      </c>
      <c r="D332" s="78" t="s">
        <v>6</v>
      </c>
      <c r="E332" s="36">
        <v>0.06</v>
      </c>
      <c r="F332" s="36">
        <v>0.22900000000000001</v>
      </c>
      <c r="G332" s="36">
        <f t="shared" si="10"/>
        <v>0.28900000000000003</v>
      </c>
      <c r="H332" s="80">
        <f t="shared" si="11"/>
        <v>0.26200873362445415</v>
      </c>
      <c r="I332" s="36"/>
    </row>
    <row r="333" spans="1:9" x14ac:dyDescent="0.25">
      <c r="A333" s="78" t="s">
        <v>408</v>
      </c>
      <c r="B333" s="78">
        <v>4</v>
      </c>
      <c r="C333" s="78" t="s">
        <v>409</v>
      </c>
      <c r="D333" s="78" t="s">
        <v>6</v>
      </c>
      <c r="E333" s="36">
        <v>3.3000000000000002E-2</v>
      </c>
      <c r="F333" s="36">
        <v>8.7999999999999995E-2</v>
      </c>
      <c r="G333" s="36">
        <f t="shared" si="10"/>
        <v>0.121</v>
      </c>
      <c r="H333" s="80">
        <f t="shared" si="11"/>
        <v>0.37500000000000006</v>
      </c>
      <c r="I333" s="36"/>
    </row>
    <row r="334" spans="1:9" x14ac:dyDescent="0.25">
      <c r="A334" s="78" t="s">
        <v>408</v>
      </c>
      <c r="B334" s="78">
        <v>5</v>
      </c>
      <c r="C334" s="78" t="s">
        <v>409</v>
      </c>
      <c r="D334" s="78" t="s">
        <v>6</v>
      </c>
      <c r="E334" s="36">
        <v>3.2000000000000001E-2</v>
      </c>
      <c r="F334" s="36">
        <v>6.0999999999999999E-2</v>
      </c>
      <c r="G334" s="36">
        <f t="shared" si="10"/>
        <v>9.2999999999999999E-2</v>
      </c>
      <c r="H334" s="80">
        <f t="shared" si="11"/>
        <v>0.52459016393442626</v>
      </c>
      <c r="I334" s="36"/>
    </row>
    <row r="335" spans="1:9" x14ac:dyDescent="0.25">
      <c r="A335" s="78" t="s">
        <v>408</v>
      </c>
      <c r="B335" s="78">
        <v>1</v>
      </c>
      <c r="C335" s="78" t="s">
        <v>409</v>
      </c>
      <c r="D335" s="78" t="s">
        <v>7</v>
      </c>
      <c r="E335" s="36">
        <v>1.0999999999999999E-2</v>
      </c>
      <c r="F335" s="36">
        <v>0.05</v>
      </c>
      <c r="G335" s="36">
        <f t="shared" si="10"/>
        <v>6.0999999999999999E-2</v>
      </c>
      <c r="H335" s="80">
        <f t="shared" si="11"/>
        <v>0.21999999999999997</v>
      </c>
      <c r="I335" s="36"/>
    </row>
    <row r="336" spans="1:9" x14ac:dyDescent="0.25">
      <c r="A336" s="78" t="s">
        <v>408</v>
      </c>
      <c r="B336" s="78">
        <v>2</v>
      </c>
      <c r="C336" s="78" t="s">
        <v>409</v>
      </c>
      <c r="D336" s="78" t="s">
        <v>7</v>
      </c>
      <c r="E336" s="36">
        <v>6.6000000000000003E-2</v>
      </c>
      <c r="F336" s="36">
        <v>0.154</v>
      </c>
      <c r="G336" s="36">
        <f t="shared" si="10"/>
        <v>0.22</v>
      </c>
      <c r="H336" s="80">
        <f t="shared" si="11"/>
        <v>0.4285714285714286</v>
      </c>
      <c r="I336" s="36"/>
    </row>
    <row r="337" spans="1:9" x14ac:dyDescent="0.25">
      <c r="A337" s="78" t="s">
        <v>408</v>
      </c>
      <c r="B337" s="78">
        <v>3</v>
      </c>
      <c r="C337" s="78" t="s">
        <v>409</v>
      </c>
      <c r="D337" s="78" t="s">
        <v>7</v>
      </c>
      <c r="E337" s="36">
        <v>4.4999999999999998E-2</v>
      </c>
      <c r="F337" s="36">
        <v>0.126</v>
      </c>
      <c r="G337" s="36">
        <f t="shared" si="10"/>
        <v>0.17099999999999999</v>
      </c>
      <c r="H337" s="80">
        <f t="shared" si="11"/>
        <v>0.35714285714285715</v>
      </c>
      <c r="I337" s="36"/>
    </row>
    <row r="338" spans="1:9" x14ac:dyDescent="0.25">
      <c r="A338" s="78" t="s">
        <v>408</v>
      </c>
      <c r="B338" s="78">
        <v>4</v>
      </c>
      <c r="C338" s="78" t="s">
        <v>409</v>
      </c>
      <c r="D338" s="78" t="s">
        <v>7</v>
      </c>
      <c r="E338" s="36">
        <v>1.4E-2</v>
      </c>
      <c r="F338" s="36">
        <v>4.8000000000000001E-2</v>
      </c>
      <c r="G338" s="36">
        <f t="shared" si="10"/>
        <v>6.2E-2</v>
      </c>
      <c r="H338" s="80">
        <f t="shared" si="11"/>
        <v>0.29166666666666669</v>
      </c>
      <c r="I338" s="36"/>
    </row>
    <row r="339" spans="1:9" x14ac:dyDescent="0.25">
      <c r="A339" s="78" t="s">
        <v>408</v>
      </c>
      <c r="B339" s="78">
        <v>5</v>
      </c>
      <c r="C339" s="78" t="s">
        <v>409</v>
      </c>
      <c r="D339" s="78" t="s">
        <v>7</v>
      </c>
      <c r="E339" s="36">
        <v>7.5999999999999998E-2</v>
      </c>
      <c r="F339" s="36">
        <v>0.14799999999999999</v>
      </c>
      <c r="G339" s="36">
        <f t="shared" si="10"/>
        <v>0.22399999999999998</v>
      </c>
      <c r="H339" s="80">
        <f t="shared" si="11"/>
        <v>0.51351351351351349</v>
      </c>
      <c r="I339" s="36"/>
    </row>
    <row r="340" spans="1:9" x14ac:dyDescent="0.25">
      <c r="A340" s="78" t="s">
        <v>408</v>
      </c>
      <c r="B340" s="78">
        <v>1</v>
      </c>
      <c r="C340" s="78" t="s">
        <v>409</v>
      </c>
      <c r="D340" s="78" t="s">
        <v>8</v>
      </c>
      <c r="E340" s="36">
        <v>1.6E-2</v>
      </c>
      <c r="F340" s="36">
        <v>6.5000000000000002E-2</v>
      </c>
      <c r="G340" s="36">
        <f t="shared" si="10"/>
        <v>8.1000000000000003E-2</v>
      </c>
      <c r="H340" s="80">
        <f t="shared" si="11"/>
        <v>0.24615384615384614</v>
      </c>
      <c r="I340" s="36"/>
    </row>
    <row r="341" spans="1:9" x14ac:dyDescent="0.25">
      <c r="A341" s="78" t="s">
        <v>408</v>
      </c>
      <c r="B341" s="78">
        <v>2</v>
      </c>
      <c r="C341" s="78" t="s">
        <v>409</v>
      </c>
      <c r="D341" s="78" t="s">
        <v>8</v>
      </c>
      <c r="E341" s="36">
        <v>5.0999999999999997E-2</v>
      </c>
      <c r="F341" s="36">
        <v>0.13500000000000001</v>
      </c>
      <c r="G341" s="36">
        <f t="shared" si="10"/>
        <v>0.186</v>
      </c>
      <c r="H341" s="80">
        <f t="shared" si="11"/>
        <v>0.37777777777777771</v>
      </c>
      <c r="I341" s="36"/>
    </row>
    <row r="342" spans="1:9" x14ac:dyDescent="0.25">
      <c r="A342" s="78" t="s">
        <v>408</v>
      </c>
      <c r="B342" s="78">
        <v>3</v>
      </c>
      <c r="C342" s="78" t="s">
        <v>409</v>
      </c>
      <c r="D342" s="78" t="s">
        <v>8</v>
      </c>
      <c r="E342" s="36">
        <v>6.7000000000000004E-2</v>
      </c>
      <c r="F342" s="36">
        <v>0.23400000000000001</v>
      </c>
      <c r="G342" s="36">
        <f t="shared" si="10"/>
        <v>0.30100000000000005</v>
      </c>
      <c r="H342" s="80">
        <f t="shared" si="11"/>
        <v>0.28632478632478631</v>
      </c>
      <c r="I342" s="36"/>
    </row>
    <row r="343" spans="1:9" x14ac:dyDescent="0.25">
      <c r="A343" s="78" t="s">
        <v>408</v>
      </c>
      <c r="B343" s="78">
        <v>4</v>
      </c>
      <c r="C343" s="78" t="s">
        <v>409</v>
      </c>
      <c r="D343" s="78" t="s">
        <v>8</v>
      </c>
      <c r="E343" s="36">
        <v>2.3E-2</v>
      </c>
      <c r="F343" s="36">
        <v>5.7000000000000002E-2</v>
      </c>
      <c r="G343" s="36">
        <f t="shared" si="10"/>
        <v>0.08</v>
      </c>
      <c r="H343" s="80">
        <f t="shared" si="11"/>
        <v>0.40350877192982454</v>
      </c>
      <c r="I343" s="36"/>
    </row>
    <row r="344" spans="1:9" x14ac:dyDescent="0.25">
      <c r="A344" s="78" t="s">
        <v>408</v>
      </c>
      <c r="B344" s="78">
        <v>5</v>
      </c>
      <c r="C344" s="78" t="s">
        <v>409</v>
      </c>
      <c r="D344" s="78" t="s">
        <v>8</v>
      </c>
      <c r="E344" s="36">
        <v>3.6999999999999998E-2</v>
      </c>
      <c r="F344" s="36">
        <v>9.0999999999999998E-2</v>
      </c>
      <c r="G344" s="36">
        <f t="shared" si="10"/>
        <v>0.128</v>
      </c>
      <c r="H344" s="80">
        <f t="shared" si="11"/>
        <v>0.40659340659340659</v>
      </c>
      <c r="I344" s="36"/>
    </row>
    <row r="345" spans="1:9" x14ac:dyDescent="0.25">
      <c r="A345" s="78" t="s">
        <v>408</v>
      </c>
      <c r="B345" s="78">
        <v>1</v>
      </c>
      <c r="C345" s="78" t="s">
        <v>409</v>
      </c>
      <c r="D345" s="78" t="s">
        <v>9</v>
      </c>
      <c r="E345" s="36">
        <v>1.2999999999999999E-2</v>
      </c>
      <c r="F345" s="36">
        <v>2.5999999999999999E-2</v>
      </c>
      <c r="G345" s="36">
        <f t="shared" si="10"/>
        <v>3.9E-2</v>
      </c>
      <c r="H345" s="80">
        <f t="shared" si="11"/>
        <v>0.5</v>
      </c>
      <c r="I345" s="36"/>
    </row>
    <row r="346" spans="1:9" x14ac:dyDescent="0.25">
      <c r="A346" s="78" t="s">
        <v>408</v>
      </c>
      <c r="B346" s="78">
        <v>2</v>
      </c>
      <c r="C346" s="78" t="s">
        <v>409</v>
      </c>
      <c r="D346" s="78" t="s">
        <v>9</v>
      </c>
      <c r="E346" s="36">
        <v>1.7999999999999999E-2</v>
      </c>
      <c r="F346" s="36">
        <v>3.9E-2</v>
      </c>
      <c r="G346" s="36">
        <f t="shared" si="10"/>
        <v>5.6999999999999995E-2</v>
      </c>
      <c r="H346" s="80">
        <f t="shared" si="11"/>
        <v>0.46153846153846151</v>
      </c>
      <c r="I346" s="36"/>
    </row>
    <row r="347" spans="1:9" x14ac:dyDescent="0.25">
      <c r="A347" s="78" t="s">
        <v>408</v>
      </c>
      <c r="B347" s="78">
        <v>3</v>
      </c>
      <c r="C347" s="78" t="s">
        <v>409</v>
      </c>
      <c r="D347" s="78" t="s">
        <v>9</v>
      </c>
      <c r="E347" s="36">
        <v>2.9000000000000001E-2</v>
      </c>
      <c r="F347" s="36">
        <v>6.0999999999999999E-2</v>
      </c>
      <c r="G347" s="36">
        <f t="shared" si="10"/>
        <v>0.09</v>
      </c>
      <c r="H347" s="80">
        <f t="shared" si="11"/>
        <v>0.4754098360655738</v>
      </c>
      <c r="I347" s="36"/>
    </row>
    <row r="348" spans="1:9" x14ac:dyDescent="0.25">
      <c r="A348" s="78" t="s">
        <v>408</v>
      </c>
      <c r="B348" s="78">
        <v>4</v>
      </c>
      <c r="C348" s="78" t="s">
        <v>409</v>
      </c>
      <c r="D348" s="78" t="s">
        <v>9</v>
      </c>
      <c r="E348" s="36">
        <v>0.03</v>
      </c>
      <c r="F348" s="36">
        <v>4.2000000000000003E-2</v>
      </c>
      <c r="G348" s="36">
        <f t="shared" si="10"/>
        <v>7.2000000000000008E-2</v>
      </c>
      <c r="H348" s="80">
        <f t="shared" si="11"/>
        <v>0.71428571428571419</v>
      </c>
      <c r="I348" s="36"/>
    </row>
    <row r="349" spans="1:9" x14ac:dyDescent="0.25">
      <c r="A349" s="78" t="s">
        <v>408</v>
      </c>
      <c r="B349" s="78">
        <v>5</v>
      </c>
      <c r="C349" s="78" t="s">
        <v>409</v>
      </c>
      <c r="D349" s="78" t="s">
        <v>9</v>
      </c>
      <c r="E349" s="36">
        <v>2.9000000000000001E-2</v>
      </c>
      <c r="F349" s="36">
        <v>4.1000000000000002E-2</v>
      </c>
      <c r="G349" s="36">
        <f t="shared" si="10"/>
        <v>7.0000000000000007E-2</v>
      </c>
      <c r="H349" s="80">
        <f t="shared" si="11"/>
        <v>0.70731707317073167</v>
      </c>
      <c r="I349" s="36"/>
    </row>
    <row r="350" spans="1:9" x14ac:dyDescent="0.25">
      <c r="A350" s="78" t="s">
        <v>408</v>
      </c>
      <c r="B350" s="78">
        <v>1</v>
      </c>
      <c r="C350" s="78" t="s">
        <v>409</v>
      </c>
      <c r="D350" s="78" t="s">
        <v>404</v>
      </c>
      <c r="E350" s="36">
        <v>1.7000000000000001E-2</v>
      </c>
      <c r="F350" s="36">
        <v>4.8000000000000001E-2</v>
      </c>
      <c r="G350" s="36">
        <f t="shared" si="10"/>
        <v>6.5000000000000002E-2</v>
      </c>
      <c r="H350" s="80">
        <f t="shared" si="11"/>
        <v>0.35416666666666669</v>
      </c>
      <c r="I350" s="36"/>
    </row>
    <row r="351" spans="1:9" x14ac:dyDescent="0.25">
      <c r="A351" s="78" t="s">
        <v>408</v>
      </c>
      <c r="B351" s="78">
        <v>2</v>
      </c>
      <c r="C351" s="78" t="s">
        <v>409</v>
      </c>
      <c r="D351" s="78" t="s">
        <v>404</v>
      </c>
      <c r="E351" s="36">
        <v>1.4999999999999999E-2</v>
      </c>
      <c r="F351" s="36">
        <v>3.7999999999999999E-2</v>
      </c>
      <c r="G351" s="36">
        <f t="shared" si="10"/>
        <v>5.2999999999999999E-2</v>
      </c>
      <c r="H351" s="80">
        <f t="shared" si="11"/>
        <v>0.39473684210526316</v>
      </c>
      <c r="I351" s="36"/>
    </row>
    <row r="352" spans="1:9" x14ac:dyDescent="0.25">
      <c r="A352" s="78" t="s">
        <v>408</v>
      </c>
      <c r="B352" s="78">
        <v>3</v>
      </c>
      <c r="C352" s="78" t="s">
        <v>409</v>
      </c>
      <c r="D352" s="78" t="s">
        <v>404</v>
      </c>
      <c r="E352" s="36">
        <v>2.1999999999999999E-2</v>
      </c>
      <c r="F352" s="36">
        <v>3.2000000000000001E-2</v>
      </c>
      <c r="G352" s="36">
        <f t="shared" si="10"/>
        <v>5.3999999999999999E-2</v>
      </c>
      <c r="H352" s="80">
        <f t="shared" si="11"/>
        <v>0.6875</v>
      </c>
      <c r="I352" s="36"/>
    </row>
    <row r="353" spans="1:9" x14ac:dyDescent="0.25">
      <c r="A353" s="78" t="s">
        <v>408</v>
      </c>
      <c r="B353" s="78">
        <v>4</v>
      </c>
      <c r="C353" s="78" t="s">
        <v>409</v>
      </c>
      <c r="D353" s="78" t="s">
        <v>404</v>
      </c>
      <c r="E353" s="36">
        <v>2.5000000000000001E-2</v>
      </c>
      <c r="F353" s="36">
        <v>4.2999999999999997E-2</v>
      </c>
      <c r="G353" s="36">
        <f t="shared" si="10"/>
        <v>6.8000000000000005E-2</v>
      </c>
      <c r="H353" s="80">
        <f t="shared" si="11"/>
        <v>0.58139534883720934</v>
      </c>
      <c r="I353" s="36"/>
    </row>
    <row r="354" spans="1:9" x14ac:dyDescent="0.25">
      <c r="A354" s="78" t="s">
        <v>408</v>
      </c>
      <c r="B354" s="78">
        <v>5</v>
      </c>
      <c r="C354" s="78" t="s">
        <v>409</v>
      </c>
      <c r="D354" s="78" t="s">
        <v>404</v>
      </c>
      <c r="E354" s="36">
        <v>0.03</v>
      </c>
      <c r="F354" s="36">
        <v>5.3999999999999999E-2</v>
      </c>
      <c r="G354" s="36">
        <f t="shared" si="10"/>
        <v>8.3999999999999991E-2</v>
      </c>
      <c r="H354" s="80">
        <f t="shared" si="11"/>
        <v>0.55555555555555558</v>
      </c>
      <c r="I354" s="36"/>
    </row>
    <row r="355" spans="1:9" x14ac:dyDescent="0.25">
      <c r="A355" s="78" t="s">
        <v>408</v>
      </c>
      <c r="B355" s="78">
        <v>1</v>
      </c>
      <c r="C355" s="78" t="s">
        <v>410</v>
      </c>
      <c r="D355" s="78" t="s">
        <v>1</v>
      </c>
      <c r="E355" s="36">
        <v>1.7000000000000001E-2</v>
      </c>
      <c r="F355" s="36">
        <v>5.0999999999999997E-2</v>
      </c>
      <c r="G355" s="36">
        <f t="shared" si="10"/>
        <v>6.8000000000000005E-2</v>
      </c>
      <c r="H355" s="80">
        <f t="shared" si="11"/>
        <v>0.33333333333333337</v>
      </c>
      <c r="I355" s="36"/>
    </row>
    <row r="356" spans="1:9" x14ac:dyDescent="0.25">
      <c r="A356" s="78" t="s">
        <v>408</v>
      </c>
      <c r="B356" s="78">
        <v>2</v>
      </c>
      <c r="C356" s="78" t="s">
        <v>410</v>
      </c>
      <c r="D356" s="78" t="s">
        <v>1</v>
      </c>
      <c r="E356" s="36">
        <v>2.4E-2</v>
      </c>
      <c r="F356" s="36">
        <v>4.7E-2</v>
      </c>
      <c r="G356" s="36">
        <f t="shared" si="10"/>
        <v>7.1000000000000008E-2</v>
      </c>
      <c r="H356" s="80">
        <f t="shared" si="11"/>
        <v>0.51063829787234039</v>
      </c>
      <c r="I356" s="36"/>
    </row>
    <row r="357" spans="1:9" x14ac:dyDescent="0.25">
      <c r="A357" s="78" t="s">
        <v>408</v>
      </c>
      <c r="B357" s="78">
        <v>3</v>
      </c>
      <c r="C357" s="78" t="s">
        <v>410</v>
      </c>
      <c r="D357" s="78" t="s">
        <v>1</v>
      </c>
      <c r="E357" s="36">
        <v>2.3E-2</v>
      </c>
      <c r="F357" s="36">
        <v>5.1999999999999998E-2</v>
      </c>
      <c r="G357" s="36">
        <f t="shared" si="10"/>
        <v>7.4999999999999997E-2</v>
      </c>
      <c r="H357" s="80">
        <f t="shared" si="11"/>
        <v>0.44230769230769235</v>
      </c>
      <c r="I357" s="36"/>
    </row>
    <row r="358" spans="1:9" x14ac:dyDescent="0.25">
      <c r="A358" s="78" t="s">
        <v>408</v>
      </c>
      <c r="B358" s="78">
        <v>4</v>
      </c>
      <c r="C358" s="78" t="s">
        <v>410</v>
      </c>
      <c r="D358" s="78" t="s">
        <v>1</v>
      </c>
      <c r="E358" s="36">
        <v>1.2E-2</v>
      </c>
      <c r="F358" s="36">
        <v>2.5999999999999999E-2</v>
      </c>
      <c r="G358" s="36">
        <f t="shared" si="10"/>
        <v>3.7999999999999999E-2</v>
      </c>
      <c r="H358" s="80">
        <f t="shared" si="11"/>
        <v>0.46153846153846156</v>
      </c>
      <c r="I358" s="36"/>
    </row>
    <row r="359" spans="1:9" x14ac:dyDescent="0.25">
      <c r="A359" s="78" t="s">
        <v>408</v>
      </c>
      <c r="B359" s="78">
        <v>5</v>
      </c>
      <c r="C359" s="78" t="s">
        <v>410</v>
      </c>
      <c r="D359" s="78" t="s">
        <v>1</v>
      </c>
      <c r="E359" s="36">
        <v>0.01</v>
      </c>
      <c r="F359" s="36">
        <v>3.2000000000000001E-2</v>
      </c>
      <c r="G359" s="36">
        <f t="shared" si="10"/>
        <v>4.2000000000000003E-2</v>
      </c>
      <c r="H359" s="80">
        <f t="shared" si="11"/>
        <v>0.3125</v>
      </c>
      <c r="I359" s="36"/>
    </row>
    <row r="360" spans="1:9" x14ac:dyDescent="0.25">
      <c r="A360" s="78" t="s">
        <v>408</v>
      </c>
      <c r="B360" s="78">
        <v>1</v>
      </c>
      <c r="C360" s="78" t="s">
        <v>410</v>
      </c>
      <c r="D360" s="78" t="s">
        <v>2</v>
      </c>
      <c r="E360" s="36">
        <v>1.6E-2</v>
      </c>
      <c r="F360" s="36">
        <v>5.5E-2</v>
      </c>
      <c r="G360" s="36">
        <f t="shared" si="10"/>
        <v>7.1000000000000008E-2</v>
      </c>
      <c r="H360" s="80">
        <f t="shared" si="11"/>
        <v>0.29090909090909089</v>
      </c>
      <c r="I360" s="36"/>
    </row>
    <row r="361" spans="1:9" x14ac:dyDescent="0.25">
      <c r="A361" s="78" t="s">
        <v>408</v>
      </c>
      <c r="B361" s="78">
        <v>2</v>
      </c>
      <c r="C361" s="78" t="s">
        <v>410</v>
      </c>
      <c r="D361" s="78" t="s">
        <v>2</v>
      </c>
      <c r="E361" s="36">
        <v>1.6E-2</v>
      </c>
      <c r="F361" s="36">
        <v>6.6000000000000003E-2</v>
      </c>
      <c r="G361" s="36">
        <f t="shared" si="10"/>
        <v>8.2000000000000003E-2</v>
      </c>
      <c r="H361" s="80">
        <f t="shared" si="11"/>
        <v>0.24242424242424243</v>
      </c>
      <c r="I361" s="36"/>
    </row>
    <row r="362" spans="1:9" x14ac:dyDescent="0.25">
      <c r="A362" s="78" t="s">
        <v>408</v>
      </c>
      <c r="B362" s="78">
        <v>3</v>
      </c>
      <c r="C362" s="78" t="s">
        <v>410</v>
      </c>
      <c r="D362" s="78" t="s">
        <v>2</v>
      </c>
      <c r="E362" s="36">
        <v>1.0999999999999999E-2</v>
      </c>
      <c r="F362" s="36">
        <v>4.1000000000000002E-2</v>
      </c>
      <c r="G362" s="36">
        <f t="shared" si="10"/>
        <v>5.2000000000000005E-2</v>
      </c>
      <c r="H362" s="80">
        <f t="shared" si="11"/>
        <v>0.26829268292682923</v>
      </c>
      <c r="I362" s="36"/>
    </row>
    <row r="363" spans="1:9" x14ac:dyDescent="0.25">
      <c r="A363" s="78" t="s">
        <v>408</v>
      </c>
      <c r="B363" s="78">
        <v>4</v>
      </c>
      <c r="C363" s="78" t="s">
        <v>410</v>
      </c>
      <c r="D363" s="78" t="s">
        <v>2</v>
      </c>
      <c r="E363" s="36">
        <v>0.01</v>
      </c>
      <c r="F363" s="36">
        <v>4.7E-2</v>
      </c>
      <c r="G363" s="36">
        <f t="shared" si="10"/>
        <v>5.7000000000000002E-2</v>
      </c>
      <c r="H363" s="80">
        <f t="shared" si="11"/>
        <v>0.21276595744680851</v>
      </c>
      <c r="I363" s="36"/>
    </row>
    <row r="364" spans="1:9" x14ac:dyDescent="0.25">
      <c r="A364" s="78" t="s">
        <v>408</v>
      </c>
      <c r="B364" s="78">
        <v>5</v>
      </c>
      <c r="C364" s="78" t="s">
        <v>410</v>
      </c>
      <c r="D364" s="78" t="s">
        <v>2</v>
      </c>
      <c r="E364" s="36">
        <v>1.2999999999999999E-2</v>
      </c>
      <c r="F364" s="36">
        <v>3.3000000000000002E-2</v>
      </c>
      <c r="G364" s="36">
        <f t="shared" si="10"/>
        <v>4.5999999999999999E-2</v>
      </c>
      <c r="H364" s="80">
        <f t="shared" si="11"/>
        <v>0.39393939393939392</v>
      </c>
      <c r="I364" s="36"/>
    </row>
    <row r="365" spans="1:9" x14ac:dyDescent="0.25">
      <c r="A365" s="78" t="s">
        <v>408</v>
      </c>
      <c r="B365" s="78">
        <v>1</v>
      </c>
      <c r="C365" s="78" t="s">
        <v>410</v>
      </c>
      <c r="D365" s="78" t="s">
        <v>3</v>
      </c>
      <c r="E365" s="36">
        <v>2.9000000000000001E-2</v>
      </c>
      <c r="F365" s="36">
        <v>0.109</v>
      </c>
      <c r="G365" s="36">
        <f t="shared" si="10"/>
        <v>0.13800000000000001</v>
      </c>
      <c r="H365" s="80">
        <f t="shared" si="11"/>
        <v>0.26605504587155965</v>
      </c>
      <c r="I365" s="36"/>
    </row>
    <row r="366" spans="1:9" x14ac:dyDescent="0.25">
      <c r="A366" s="78" t="s">
        <v>408</v>
      </c>
      <c r="B366" s="78">
        <v>2</v>
      </c>
      <c r="C366" s="78" t="s">
        <v>410</v>
      </c>
      <c r="D366" s="78" t="s">
        <v>3</v>
      </c>
      <c r="E366" s="36">
        <v>3.4000000000000002E-2</v>
      </c>
      <c r="F366" s="36">
        <v>0.152</v>
      </c>
      <c r="G366" s="36">
        <f t="shared" si="10"/>
        <v>0.186</v>
      </c>
      <c r="H366" s="80">
        <f t="shared" si="11"/>
        <v>0.22368421052631582</v>
      </c>
      <c r="I366" s="36"/>
    </row>
    <row r="367" spans="1:9" x14ac:dyDescent="0.25">
      <c r="A367" s="78" t="s">
        <v>408</v>
      </c>
      <c r="B367" s="78">
        <v>3</v>
      </c>
      <c r="C367" s="78" t="s">
        <v>410</v>
      </c>
      <c r="D367" s="78" t="s">
        <v>3</v>
      </c>
      <c r="E367" s="36">
        <v>4.1000000000000002E-2</v>
      </c>
      <c r="F367" s="36">
        <v>9.7000000000000003E-2</v>
      </c>
      <c r="G367" s="36">
        <f t="shared" si="10"/>
        <v>0.13800000000000001</v>
      </c>
      <c r="H367" s="80">
        <f t="shared" si="11"/>
        <v>0.42268041237113402</v>
      </c>
      <c r="I367" s="36"/>
    </row>
    <row r="368" spans="1:9" x14ac:dyDescent="0.25">
      <c r="A368" s="78" t="s">
        <v>408</v>
      </c>
      <c r="B368" s="78">
        <v>4</v>
      </c>
      <c r="C368" s="78" t="s">
        <v>410</v>
      </c>
      <c r="D368" s="78" t="s">
        <v>3</v>
      </c>
      <c r="E368" s="36">
        <v>3.1E-2</v>
      </c>
      <c r="F368" s="36">
        <v>0.10100000000000001</v>
      </c>
      <c r="G368" s="36">
        <f t="shared" si="10"/>
        <v>0.13200000000000001</v>
      </c>
      <c r="H368" s="80">
        <f t="shared" si="11"/>
        <v>0.30693069306930693</v>
      </c>
      <c r="I368" s="36"/>
    </row>
    <row r="369" spans="1:9" x14ac:dyDescent="0.25">
      <c r="A369" s="78" t="s">
        <v>408</v>
      </c>
      <c r="B369" s="78">
        <v>5</v>
      </c>
      <c r="C369" s="78" t="s">
        <v>410</v>
      </c>
      <c r="D369" s="78" t="s">
        <v>3</v>
      </c>
      <c r="E369" s="36">
        <v>0.04</v>
      </c>
      <c r="F369" s="36">
        <v>0.104</v>
      </c>
      <c r="G369" s="36">
        <f t="shared" si="10"/>
        <v>0.14399999999999999</v>
      </c>
      <c r="H369" s="80">
        <f t="shared" si="11"/>
        <v>0.38461538461538464</v>
      </c>
      <c r="I369" s="36"/>
    </row>
    <row r="370" spans="1:9" x14ac:dyDescent="0.25">
      <c r="A370" s="78" t="s">
        <v>408</v>
      </c>
      <c r="B370" s="78">
        <v>1</v>
      </c>
      <c r="C370" s="78" t="s">
        <v>410</v>
      </c>
      <c r="D370" s="78" t="s">
        <v>4</v>
      </c>
      <c r="E370" s="36">
        <v>1.6E-2</v>
      </c>
      <c r="F370" s="36">
        <v>0.06</v>
      </c>
      <c r="G370" s="36">
        <f t="shared" si="10"/>
        <v>7.5999999999999998E-2</v>
      </c>
      <c r="H370" s="80">
        <f t="shared" si="11"/>
        <v>0.26666666666666666</v>
      </c>
      <c r="I370" s="36"/>
    </row>
    <row r="371" spans="1:9" x14ac:dyDescent="0.25">
      <c r="A371" s="78" t="s">
        <v>408</v>
      </c>
      <c r="B371" s="78">
        <v>2</v>
      </c>
      <c r="C371" s="78" t="s">
        <v>410</v>
      </c>
      <c r="D371" s="78" t="s">
        <v>4</v>
      </c>
      <c r="E371" s="36">
        <v>1.6E-2</v>
      </c>
      <c r="F371" s="36">
        <v>4.7E-2</v>
      </c>
      <c r="G371" s="36">
        <f t="shared" si="10"/>
        <v>6.3E-2</v>
      </c>
      <c r="H371" s="80">
        <f t="shared" si="11"/>
        <v>0.34042553191489361</v>
      </c>
      <c r="I371" s="36"/>
    </row>
    <row r="372" spans="1:9" x14ac:dyDescent="0.25">
      <c r="A372" s="78" t="s">
        <v>408</v>
      </c>
      <c r="B372" s="78">
        <v>3</v>
      </c>
      <c r="C372" s="78" t="s">
        <v>410</v>
      </c>
      <c r="D372" s="78" t="s">
        <v>4</v>
      </c>
      <c r="E372" s="36">
        <v>3.5000000000000003E-2</v>
      </c>
      <c r="F372" s="36">
        <v>7.3999999999999996E-2</v>
      </c>
      <c r="G372" s="36">
        <f t="shared" si="10"/>
        <v>0.109</v>
      </c>
      <c r="H372" s="80">
        <f t="shared" si="11"/>
        <v>0.47297297297297303</v>
      </c>
      <c r="I372" s="36"/>
    </row>
    <row r="373" spans="1:9" x14ac:dyDescent="0.25">
      <c r="A373" s="78" t="s">
        <v>408</v>
      </c>
      <c r="B373" s="78">
        <v>4</v>
      </c>
      <c r="C373" s="78" t="s">
        <v>410</v>
      </c>
      <c r="D373" s="78" t="s">
        <v>4</v>
      </c>
      <c r="E373" s="36">
        <v>1.2999999999999999E-2</v>
      </c>
      <c r="F373" s="36">
        <v>5.8999999999999997E-2</v>
      </c>
      <c r="G373" s="36">
        <f t="shared" si="10"/>
        <v>7.1999999999999995E-2</v>
      </c>
      <c r="H373" s="80">
        <f t="shared" si="11"/>
        <v>0.22033898305084745</v>
      </c>
      <c r="I373" s="36"/>
    </row>
    <row r="374" spans="1:9" x14ac:dyDescent="0.25">
      <c r="A374" s="78" t="s">
        <v>408</v>
      </c>
      <c r="B374" s="78">
        <v>5</v>
      </c>
      <c r="C374" s="78" t="s">
        <v>410</v>
      </c>
      <c r="D374" s="78" t="s">
        <v>4</v>
      </c>
      <c r="E374" s="36">
        <v>2.3E-2</v>
      </c>
      <c r="F374" s="36">
        <v>7.0999999999999994E-2</v>
      </c>
      <c r="G374" s="36">
        <f t="shared" si="10"/>
        <v>9.4E-2</v>
      </c>
      <c r="H374" s="80">
        <f t="shared" si="11"/>
        <v>0.323943661971831</v>
      </c>
      <c r="I374" s="36"/>
    </row>
    <row r="375" spans="1:9" x14ac:dyDescent="0.25">
      <c r="A375" s="78" t="s">
        <v>408</v>
      </c>
      <c r="B375" s="78">
        <v>1</v>
      </c>
      <c r="C375" s="78" t="s">
        <v>410</v>
      </c>
      <c r="D375" s="78" t="s">
        <v>5</v>
      </c>
      <c r="E375" s="36">
        <v>2.1000000000000001E-2</v>
      </c>
      <c r="F375" s="36">
        <v>0.06</v>
      </c>
      <c r="G375" s="36">
        <f t="shared" si="10"/>
        <v>8.1000000000000003E-2</v>
      </c>
      <c r="H375" s="80">
        <f t="shared" si="11"/>
        <v>0.35000000000000003</v>
      </c>
      <c r="I375" s="36"/>
    </row>
    <row r="376" spans="1:9" x14ac:dyDescent="0.25">
      <c r="A376" s="78" t="s">
        <v>408</v>
      </c>
      <c r="B376" s="78">
        <v>2</v>
      </c>
      <c r="C376" s="78" t="s">
        <v>410</v>
      </c>
      <c r="D376" s="78" t="s">
        <v>5</v>
      </c>
      <c r="E376" s="36">
        <v>8.0000000000000002E-3</v>
      </c>
      <c r="F376" s="36">
        <v>3.1E-2</v>
      </c>
      <c r="G376" s="36">
        <f t="shared" si="10"/>
        <v>3.9E-2</v>
      </c>
      <c r="H376" s="80">
        <f t="shared" si="11"/>
        <v>0.25806451612903225</v>
      </c>
      <c r="I376" s="36"/>
    </row>
    <row r="377" spans="1:9" x14ac:dyDescent="0.25">
      <c r="A377" s="78" t="s">
        <v>408</v>
      </c>
      <c r="B377" s="78">
        <v>3</v>
      </c>
      <c r="C377" s="78" t="s">
        <v>410</v>
      </c>
      <c r="D377" s="78" t="s">
        <v>5</v>
      </c>
      <c r="E377" s="36">
        <v>2.9000000000000001E-2</v>
      </c>
      <c r="F377" s="36">
        <v>8.2000000000000003E-2</v>
      </c>
      <c r="G377" s="36">
        <f t="shared" si="10"/>
        <v>0.111</v>
      </c>
      <c r="H377" s="80">
        <f t="shared" si="11"/>
        <v>0.35365853658536583</v>
      </c>
      <c r="I377" s="36"/>
    </row>
    <row r="378" spans="1:9" x14ac:dyDescent="0.25">
      <c r="A378" s="78" t="s">
        <v>408</v>
      </c>
      <c r="B378" s="78">
        <v>4</v>
      </c>
      <c r="C378" s="78" t="s">
        <v>410</v>
      </c>
      <c r="D378" s="78" t="s">
        <v>5</v>
      </c>
      <c r="E378" s="36">
        <v>1.6E-2</v>
      </c>
      <c r="F378" s="36">
        <v>5.7000000000000002E-2</v>
      </c>
      <c r="G378" s="36">
        <f t="shared" si="10"/>
        <v>7.3000000000000009E-2</v>
      </c>
      <c r="H378" s="80">
        <f t="shared" si="11"/>
        <v>0.2807017543859649</v>
      </c>
      <c r="I378" s="36"/>
    </row>
    <row r="379" spans="1:9" x14ac:dyDescent="0.25">
      <c r="A379" s="78" t="s">
        <v>408</v>
      </c>
      <c r="B379" s="78">
        <v>5</v>
      </c>
      <c r="C379" s="78" t="s">
        <v>410</v>
      </c>
      <c r="D379" s="78" t="s">
        <v>5</v>
      </c>
      <c r="E379" s="36">
        <v>2.7E-2</v>
      </c>
      <c r="F379" s="36">
        <v>7.4999999999999997E-2</v>
      </c>
      <c r="G379" s="36">
        <f t="shared" si="10"/>
        <v>0.10199999999999999</v>
      </c>
      <c r="H379" s="80">
        <f t="shared" si="11"/>
        <v>0.36</v>
      </c>
      <c r="I379" s="36"/>
    </row>
    <row r="380" spans="1:9" x14ac:dyDescent="0.25">
      <c r="A380" s="78" t="s">
        <v>408</v>
      </c>
      <c r="B380" s="78">
        <v>1</v>
      </c>
      <c r="C380" s="78" t="s">
        <v>410</v>
      </c>
      <c r="D380" s="78" t="s">
        <v>6</v>
      </c>
      <c r="E380" s="36">
        <v>0.04</v>
      </c>
      <c r="F380" s="36">
        <v>0.11700000000000001</v>
      </c>
      <c r="G380" s="36">
        <f t="shared" si="10"/>
        <v>0.157</v>
      </c>
      <c r="H380" s="80">
        <f t="shared" si="11"/>
        <v>0.34188034188034189</v>
      </c>
      <c r="I380" s="36"/>
    </row>
    <row r="381" spans="1:9" x14ac:dyDescent="0.25">
      <c r="A381" s="78" t="s">
        <v>408</v>
      </c>
      <c r="B381" s="78">
        <v>2</v>
      </c>
      <c r="C381" s="78" t="s">
        <v>410</v>
      </c>
      <c r="D381" s="78" t="s">
        <v>6</v>
      </c>
      <c r="E381" s="36">
        <v>3.9E-2</v>
      </c>
      <c r="F381" s="36">
        <v>9.6000000000000002E-2</v>
      </c>
      <c r="G381" s="36">
        <f t="shared" si="10"/>
        <v>0.13500000000000001</v>
      </c>
      <c r="H381" s="80">
        <f t="shared" si="11"/>
        <v>0.40625</v>
      </c>
      <c r="I381" s="36"/>
    </row>
    <row r="382" spans="1:9" x14ac:dyDescent="0.25">
      <c r="A382" s="78" t="s">
        <v>408</v>
      </c>
      <c r="B382" s="78">
        <v>3</v>
      </c>
      <c r="C382" s="78" t="s">
        <v>410</v>
      </c>
      <c r="D382" s="78" t="s">
        <v>6</v>
      </c>
      <c r="E382" s="36">
        <v>5.6000000000000001E-2</v>
      </c>
      <c r="F382" s="36">
        <v>0.193</v>
      </c>
      <c r="G382" s="36">
        <f t="shared" si="10"/>
        <v>0.249</v>
      </c>
      <c r="H382" s="80">
        <f t="shared" si="11"/>
        <v>0.29015544041450775</v>
      </c>
      <c r="I382" s="36"/>
    </row>
    <row r="383" spans="1:9" x14ac:dyDescent="0.25">
      <c r="A383" s="78" t="s">
        <v>408</v>
      </c>
      <c r="B383" s="78">
        <v>4</v>
      </c>
      <c r="C383" s="78" t="s">
        <v>410</v>
      </c>
      <c r="D383" s="78" t="s">
        <v>6</v>
      </c>
      <c r="E383" s="36">
        <v>3.4000000000000002E-2</v>
      </c>
      <c r="F383" s="36">
        <v>7.8E-2</v>
      </c>
      <c r="G383" s="36">
        <f t="shared" si="10"/>
        <v>0.112</v>
      </c>
      <c r="H383" s="80">
        <f t="shared" si="11"/>
        <v>0.4358974358974359</v>
      </c>
      <c r="I383" s="36"/>
    </row>
    <row r="384" spans="1:9" x14ac:dyDescent="0.25">
      <c r="A384" s="78" t="s">
        <v>408</v>
      </c>
      <c r="B384" s="78">
        <v>5</v>
      </c>
      <c r="C384" s="78" t="s">
        <v>410</v>
      </c>
      <c r="D384" s="78" t="s">
        <v>6</v>
      </c>
      <c r="E384" s="36">
        <v>4.3999999999999997E-2</v>
      </c>
      <c r="F384" s="36">
        <v>0.14499999999999999</v>
      </c>
      <c r="G384" s="36">
        <f t="shared" si="10"/>
        <v>0.189</v>
      </c>
      <c r="H384" s="80">
        <f t="shared" si="11"/>
        <v>0.30344827586206896</v>
      </c>
      <c r="I384" s="36"/>
    </row>
    <row r="385" spans="1:9" x14ac:dyDescent="0.25">
      <c r="A385" s="78" t="s">
        <v>408</v>
      </c>
      <c r="B385" s="78">
        <v>1</v>
      </c>
      <c r="C385" s="78" t="s">
        <v>410</v>
      </c>
      <c r="D385" s="78" t="s">
        <v>7</v>
      </c>
      <c r="E385" s="36">
        <v>3.6999999999999998E-2</v>
      </c>
      <c r="F385" s="36">
        <v>0.13200000000000001</v>
      </c>
      <c r="G385" s="36">
        <f t="shared" si="10"/>
        <v>0.16900000000000001</v>
      </c>
      <c r="H385" s="80">
        <f t="shared" si="11"/>
        <v>0.28030303030303028</v>
      </c>
      <c r="I385" s="36"/>
    </row>
    <row r="386" spans="1:9" x14ac:dyDescent="0.25">
      <c r="A386" s="78" t="s">
        <v>408</v>
      </c>
      <c r="B386" s="78">
        <v>2</v>
      </c>
      <c r="C386" s="78" t="s">
        <v>410</v>
      </c>
      <c r="D386" s="78" t="s">
        <v>7</v>
      </c>
      <c r="E386" s="36">
        <v>3.1E-2</v>
      </c>
      <c r="F386" s="36">
        <v>7.5999999999999998E-2</v>
      </c>
      <c r="G386" s="36">
        <f t="shared" si="10"/>
        <v>0.107</v>
      </c>
      <c r="H386" s="80">
        <f t="shared" si="11"/>
        <v>0.40789473684210525</v>
      </c>
      <c r="I386" s="36"/>
    </row>
    <row r="387" spans="1:9" x14ac:dyDescent="0.25">
      <c r="A387" s="78" t="s">
        <v>408</v>
      </c>
      <c r="B387" s="78">
        <v>3</v>
      </c>
      <c r="C387" s="78" t="s">
        <v>410</v>
      </c>
      <c r="D387" s="78" t="s">
        <v>7</v>
      </c>
      <c r="E387" s="36">
        <v>4.3999999999999997E-2</v>
      </c>
      <c r="F387" s="36">
        <v>0.14499999999999999</v>
      </c>
      <c r="G387" s="36">
        <f t="shared" si="10"/>
        <v>0.189</v>
      </c>
      <c r="H387" s="80">
        <f t="shared" si="11"/>
        <v>0.30344827586206896</v>
      </c>
      <c r="I387" s="36"/>
    </row>
    <row r="388" spans="1:9" x14ac:dyDescent="0.25">
      <c r="A388" s="78" t="s">
        <v>408</v>
      </c>
      <c r="B388" s="78">
        <v>4</v>
      </c>
      <c r="C388" s="78" t="s">
        <v>410</v>
      </c>
      <c r="D388" s="78" t="s">
        <v>7</v>
      </c>
      <c r="E388" s="36">
        <v>1.7999999999999999E-2</v>
      </c>
      <c r="F388" s="36">
        <v>4.2999999999999997E-2</v>
      </c>
      <c r="G388" s="36">
        <f t="shared" ref="G388:G403" si="12">E388+F388</f>
        <v>6.0999999999999999E-2</v>
      </c>
      <c r="H388" s="80">
        <f t="shared" ref="H388:H403" si="13">E388/F388</f>
        <v>0.41860465116279072</v>
      </c>
      <c r="I388" s="36"/>
    </row>
    <row r="389" spans="1:9" x14ac:dyDescent="0.25">
      <c r="A389" s="78" t="s">
        <v>408</v>
      </c>
      <c r="B389" s="78">
        <v>5</v>
      </c>
      <c r="C389" s="78" t="s">
        <v>410</v>
      </c>
      <c r="D389" s="78" t="s">
        <v>7</v>
      </c>
      <c r="E389" s="36">
        <v>2.5000000000000001E-2</v>
      </c>
      <c r="F389" s="36">
        <v>6.0999999999999999E-2</v>
      </c>
      <c r="G389" s="36">
        <f t="shared" si="12"/>
        <v>8.5999999999999993E-2</v>
      </c>
      <c r="H389" s="80">
        <f t="shared" si="13"/>
        <v>0.4098360655737705</v>
      </c>
      <c r="I389" s="36"/>
    </row>
    <row r="390" spans="1:9" x14ac:dyDescent="0.25">
      <c r="A390" s="78" t="s">
        <v>408</v>
      </c>
      <c r="B390" s="78">
        <v>2</v>
      </c>
      <c r="C390" s="78" t="s">
        <v>410</v>
      </c>
      <c r="D390" s="78" t="s">
        <v>8</v>
      </c>
      <c r="E390" s="36">
        <v>2.4E-2</v>
      </c>
      <c r="F390" s="36">
        <v>9.1999999999999998E-2</v>
      </c>
      <c r="G390" s="36">
        <f t="shared" si="12"/>
        <v>0.11599999999999999</v>
      </c>
      <c r="H390" s="80">
        <f t="shared" si="13"/>
        <v>0.2608695652173913</v>
      </c>
      <c r="I390" s="36"/>
    </row>
    <row r="391" spans="1:9" x14ac:dyDescent="0.25">
      <c r="A391" s="78" t="s">
        <v>408</v>
      </c>
      <c r="B391" s="78">
        <v>3</v>
      </c>
      <c r="C391" s="78" t="s">
        <v>410</v>
      </c>
      <c r="D391" s="78" t="s">
        <v>8</v>
      </c>
      <c r="E391" s="36">
        <v>4.4999999999999998E-2</v>
      </c>
      <c r="F391" s="36">
        <v>0.19</v>
      </c>
      <c r="G391" s="36">
        <f t="shared" si="12"/>
        <v>0.23499999999999999</v>
      </c>
      <c r="H391" s="80">
        <f t="shared" si="13"/>
        <v>0.23684210526315788</v>
      </c>
      <c r="I391" s="36"/>
    </row>
    <row r="392" spans="1:9" x14ac:dyDescent="0.25">
      <c r="A392" s="78" t="s">
        <v>408</v>
      </c>
      <c r="B392" s="78">
        <v>4</v>
      </c>
      <c r="C392" s="78" t="s">
        <v>410</v>
      </c>
      <c r="D392" s="78" t="s">
        <v>8</v>
      </c>
      <c r="E392" s="36">
        <v>7.0000000000000001E-3</v>
      </c>
      <c r="F392" s="36">
        <v>5.7000000000000002E-2</v>
      </c>
      <c r="G392" s="36">
        <f t="shared" si="12"/>
        <v>6.4000000000000001E-2</v>
      </c>
      <c r="H392" s="80">
        <f t="shared" si="13"/>
        <v>0.12280701754385964</v>
      </c>
      <c r="I392" s="36"/>
    </row>
    <row r="393" spans="1:9" x14ac:dyDescent="0.25">
      <c r="A393" s="78" t="s">
        <v>408</v>
      </c>
      <c r="B393" s="78">
        <v>5</v>
      </c>
      <c r="C393" s="78" t="s">
        <v>410</v>
      </c>
      <c r="D393" s="78" t="s">
        <v>8</v>
      </c>
      <c r="E393" s="36">
        <v>1.9E-2</v>
      </c>
      <c r="F393" s="36">
        <v>5.7000000000000002E-2</v>
      </c>
      <c r="G393" s="36">
        <f t="shared" si="12"/>
        <v>7.5999999999999998E-2</v>
      </c>
      <c r="H393" s="80">
        <f t="shared" si="13"/>
        <v>0.33333333333333331</v>
      </c>
      <c r="I393" s="36"/>
    </row>
    <row r="394" spans="1:9" x14ac:dyDescent="0.25">
      <c r="A394" s="78" t="s">
        <v>408</v>
      </c>
      <c r="B394" s="78">
        <v>1</v>
      </c>
      <c r="C394" s="78" t="s">
        <v>410</v>
      </c>
      <c r="D394" s="78" t="s">
        <v>9</v>
      </c>
      <c r="E394" s="36">
        <v>1.2E-2</v>
      </c>
      <c r="F394" s="36">
        <v>4.4999999999999998E-2</v>
      </c>
      <c r="G394" s="36">
        <f t="shared" si="12"/>
        <v>5.6999999999999995E-2</v>
      </c>
      <c r="H394" s="80">
        <f t="shared" si="13"/>
        <v>0.26666666666666666</v>
      </c>
      <c r="I394" s="36"/>
    </row>
    <row r="395" spans="1:9" x14ac:dyDescent="0.25">
      <c r="A395" s="78" t="s">
        <v>408</v>
      </c>
      <c r="B395" s="78">
        <v>2</v>
      </c>
      <c r="C395" s="78" t="s">
        <v>410</v>
      </c>
      <c r="D395" s="78" t="s">
        <v>9</v>
      </c>
      <c r="E395" s="36">
        <v>2.1000000000000001E-2</v>
      </c>
      <c r="F395" s="36">
        <v>3.5999999999999997E-2</v>
      </c>
      <c r="G395" s="36">
        <f t="shared" si="12"/>
        <v>5.6999999999999995E-2</v>
      </c>
      <c r="H395" s="80">
        <f t="shared" si="13"/>
        <v>0.58333333333333337</v>
      </c>
      <c r="I395" s="36"/>
    </row>
    <row r="396" spans="1:9" x14ac:dyDescent="0.25">
      <c r="A396" s="78" t="s">
        <v>408</v>
      </c>
      <c r="B396" s="78">
        <v>3</v>
      </c>
      <c r="C396" s="78" t="s">
        <v>410</v>
      </c>
      <c r="D396" s="78" t="s">
        <v>9</v>
      </c>
      <c r="E396" s="36">
        <v>2.7E-2</v>
      </c>
      <c r="F396" s="36">
        <v>4.7E-2</v>
      </c>
      <c r="G396" s="36">
        <f t="shared" si="12"/>
        <v>7.3999999999999996E-2</v>
      </c>
      <c r="H396" s="80">
        <f t="shared" si="13"/>
        <v>0.57446808510638292</v>
      </c>
      <c r="I396" s="36"/>
    </row>
    <row r="397" spans="1:9" x14ac:dyDescent="0.25">
      <c r="A397" s="78" t="s">
        <v>408</v>
      </c>
      <c r="B397" s="78">
        <v>4</v>
      </c>
      <c r="C397" s="78" t="s">
        <v>410</v>
      </c>
      <c r="D397" s="78" t="s">
        <v>9</v>
      </c>
      <c r="E397" s="36">
        <v>4.0000000000000001E-3</v>
      </c>
      <c r="F397" s="36">
        <v>2.8000000000000001E-2</v>
      </c>
      <c r="G397" s="36">
        <f t="shared" si="12"/>
        <v>3.2000000000000001E-2</v>
      </c>
      <c r="H397" s="80">
        <f t="shared" si="13"/>
        <v>0.14285714285714285</v>
      </c>
      <c r="I397" s="36"/>
    </row>
    <row r="398" spans="1:9" x14ac:dyDescent="0.25">
      <c r="A398" s="78" t="s">
        <v>408</v>
      </c>
      <c r="B398" s="78">
        <v>5</v>
      </c>
      <c r="C398" s="78" t="s">
        <v>410</v>
      </c>
      <c r="D398" s="78" t="s">
        <v>9</v>
      </c>
      <c r="E398" s="36">
        <v>1.7000000000000001E-2</v>
      </c>
      <c r="F398" s="36">
        <v>3.5000000000000003E-2</v>
      </c>
      <c r="G398" s="36">
        <f t="shared" si="12"/>
        <v>5.2000000000000005E-2</v>
      </c>
      <c r="H398" s="80">
        <f t="shared" si="13"/>
        <v>0.48571428571428571</v>
      </c>
      <c r="I398" s="36"/>
    </row>
    <row r="399" spans="1:9" x14ac:dyDescent="0.25">
      <c r="A399" s="78" t="s">
        <v>408</v>
      </c>
      <c r="B399" s="78">
        <v>1</v>
      </c>
      <c r="C399" s="78" t="s">
        <v>410</v>
      </c>
      <c r="D399" s="78" t="s">
        <v>404</v>
      </c>
      <c r="E399" s="36">
        <v>1.6E-2</v>
      </c>
      <c r="F399" s="36">
        <v>3.9E-2</v>
      </c>
      <c r="G399" s="36">
        <f t="shared" si="12"/>
        <v>5.5E-2</v>
      </c>
      <c r="H399" s="80">
        <f t="shared" si="13"/>
        <v>0.41025641025641024</v>
      </c>
      <c r="I399" s="36"/>
    </row>
    <row r="400" spans="1:9" x14ac:dyDescent="0.25">
      <c r="A400" s="78" t="s">
        <v>408</v>
      </c>
      <c r="B400" s="78">
        <v>2</v>
      </c>
      <c r="C400" s="78" t="s">
        <v>410</v>
      </c>
      <c r="D400" s="78" t="s">
        <v>404</v>
      </c>
      <c r="E400" s="36">
        <v>1.2E-2</v>
      </c>
      <c r="F400" s="36">
        <v>2.4E-2</v>
      </c>
      <c r="G400" s="36">
        <f t="shared" si="12"/>
        <v>3.6000000000000004E-2</v>
      </c>
      <c r="H400" s="80">
        <f t="shared" si="13"/>
        <v>0.5</v>
      </c>
      <c r="I400" s="36"/>
    </row>
    <row r="401" spans="1:9" x14ac:dyDescent="0.25">
      <c r="A401" s="78" t="s">
        <v>408</v>
      </c>
      <c r="B401" s="78">
        <v>3</v>
      </c>
      <c r="C401" s="78" t="s">
        <v>410</v>
      </c>
      <c r="D401" s="78" t="s">
        <v>404</v>
      </c>
      <c r="E401" s="36">
        <v>2.3E-2</v>
      </c>
      <c r="F401" s="36">
        <v>4.1000000000000002E-2</v>
      </c>
      <c r="G401" s="36">
        <f t="shared" si="12"/>
        <v>6.4000000000000001E-2</v>
      </c>
      <c r="H401" s="80">
        <f t="shared" si="13"/>
        <v>0.5609756097560975</v>
      </c>
      <c r="I401" s="36"/>
    </row>
    <row r="402" spans="1:9" x14ac:dyDescent="0.25">
      <c r="A402" s="78" t="s">
        <v>408</v>
      </c>
      <c r="B402" s="78">
        <v>4</v>
      </c>
      <c r="C402" s="78" t="s">
        <v>410</v>
      </c>
      <c r="D402" s="78" t="s">
        <v>404</v>
      </c>
      <c r="E402" s="36">
        <v>1.6E-2</v>
      </c>
      <c r="F402" s="36">
        <v>3.6999999999999998E-2</v>
      </c>
      <c r="G402" s="36">
        <f t="shared" si="12"/>
        <v>5.2999999999999999E-2</v>
      </c>
      <c r="H402" s="80">
        <f t="shared" si="13"/>
        <v>0.43243243243243246</v>
      </c>
      <c r="I402" s="36"/>
    </row>
    <row r="403" spans="1:9" x14ac:dyDescent="0.25">
      <c r="A403" s="78" t="s">
        <v>408</v>
      </c>
      <c r="B403" s="78">
        <v>5</v>
      </c>
      <c r="C403" s="78" t="s">
        <v>410</v>
      </c>
      <c r="D403" s="78" t="s">
        <v>404</v>
      </c>
      <c r="E403" s="36">
        <v>2.1000000000000001E-2</v>
      </c>
      <c r="F403" s="36">
        <v>4.1000000000000002E-2</v>
      </c>
      <c r="G403" s="36">
        <f t="shared" si="12"/>
        <v>6.2E-2</v>
      </c>
      <c r="H403" s="80">
        <f t="shared" si="13"/>
        <v>0.51219512195121952</v>
      </c>
      <c r="I403" s="36"/>
    </row>
    <row r="404" spans="1:9" x14ac:dyDescent="0.25">
      <c r="A404" s="36"/>
      <c r="B404" s="36"/>
      <c r="C404" s="36"/>
      <c r="D404" s="36"/>
      <c r="E404" s="36"/>
      <c r="F404" s="36"/>
      <c r="G404" s="36"/>
      <c r="H404" s="36"/>
      <c r="I404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workbookViewId="0">
      <selection activeCell="B40" sqref="B40"/>
    </sheetView>
  </sheetViews>
  <sheetFormatPr defaultRowHeight="15" x14ac:dyDescent="0.25"/>
  <cols>
    <col min="3" max="3" width="13.5703125" customWidth="1"/>
    <col min="10" max="10" width="15.140625" customWidth="1"/>
    <col min="259" max="259" width="13.5703125" customWidth="1"/>
    <col min="266" max="266" width="15.140625" customWidth="1"/>
    <col min="515" max="515" width="13.5703125" customWidth="1"/>
    <col min="522" max="522" width="15.140625" customWidth="1"/>
    <col min="771" max="771" width="13.5703125" customWidth="1"/>
    <col min="778" max="778" width="15.140625" customWidth="1"/>
    <col min="1027" max="1027" width="13.5703125" customWidth="1"/>
    <col min="1034" max="1034" width="15.140625" customWidth="1"/>
    <col min="1283" max="1283" width="13.5703125" customWidth="1"/>
    <col min="1290" max="1290" width="15.140625" customWidth="1"/>
    <col min="1539" max="1539" width="13.5703125" customWidth="1"/>
    <col min="1546" max="1546" width="15.140625" customWidth="1"/>
    <col min="1795" max="1795" width="13.5703125" customWidth="1"/>
    <col min="1802" max="1802" width="15.140625" customWidth="1"/>
    <col min="2051" max="2051" width="13.5703125" customWidth="1"/>
    <col min="2058" max="2058" width="15.140625" customWidth="1"/>
    <col min="2307" max="2307" width="13.5703125" customWidth="1"/>
    <col min="2314" max="2314" width="15.140625" customWidth="1"/>
    <col min="2563" max="2563" width="13.5703125" customWidth="1"/>
    <col min="2570" max="2570" width="15.140625" customWidth="1"/>
    <col min="2819" max="2819" width="13.5703125" customWidth="1"/>
    <col min="2826" max="2826" width="15.140625" customWidth="1"/>
    <col min="3075" max="3075" width="13.5703125" customWidth="1"/>
    <col min="3082" max="3082" width="15.140625" customWidth="1"/>
    <col min="3331" max="3331" width="13.5703125" customWidth="1"/>
    <col min="3338" max="3338" width="15.140625" customWidth="1"/>
    <col min="3587" max="3587" width="13.5703125" customWidth="1"/>
    <col min="3594" max="3594" width="15.140625" customWidth="1"/>
    <col min="3843" max="3843" width="13.5703125" customWidth="1"/>
    <col min="3850" max="3850" width="15.140625" customWidth="1"/>
    <col min="4099" max="4099" width="13.5703125" customWidth="1"/>
    <col min="4106" max="4106" width="15.140625" customWidth="1"/>
    <col min="4355" max="4355" width="13.5703125" customWidth="1"/>
    <col min="4362" max="4362" width="15.140625" customWidth="1"/>
    <col min="4611" max="4611" width="13.5703125" customWidth="1"/>
    <col min="4618" max="4618" width="15.140625" customWidth="1"/>
    <col min="4867" max="4867" width="13.5703125" customWidth="1"/>
    <col min="4874" max="4874" width="15.140625" customWidth="1"/>
    <col min="5123" max="5123" width="13.5703125" customWidth="1"/>
    <col min="5130" max="5130" width="15.140625" customWidth="1"/>
    <col min="5379" max="5379" width="13.5703125" customWidth="1"/>
    <col min="5386" max="5386" width="15.140625" customWidth="1"/>
    <col min="5635" max="5635" width="13.5703125" customWidth="1"/>
    <col min="5642" max="5642" width="15.140625" customWidth="1"/>
    <col min="5891" max="5891" width="13.5703125" customWidth="1"/>
    <col min="5898" max="5898" width="15.140625" customWidth="1"/>
    <col min="6147" max="6147" width="13.5703125" customWidth="1"/>
    <col min="6154" max="6154" width="15.140625" customWidth="1"/>
    <col min="6403" max="6403" width="13.5703125" customWidth="1"/>
    <col min="6410" max="6410" width="15.140625" customWidth="1"/>
    <col min="6659" max="6659" width="13.5703125" customWidth="1"/>
    <col min="6666" max="6666" width="15.140625" customWidth="1"/>
    <col min="6915" max="6915" width="13.5703125" customWidth="1"/>
    <col min="6922" max="6922" width="15.140625" customWidth="1"/>
    <col min="7171" max="7171" width="13.5703125" customWidth="1"/>
    <col min="7178" max="7178" width="15.140625" customWidth="1"/>
    <col min="7427" max="7427" width="13.5703125" customWidth="1"/>
    <col min="7434" max="7434" width="15.140625" customWidth="1"/>
    <col min="7683" max="7683" width="13.5703125" customWidth="1"/>
    <col min="7690" max="7690" width="15.140625" customWidth="1"/>
    <col min="7939" max="7939" width="13.5703125" customWidth="1"/>
    <col min="7946" max="7946" width="15.140625" customWidth="1"/>
    <col min="8195" max="8195" width="13.5703125" customWidth="1"/>
    <col min="8202" max="8202" width="15.140625" customWidth="1"/>
    <col min="8451" max="8451" width="13.5703125" customWidth="1"/>
    <col min="8458" max="8458" width="15.140625" customWidth="1"/>
    <col min="8707" max="8707" width="13.5703125" customWidth="1"/>
    <col min="8714" max="8714" width="15.140625" customWidth="1"/>
    <col min="8963" max="8963" width="13.5703125" customWidth="1"/>
    <col min="8970" max="8970" width="15.140625" customWidth="1"/>
    <col min="9219" max="9219" width="13.5703125" customWidth="1"/>
    <col min="9226" max="9226" width="15.140625" customWidth="1"/>
    <col min="9475" max="9475" width="13.5703125" customWidth="1"/>
    <col min="9482" max="9482" width="15.140625" customWidth="1"/>
    <col min="9731" max="9731" width="13.5703125" customWidth="1"/>
    <col min="9738" max="9738" width="15.140625" customWidth="1"/>
    <col min="9987" max="9987" width="13.5703125" customWidth="1"/>
    <col min="9994" max="9994" width="15.140625" customWidth="1"/>
    <col min="10243" max="10243" width="13.5703125" customWidth="1"/>
    <col min="10250" max="10250" width="15.140625" customWidth="1"/>
    <col min="10499" max="10499" width="13.5703125" customWidth="1"/>
    <col min="10506" max="10506" width="15.140625" customWidth="1"/>
    <col min="10755" max="10755" width="13.5703125" customWidth="1"/>
    <col min="10762" max="10762" width="15.140625" customWidth="1"/>
    <col min="11011" max="11011" width="13.5703125" customWidth="1"/>
    <col min="11018" max="11018" width="15.140625" customWidth="1"/>
    <col min="11267" max="11267" width="13.5703125" customWidth="1"/>
    <col min="11274" max="11274" width="15.140625" customWidth="1"/>
    <col min="11523" max="11523" width="13.5703125" customWidth="1"/>
    <col min="11530" max="11530" width="15.140625" customWidth="1"/>
    <col min="11779" max="11779" width="13.5703125" customWidth="1"/>
    <col min="11786" max="11786" width="15.140625" customWidth="1"/>
    <col min="12035" max="12035" width="13.5703125" customWidth="1"/>
    <col min="12042" max="12042" width="15.140625" customWidth="1"/>
    <col min="12291" max="12291" width="13.5703125" customWidth="1"/>
    <col min="12298" max="12298" width="15.140625" customWidth="1"/>
    <col min="12547" max="12547" width="13.5703125" customWidth="1"/>
    <col min="12554" max="12554" width="15.140625" customWidth="1"/>
    <col min="12803" max="12803" width="13.5703125" customWidth="1"/>
    <col min="12810" max="12810" width="15.140625" customWidth="1"/>
    <col min="13059" max="13059" width="13.5703125" customWidth="1"/>
    <col min="13066" max="13066" width="15.140625" customWidth="1"/>
    <col min="13315" max="13315" width="13.5703125" customWidth="1"/>
    <col min="13322" max="13322" width="15.140625" customWidth="1"/>
    <col min="13571" max="13571" width="13.5703125" customWidth="1"/>
    <col min="13578" max="13578" width="15.140625" customWidth="1"/>
    <col min="13827" max="13827" width="13.5703125" customWidth="1"/>
    <col min="13834" max="13834" width="15.140625" customWidth="1"/>
    <col min="14083" max="14083" width="13.5703125" customWidth="1"/>
    <col min="14090" max="14090" width="15.140625" customWidth="1"/>
    <col min="14339" max="14339" width="13.5703125" customWidth="1"/>
    <col min="14346" max="14346" width="15.140625" customWidth="1"/>
    <col min="14595" max="14595" width="13.5703125" customWidth="1"/>
    <col min="14602" max="14602" width="15.140625" customWidth="1"/>
    <col min="14851" max="14851" width="13.5703125" customWidth="1"/>
    <col min="14858" max="14858" width="15.140625" customWidth="1"/>
    <col min="15107" max="15107" width="13.5703125" customWidth="1"/>
    <col min="15114" max="15114" width="15.140625" customWidth="1"/>
    <col min="15363" max="15363" width="13.5703125" customWidth="1"/>
    <col min="15370" max="15370" width="15.140625" customWidth="1"/>
    <col min="15619" max="15619" width="13.5703125" customWidth="1"/>
    <col min="15626" max="15626" width="15.140625" customWidth="1"/>
    <col min="15875" max="15875" width="13.5703125" customWidth="1"/>
    <col min="15882" max="15882" width="15.140625" customWidth="1"/>
    <col min="16131" max="16131" width="13.5703125" customWidth="1"/>
    <col min="16138" max="16138" width="15.140625" customWidth="1"/>
  </cols>
  <sheetData>
    <row r="2" spans="1:14" x14ac:dyDescent="0.25">
      <c r="A2" t="s">
        <v>411</v>
      </c>
    </row>
    <row r="4" spans="1:14" x14ac:dyDescent="0.25">
      <c r="A4" t="s">
        <v>412</v>
      </c>
    </row>
    <row r="6" spans="1:14" x14ac:dyDescent="0.25">
      <c r="B6" t="s">
        <v>413</v>
      </c>
      <c r="D6" t="s">
        <v>104</v>
      </c>
      <c r="E6" t="s">
        <v>105</v>
      </c>
      <c r="F6" t="s">
        <v>106</v>
      </c>
      <c r="G6" t="s">
        <v>107</v>
      </c>
      <c r="K6" t="s">
        <v>104</v>
      </c>
      <c r="L6" t="s">
        <v>105</v>
      </c>
      <c r="M6" t="s">
        <v>106</v>
      </c>
      <c r="N6" t="s">
        <v>107</v>
      </c>
    </row>
    <row r="7" spans="1:14" x14ac:dyDescent="0.25">
      <c r="C7" s="82" t="s">
        <v>414</v>
      </c>
      <c r="D7" s="83">
        <v>37.9</v>
      </c>
      <c r="E7" s="83">
        <v>6.9746013189528169</v>
      </c>
      <c r="F7" s="83">
        <v>15.606837225228045</v>
      </c>
      <c r="G7" s="84">
        <v>77.41856145581913</v>
      </c>
      <c r="J7" t="s">
        <v>415</v>
      </c>
      <c r="K7" s="17">
        <v>51.183333333333337</v>
      </c>
      <c r="L7" s="17">
        <v>2.0475856096206275</v>
      </c>
      <c r="M7" s="17">
        <v>43.678972684546601</v>
      </c>
      <c r="N7" s="17">
        <v>54.273441705832759</v>
      </c>
    </row>
    <row r="8" spans="1:14" x14ac:dyDescent="0.25">
      <c r="C8" s="85" t="s">
        <v>416</v>
      </c>
      <c r="D8" s="80">
        <v>36.6</v>
      </c>
      <c r="E8" s="80">
        <v>12.367940589124084</v>
      </c>
      <c r="F8" s="80">
        <v>27.390205384018305</v>
      </c>
      <c r="G8" s="86">
        <v>60.241854026857659</v>
      </c>
      <c r="J8" t="s">
        <v>417</v>
      </c>
      <c r="K8" s="17">
        <v>25</v>
      </c>
      <c r="L8" s="17">
        <v>8.1062770763818452</v>
      </c>
      <c r="M8" s="17">
        <v>75.82312583646268</v>
      </c>
      <c r="N8" s="17">
        <v>16.070597087155441</v>
      </c>
    </row>
    <row r="9" spans="1:14" x14ac:dyDescent="0.25">
      <c r="C9" s="87"/>
      <c r="D9" s="88">
        <f>AVERAGE(D7:D8)</f>
        <v>37.25</v>
      </c>
      <c r="E9" s="88">
        <f>AVERAGE(E7:E8)</f>
        <v>9.6712709540384498</v>
      </c>
      <c r="F9" s="88">
        <f>AVERAGE(F7:F8)</f>
        <v>21.498521304623175</v>
      </c>
      <c r="G9" s="89">
        <f>AVERAGE(G7:G8)</f>
        <v>68.830207741338398</v>
      </c>
      <c r="J9" t="s">
        <v>418</v>
      </c>
      <c r="K9" s="17">
        <v>44</v>
      </c>
      <c r="L9" s="17">
        <v>4.7694135216315177</v>
      </c>
      <c r="M9" s="17">
        <v>50.59712109783451</v>
      </c>
      <c r="N9" s="17">
        <v>44.633465380533991</v>
      </c>
    </row>
    <row r="10" spans="1:14" x14ac:dyDescent="0.25">
      <c r="C10" s="90" t="s">
        <v>419</v>
      </c>
      <c r="D10" s="83">
        <v>41.2</v>
      </c>
      <c r="E10" s="83">
        <v>4.6536982852881739</v>
      </c>
      <c r="F10" s="83">
        <v>23.779521737305419</v>
      </c>
      <c r="G10" s="84">
        <v>71.566779977406441</v>
      </c>
      <c r="H10" s="2"/>
      <c r="J10" t="s">
        <v>420</v>
      </c>
      <c r="K10" s="17">
        <v>36.450000000000003</v>
      </c>
      <c r="L10" s="17">
        <v>3.0543226396227814</v>
      </c>
      <c r="M10" s="17">
        <v>68.187799525591885</v>
      </c>
      <c r="N10" s="17">
        <v>28.757877834785479</v>
      </c>
    </row>
    <row r="11" spans="1:14" x14ac:dyDescent="0.25">
      <c r="C11" s="85" t="s">
        <v>421</v>
      </c>
      <c r="D11" s="80">
        <v>39.4</v>
      </c>
      <c r="E11" s="80">
        <v>5.057402182562881</v>
      </c>
      <c r="F11" s="80">
        <v>17.42475495125791</v>
      </c>
      <c r="G11" s="86">
        <v>77.517842866179208</v>
      </c>
      <c r="J11" t="s">
        <v>422</v>
      </c>
      <c r="K11" s="17">
        <v>34.333333333333336</v>
      </c>
      <c r="L11" s="17">
        <v>7.7706571310647599</v>
      </c>
      <c r="M11" s="17">
        <v>21.586684855923711</v>
      </c>
      <c r="N11" s="17">
        <v>70.642658013012081</v>
      </c>
    </row>
    <row r="12" spans="1:14" x14ac:dyDescent="0.25">
      <c r="C12" s="91" t="s">
        <v>423</v>
      </c>
      <c r="D12" s="92">
        <v>35.4</v>
      </c>
      <c r="E12" s="92">
        <v>6.0485184695989131</v>
      </c>
      <c r="F12" s="92">
        <v>12.224260539322392</v>
      </c>
      <c r="G12" s="93">
        <v>81.727220991078596</v>
      </c>
      <c r="J12" t="s">
        <v>424</v>
      </c>
      <c r="K12" s="17">
        <v>31</v>
      </c>
      <c r="L12" s="17">
        <v>4.5848214053510485</v>
      </c>
      <c r="M12" s="17">
        <v>34.455866860547403</v>
      </c>
      <c r="N12" s="17">
        <v>60.959311734101561</v>
      </c>
    </row>
    <row r="13" spans="1:14" x14ac:dyDescent="0.25">
      <c r="C13" s="91" t="s">
        <v>425</v>
      </c>
      <c r="D13" s="92">
        <v>39.4</v>
      </c>
      <c r="E13" s="92">
        <v>3.7808048015886335</v>
      </c>
      <c r="F13" s="92">
        <v>18.51012296140982</v>
      </c>
      <c r="G13" s="93">
        <v>77.709072237001493</v>
      </c>
      <c r="J13" t="s">
        <v>426</v>
      </c>
      <c r="K13" s="17">
        <v>30.366666666666664</v>
      </c>
      <c r="L13" s="17">
        <v>11.321748812073457</v>
      </c>
      <c r="M13" s="17">
        <v>15.749850338704482</v>
      </c>
      <c r="N13" s="17">
        <v>72.928400849222044</v>
      </c>
    </row>
    <row r="14" spans="1:14" x14ac:dyDescent="0.25">
      <c r="C14" s="91" t="s">
        <v>427</v>
      </c>
      <c r="D14" s="92">
        <v>40.295433231150625</v>
      </c>
      <c r="E14" s="92">
        <v>7.8437685890660989</v>
      </c>
      <c r="F14" s="92">
        <v>16.560255236322874</v>
      </c>
      <c r="G14" s="93">
        <v>75.595976174611096</v>
      </c>
      <c r="J14" t="s">
        <v>428</v>
      </c>
      <c r="K14" s="17">
        <v>37.25</v>
      </c>
      <c r="L14" s="17">
        <v>5.0533485810909902</v>
      </c>
      <c r="M14" s="17">
        <v>30.130973122650985</v>
      </c>
      <c r="N14" s="17">
        <v>64.815678296258085</v>
      </c>
    </row>
    <row r="15" spans="1:14" x14ac:dyDescent="0.25">
      <c r="C15" s="94"/>
      <c r="D15" s="88">
        <f>AVERAGE(D10:D14)</f>
        <v>39.139086646230126</v>
      </c>
      <c r="E15" s="88">
        <f>AVERAGE(E10:E14)</f>
        <v>5.4768384656209399</v>
      </c>
      <c r="F15" s="88">
        <f>AVERAGE(F10:F14)</f>
        <v>17.699783085123684</v>
      </c>
      <c r="G15" s="88">
        <f>AVERAGE(G10:G14)</f>
        <v>76.823378449255372</v>
      </c>
      <c r="J15" t="s">
        <v>429</v>
      </c>
      <c r="K15" s="17">
        <v>34.700000000000003</v>
      </c>
      <c r="L15" s="17">
        <v>5.0051289718691132</v>
      </c>
      <c r="M15" s="17">
        <v>23.490983944292601</v>
      </c>
      <c r="N15" s="17">
        <v>71.503887083838265</v>
      </c>
    </row>
    <row r="16" spans="1:14" x14ac:dyDescent="0.25">
      <c r="C16" s="82" t="s">
        <v>430</v>
      </c>
      <c r="D16" s="95">
        <v>35.9</v>
      </c>
      <c r="E16" s="95">
        <v>5.8619904664802895</v>
      </c>
      <c r="F16" s="95">
        <v>24.500249501778505</v>
      </c>
      <c r="G16" s="96">
        <v>69.637760031741166</v>
      </c>
      <c r="J16" t="s">
        <v>431</v>
      </c>
      <c r="K16" s="17">
        <v>31</v>
      </c>
      <c r="L16" s="17">
        <v>5.0491504971197578</v>
      </c>
      <c r="M16" s="17">
        <v>20.032023654557801</v>
      </c>
      <c r="N16" s="17">
        <v>74.918825848322371</v>
      </c>
    </row>
    <row r="17" spans="3:14" x14ac:dyDescent="0.25">
      <c r="C17" s="91" t="s">
        <v>432</v>
      </c>
      <c r="D17" s="92">
        <v>33.5</v>
      </c>
      <c r="E17" s="92">
        <v>4.1482674772579369</v>
      </c>
      <c r="F17" s="92">
        <v>22.481718386806701</v>
      </c>
      <c r="G17" s="93">
        <v>73.370014135935349</v>
      </c>
      <c r="J17" t="s">
        <v>433</v>
      </c>
      <c r="K17" s="17">
        <v>37.25</v>
      </c>
      <c r="L17" s="17">
        <v>9.6712709540384498</v>
      </c>
      <c r="M17" s="17">
        <v>21.498521304623175</v>
      </c>
      <c r="N17" s="17">
        <v>68.830207741338398</v>
      </c>
    </row>
    <row r="18" spans="3:14" x14ac:dyDescent="0.25">
      <c r="C18" s="94"/>
      <c r="D18" s="88">
        <f>AVERAGE(D16:D17)</f>
        <v>34.700000000000003</v>
      </c>
      <c r="E18" s="88">
        <f>AVERAGE(E16:E17)</f>
        <v>5.0051289718691132</v>
      </c>
      <c r="F18" s="88">
        <f>AVERAGE(F16:F17)</f>
        <v>23.490983944292601</v>
      </c>
      <c r="G18" s="88">
        <f>AVERAGE(G16:G17)</f>
        <v>71.503887083838265</v>
      </c>
      <c r="J18" t="s">
        <v>434</v>
      </c>
      <c r="K18" s="17">
        <v>31.200000000000003</v>
      </c>
      <c r="L18" s="17">
        <v>11.906396322434343</v>
      </c>
      <c r="M18" s="17">
        <v>16.636961075006113</v>
      </c>
      <c r="N18" s="17">
        <v>71.456642602559583</v>
      </c>
    </row>
    <row r="19" spans="3:14" x14ac:dyDescent="0.25">
      <c r="C19" s="97" t="s">
        <v>435</v>
      </c>
      <c r="D19" s="98">
        <v>44</v>
      </c>
      <c r="E19" s="98">
        <v>4.7694135216315177</v>
      </c>
      <c r="F19" s="98">
        <v>50.59712109783451</v>
      </c>
      <c r="G19" s="99">
        <v>44.633465380533991</v>
      </c>
      <c r="J19" t="s">
        <v>436</v>
      </c>
      <c r="K19" s="17">
        <v>44.800000000000004</v>
      </c>
      <c r="L19" s="17">
        <v>5.0055184871022265</v>
      </c>
      <c r="M19" s="17">
        <v>34.121622517801825</v>
      </c>
      <c r="N19" s="17">
        <v>60.872858995095953</v>
      </c>
    </row>
    <row r="20" spans="3:14" x14ac:dyDescent="0.25">
      <c r="C20" s="82" t="s">
        <v>437</v>
      </c>
      <c r="D20" s="83">
        <v>47.9</v>
      </c>
      <c r="E20" s="83">
        <v>2.2367265650945822</v>
      </c>
      <c r="F20" s="83">
        <v>39.799060900570439</v>
      </c>
      <c r="G20" s="84">
        <v>57.964212534334983</v>
      </c>
      <c r="J20" t="s">
        <v>438</v>
      </c>
      <c r="K20" s="17">
        <v>46.800000000000004</v>
      </c>
      <c r="L20" s="17">
        <v>2.5658888874958943</v>
      </c>
      <c r="M20" s="17">
        <v>50.59071489797401</v>
      </c>
      <c r="N20" s="17">
        <v>46.84339621453006</v>
      </c>
    </row>
    <row r="21" spans="3:14" x14ac:dyDescent="0.25">
      <c r="C21" s="85" t="s">
        <v>439</v>
      </c>
      <c r="D21" s="80">
        <v>55.7</v>
      </c>
      <c r="E21" s="80">
        <v>1.7594679041979631</v>
      </c>
      <c r="F21" s="80">
        <v>40.230247908727897</v>
      </c>
      <c r="G21" s="86">
        <v>58.010284187074092</v>
      </c>
      <c r="J21" t="s">
        <v>440</v>
      </c>
      <c r="K21" s="17">
        <v>39.139086646230126</v>
      </c>
      <c r="L21" s="17">
        <v>5.4768384656209399</v>
      </c>
      <c r="M21" s="17">
        <v>17.699783085123684</v>
      </c>
      <c r="N21" s="17">
        <v>76.823378449255372</v>
      </c>
    </row>
    <row r="22" spans="3:14" x14ac:dyDescent="0.25">
      <c r="C22" s="100" t="s">
        <v>441</v>
      </c>
      <c r="D22" s="101">
        <v>56.2</v>
      </c>
      <c r="E22" s="101">
        <v>1.3594334208178884</v>
      </c>
      <c r="F22" s="101">
        <v>31.727834043852855</v>
      </c>
      <c r="G22" s="102">
        <v>66.912732535329255</v>
      </c>
      <c r="J22" t="s">
        <v>442</v>
      </c>
      <c r="K22" s="17">
        <v>41.85</v>
      </c>
      <c r="L22" s="17">
        <v>5.4003656400302971</v>
      </c>
      <c r="M22" s="17">
        <v>38.488248358801947</v>
      </c>
      <c r="N22" s="17">
        <v>56.11138600116783</v>
      </c>
    </row>
    <row r="23" spans="3:14" x14ac:dyDescent="0.25">
      <c r="C23" s="85" t="s">
        <v>443</v>
      </c>
      <c r="D23" s="80">
        <v>44.1</v>
      </c>
      <c r="E23" s="80">
        <v>2.3488111986601741</v>
      </c>
      <c r="F23" s="80">
        <v>56.268128234939368</v>
      </c>
      <c r="G23" s="86">
        <v>41.383060566400459</v>
      </c>
      <c r="J23" t="s">
        <v>444</v>
      </c>
      <c r="K23" s="17">
        <v>37.950000000000003</v>
      </c>
      <c r="L23" s="17">
        <v>3.6532812169791469</v>
      </c>
      <c r="M23" s="17">
        <v>16.413785400711642</v>
      </c>
      <c r="N23" s="17">
        <v>79.932933382309301</v>
      </c>
    </row>
    <row r="24" spans="3:14" x14ac:dyDescent="0.25">
      <c r="C24" s="85" t="s">
        <v>445</v>
      </c>
      <c r="D24" s="80">
        <v>51.4</v>
      </c>
      <c r="E24" s="80">
        <v>2.6897605712946731</v>
      </c>
      <c r="F24" s="80">
        <v>48.524250490963546</v>
      </c>
      <c r="G24" s="86">
        <v>48.785988937741735</v>
      </c>
      <c r="J24" t="s">
        <v>446</v>
      </c>
      <c r="K24" s="17">
        <v>36.4</v>
      </c>
      <c r="L24" s="17">
        <v>9.7777291728191535</v>
      </c>
      <c r="M24" s="17">
        <v>24.121661060444936</v>
      </c>
      <c r="N24" s="17">
        <v>66.100609766735985</v>
      </c>
    </row>
    <row r="25" spans="3:14" x14ac:dyDescent="0.25">
      <c r="C25" s="85" t="s">
        <v>447</v>
      </c>
      <c r="D25" s="80">
        <v>51.8</v>
      </c>
      <c r="E25" s="80">
        <v>1.8913139976584843</v>
      </c>
      <c r="F25" s="80">
        <v>45.52431452822551</v>
      </c>
      <c r="G25" s="86">
        <v>52.584371474115954</v>
      </c>
    </row>
    <row r="26" spans="3:14" x14ac:dyDescent="0.25">
      <c r="C26" s="87"/>
      <c r="D26" s="88">
        <f>AVERAGE(D20:D25)</f>
        <v>51.183333333333337</v>
      </c>
      <c r="E26" s="88">
        <f>AVERAGE(E20:E25)</f>
        <v>2.0475856096206275</v>
      </c>
      <c r="F26" s="88">
        <f>AVERAGE(F20:F25)</f>
        <v>43.678972684546601</v>
      </c>
      <c r="G26" s="89">
        <f>AVERAGE(G20:G25)</f>
        <v>54.273441705832759</v>
      </c>
    </row>
    <row r="27" spans="3:14" x14ac:dyDescent="0.25">
      <c r="C27" s="82" t="s">
        <v>448</v>
      </c>
      <c r="D27" s="83">
        <v>41.2</v>
      </c>
      <c r="E27" s="83">
        <v>2.707877961432545</v>
      </c>
      <c r="F27" s="83">
        <v>11.625388538791434</v>
      </c>
      <c r="G27" s="84">
        <v>85.666733499775987</v>
      </c>
      <c r="K27" t="s">
        <v>104</v>
      </c>
      <c r="L27" t="s">
        <v>105</v>
      </c>
      <c r="M27" t="s">
        <v>106</v>
      </c>
      <c r="N27" t="s">
        <v>107</v>
      </c>
    </row>
    <row r="28" spans="3:14" x14ac:dyDescent="0.25">
      <c r="C28" s="85" t="s">
        <v>449</v>
      </c>
      <c r="D28" s="80">
        <v>37.700000000000003</v>
      </c>
      <c r="E28" s="80">
        <v>2.5410854396754816</v>
      </c>
      <c r="F28" s="80">
        <v>16.022152347681551</v>
      </c>
      <c r="G28" s="86">
        <v>81.436762212642932</v>
      </c>
      <c r="J28" t="s">
        <v>415</v>
      </c>
      <c r="K28" s="17">
        <v>51.183333333333337</v>
      </c>
      <c r="L28" s="17">
        <v>2.0475856096206275</v>
      </c>
      <c r="M28" s="17">
        <v>43.678972684546601</v>
      </c>
      <c r="N28" s="17">
        <v>54.273441705832759</v>
      </c>
    </row>
    <row r="29" spans="3:14" x14ac:dyDescent="0.25">
      <c r="C29" s="91" t="s">
        <v>450</v>
      </c>
      <c r="D29" s="92">
        <v>39.4</v>
      </c>
      <c r="E29" s="92">
        <v>4.6102397541938798</v>
      </c>
      <c r="F29" s="92">
        <v>19.297384453982282</v>
      </c>
      <c r="G29" s="93">
        <v>76.092375791824054</v>
      </c>
      <c r="J29" t="s">
        <v>418</v>
      </c>
      <c r="K29" s="17">
        <v>44</v>
      </c>
      <c r="L29" s="17">
        <v>4.7694135216315177</v>
      </c>
      <c r="M29" s="17">
        <v>50.59712109783451</v>
      </c>
      <c r="N29" s="17">
        <v>44.633465380533991</v>
      </c>
    </row>
    <row r="30" spans="3:14" x14ac:dyDescent="0.25">
      <c r="C30" s="91" t="s">
        <v>451</v>
      </c>
      <c r="D30" s="92">
        <v>33.5</v>
      </c>
      <c r="E30" s="92">
        <v>4.753921712614682</v>
      </c>
      <c r="F30" s="92">
        <v>18.710216262391295</v>
      </c>
      <c r="G30" s="93">
        <v>76.535862024994202</v>
      </c>
      <c r="J30" t="s">
        <v>422</v>
      </c>
      <c r="K30" s="17">
        <v>34.333333333333336</v>
      </c>
      <c r="L30" s="17">
        <v>7.7706571310647599</v>
      </c>
      <c r="M30" s="17">
        <v>21.586684855923711</v>
      </c>
      <c r="N30" s="17">
        <v>70.642658013012081</v>
      </c>
    </row>
    <row r="31" spans="3:14" x14ac:dyDescent="0.25">
      <c r="C31" s="94"/>
      <c r="D31" s="88">
        <f>AVERAGE(D27:D30)</f>
        <v>37.950000000000003</v>
      </c>
      <c r="E31" s="88">
        <f>AVERAGE(E27:E30)</f>
        <v>3.6532812169791469</v>
      </c>
      <c r="F31" s="88">
        <f>AVERAGE(F27:F30)</f>
        <v>16.413785400711642</v>
      </c>
      <c r="G31" s="88">
        <f>AVERAGE(G27:G30)</f>
        <v>79.932933382309301</v>
      </c>
      <c r="J31" t="s">
        <v>426</v>
      </c>
      <c r="K31" s="17">
        <v>30.366666666666664</v>
      </c>
      <c r="L31" s="17">
        <v>11.321748812073457</v>
      </c>
      <c r="M31" s="17">
        <v>15.749850338704482</v>
      </c>
      <c r="N31" s="17">
        <v>72.928400849222044</v>
      </c>
    </row>
    <row r="32" spans="3:14" x14ac:dyDescent="0.25">
      <c r="C32" s="82" t="s">
        <v>452</v>
      </c>
      <c r="D32" s="103">
        <v>41</v>
      </c>
      <c r="E32" s="83">
        <v>5.4566237181522164</v>
      </c>
      <c r="F32" s="83">
        <v>32.545125209537261</v>
      </c>
      <c r="G32" s="84">
        <v>61.998251072310495</v>
      </c>
      <c r="J32" t="s">
        <v>429</v>
      </c>
      <c r="K32" s="17">
        <v>34.700000000000003</v>
      </c>
      <c r="L32" s="17">
        <v>5.0051289718691132</v>
      </c>
      <c r="M32" s="17">
        <v>23.490983944292601</v>
      </c>
      <c r="N32" s="17">
        <v>71.503887083838265</v>
      </c>
    </row>
    <row r="33" spans="2:14" x14ac:dyDescent="0.25">
      <c r="C33" s="85" t="s">
        <v>453</v>
      </c>
      <c r="D33" s="101">
        <v>57.7</v>
      </c>
      <c r="E33" s="80">
        <v>5.0738423737946512</v>
      </c>
      <c r="F33" s="80">
        <v>36.62770189676796</v>
      </c>
      <c r="G33" s="86">
        <v>58.2984557294374</v>
      </c>
      <c r="J33" t="s">
        <v>433</v>
      </c>
      <c r="K33" s="17">
        <v>37.25</v>
      </c>
      <c r="L33" s="17">
        <v>9.6712709540384498</v>
      </c>
      <c r="M33" s="17">
        <v>21.498521304623175</v>
      </c>
      <c r="N33" s="17">
        <v>68.830207741338398</v>
      </c>
    </row>
    <row r="34" spans="2:14" x14ac:dyDescent="0.25">
      <c r="C34" s="91" t="s">
        <v>454</v>
      </c>
      <c r="D34" s="92">
        <v>35.700000000000003</v>
      </c>
      <c r="E34" s="92">
        <v>4.4860893693598136</v>
      </c>
      <c r="F34" s="92">
        <v>33.192040447100254</v>
      </c>
      <c r="G34" s="93">
        <v>62.321870183539971</v>
      </c>
      <c r="J34" t="s">
        <v>436</v>
      </c>
      <c r="K34" s="17">
        <v>44.800000000000004</v>
      </c>
      <c r="L34" s="17">
        <v>5.0055184871022265</v>
      </c>
      <c r="M34" s="17">
        <v>34.121622517801825</v>
      </c>
      <c r="N34" s="17">
        <v>60.872858995095953</v>
      </c>
    </row>
    <row r="35" spans="2:14" x14ac:dyDescent="0.25">
      <c r="C35" s="94"/>
      <c r="D35" s="88">
        <f>AVERAGE(D32:D34)</f>
        <v>44.800000000000004</v>
      </c>
      <c r="E35" s="88">
        <f>AVERAGE(E32:E34)</f>
        <v>5.0055184871022265</v>
      </c>
      <c r="F35" s="88">
        <f>AVERAGE(F32:F34)</f>
        <v>34.121622517801825</v>
      </c>
      <c r="G35" s="88">
        <f>AVERAGE(G32:G34)</f>
        <v>60.872858995095953</v>
      </c>
      <c r="J35" t="s">
        <v>440</v>
      </c>
      <c r="K35" s="17">
        <v>39.139086646230126</v>
      </c>
      <c r="L35" s="17">
        <v>5.4768384656209399</v>
      </c>
      <c r="M35" s="17">
        <v>17.699783085123684</v>
      </c>
      <c r="N35" s="17">
        <v>76.823378449255372</v>
      </c>
    </row>
    <row r="36" spans="2:14" x14ac:dyDescent="0.25">
      <c r="C36" s="82" t="s">
        <v>455</v>
      </c>
      <c r="D36" s="95">
        <v>40.1</v>
      </c>
      <c r="E36" s="95">
        <v>8.348572461704574</v>
      </c>
      <c r="F36" s="95">
        <v>26.215183927397486</v>
      </c>
      <c r="G36" s="96">
        <v>65.436243610899524</v>
      </c>
      <c r="J36" t="s">
        <v>444</v>
      </c>
      <c r="K36" s="17">
        <v>37.950000000000003</v>
      </c>
      <c r="L36" s="17">
        <v>3.6532812169791469</v>
      </c>
      <c r="M36" s="17">
        <v>16.413785400711642</v>
      </c>
      <c r="N36" s="17">
        <v>79.932933382309301</v>
      </c>
    </row>
    <row r="37" spans="2:14" x14ac:dyDescent="0.25">
      <c r="C37" s="91" t="s">
        <v>456</v>
      </c>
      <c r="D37" s="92">
        <v>29.9</v>
      </c>
      <c r="E37" s="92">
        <v>7.3879135322855616</v>
      </c>
      <c r="F37" s="92">
        <v>18.87113167355766</v>
      </c>
      <c r="G37" s="93">
        <v>73.740954794156778</v>
      </c>
    </row>
    <row r="38" spans="2:14" x14ac:dyDescent="0.25">
      <c r="C38" s="91" t="s">
        <v>457</v>
      </c>
      <c r="D38" s="92">
        <v>33</v>
      </c>
      <c r="E38" s="92">
        <v>7.5754853992041449</v>
      </c>
      <c r="F38" s="92">
        <v>19.673738966815982</v>
      </c>
      <c r="G38" s="93">
        <v>72.750775633979941</v>
      </c>
    </row>
    <row r="39" spans="2:14" x14ac:dyDescent="0.25">
      <c r="C39" s="94"/>
      <c r="D39" s="88">
        <f>AVERAGE(D36:D38)</f>
        <v>34.333333333333336</v>
      </c>
      <c r="E39" s="88">
        <f>AVERAGE(E36:E38)</f>
        <v>7.7706571310647599</v>
      </c>
      <c r="F39" s="88">
        <f>AVERAGE(F36:F38)</f>
        <v>21.586684855923711</v>
      </c>
      <c r="G39" s="88">
        <f>AVERAGE(G36:G38)</f>
        <v>70.642658013012081</v>
      </c>
      <c r="K39" t="s">
        <v>104</v>
      </c>
      <c r="L39" t="s">
        <v>105</v>
      </c>
      <c r="M39" t="s">
        <v>106</v>
      </c>
      <c r="N39" t="s">
        <v>107</v>
      </c>
    </row>
    <row r="40" spans="2:14" x14ac:dyDescent="0.25">
      <c r="C40" s="91" t="s">
        <v>458</v>
      </c>
      <c r="D40" s="92">
        <v>32.1</v>
      </c>
      <c r="E40" s="92">
        <v>8.9952271533522055</v>
      </c>
      <c r="F40" s="92">
        <v>15.130235581085595</v>
      </c>
      <c r="G40" s="93">
        <v>75.874537265562211</v>
      </c>
      <c r="J40" t="s">
        <v>417</v>
      </c>
      <c r="K40" s="17">
        <v>25</v>
      </c>
      <c r="L40" s="17">
        <v>8.1062770763818452</v>
      </c>
      <c r="M40" s="17">
        <v>75.82312583646268</v>
      </c>
      <c r="N40" s="17">
        <v>16.070597087155441</v>
      </c>
    </row>
    <row r="41" spans="2:14" x14ac:dyDescent="0.25">
      <c r="C41" s="91" t="s">
        <v>459</v>
      </c>
      <c r="D41" s="92">
        <v>32.4</v>
      </c>
      <c r="E41" s="92">
        <v>20.121242124112069</v>
      </c>
      <c r="F41" s="92">
        <v>16.994078380346149</v>
      </c>
      <c r="G41" s="93">
        <v>62.884679495541754</v>
      </c>
      <c r="J41" t="s">
        <v>420</v>
      </c>
      <c r="K41" s="17">
        <v>36.450000000000003</v>
      </c>
      <c r="L41" s="17">
        <v>3.0543226396227814</v>
      </c>
      <c r="M41" s="17">
        <v>68.187799525591885</v>
      </c>
      <c r="N41" s="17">
        <v>28.757877834785479</v>
      </c>
    </row>
    <row r="42" spans="2:14" x14ac:dyDescent="0.25">
      <c r="C42" s="91" t="s">
        <v>460</v>
      </c>
      <c r="D42" s="92">
        <v>26.6</v>
      </c>
      <c r="E42" s="92">
        <v>4.8487771587560946</v>
      </c>
      <c r="F42" s="92">
        <v>15.125237054681696</v>
      </c>
      <c r="G42" s="93">
        <v>80.025985786562146</v>
      </c>
      <c r="J42" t="s">
        <v>424</v>
      </c>
      <c r="K42" s="17">
        <v>31</v>
      </c>
      <c r="L42" s="17">
        <v>4.5848214053510485</v>
      </c>
      <c r="M42" s="17">
        <v>34.455866860547403</v>
      </c>
      <c r="N42" s="17">
        <v>60.959311734101561</v>
      </c>
    </row>
    <row r="43" spans="2:14" x14ac:dyDescent="0.25">
      <c r="C43" s="87"/>
      <c r="D43" s="88">
        <f>AVERAGE(D40:D42)</f>
        <v>30.366666666666664</v>
      </c>
      <c r="E43" s="88">
        <f>AVERAGE(E40:E42)</f>
        <v>11.321748812073457</v>
      </c>
      <c r="F43" s="88">
        <f>AVERAGE(F40:F42)</f>
        <v>15.749850338704482</v>
      </c>
      <c r="G43" s="88">
        <f>AVERAGE(G40:G42)</f>
        <v>72.928400849222044</v>
      </c>
      <c r="J43" t="s">
        <v>428</v>
      </c>
      <c r="K43" s="17">
        <v>37.25</v>
      </c>
      <c r="L43" s="17">
        <v>5.0533485810909902</v>
      </c>
      <c r="M43" s="17">
        <v>30.130973122650985</v>
      </c>
      <c r="N43" s="17">
        <v>64.815678296258085</v>
      </c>
    </row>
    <row r="44" spans="2:14" x14ac:dyDescent="0.25">
      <c r="B44" t="s">
        <v>461</v>
      </c>
      <c r="J44" t="s">
        <v>431</v>
      </c>
      <c r="K44" s="17">
        <v>31</v>
      </c>
      <c r="L44" s="17">
        <v>5.0491504971197578</v>
      </c>
      <c r="M44" s="17">
        <v>20.032023654557801</v>
      </c>
      <c r="N44" s="17">
        <v>74.918825848322371</v>
      </c>
    </row>
    <row r="45" spans="2:14" x14ac:dyDescent="0.25">
      <c r="C45" s="104" t="s">
        <v>462</v>
      </c>
      <c r="D45" s="105">
        <v>45.9</v>
      </c>
      <c r="E45" s="105">
        <v>2.9686701869414507</v>
      </c>
      <c r="F45" s="105">
        <v>48.536618923137475</v>
      </c>
      <c r="G45" s="106">
        <v>48.494710889921016</v>
      </c>
      <c r="J45" t="s">
        <v>434</v>
      </c>
      <c r="K45" s="17">
        <v>31.200000000000003</v>
      </c>
      <c r="L45" s="17">
        <v>11.906396322434343</v>
      </c>
      <c r="M45" s="17">
        <v>16.636961075006113</v>
      </c>
      <c r="N45" s="17">
        <v>71.456642602559583</v>
      </c>
    </row>
    <row r="46" spans="2:14" x14ac:dyDescent="0.25">
      <c r="C46" s="91" t="s">
        <v>463</v>
      </c>
      <c r="D46" s="92">
        <v>46.4</v>
      </c>
      <c r="E46" s="92">
        <v>2.679134213957008</v>
      </c>
      <c r="F46" s="92">
        <v>47.507170795881542</v>
      </c>
      <c r="G46" s="93">
        <v>49.813694990161345</v>
      </c>
      <c r="J46" t="s">
        <v>438</v>
      </c>
      <c r="K46" s="17">
        <v>46.800000000000004</v>
      </c>
      <c r="L46" s="17">
        <v>2.5658888874958943</v>
      </c>
      <c r="M46" s="17">
        <v>50.59071489797401</v>
      </c>
      <c r="N46" s="17">
        <v>46.84339621453006</v>
      </c>
    </row>
    <row r="47" spans="2:14" x14ac:dyDescent="0.25">
      <c r="C47" s="91" t="s">
        <v>464</v>
      </c>
      <c r="D47" s="92">
        <v>48.1</v>
      </c>
      <c r="E47" s="92">
        <v>2.049862261589225</v>
      </c>
      <c r="F47" s="92">
        <v>55.728354974903006</v>
      </c>
      <c r="G47" s="93">
        <v>42.221782763507818</v>
      </c>
      <c r="J47" t="s">
        <v>442</v>
      </c>
      <c r="K47" s="17">
        <v>41.85</v>
      </c>
      <c r="L47" s="17">
        <v>5.4003656400302971</v>
      </c>
      <c r="M47" s="17">
        <v>38.488248358801947</v>
      </c>
      <c r="N47" s="17">
        <v>56.11138600116783</v>
      </c>
    </row>
    <row r="48" spans="2:14" x14ac:dyDescent="0.25">
      <c r="C48" s="94"/>
      <c r="D48" s="88">
        <f>AVERAGE(D45:D47)</f>
        <v>46.800000000000004</v>
      </c>
      <c r="E48" s="88">
        <f>AVERAGE(E45:E47)</f>
        <v>2.5658888874958943</v>
      </c>
      <c r="F48" s="88">
        <f>AVERAGE(F45:F47)</f>
        <v>50.59071489797401</v>
      </c>
      <c r="G48" s="88">
        <f>AVERAGE(G45:G47)</f>
        <v>46.84339621453006</v>
      </c>
      <c r="J48" t="s">
        <v>446</v>
      </c>
      <c r="K48" s="17">
        <v>36.4</v>
      </c>
      <c r="L48" s="17">
        <v>9.7777291728191535</v>
      </c>
      <c r="M48" s="17">
        <v>24.121661060444936</v>
      </c>
      <c r="N48" s="17">
        <v>66.100609766735985</v>
      </c>
    </row>
    <row r="49" spans="3:7" x14ac:dyDescent="0.25">
      <c r="C49" s="91" t="s">
        <v>465</v>
      </c>
      <c r="D49" s="92">
        <v>34</v>
      </c>
      <c r="E49" s="92">
        <v>3.7972342142800577</v>
      </c>
      <c r="F49" s="92">
        <v>33.54122021963537</v>
      </c>
      <c r="G49" s="93">
        <v>62.661545566084556</v>
      </c>
    </row>
    <row r="50" spans="3:7" x14ac:dyDescent="0.25">
      <c r="C50" s="91" t="s">
        <v>466</v>
      </c>
      <c r="D50" s="92">
        <v>25.9</v>
      </c>
      <c r="E50" s="92">
        <v>5.7700841211652012</v>
      </c>
      <c r="F50" s="92">
        <v>33.169769898865411</v>
      </c>
      <c r="G50" s="93">
        <v>61.060145979969491</v>
      </c>
    </row>
    <row r="51" spans="3:7" x14ac:dyDescent="0.25">
      <c r="C51" s="91" t="s">
        <v>467</v>
      </c>
      <c r="D51" s="92">
        <v>33.1</v>
      </c>
      <c r="E51" s="92">
        <v>4.1871458806078863</v>
      </c>
      <c r="F51" s="92">
        <v>36.656610463141433</v>
      </c>
      <c r="G51" s="93">
        <v>59.156243656250645</v>
      </c>
    </row>
    <row r="52" spans="3:7" x14ac:dyDescent="0.25">
      <c r="C52" s="87"/>
      <c r="D52" s="88">
        <f>AVERAGE(D49:D51)</f>
        <v>31</v>
      </c>
      <c r="E52" s="88">
        <f>AVERAGE(E49:E51)</f>
        <v>4.5848214053510485</v>
      </c>
      <c r="F52" s="88">
        <f>AVERAGE(F49:F51)</f>
        <v>34.455866860547403</v>
      </c>
      <c r="G52" s="88">
        <f>AVERAGE(G49:G51)</f>
        <v>60.959311734101561</v>
      </c>
    </row>
    <row r="53" spans="3:7" x14ac:dyDescent="0.25">
      <c r="C53" s="104" t="s">
        <v>468</v>
      </c>
      <c r="D53" s="105">
        <v>37.200000000000003</v>
      </c>
      <c r="E53" s="105">
        <v>5.0485051144256738</v>
      </c>
      <c r="F53" s="105">
        <v>31.484880035033964</v>
      </c>
      <c r="G53" s="106">
        <v>63.466614850540523</v>
      </c>
    </row>
    <row r="54" spans="3:7" x14ac:dyDescent="0.25">
      <c r="C54" s="91" t="s">
        <v>469</v>
      </c>
      <c r="D54" s="92">
        <v>37.299999999999997</v>
      </c>
      <c r="E54" s="92">
        <v>5.0581920477563074</v>
      </c>
      <c r="F54" s="92">
        <v>28.777066210268007</v>
      </c>
      <c r="G54" s="93">
        <v>66.164741741975632</v>
      </c>
    </row>
    <row r="55" spans="3:7" x14ac:dyDescent="0.25">
      <c r="C55" s="94"/>
      <c r="D55" s="88">
        <f>AVERAGE(D53:D54)</f>
        <v>37.25</v>
      </c>
      <c r="E55" s="88">
        <f>AVERAGE(E53:E54)</f>
        <v>5.0533485810909902</v>
      </c>
      <c r="F55" s="88">
        <f>AVERAGE(F53:F54)</f>
        <v>30.130973122650985</v>
      </c>
      <c r="G55" s="88">
        <f>AVERAGE(G53:G54)</f>
        <v>64.815678296258085</v>
      </c>
    </row>
    <row r="56" spans="3:7" x14ac:dyDescent="0.25">
      <c r="C56" s="91" t="s">
        <v>470</v>
      </c>
      <c r="D56" s="92">
        <v>41.5</v>
      </c>
      <c r="E56" s="92">
        <v>10.718960952482623</v>
      </c>
      <c r="F56" s="92">
        <v>21.908636617266371</v>
      </c>
      <c r="G56" s="93">
        <v>67.372402430251128</v>
      </c>
    </row>
    <row r="57" spans="3:7" x14ac:dyDescent="0.25">
      <c r="C57" s="91" t="s">
        <v>471</v>
      </c>
      <c r="D57" s="92">
        <v>35</v>
      </c>
      <c r="E57" s="92">
        <v>12.065385671897767</v>
      </c>
      <c r="F57" s="92">
        <v>27.238128643549253</v>
      </c>
      <c r="G57" s="93">
        <v>60.696485684553011</v>
      </c>
    </row>
    <row r="58" spans="3:7" x14ac:dyDescent="0.25">
      <c r="C58" s="91" t="s">
        <v>472</v>
      </c>
      <c r="D58" s="92">
        <v>32.700000000000003</v>
      </c>
      <c r="E58" s="92">
        <v>6.5488408940770704</v>
      </c>
      <c r="F58" s="92">
        <v>23.218217920519177</v>
      </c>
      <c r="G58" s="93">
        <v>70.232941185403803</v>
      </c>
    </row>
    <row r="59" spans="3:7" x14ac:dyDescent="0.25">
      <c r="C59" s="94"/>
      <c r="D59" s="88">
        <f>AVERAGE(D56:D58)</f>
        <v>36.4</v>
      </c>
      <c r="E59" s="88">
        <f>AVERAGE(E56:E58)</f>
        <v>9.7777291728191535</v>
      </c>
      <c r="F59" s="88">
        <f>AVERAGE(F56:F58)</f>
        <v>24.121661060444936</v>
      </c>
      <c r="G59" s="88">
        <f>AVERAGE(G56:G58)</f>
        <v>66.100609766735985</v>
      </c>
    </row>
    <row r="60" spans="3:7" x14ac:dyDescent="0.25">
      <c r="C60" s="91" t="s">
        <v>473</v>
      </c>
      <c r="D60" s="92">
        <v>22.5</v>
      </c>
      <c r="E60" s="92">
        <v>5.638770805371478</v>
      </c>
      <c r="F60" s="92">
        <v>78.089757014321208</v>
      </c>
      <c r="G60" s="93">
        <v>16.271472180307263</v>
      </c>
    </row>
    <row r="61" spans="3:7" x14ac:dyDescent="0.25">
      <c r="C61" s="91" t="s">
        <v>474</v>
      </c>
      <c r="D61" s="92">
        <v>24.3</v>
      </c>
      <c r="E61" s="92">
        <v>6.907521729171088</v>
      </c>
      <c r="F61" s="92">
        <v>75.195618264692101</v>
      </c>
      <c r="G61" s="93">
        <v>17.896860006136855</v>
      </c>
    </row>
    <row r="62" spans="3:7" x14ac:dyDescent="0.25">
      <c r="C62" s="91" t="s">
        <v>475</v>
      </c>
      <c r="D62" s="92">
        <v>28.2</v>
      </c>
      <c r="E62" s="92">
        <v>11.772538694602972</v>
      </c>
      <c r="F62" s="92">
        <v>74.18400223037473</v>
      </c>
      <c r="G62" s="93">
        <v>14.043459075022206</v>
      </c>
    </row>
    <row r="63" spans="3:7" x14ac:dyDescent="0.25">
      <c r="C63" s="87"/>
      <c r="D63" s="88">
        <f>AVERAGE(D60:D62)</f>
        <v>25</v>
      </c>
      <c r="E63" s="88">
        <f>AVERAGE(E60:E62)</f>
        <v>8.1062770763818452</v>
      </c>
      <c r="F63" s="88">
        <f>AVERAGE(F60:F62)</f>
        <v>75.82312583646268</v>
      </c>
      <c r="G63" s="88">
        <f>AVERAGE(G60:G62)</f>
        <v>16.070597087155441</v>
      </c>
    </row>
    <row r="64" spans="3:7" x14ac:dyDescent="0.25">
      <c r="C64" s="91" t="s">
        <v>476</v>
      </c>
      <c r="D64" s="92">
        <v>36.1</v>
      </c>
      <c r="E64" s="92">
        <v>3.4069640966506327</v>
      </c>
      <c r="F64" s="92">
        <v>70.367389197377278</v>
      </c>
      <c r="G64" s="93">
        <v>26.22564670597227</v>
      </c>
    </row>
    <row r="65" spans="3:7" x14ac:dyDescent="0.25">
      <c r="C65" s="91" t="s">
        <v>477</v>
      </c>
      <c r="D65" s="92">
        <v>36.799999999999997</v>
      </c>
      <c r="E65" s="92">
        <v>2.7016811825949296</v>
      </c>
      <c r="F65" s="92">
        <v>66.008209853806477</v>
      </c>
      <c r="G65" s="93">
        <v>31.290108963598687</v>
      </c>
    </row>
    <row r="66" spans="3:7" x14ac:dyDescent="0.25">
      <c r="C66" s="94"/>
      <c r="D66" s="88">
        <f>AVERAGE(D64:D65)</f>
        <v>36.450000000000003</v>
      </c>
      <c r="E66" s="88">
        <f>AVERAGE(E64:E65)</f>
        <v>3.0543226396227814</v>
      </c>
      <c r="F66" s="88">
        <f>AVERAGE(F64:F65)</f>
        <v>68.187799525591885</v>
      </c>
      <c r="G66" s="88">
        <f>AVERAGE(G64:G65)</f>
        <v>28.757877834785479</v>
      </c>
    </row>
    <row r="67" spans="3:7" x14ac:dyDescent="0.25">
      <c r="C67" s="91" t="s">
        <v>478</v>
      </c>
      <c r="D67" s="92">
        <v>30.8</v>
      </c>
      <c r="E67" s="92">
        <v>10.603647135029451</v>
      </c>
      <c r="F67" s="92">
        <v>17.146963138476263</v>
      </c>
      <c r="G67" s="93">
        <v>72.249389726494329</v>
      </c>
    </row>
    <row r="68" spans="3:7" x14ac:dyDescent="0.25">
      <c r="C68" s="91" t="s">
        <v>479</v>
      </c>
      <c r="D68" s="92">
        <v>31.6</v>
      </c>
      <c r="E68" s="92">
        <v>13.209145509839237</v>
      </c>
      <c r="F68" s="92">
        <v>16.126959011535966</v>
      </c>
      <c r="G68" s="93">
        <v>70.663895478624852</v>
      </c>
    </row>
    <row r="69" spans="3:7" x14ac:dyDescent="0.25">
      <c r="C69" s="94"/>
      <c r="D69" s="88">
        <f>AVERAGE(D67:D68)</f>
        <v>31.200000000000003</v>
      </c>
      <c r="E69" s="88">
        <f>AVERAGE(E67:E68)</f>
        <v>11.906396322434343</v>
      </c>
      <c r="F69" s="88">
        <f>AVERAGE(F67:F68)</f>
        <v>16.636961075006113</v>
      </c>
      <c r="G69" s="88">
        <f>AVERAGE(G67:G68)</f>
        <v>71.456642602559583</v>
      </c>
    </row>
    <row r="70" spans="3:7" x14ac:dyDescent="0.25">
      <c r="C70" s="104" t="s">
        <v>480</v>
      </c>
      <c r="D70" s="105">
        <v>40.700000000000003</v>
      </c>
      <c r="E70" s="105">
        <v>5.247614565836515</v>
      </c>
      <c r="F70" s="105">
        <v>38.378824372214574</v>
      </c>
      <c r="G70" s="106">
        <v>56.373561061948955</v>
      </c>
    </row>
    <row r="71" spans="3:7" x14ac:dyDescent="0.25">
      <c r="C71" s="91" t="s">
        <v>481</v>
      </c>
      <c r="D71" s="92">
        <v>43</v>
      </c>
      <c r="E71" s="92">
        <v>5.5531167142240792</v>
      </c>
      <c r="F71" s="92">
        <v>38.59767234538932</v>
      </c>
      <c r="G71" s="93">
        <v>55.849210940386705</v>
      </c>
    </row>
    <row r="72" spans="3:7" x14ac:dyDescent="0.25">
      <c r="C72" s="94"/>
      <c r="D72" s="88">
        <f>AVERAGE(D70:D71)</f>
        <v>41.85</v>
      </c>
      <c r="E72" s="88">
        <f>AVERAGE(E70:E71)</f>
        <v>5.4003656400302971</v>
      </c>
      <c r="F72" s="88">
        <f>AVERAGE(F70:F71)</f>
        <v>38.488248358801947</v>
      </c>
      <c r="G72" s="88">
        <f>AVERAGE(G70:G71)</f>
        <v>56.11138600116783</v>
      </c>
    </row>
    <row r="73" spans="3:7" x14ac:dyDescent="0.25">
      <c r="C73" s="104" t="s">
        <v>482</v>
      </c>
      <c r="D73" s="105">
        <v>32</v>
      </c>
      <c r="E73" s="105">
        <v>4.9680854124403613</v>
      </c>
      <c r="F73" s="105">
        <v>20.594336783846245</v>
      </c>
      <c r="G73" s="106">
        <v>74.437577803713367</v>
      </c>
    </row>
    <row r="74" spans="3:7" x14ac:dyDescent="0.25">
      <c r="C74" s="91" t="s">
        <v>483</v>
      </c>
      <c r="D74" s="92">
        <v>30</v>
      </c>
      <c r="E74" s="92">
        <v>5.1302155817991544</v>
      </c>
      <c r="F74" s="92">
        <v>19.469710525269356</v>
      </c>
      <c r="G74" s="93">
        <v>75.40007389293136</v>
      </c>
    </row>
    <row r="75" spans="3:7" x14ac:dyDescent="0.25">
      <c r="C75" s="87"/>
      <c r="D75" s="88">
        <f>AVERAGE(D73:D74)</f>
        <v>31</v>
      </c>
      <c r="E75" s="88">
        <f>AVERAGE(E73:E74)</f>
        <v>5.0491504971197578</v>
      </c>
      <c r="F75" s="88">
        <f>AVERAGE(F73:F74)</f>
        <v>20.032023654557801</v>
      </c>
      <c r="G75" s="88">
        <f>AVERAGE(G73:G74)</f>
        <v>74.918825848322371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R20" sqref="R20"/>
    </sheetView>
  </sheetViews>
  <sheetFormatPr defaultRowHeight="13.7" customHeight="1" x14ac:dyDescent="0.25"/>
  <cols>
    <col min="1" max="1" width="7.28515625" style="108" customWidth="1"/>
    <col min="2" max="2" width="10.7109375" style="108" customWidth="1"/>
    <col min="3" max="3" width="10" style="108" customWidth="1"/>
    <col min="4" max="4" width="8.85546875" style="108" customWidth="1"/>
    <col min="5" max="5" width="9" style="108" customWidth="1"/>
    <col min="6" max="6" width="8" style="108" customWidth="1"/>
    <col min="7" max="7" width="11.140625" style="108" customWidth="1"/>
    <col min="8" max="8" width="9.85546875" style="108" customWidth="1"/>
    <col min="9" max="9" width="10.140625" style="108" customWidth="1"/>
    <col min="10" max="10" width="8.7109375" style="108" customWidth="1"/>
    <col min="11" max="11" width="7.5703125" style="108" customWidth="1"/>
    <col min="12" max="12" width="12.42578125" style="108" customWidth="1"/>
    <col min="13" max="13" width="9.42578125" style="108" customWidth="1"/>
    <col min="14" max="14" width="11.85546875" style="108" customWidth="1"/>
    <col min="15" max="15" width="9" style="108" customWidth="1"/>
    <col min="16" max="16384" width="9.140625" style="108"/>
  </cols>
  <sheetData>
    <row r="1" spans="1:14" ht="13.7" customHeight="1" x14ac:dyDescent="0.25">
      <c r="A1" s="115" t="s">
        <v>603</v>
      </c>
      <c r="J1" s="107"/>
      <c r="K1" s="109" t="s">
        <v>602</v>
      </c>
    </row>
    <row r="2" spans="1:14" ht="13.7" customHeight="1" x14ac:dyDescent="0.25">
      <c r="A2" s="114" t="s">
        <v>601</v>
      </c>
      <c r="J2" s="107"/>
      <c r="K2" s="109" t="s">
        <v>600</v>
      </c>
    </row>
    <row r="3" spans="1:14" ht="13.7" customHeight="1" x14ac:dyDescent="0.25">
      <c r="A3" s="114" t="s">
        <v>599</v>
      </c>
      <c r="J3" s="107"/>
      <c r="K3" s="108" t="s">
        <v>598</v>
      </c>
    </row>
    <row r="4" spans="1:14" ht="13.7" customHeight="1" x14ac:dyDescent="0.25">
      <c r="J4" s="107"/>
      <c r="K4" s="108" t="s">
        <v>597</v>
      </c>
    </row>
    <row r="5" spans="1:14" ht="13.7" customHeight="1" x14ac:dyDescent="0.25">
      <c r="J5" s="107"/>
    </row>
    <row r="6" spans="1:14" ht="13.7" customHeight="1" x14ac:dyDescent="0.25">
      <c r="A6" s="111" t="s">
        <v>596</v>
      </c>
      <c r="J6" s="107"/>
      <c r="K6" s="108" t="s">
        <v>595</v>
      </c>
    </row>
    <row r="7" spans="1:14" ht="13.7" customHeight="1" x14ac:dyDescent="0.25">
      <c r="A7" s="111" t="s">
        <v>594</v>
      </c>
      <c r="J7" s="107"/>
    </row>
    <row r="8" spans="1:14" ht="13.7" customHeight="1" x14ac:dyDescent="0.25">
      <c r="A8" s="111" t="s">
        <v>593</v>
      </c>
      <c r="J8" s="107"/>
      <c r="K8" s="108" t="s">
        <v>592</v>
      </c>
    </row>
    <row r="9" spans="1:14" ht="13.7" customHeight="1" x14ac:dyDescent="0.25">
      <c r="E9" s="107"/>
      <c r="F9" s="112" t="s">
        <v>591</v>
      </c>
    </row>
    <row r="10" spans="1:14" ht="13.7" customHeight="1" thickBot="1" x14ac:dyDescent="0.3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3.7" customHeight="1" x14ac:dyDescent="0.25">
      <c r="A11" s="116"/>
      <c r="B11" s="117"/>
      <c r="C11" s="117"/>
      <c r="D11" s="117"/>
      <c r="E11" s="118"/>
      <c r="F11" s="131"/>
      <c r="G11" s="128"/>
      <c r="H11" s="116"/>
      <c r="I11" s="117"/>
      <c r="J11" s="117"/>
      <c r="K11" s="117"/>
      <c r="L11" s="118"/>
      <c r="M11" s="131"/>
      <c r="N11" s="128"/>
    </row>
    <row r="12" spans="1:14" ht="13.7" customHeight="1" x14ac:dyDescent="0.25">
      <c r="A12" s="119"/>
      <c r="B12" s="120"/>
      <c r="C12" s="125" t="s">
        <v>589</v>
      </c>
      <c r="D12" s="120"/>
      <c r="E12" s="121"/>
      <c r="F12" s="110"/>
      <c r="G12" s="129"/>
      <c r="H12" s="119"/>
      <c r="I12" s="120"/>
      <c r="J12" s="125" t="s">
        <v>589</v>
      </c>
      <c r="K12" s="120"/>
      <c r="L12" s="121"/>
      <c r="M12" s="110"/>
      <c r="N12" s="129"/>
    </row>
    <row r="13" spans="1:14" ht="13.7" customHeight="1" x14ac:dyDescent="0.25">
      <c r="A13" s="119" t="s">
        <v>587</v>
      </c>
      <c r="B13" s="120" t="s">
        <v>586</v>
      </c>
      <c r="C13" s="120" t="s">
        <v>29</v>
      </c>
      <c r="D13" s="120" t="s">
        <v>3</v>
      </c>
      <c r="E13" s="121" t="s">
        <v>30</v>
      </c>
      <c r="F13" s="138" t="s">
        <v>16</v>
      </c>
      <c r="G13" s="129"/>
      <c r="H13" s="119" t="s">
        <v>587</v>
      </c>
      <c r="I13" s="120" t="s">
        <v>586</v>
      </c>
      <c r="J13" s="120" t="s">
        <v>29</v>
      </c>
      <c r="K13" s="120" t="s">
        <v>3</v>
      </c>
      <c r="L13" s="121" t="s">
        <v>30</v>
      </c>
      <c r="M13" s="138" t="s">
        <v>16</v>
      </c>
      <c r="N13" s="129"/>
    </row>
    <row r="14" spans="1:14" ht="13.7" customHeight="1" x14ac:dyDescent="0.25">
      <c r="A14" s="119" t="s">
        <v>582</v>
      </c>
      <c r="B14" s="120" t="s">
        <v>581</v>
      </c>
      <c r="C14" s="125" t="s">
        <v>585</v>
      </c>
      <c r="D14" s="120"/>
      <c r="E14" s="121" t="s">
        <v>579</v>
      </c>
      <c r="F14" s="138" t="s">
        <v>584</v>
      </c>
      <c r="G14" s="129"/>
      <c r="H14" s="119" t="s">
        <v>582</v>
      </c>
      <c r="I14" s="120" t="s">
        <v>581</v>
      </c>
      <c r="J14" s="125" t="s">
        <v>580</v>
      </c>
      <c r="K14" s="120"/>
      <c r="L14" s="121" t="s">
        <v>579</v>
      </c>
      <c r="M14" s="138" t="s">
        <v>584</v>
      </c>
      <c r="N14" s="129"/>
    </row>
    <row r="15" spans="1:14" ht="13.7" customHeight="1" thickBot="1" x14ac:dyDescent="0.3">
      <c r="A15" s="122"/>
      <c r="B15" s="123"/>
      <c r="C15" s="123"/>
      <c r="D15" s="123"/>
      <c r="E15" s="124"/>
      <c r="F15" s="132"/>
      <c r="G15" s="130"/>
      <c r="H15" s="122"/>
      <c r="I15" s="123"/>
      <c r="J15" s="123"/>
      <c r="K15" s="123"/>
      <c r="L15" s="124"/>
      <c r="M15" s="132"/>
      <c r="N15" s="130"/>
    </row>
    <row r="16" spans="1:14" ht="13.7" customHeight="1" x14ac:dyDescent="0.25">
      <c r="A16" s="113" t="s">
        <v>655</v>
      </c>
      <c r="B16" s="133">
        <v>105</v>
      </c>
      <c r="C16" s="113">
        <v>0.83789999999999998</v>
      </c>
      <c r="D16" s="113">
        <v>22.81</v>
      </c>
      <c r="E16" s="140">
        <v>789.2</v>
      </c>
      <c r="F16" s="143"/>
      <c r="G16" s="113"/>
      <c r="H16" s="113" t="s">
        <v>654</v>
      </c>
      <c r="I16" s="144" t="s">
        <v>33</v>
      </c>
      <c r="J16" s="113">
        <v>1.099</v>
      </c>
      <c r="K16" s="146">
        <v>71.92</v>
      </c>
      <c r="L16" s="139">
        <v>1506</v>
      </c>
      <c r="M16" s="137"/>
    </row>
    <row r="17" spans="1:13" ht="13.7" customHeight="1" x14ac:dyDescent="0.25">
      <c r="A17" s="113" t="s">
        <v>653</v>
      </c>
      <c r="B17" s="133">
        <v>106</v>
      </c>
      <c r="C17" s="113">
        <v>0.46639999999999998</v>
      </c>
      <c r="D17" s="113">
        <v>13.17</v>
      </c>
      <c r="E17" s="140">
        <v>347.8</v>
      </c>
      <c r="F17" s="143"/>
      <c r="G17" s="113"/>
      <c r="H17" s="113" t="s">
        <v>652</v>
      </c>
      <c r="I17" s="144" t="s">
        <v>34</v>
      </c>
      <c r="J17" s="113">
        <v>1.1220000000000001</v>
      </c>
      <c r="K17" s="146">
        <v>71.959999999999994</v>
      </c>
      <c r="L17" s="139">
        <v>1220</v>
      </c>
      <c r="M17" s="137"/>
    </row>
    <row r="18" spans="1:13" ht="13.7" customHeight="1" x14ac:dyDescent="0.25">
      <c r="A18" s="113" t="s">
        <v>651</v>
      </c>
      <c r="B18" s="133">
        <v>107</v>
      </c>
      <c r="C18" s="113">
        <v>0.2833</v>
      </c>
      <c r="D18" s="113">
        <v>6.1269999999999998</v>
      </c>
      <c r="E18" s="140">
        <v>586.20000000000005</v>
      </c>
      <c r="F18" s="143"/>
      <c r="G18" s="113"/>
      <c r="H18" s="113" t="s">
        <v>650</v>
      </c>
      <c r="I18" s="144" t="s">
        <v>35</v>
      </c>
      <c r="J18" s="113">
        <v>1.054</v>
      </c>
      <c r="K18" s="146">
        <v>69.05</v>
      </c>
      <c r="L18" s="139">
        <v>1195</v>
      </c>
      <c r="M18" s="137"/>
    </row>
    <row r="19" spans="1:13" ht="13.7" customHeight="1" x14ac:dyDescent="0.25">
      <c r="A19" s="113" t="s">
        <v>649</v>
      </c>
      <c r="B19" s="133">
        <v>108</v>
      </c>
      <c r="C19" s="113">
        <v>6.3700000000000007E-2</v>
      </c>
      <c r="D19" s="113">
        <v>2.1549999999999998</v>
      </c>
      <c r="E19" s="140">
        <v>366.5</v>
      </c>
      <c r="F19" s="143"/>
      <c r="G19" s="113"/>
      <c r="H19" s="113" t="s">
        <v>648</v>
      </c>
      <c r="I19" s="144" t="s">
        <v>36</v>
      </c>
      <c r="J19" s="113">
        <v>1.071</v>
      </c>
      <c r="K19" s="146">
        <v>69.83</v>
      </c>
      <c r="L19" s="139">
        <v>1279</v>
      </c>
      <c r="M19" s="137"/>
    </row>
    <row r="20" spans="1:13" ht="13.7" customHeight="1" x14ac:dyDescent="0.25">
      <c r="A20" s="113" t="s">
        <v>647</v>
      </c>
      <c r="B20" s="135" t="s">
        <v>19</v>
      </c>
      <c r="C20" s="113">
        <v>1.8420000000000001</v>
      </c>
      <c r="D20" s="113">
        <v>44.65</v>
      </c>
      <c r="E20" s="140">
        <v>1650</v>
      </c>
      <c r="F20" s="143"/>
      <c r="G20" s="113"/>
      <c r="H20" s="113" t="s">
        <v>646</v>
      </c>
      <c r="I20" s="144" t="s">
        <v>37</v>
      </c>
      <c r="J20" s="113">
        <v>2.4529999999999998</v>
      </c>
      <c r="K20" s="146">
        <v>69.099999999999994</v>
      </c>
      <c r="L20" s="139">
        <v>3235</v>
      </c>
      <c r="M20" s="137"/>
    </row>
    <row r="21" spans="1:13" ht="13.7" customHeight="1" x14ac:dyDescent="0.25">
      <c r="A21" s="113" t="s">
        <v>645</v>
      </c>
      <c r="B21" s="135" t="s">
        <v>20</v>
      </c>
      <c r="C21" s="113">
        <v>1.835</v>
      </c>
      <c r="D21" s="113">
        <v>44.48</v>
      </c>
      <c r="E21" s="140">
        <v>1585</v>
      </c>
      <c r="F21" s="143"/>
      <c r="G21" s="113"/>
      <c r="H21" s="113" t="s">
        <v>644</v>
      </c>
      <c r="I21" s="144" t="s">
        <v>38</v>
      </c>
      <c r="J21" s="113">
        <v>2.5019999999999998</v>
      </c>
      <c r="K21" s="146">
        <v>69.86</v>
      </c>
      <c r="L21" s="139">
        <v>3615</v>
      </c>
      <c r="M21" s="137"/>
    </row>
    <row r="22" spans="1:13" ht="13.7" customHeight="1" x14ac:dyDescent="0.25">
      <c r="A22" s="113" t="s">
        <v>643</v>
      </c>
      <c r="B22" s="135" t="s">
        <v>21</v>
      </c>
      <c r="C22" s="113">
        <v>1.823</v>
      </c>
      <c r="D22" s="113">
        <v>44.13</v>
      </c>
      <c r="E22" s="140">
        <v>1986</v>
      </c>
      <c r="F22" s="143"/>
      <c r="G22" s="113"/>
      <c r="H22" s="113" t="s">
        <v>642</v>
      </c>
      <c r="I22" s="144" t="s">
        <v>39</v>
      </c>
      <c r="J22" s="113">
        <v>2.4540000000000002</v>
      </c>
      <c r="K22" s="146">
        <v>69.47</v>
      </c>
      <c r="L22" s="139">
        <v>3227</v>
      </c>
      <c r="M22" s="137"/>
    </row>
    <row r="23" spans="1:13" ht="13.7" customHeight="1" x14ac:dyDescent="0.25">
      <c r="A23" s="113" t="s">
        <v>641</v>
      </c>
      <c r="B23" s="135" t="s">
        <v>22</v>
      </c>
      <c r="C23" s="113">
        <v>1.819</v>
      </c>
      <c r="D23" s="113">
        <v>44.02</v>
      </c>
      <c r="E23" s="140">
        <v>1636</v>
      </c>
      <c r="F23" s="143"/>
      <c r="G23" s="113"/>
      <c r="H23" s="113" t="s">
        <v>640</v>
      </c>
      <c r="I23" s="144" t="s">
        <v>40</v>
      </c>
      <c r="J23" s="113">
        <v>2.2759999999999998</v>
      </c>
      <c r="K23" s="146">
        <v>71.099999999999994</v>
      </c>
      <c r="L23" s="139">
        <v>2659</v>
      </c>
      <c r="M23" s="137"/>
    </row>
    <row r="24" spans="1:13" ht="13.7" customHeight="1" x14ac:dyDescent="0.25">
      <c r="A24" s="113" t="s">
        <v>639</v>
      </c>
      <c r="B24" s="135" t="s">
        <v>23</v>
      </c>
      <c r="C24" s="113">
        <v>1.806</v>
      </c>
      <c r="D24" s="113">
        <v>44.03</v>
      </c>
      <c r="E24" s="140">
        <v>1693</v>
      </c>
      <c r="F24" s="143"/>
      <c r="G24" s="113"/>
      <c r="H24" s="113" t="s">
        <v>638</v>
      </c>
      <c r="I24" s="144" t="s">
        <v>41</v>
      </c>
      <c r="J24" s="113">
        <v>2.2709999999999999</v>
      </c>
      <c r="K24" s="146">
        <v>71.739999999999995</v>
      </c>
      <c r="L24" s="139">
        <v>2442</v>
      </c>
      <c r="M24" s="137"/>
    </row>
    <row r="25" spans="1:13" ht="13.7" customHeight="1" x14ac:dyDescent="0.25">
      <c r="A25" s="113" t="s">
        <v>637</v>
      </c>
      <c r="B25" s="135" t="s">
        <v>24</v>
      </c>
      <c r="C25" s="113">
        <v>3.9449999999999998</v>
      </c>
      <c r="D25" s="113">
        <v>51.12</v>
      </c>
      <c r="E25" s="140">
        <v>1101</v>
      </c>
      <c r="F25" s="143"/>
      <c r="G25" s="113"/>
      <c r="H25" s="113" t="s">
        <v>636</v>
      </c>
      <c r="I25" s="144" t="s">
        <v>42</v>
      </c>
      <c r="J25" s="113">
        <v>2.2559999999999998</v>
      </c>
      <c r="K25" s="146">
        <v>71.650000000000006</v>
      </c>
      <c r="L25" s="139">
        <v>2689</v>
      </c>
      <c r="M25" s="137"/>
    </row>
    <row r="26" spans="1:13" ht="13.7" customHeight="1" x14ac:dyDescent="0.25">
      <c r="A26" s="113" t="s">
        <v>635</v>
      </c>
      <c r="B26" s="135" t="s">
        <v>25</v>
      </c>
      <c r="C26" s="113">
        <v>3.8319999999999999</v>
      </c>
      <c r="D26" s="113">
        <v>50.48</v>
      </c>
      <c r="E26" s="140">
        <v>821.8</v>
      </c>
      <c r="F26" s="143"/>
      <c r="G26" s="113"/>
      <c r="H26" s="113" t="s">
        <v>634</v>
      </c>
      <c r="I26" s="144" t="s">
        <v>43</v>
      </c>
      <c r="J26" s="113">
        <v>1.369</v>
      </c>
      <c r="K26" s="146">
        <v>66.959999999999994</v>
      </c>
      <c r="L26" s="139">
        <v>1920</v>
      </c>
      <c r="M26" s="137"/>
    </row>
    <row r="27" spans="1:13" ht="13.7" customHeight="1" x14ac:dyDescent="0.25">
      <c r="A27" s="113" t="s">
        <v>633</v>
      </c>
      <c r="B27" s="135" t="s">
        <v>26</v>
      </c>
      <c r="C27" s="141">
        <v>3.95</v>
      </c>
      <c r="D27" s="113">
        <v>51.37</v>
      </c>
      <c r="E27" s="140">
        <v>988.8</v>
      </c>
      <c r="F27" s="143"/>
      <c r="G27" s="113"/>
      <c r="H27" s="113" t="s">
        <v>632</v>
      </c>
      <c r="I27" s="144" t="s">
        <v>44</v>
      </c>
      <c r="J27" s="113">
        <v>1.1240000000000001</v>
      </c>
      <c r="K27" s="146">
        <v>62.74</v>
      </c>
      <c r="L27" s="139">
        <v>1485</v>
      </c>
      <c r="M27" s="137"/>
    </row>
    <row r="28" spans="1:13" ht="13.7" customHeight="1" x14ac:dyDescent="0.25">
      <c r="A28" s="113" t="s">
        <v>631</v>
      </c>
      <c r="B28" s="135" t="s">
        <v>27</v>
      </c>
      <c r="C28" s="113">
        <v>3.9780000000000002</v>
      </c>
      <c r="D28" s="146">
        <v>51.3</v>
      </c>
      <c r="E28" s="140">
        <v>1053</v>
      </c>
      <c r="F28" s="143"/>
      <c r="G28" s="113"/>
      <c r="H28" s="113" t="s">
        <v>630</v>
      </c>
      <c r="I28" s="144" t="s">
        <v>45</v>
      </c>
      <c r="J28" s="113">
        <v>1.351</v>
      </c>
      <c r="K28" s="146">
        <v>66.91</v>
      </c>
      <c r="L28" s="139">
        <v>1610</v>
      </c>
      <c r="M28" s="137"/>
    </row>
    <row r="29" spans="1:13" ht="13.7" customHeight="1" x14ac:dyDescent="0.25">
      <c r="A29" s="113" t="s">
        <v>629</v>
      </c>
      <c r="B29" s="135" t="s">
        <v>28</v>
      </c>
      <c r="C29" s="113">
        <v>3.8759999999999999</v>
      </c>
      <c r="D29" s="113">
        <v>50.37</v>
      </c>
      <c r="E29" s="140">
        <v>837.8</v>
      </c>
      <c r="F29" s="143"/>
      <c r="G29" s="113"/>
      <c r="H29" s="113" t="s">
        <v>628</v>
      </c>
      <c r="I29" s="144" t="s">
        <v>46</v>
      </c>
      <c r="J29" s="113">
        <v>2.2429999999999999</v>
      </c>
      <c r="K29" s="146">
        <v>74.3</v>
      </c>
      <c r="L29" s="139">
        <v>4096</v>
      </c>
      <c r="M29" s="137"/>
    </row>
    <row r="30" spans="1:13" ht="13.7" customHeight="1" x14ac:dyDescent="0.25">
      <c r="A30" s="113" t="s">
        <v>627</v>
      </c>
      <c r="B30" s="135" t="s">
        <v>19</v>
      </c>
      <c r="C30" s="143"/>
      <c r="D30" s="143"/>
      <c r="E30" s="143"/>
      <c r="F30" s="113">
        <v>7.7</v>
      </c>
      <c r="G30" s="113"/>
      <c r="H30" s="113" t="s">
        <v>626</v>
      </c>
      <c r="I30" s="144" t="s">
        <v>47</v>
      </c>
      <c r="J30" s="113">
        <v>2.1949999999999998</v>
      </c>
      <c r="K30" s="146">
        <v>72.41</v>
      </c>
      <c r="L30" s="139">
        <v>3912</v>
      </c>
      <c r="M30" s="137"/>
    </row>
    <row r="31" spans="1:13" ht="13.7" customHeight="1" x14ac:dyDescent="0.25">
      <c r="A31" s="113" t="s">
        <v>625</v>
      </c>
      <c r="B31" s="135" t="s">
        <v>20</v>
      </c>
      <c r="C31" s="143"/>
      <c r="D31" s="143"/>
      <c r="E31" s="143"/>
      <c r="F31" s="113">
        <v>8.4</v>
      </c>
      <c r="G31" s="113"/>
      <c r="H31" s="113" t="s">
        <v>624</v>
      </c>
      <c r="I31" s="144" t="s">
        <v>48</v>
      </c>
      <c r="J31" s="113">
        <v>2.2410000000000001</v>
      </c>
      <c r="K31" s="146">
        <v>74.400000000000006</v>
      </c>
      <c r="L31" s="139">
        <v>3938</v>
      </c>
      <c r="M31" s="137"/>
    </row>
    <row r="32" spans="1:13" ht="13.7" customHeight="1" x14ac:dyDescent="0.25">
      <c r="A32" s="113" t="s">
        <v>623</v>
      </c>
      <c r="B32" s="135" t="s">
        <v>21</v>
      </c>
      <c r="C32" s="143"/>
      <c r="D32" s="143"/>
      <c r="E32" s="143"/>
      <c r="F32" s="113">
        <v>7.9</v>
      </c>
      <c r="G32" s="113"/>
      <c r="H32" s="113" t="s">
        <v>622</v>
      </c>
      <c r="I32" s="144" t="s">
        <v>49</v>
      </c>
      <c r="J32" s="113">
        <v>2.923</v>
      </c>
      <c r="K32" s="146">
        <v>77.03</v>
      </c>
      <c r="L32" s="139">
        <v>2179</v>
      </c>
      <c r="M32" s="137"/>
    </row>
    <row r="33" spans="1:13" ht="13.7" customHeight="1" x14ac:dyDescent="0.25">
      <c r="A33" s="113" t="s">
        <v>621</v>
      </c>
      <c r="B33" s="135" t="s">
        <v>22</v>
      </c>
      <c r="C33" s="143"/>
      <c r="D33" s="143"/>
      <c r="E33" s="143"/>
      <c r="F33" s="113">
        <v>7.5</v>
      </c>
      <c r="G33" s="113"/>
      <c r="H33" s="113" t="s">
        <v>620</v>
      </c>
      <c r="I33" s="144" t="s">
        <v>50</v>
      </c>
      <c r="J33" s="113">
        <v>2.948</v>
      </c>
      <c r="K33" s="146">
        <v>76.62</v>
      </c>
      <c r="L33" s="139">
        <v>2235</v>
      </c>
      <c r="M33" s="137"/>
    </row>
    <row r="34" spans="1:13" ht="13.7" customHeight="1" x14ac:dyDescent="0.25">
      <c r="A34" s="113" t="s">
        <v>619</v>
      </c>
      <c r="B34" s="135" t="s">
        <v>23</v>
      </c>
      <c r="C34" s="143"/>
      <c r="D34" s="143"/>
      <c r="E34" s="143"/>
      <c r="F34" s="113">
        <v>6.7</v>
      </c>
      <c r="G34" s="113"/>
      <c r="H34" s="113" t="s">
        <v>618</v>
      </c>
      <c r="I34" s="144" t="s">
        <v>51</v>
      </c>
      <c r="J34" s="113">
        <v>2.9140000000000001</v>
      </c>
      <c r="K34" s="146">
        <v>77.47</v>
      </c>
      <c r="L34" s="139">
        <v>2284</v>
      </c>
      <c r="M34" s="137"/>
    </row>
    <row r="35" spans="1:13" ht="13.7" customHeight="1" x14ac:dyDescent="0.25">
      <c r="A35" s="113" t="s">
        <v>617</v>
      </c>
      <c r="B35" s="135" t="s">
        <v>24</v>
      </c>
      <c r="C35" s="143"/>
      <c r="D35" s="143"/>
      <c r="E35" s="143"/>
      <c r="F35" s="113">
        <v>5.3</v>
      </c>
      <c r="G35" s="113"/>
      <c r="H35" s="113" t="s">
        <v>616</v>
      </c>
      <c r="I35" s="144" t="s">
        <v>52</v>
      </c>
      <c r="J35" s="113">
        <v>1.046</v>
      </c>
      <c r="K35" s="146">
        <v>38.21</v>
      </c>
      <c r="L35" s="139">
        <v>2404</v>
      </c>
      <c r="M35" s="137"/>
    </row>
    <row r="36" spans="1:13" ht="13.7" customHeight="1" x14ac:dyDescent="0.25">
      <c r="A36" s="113" t="s">
        <v>615</v>
      </c>
      <c r="B36" s="135" t="s">
        <v>25</v>
      </c>
      <c r="C36" s="143"/>
      <c r="D36" s="143"/>
      <c r="E36" s="143"/>
      <c r="F36" s="113">
        <v>3.5</v>
      </c>
      <c r="G36" s="113"/>
      <c r="H36" s="113" t="s">
        <v>614</v>
      </c>
      <c r="I36" s="144" t="s">
        <v>53</v>
      </c>
      <c r="J36" s="113">
        <v>1.83</v>
      </c>
      <c r="K36" s="146">
        <v>68.52</v>
      </c>
      <c r="L36" s="139">
        <v>2706</v>
      </c>
      <c r="M36" s="137"/>
    </row>
    <row r="37" spans="1:13" ht="13.7" customHeight="1" x14ac:dyDescent="0.25">
      <c r="A37" s="113" t="s">
        <v>613</v>
      </c>
      <c r="B37" s="135" t="s">
        <v>26</v>
      </c>
      <c r="C37" s="143"/>
      <c r="D37" s="143"/>
      <c r="E37" s="143"/>
      <c r="F37" s="145">
        <v>4</v>
      </c>
      <c r="G37" s="113"/>
      <c r="H37" s="113" t="s">
        <v>612</v>
      </c>
      <c r="I37" s="144" t="s">
        <v>54</v>
      </c>
      <c r="J37" s="113">
        <v>1.244</v>
      </c>
      <c r="K37" s="146">
        <v>57.17</v>
      </c>
      <c r="L37" s="139">
        <v>2519</v>
      </c>
      <c r="M37" s="137"/>
    </row>
    <row r="38" spans="1:13" ht="13.7" customHeight="1" x14ac:dyDescent="0.25">
      <c r="A38" s="113" t="s">
        <v>611</v>
      </c>
      <c r="B38" s="135" t="s">
        <v>27</v>
      </c>
      <c r="C38" s="143"/>
      <c r="D38" s="143"/>
      <c r="E38" s="143"/>
      <c r="F38" s="113">
        <v>9.9</v>
      </c>
      <c r="G38" s="113"/>
      <c r="H38" s="113" t="s">
        <v>610</v>
      </c>
      <c r="I38" s="144" t="s">
        <v>55</v>
      </c>
      <c r="J38" s="113">
        <v>0.45519999999999999</v>
      </c>
      <c r="K38" s="146">
        <v>27.99</v>
      </c>
      <c r="L38" s="139">
        <v>1028</v>
      </c>
      <c r="M38" s="137"/>
    </row>
    <row r="39" spans="1:13" ht="13.7" customHeight="1" x14ac:dyDescent="0.25">
      <c r="A39" s="113" t="s">
        <v>609</v>
      </c>
      <c r="B39" s="135" t="s">
        <v>28</v>
      </c>
      <c r="C39" s="143"/>
      <c r="D39" s="143"/>
      <c r="E39" s="143"/>
      <c r="F39" s="113">
        <v>4.9000000000000004</v>
      </c>
      <c r="G39" s="113"/>
      <c r="H39" s="113" t="s">
        <v>608</v>
      </c>
      <c r="I39" s="144" t="s">
        <v>56</v>
      </c>
      <c r="J39" s="113">
        <v>0.39979999999999999</v>
      </c>
      <c r="K39" s="146">
        <v>24.09</v>
      </c>
      <c r="L39" s="139">
        <v>1503</v>
      </c>
      <c r="M39" s="137"/>
    </row>
    <row r="40" spans="1:13" ht="13.7" customHeight="1" x14ac:dyDescent="0.25">
      <c r="A40" s="113" t="s">
        <v>607</v>
      </c>
      <c r="B40" s="135" t="s">
        <v>31</v>
      </c>
      <c r="C40" s="141">
        <v>1.03</v>
      </c>
      <c r="D40" s="113">
        <v>70.510000000000005</v>
      </c>
      <c r="E40" s="139">
        <v>1103</v>
      </c>
      <c r="F40" s="143"/>
      <c r="G40" s="113"/>
      <c r="H40" s="113" t="s">
        <v>606</v>
      </c>
      <c r="I40" s="144" t="s">
        <v>57</v>
      </c>
      <c r="J40" s="113">
        <v>0.46060000000000001</v>
      </c>
      <c r="K40" s="146">
        <v>31.42</v>
      </c>
      <c r="L40" s="139">
        <v>1149</v>
      </c>
      <c r="M40" s="137"/>
    </row>
    <row r="41" spans="1:13" ht="13.7" customHeight="1" x14ac:dyDescent="0.25">
      <c r="A41" s="113" t="s">
        <v>605</v>
      </c>
      <c r="B41" s="134" t="s">
        <v>32</v>
      </c>
      <c r="C41" s="113">
        <v>1.1020000000000001</v>
      </c>
      <c r="D41" s="113">
        <v>74.239999999999995</v>
      </c>
      <c r="E41" s="139">
        <v>1287</v>
      </c>
      <c r="F41" s="143"/>
      <c r="G41" s="113"/>
      <c r="H41" s="113" t="s">
        <v>604</v>
      </c>
      <c r="I41" s="144" t="s">
        <v>560</v>
      </c>
      <c r="J41" s="143"/>
      <c r="K41" s="143"/>
      <c r="L41" s="143"/>
      <c r="M41" s="108">
        <v>22.9</v>
      </c>
    </row>
    <row r="43" spans="1:13" ht="13.7" customHeight="1" x14ac:dyDescent="0.25">
      <c r="A43" s="115" t="s">
        <v>603</v>
      </c>
      <c r="J43" s="107"/>
      <c r="K43" s="109" t="s">
        <v>602</v>
      </c>
    </row>
    <row r="44" spans="1:13" ht="13.7" customHeight="1" x14ac:dyDescent="0.25">
      <c r="A44" s="114" t="s">
        <v>601</v>
      </c>
      <c r="J44" s="107"/>
      <c r="K44" s="109" t="s">
        <v>600</v>
      </c>
    </row>
    <row r="45" spans="1:13" ht="13.7" customHeight="1" x14ac:dyDescent="0.25">
      <c r="A45" s="114" t="s">
        <v>599</v>
      </c>
      <c r="J45" s="107"/>
      <c r="K45" s="108" t="s">
        <v>598</v>
      </c>
    </row>
    <row r="46" spans="1:13" ht="13.7" customHeight="1" x14ac:dyDescent="0.25">
      <c r="J46" s="107"/>
      <c r="K46" s="108" t="s">
        <v>597</v>
      </c>
    </row>
    <row r="47" spans="1:13" ht="13.7" customHeight="1" x14ac:dyDescent="0.25">
      <c r="J47" s="107"/>
    </row>
    <row r="48" spans="1:13" ht="13.7" customHeight="1" x14ac:dyDescent="0.25">
      <c r="A48" s="111" t="s">
        <v>596</v>
      </c>
      <c r="J48" s="107"/>
      <c r="K48" s="108" t="s">
        <v>595</v>
      </c>
    </row>
    <row r="49" spans="1:14" ht="13.7" customHeight="1" x14ac:dyDescent="0.25">
      <c r="A49" s="111" t="s">
        <v>594</v>
      </c>
      <c r="J49" s="107"/>
    </row>
    <row r="50" spans="1:14" ht="13.7" customHeight="1" x14ac:dyDescent="0.25">
      <c r="A50" s="111" t="s">
        <v>593</v>
      </c>
      <c r="J50" s="107"/>
      <c r="K50" s="108" t="s">
        <v>592</v>
      </c>
    </row>
    <row r="51" spans="1:14" ht="13.7" customHeight="1" x14ac:dyDescent="0.25">
      <c r="E51" s="107"/>
      <c r="F51" s="112" t="s">
        <v>591</v>
      </c>
    </row>
    <row r="52" spans="1:14" ht="18" customHeight="1" thickBot="1" x14ac:dyDescent="0.3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13.7" customHeight="1" x14ac:dyDescent="0.25">
      <c r="A53" s="116"/>
      <c r="B53" s="117"/>
      <c r="C53" s="117"/>
      <c r="D53" s="117"/>
      <c r="E53" s="118"/>
      <c r="F53" s="131"/>
      <c r="G53" s="128"/>
      <c r="H53" s="116"/>
      <c r="I53" s="117"/>
      <c r="J53" s="117"/>
      <c r="K53" s="117"/>
      <c r="L53" s="118"/>
      <c r="M53" s="131"/>
      <c r="N53" s="128"/>
    </row>
    <row r="54" spans="1:14" ht="13.7" customHeight="1" x14ac:dyDescent="0.25">
      <c r="A54" s="119"/>
      <c r="B54" s="120"/>
      <c r="C54" s="125" t="s">
        <v>589</v>
      </c>
      <c r="D54" s="120"/>
      <c r="E54" s="121"/>
      <c r="G54" s="126" t="s">
        <v>590</v>
      </c>
      <c r="H54" s="119"/>
      <c r="I54" s="120"/>
      <c r="J54" s="125" t="s">
        <v>589</v>
      </c>
      <c r="K54" s="120"/>
      <c r="L54" s="121"/>
      <c r="M54" s="110"/>
      <c r="N54" s="129"/>
    </row>
    <row r="55" spans="1:14" ht="13.7" customHeight="1" x14ac:dyDescent="0.25">
      <c r="A55" s="119" t="s">
        <v>587</v>
      </c>
      <c r="B55" s="120" t="s">
        <v>586</v>
      </c>
      <c r="C55" s="120" t="s">
        <v>29</v>
      </c>
      <c r="D55" s="120" t="s">
        <v>3</v>
      </c>
      <c r="E55" s="121" t="s">
        <v>30</v>
      </c>
      <c r="F55" s="138" t="s">
        <v>16</v>
      </c>
      <c r="G55" s="126" t="s">
        <v>588</v>
      </c>
      <c r="H55" s="119" t="s">
        <v>587</v>
      </c>
      <c r="I55" s="120" t="s">
        <v>586</v>
      </c>
      <c r="J55" s="120" t="s">
        <v>29</v>
      </c>
      <c r="K55" s="120" t="s">
        <v>3</v>
      </c>
      <c r="L55" s="121" t="s">
        <v>30</v>
      </c>
      <c r="M55" s="110"/>
      <c r="N55" s="129"/>
    </row>
    <row r="56" spans="1:14" ht="13.5" customHeight="1" x14ac:dyDescent="0.25">
      <c r="A56" s="119" t="s">
        <v>582</v>
      </c>
      <c r="B56" s="120" t="s">
        <v>581</v>
      </c>
      <c r="C56" s="125" t="s">
        <v>585</v>
      </c>
      <c r="D56" s="120"/>
      <c r="E56" s="121" t="s">
        <v>579</v>
      </c>
      <c r="F56" s="138" t="s">
        <v>584</v>
      </c>
      <c r="G56" s="126" t="s">
        <v>583</v>
      </c>
      <c r="H56" s="119" t="s">
        <v>582</v>
      </c>
      <c r="I56" s="120" t="s">
        <v>581</v>
      </c>
      <c r="J56" s="125" t="s">
        <v>580</v>
      </c>
      <c r="K56" s="120"/>
      <c r="L56" s="121" t="s">
        <v>579</v>
      </c>
      <c r="M56" s="110"/>
      <c r="N56" s="129"/>
    </row>
    <row r="57" spans="1:14" ht="19.5" customHeight="1" thickBot="1" x14ac:dyDescent="0.3">
      <c r="A57" s="122"/>
      <c r="B57" s="123"/>
      <c r="C57" s="123"/>
      <c r="D57" s="123"/>
      <c r="E57" s="124"/>
      <c r="F57" s="132"/>
      <c r="G57" s="127" t="s">
        <v>578</v>
      </c>
      <c r="H57" s="122"/>
      <c r="I57" s="123"/>
      <c r="J57" s="123"/>
      <c r="K57" s="123"/>
      <c r="L57" s="124"/>
      <c r="M57" s="132"/>
      <c r="N57" s="130"/>
    </row>
    <row r="58" spans="1:14" ht="13.7" customHeight="1" x14ac:dyDescent="0.25">
      <c r="A58" s="113" t="s">
        <v>577</v>
      </c>
      <c r="B58" s="136" t="s">
        <v>557</v>
      </c>
      <c r="C58" s="137"/>
      <c r="D58" s="137"/>
      <c r="E58" s="137"/>
      <c r="F58" s="139">
        <v>18.600000000000001</v>
      </c>
      <c r="G58" s="137"/>
      <c r="H58" s="113" t="s">
        <v>576</v>
      </c>
      <c r="I58" s="136" t="s">
        <v>69</v>
      </c>
      <c r="J58" s="113">
        <v>0.5141</v>
      </c>
      <c r="K58" s="113">
        <v>52.1</v>
      </c>
      <c r="L58" s="139">
        <v>822</v>
      </c>
    </row>
    <row r="59" spans="1:14" ht="13.7" customHeight="1" x14ac:dyDescent="0.25">
      <c r="A59" s="113" t="s">
        <v>575</v>
      </c>
      <c r="B59" s="136" t="s">
        <v>554</v>
      </c>
      <c r="C59" s="137"/>
      <c r="D59" s="137"/>
      <c r="E59" s="137"/>
      <c r="F59" s="139">
        <v>27.9</v>
      </c>
      <c r="G59" s="137"/>
      <c r="H59" s="113" t="s">
        <v>574</v>
      </c>
      <c r="I59" s="136" t="s">
        <v>70</v>
      </c>
      <c r="J59" s="113">
        <v>0.51219999999999999</v>
      </c>
      <c r="K59" s="145">
        <v>51.83</v>
      </c>
      <c r="L59" s="140">
        <v>966.2</v>
      </c>
    </row>
    <row r="60" spans="1:14" ht="13.7" customHeight="1" x14ac:dyDescent="0.25">
      <c r="A60" s="113" t="s">
        <v>573</v>
      </c>
      <c r="B60" s="136" t="s">
        <v>551</v>
      </c>
      <c r="C60" s="137"/>
      <c r="D60" s="137"/>
      <c r="E60" s="137"/>
      <c r="F60" s="139">
        <v>29.4</v>
      </c>
      <c r="G60" s="137"/>
      <c r="H60" s="113" t="s">
        <v>572</v>
      </c>
      <c r="I60" s="136" t="s">
        <v>71</v>
      </c>
      <c r="J60" s="113">
        <v>0.52049999999999996</v>
      </c>
      <c r="K60" s="145">
        <v>50.84</v>
      </c>
      <c r="L60" s="140">
        <v>731.6</v>
      </c>
    </row>
    <row r="61" spans="1:14" ht="13.7" customHeight="1" x14ac:dyDescent="0.25">
      <c r="A61" s="113" t="s">
        <v>571</v>
      </c>
      <c r="B61" s="136" t="s">
        <v>548</v>
      </c>
      <c r="C61" s="137"/>
      <c r="D61" s="137"/>
      <c r="E61" s="137"/>
      <c r="F61" s="139">
        <v>40.200000000000003</v>
      </c>
      <c r="G61" s="137"/>
      <c r="H61" s="113" t="s">
        <v>570</v>
      </c>
      <c r="I61" s="136" t="s">
        <v>72</v>
      </c>
      <c r="J61" s="113">
        <v>0.36730000000000002</v>
      </c>
      <c r="K61" s="145">
        <v>48.58</v>
      </c>
      <c r="L61" s="140">
        <v>814.2</v>
      </c>
    </row>
    <row r="62" spans="1:14" ht="13.7" customHeight="1" x14ac:dyDescent="0.25">
      <c r="A62" s="113" t="s">
        <v>569</v>
      </c>
      <c r="B62" s="136" t="s">
        <v>545</v>
      </c>
      <c r="C62" s="137"/>
      <c r="D62" s="137"/>
      <c r="E62" s="137"/>
      <c r="F62" s="139">
        <v>40.9</v>
      </c>
      <c r="G62" s="137"/>
      <c r="H62" s="113" t="s">
        <v>568</v>
      </c>
      <c r="I62" s="136" t="s">
        <v>73</v>
      </c>
      <c r="J62" s="113">
        <v>0.37930000000000003</v>
      </c>
      <c r="K62" s="145">
        <v>49.4</v>
      </c>
      <c r="L62" s="140">
        <v>683.1</v>
      </c>
    </row>
    <row r="63" spans="1:14" ht="13.7" customHeight="1" x14ac:dyDescent="0.25">
      <c r="A63" s="113" t="s">
        <v>567</v>
      </c>
      <c r="B63" s="136" t="s">
        <v>542</v>
      </c>
      <c r="C63" s="137"/>
      <c r="D63" s="137"/>
      <c r="E63" s="137"/>
      <c r="F63" s="139">
        <v>26.1</v>
      </c>
      <c r="G63" s="137"/>
      <c r="H63" s="113" t="s">
        <v>566</v>
      </c>
      <c r="I63" s="136" t="s">
        <v>74</v>
      </c>
      <c r="J63" s="113">
        <v>0.36609999999999998</v>
      </c>
      <c r="K63" s="145">
        <v>49.51</v>
      </c>
      <c r="L63" s="140">
        <v>644</v>
      </c>
    </row>
    <row r="64" spans="1:14" ht="13.7" customHeight="1" x14ac:dyDescent="0.25">
      <c r="A64" s="113" t="s">
        <v>565</v>
      </c>
      <c r="B64" s="136" t="s">
        <v>539</v>
      </c>
      <c r="C64" s="137"/>
      <c r="D64" s="137"/>
      <c r="E64" s="137"/>
      <c r="F64" s="139">
        <v>35.5</v>
      </c>
      <c r="G64" s="137"/>
      <c r="H64" s="113" t="s">
        <v>564</v>
      </c>
      <c r="I64" s="136" t="s">
        <v>75</v>
      </c>
      <c r="J64" s="113">
        <v>0.62019999999999997</v>
      </c>
      <c r="K64" s="145">
        <v>50.32</v>
      </c>
      <c r="L64" s="140">
        <v>1018</v>
      </c>
    </row>
    <row r="65" spans="1:12" ht="13.7" customHeight="1" x14ac:dyDescent="0.25">
      <c r="A65" s="113" t="s">
        <v>563</v>
      </c>
      <c r="B65" s="136" t="s">
        <v>536</v>
      </c>
      <c r="C65" s="137"/>
      <c r="D65" s="137"/>
      <c r="E65" s="137"/>
      <c r="F65" s="139">
        <v>9.3000000000000007</v>
      </c>
      <c r="G65" s="137"/>
      <c r="H65" s="113" t="s">
        <v>562</v>
      </c>
      <c r="I65" s="136" t="s">
        <v>76</v>
      </c>
      <c r="J65" s="113">
        <v>0.61270000000000002</v>
      </c>
      <c r="K65" s="145">
        <v>50.31</v>
      </c>
      <c r="L65" s="140">
        <v>1086</v>
      </c>
    </row>
    <row r="66" spans="1:12" ht="13.7" customHeight="1" x14ac:dyDescent="0.25">
      <c r="A66" s="113" t="s">
        <v>561</v>
      </c>
      <c r="B66" s="136" t="s">
        <v>560</v>
      </c>
      <c r="C66" s="137"/>
      <c r="D66" s="137"/>
      <c r="E66" s="137"/>
      <c r="F66" s="137"/>
      <c r="G66" s="139">
        <v>570</v>
      </c>
      <c r="H66" s="113" t="s">
        <v>559</v>
      </c>
      <c r="I66" s="136" t="s">
        <v>77</v>
      </c>
      <c r="J66" s="113">
        <v>0.62119999999999997</v>
      </c>
      <c r="K66" s="145">
        <v>50.09</v>
      </c>
      <c r="L66" s="140">
        <v>1208</v>
      </c>
    </row>
    <row r="67" spans="1:12" ht="13.7" customHeight="1" x14ac:dyDescent="0.25">
      <c r="A67" s="113" t="s">
        <v>558</v>
      </c>
      <c r="B67" s="136" t="s">
        <v>557</v>
      </c>
      <c r="C67" s="137"/>
      <c r="D67" s="137"/>
      <c r="E67" s="137"/>
      <c r="F67" s="137"/>
      <c r="G67" s="139">
        <v>568</v>
      </c>
      <c r="H67" s="113" t="s">
        <v>556</v>
      </c>
      <c r="I67" s="136" t="s">
        <v>78</v>
      </c>
      <c r="J67" s="113">
        <v>1.0840000000000001</v>
      </c>
      <c r="K67" s="145">
        <v>52.63</v>
      </c>
      <c r="L67" s="140">
        <v>972.5</v>
      </c>
    </row>
    <row r="68" spans="1:12" ht="13.7" customHeight="1" x14ac:dyDescent="0.25">
      <c r="A68" s="113" t="s">
        <v>555</v>
      </c>
      <c r="B68" s="136" t="s">
        <v>554</v>
      </c>
      <c r="C68" s="137"/>
      <c r="D68" s="137"/>
      <c r="E68" s="137"/>
      <c r="F68" s="137"/>
      <c r="G68" s="139">
        <v>586</v>
      </c>
      <c r="H68" s="113" t="s">
        <v>553</v>
      </c>
      <c r="I68" s="136" t="s">
        <v>79</v>
      </c>
      <c r="J68" s="113">
        <v>1.0840000000000001</v>
      </c>
      <c r="K68" s="145">
        <v>52.65</v>
      </c>
      <c r="L68" s="140">
        <v>848.2</v>
      </c>
    </row>
    <row r="69" spans="1:12" ht="13.7" customHeight="1" x14ac:dyDescent="0.25">
      <c r="A69" s="113" t="s">
        <v>552</v>
      </c>
      <c r="B69" s="136" t="s">
        <v>551</v>
      </c>
      <c r="C69" s="137"/>
      <c r="D69" s="137"/>
      <c r="E69" s="137"/>
      <c r="F69" s="137"/>
      <c r="G69" s="139">
        <v>593</v>
      </c>
      <c r="H69" s="113" t="s">
        <v>550</v>
      </c>
      <c r="I69" s="136" t="s">
        <v>80</v>
      </c>
      <c r="J69" s="113">
        <v>1.091</v>
      </c>
      <c r="K69" s="145">
        <v>52.67</v>
      </c>
      <c r="L69" s="140">
        <v>892</v>
      </c>
    </row>
    <row r="70" spans="1:12" ht="13.7" customHeight="1" x14ac:dyDescent="0.25">
      <c r="A70" s="113" t="s">
        <v>549</v>
      </c>
      <c r="B70" s="136" t="s">
        <v>548</v>
      </c>
      <c r="C70" s="137"/>
      <c r="D70" s="137"/>
      <c r="E70" s="137"/>
      <c r="F70" s="137"/>
      <c r="G70" s="139">
        <v>601</v>
      </c>
      <c r="H70" s="113" t="s">
        <v>547</v>
      </c>
      <c r="I70" s="136" t="s">
        <v>81</v>
      </c>
      <c r="J70" s="113">
        <v>0.8175</v>
      </c>
      <c r="K70" s="145">
        <v>50.07</v>
      </c>
      <c r="L70" s="140">
        <v>1260</v>
      </c>
    </row>
    <row r="71" spans="1:12" ht="13.7" customHeight="1" x14ac:dyDescent="0.25">
      <c r="A71" s="113" t="s">
        <v>546</v>
      </c>
      <c r="B71" s="136" t="s">
        <v>545</v>
      </c>
      <c r="C71" s="137"/>
      <c r="D71" s="137"/>
      <c r="E71" s="137"/>
      <c r="F71" s="137"/>
      <c r="G71" s="139">
        <v>605</v>
      </c>
      <c r="H71" s="113" t="s">
        <v>544</v>
      </c>
      <c r="I71" s="136" t="s">
        <v>82</v>
      </c>
      <c r="J71" s="113">
        <v>0.80820000000000003</v>
      </c>
      <c r="K71" s="145">
        <v>49.73</v>
      </c>
      <c r="L71" s="140">
        <v>1086</v>
      </c>
    </row>
    <row r="72" spans="1:12" ht="13.7" customHeight="1" x14ac:dyDescent="0.25">
      <c r="A72" s="113" t="s">
        <v>543</v>
      </c>
      <c r="B72" s="136" t="s">
        <v>542</v>
      </c>
      <c r="C72" s="137"/>
      <c r="D72" s="137"/>
      <c r="E72" s="137"/>
      <c r="F72" s="137"/>
      <c r="G72" s="139">
        <v>585</v>
      </c>
      <c r="H72" s="113" t="s">
        <v>541</v>
      </c>
      <c r="I72" s="136" t="s">
        <v>83</v>
      </c>
      <c r="J72" s="113">
        <v>0.80730000000000002</v>
      </c>
      <c r="K72" s="145">
        <v>50.17</v>
      </c>
      <c r="L72" s="140">
        <v>1408</v>
      </c>
    </row>
    <row r="73" spans="1:12" ht="13.7" customHeight="1" x14ac:dyDescent="0.25">
      <c r="A73" s="113" t="s">
        <v>540</v>
      </c>
      <c r="B73" s="136" t="s">
        <v>539</v>
      </c>
      <c r="C73" s="137"/>
      <c r="D73" s="137"/>
      <c r="E73" s="137"/>
      <c r="F73" s="137"/>
      <c r="G73" s="139">
        <v>597</v>
      </c>
      <c r="H73" s="113" t="s">
        <v>538</v>
      </c>
      <c r="I73" s="136" t="s">
        <v>84</v>
      </c>
      <c r="J73" s="113">
        <v>0.50649999999999995</v>
      </c>
      <c r="K73" s="145">
        <v>55.26</v>
      </c>
      <c r="L73" s="140">
        <v>947.1</v>
      </c>
    </row>
    <row r="74" spans="1:12" ht="13.7" customHeight="1" x14ac:dyDescent="0.25">
      <c r="A74" s="113" t="s">
        <v>537</v>
      </c>
      <c r="B74" s="136" t="s">
        <v>536</v>
      </c>
      <c r="C74" s="137"/>
      <c r="D74" s="137"/>
      <c r="E74" s="137"/>
      <c r="F74" s="137"/>
      <c r="G74" s="139">
        <v>582</v>
      </c>
      <c r="H74" s="113" t="s">
        <v>535</v>
      </c>
      <c r="I74" s="136" t="s">
        <v>85</v>
      </c>
      <c r="J74" s="142">
        <v>0.51300000000000001</v>
      </c>
      <c r="K74" s="145">
        <v>55.78</v>
      </c>
      <c r="L74" s="140">
        <v>905.6</v>
      </c>
    </row>
    <row r="75" spans="1:12" ht="13.7" customHeight="1" x14ac:dyDescent="0.25">
      <c r="A75" s="113" t="s">
        <v>534</v>
      </c>
      <c r="B75" s="136" t="s">
        <v>60</v>
      </c>
      <c r="C75" s="113">
        <v>0.28089999999999998</v>
      </c>
      <c r="D75" s="145">
        <v>52.1</v>
      </c>
      <c r="E75" s="140">
        <v>561.79999999999995</v>
      </c>
      <c r="F75" s="137"/>
      <c r="G75" s="137"/>
      <c r="H75" s="113" t="s">
        <v>533</v>
      </c>
      <c r="I75" s="136" t="s">
        <v>86</v>
      </c>
      <c r="J75" s="113">
        <v>0.51429999999999998</v>
      </c>
      <c r="K75" s="145">
        <v>55.82</v>
      </c>
      <c r="L75" s="140">
        <v>716.9</v>
      </c>
    </row>
    <row r="76" spans="1:12" ht="13.7" customHeight="1" x14ac:dyDescent="0.25">
      <c r="A76" s="113" t="s">
        <v>532</v>
      </c>
      <c r="B76" s="136" t="s">
        <v>61</v>
      </c>
      <c r="C76" s="113">
        <v>0.2863</v>
      </c>
      <c r="D76" s="145">
        <v>51.94</v>
      </c>
      <c r="E76" s="140">
        <v>530.79999999999995</v>
      </c>
      <c r="F76" s="137"/>
      <c r="G76" s="137"/>
      <c r="H76" s="113"/>
    </row>
    <row r="77" spans="1:12" ht="13.7" customHeight="1" x14ac:dyDescent="0.25">
      <c r="A77" s="113" t="s">
        <v>531</v>
      </c>
      <c r="B77" s="136" t="s">
        <v>62</v>
      </c>
      <c r="C77" s="113">
        <v>0.2727</v>
      </c>
      <c r="D77" s="145">
        <v>52</v>
      </c>
      <c r="E77" s="140">
        <v>623.9</v>
      </c>
      <c r="F77" s="137"/>
      <c r="G77" s="137"/>
      <c r="H77" s="113"/>
    </row>
    <row r="78" spans="1:12" ht="13.7" customHeight="1" x14ac:dyDescent="0.25">
      <c r="A78" s="113" t="s">
        <v>530</v>
      </c>
      <c r="B78" s="136" t="s">
        <v>63</v>
      </c>
      <c r="C78" s="113">
        <v>0.37380000000000002</v>
      </c>
      <c r="D78" s="145">
        <v>52.61</v>
      </c>
      <c r="E78" s="140">
        <v>445.7</v>
      </c>
      <c r="F78" s="137"/>
      <c r="G78" s="137"/>
      <c r="H78" s="113"/>
    </row>
    <row r="79" spans="1:12" ht="13.7" customHeight="1" x14ac:dyDescent="0.25">
      <c r="A79" s="113" t="s">
        <v>529</v>
      </c>
      <c r="B79" s="136" t="s">
        <v>64</v>
      </c>
      <c r="C79" s="113">
        <v>0.37830000000000003</v>
      </c>
      <c r="D79" s="145">
        <v>52.43</v>
      </c>
      <c r="E79" s="140">
        <v>690.7</v>
      </c>
      <c r="F79" s="137"/>
      <c r="G79" s="137"/>
      <c r="H79" s="113"/>
    </row>
    <row r="80" spans="1:12" ht="13.7" customHeight="1" x14ac:dyDescent="0.25">
      <c r="A80" s="113" t="s">
        <v>528</v>
      </c>
      <c r="B80" s="136" t="s">
        <v>65</v>
      </c>
      <c r="C80" s="142">
        <v>0.36899999999999999</v>
      </c>
      <c r="D80" s="145">
        <v>52.84</v>
      </c>
      <c r="E80" s="140">
        <v>657.6</v>
      </c>
      <c r="F80" s="137"/>
      <c r="G80" s="137"/>
      <c r="H80" s="113"/>
    </row>
    <row r="81" spans="1:8" ht="13.7" customHeight="1" x14ac:dyDescent="0.25">
      <c r="A81" s="113" t="s">
        <v>527</v>
      </c>
      <c r="B81" s="136" t="s">
        <v>66</v>
      </c>
      <c r="C81" s="113">
        <v>0.59519999999999995</v>
      </c>
      <c r="D81" s="145">
        <v>51.02</v>
      </c>
      <c r="E81" s="140">
        <v>606.20000000000005</v>
      </c>
      <c r="F81" s="137"/>
      <c r="G81" s="137"/>
      <c r="H81" s="113"/>
    </row>
    <row r="82" spans="1:8" ht="13.7" customHeight="1" x14ac:dyDescent="0.25">
      <c r="A82" s="113" t="s">
        <v>526</v>
      </c>
      <c r="B82" s="136" t="s">
        <v>67</v>
      </c>
      <c r="C82" s="113">
        <v>0.60250000000000004</v>
      </c>
      <c r="D82" s="145">
        <v>51.76</v>
      </c>
      <c r="E82" s="140">
        <v>671.9</v>
      </c>
      <c r="F82" s="137"/>
      <c r="G82" s="137"/>
      <c r="H82" s="113"/>
    </row>
    <row r="83" spans="1:8" ht="13.7" customHeight="1" x14ac:dyDescent="0.25">
      <c r="A83" s="113" t="s">
        <v>525</v>
      </c>
      <c r="B83" s="136" t="s">
        <v>68</v>
      </c>
      <c r="C83" s="113">
        <v>0.62949999999999995</v>
      </c>
      <c r="D83" s="145">
        <v>51.36</v>
      </c>
      <c r="E83" s="140">
        <v>739.1</v>
      </c>
      <c r="F83" s="137"/>
      <c r="G83" s="137"/>
      <c r="H83" s="113"/>
    </row>
    <row r="84" spans="1:8" ht="13.7" customHeight="1" x14ac:dyDescent="0.25">
      <c r="H84" s="113"/>
    </row>
  </sheetData>
  <pageMargins left="0.25" right="0.25" top="0.25" bottom="0.5" header="0.5" footer="0.25"/>
  <pageSetup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opLeftCell="K1" workbookViewId="0"/>
  </sheetViews>
  <sheetFormatPr defaultRowHeight="15" x14ac:dyDescent="0.25"/>
  <cols>
    <col min="1" max="1" width="18.140625" customWidth="1"/>
    <col min="4" max="4" width="11.42578125" customWidth="1"/>
    <col min="5" max="6" width="11.28515625" customWidth="1"/>
    <col min="9" max="9" width="11.42578125" customWidth="1"/>
    <col min="12" max="12" width="10.7109375" customWidth="1"/>
  </cols>
  <sheetData>
    <row r="1" spans="1:32" ht="18.75" x14ac:dyDescent="0.3">
      <c r="A1" s="3" t="s">
        <v>656</v>
      </c>
    </row>
    <row r="2" spans="1:32" x14ac:dyDescent="0.25">
      <c r="A2" t="s">
        <v>12</v>
      </c>
    </row>
    <row r="5" spans="1:32" x14ac:dyDescent="0.25">
      <c r="B5" t="s">
        <v>10</v>
      </c>
      <c r="C5" t="s">
        <v>11</v>
      </c>
      <c r="D5" t="s">
        <v>98</v>
      </c>
      <c r="E5" t="s">
        <v>99</v>
      </c>
      <c r="F5" t="s">
        <v>100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104</v>
      </c>
      <c r="N5" t="s">
        <v>105</v>
      </c>
      <c r="O5" t="s">
        <v>106</v>
      </c>
      <c r="P5" t="s">
        <v>107</v>
      </c>
      <c r="X5" t="s">
        <v>29</v>
      </c>
      <c r="Y5" t="s">
        <v>3</v>
      </c>
      <c r="Z5" t="s">
        <v>30</v>
      </c>
      <c r="AA5" t="s">
        <v>16</v>
      </c>
      <c r="AD5" t="s">
        <v>523</v>
      </c>
      <c r="AE5" t="s">
        <v>524</v>
      </c>
      <c r="AF5" t="s">
        <v>58</v>
      </c>
    </row>
    <row r="6" spans="1:32" x14ac:dyDescent="0.25">
      <c r="A6" t="s">
        <v>87</v>
      </c>
      <c r="B6" s="1">
        <f>(6.98+7.06+7.07)/3</f>
        <v>7.0366666666666662</v>
      </c>
      <c r="C6" s="2">
        <f>(374+381+380)/3</f>
        <v>378.33333333333331</v>
      </c>
      <c r="D6" s="1">
        <v>0.4</v>
      </c>
      <c r="E6" s="1">
        <v>0.71499999999999997</v>
      </c>
      <c r="F6" s="1">
        <f>18.65*10</f>
        <v>186.5</v>
      </c>
      <c r="G6" s="1">
        <f>AVERAGE(Y6:Y8)</f>
        <v>72.223333333333343</v>
      </c>
      <c r="H6" s="1">
        <f>AVERAGE(X6:X8)</f>
        <v>1.077</v>
      </c>
      <c r="I6" s="2">
        <f>AVERAGE(Z6:Z8)</f>
        <v>1298.6666666666667</v>
      </c>
      <c r="J6" s="15">
        <v>22.9</v>
      </c>
      <c r="K6" s="31">
        <v>570</v>
      </c>
      <c r="L6" s="1">
        <v>0.44</v>
      </c>
      <c r="M6" s="17">
        <v>51.183333333333337</v>
      </c>
      <c r="N6" s="17">
        <v>2.0475856096206275</v>
      </c>
      <c r="O6" s="17">
        <v>43.678972684546601</v>
      </c>
      <c r="P6" s="17">
        <v>54.273441705832759</v>
      </c>
      <c r="W6" s="4" t="s">
        <v>31</v>
      </c>
      <c r="X6" s="7">
        <v>1.03</v>
      </c>
      <c r="Y6" s="5">
        <v>70.510000000000005</v>
      </c>
      <c r="Z6" s="11">
        <v>1103</v>
      </c>
      <c r="AC6" t="s">
        <v>9</v>
      </c>
      <c r="AD6" t="s">
        <v>505</v>
      </c>
      <c r="AE6" t="s">
        <v>506</v>
      </c>
      <c r="AF6">
        <v>15.9</v>
      </c>
    </row>
    <row r="7" spans="1:32" x14ac:dyDescent="0.25">
      <c r="A7" t="s">
        <v>88</v>
      </c>
      <c r="B7" s="1">
        <f>(6.78+6.77)/2</f>
        <v>6.7750000000000004</v>
      </c>
      <c r="C7" s="2">
        <f>(214+227+241+211)/4</f>
        <v>223.25</v>
      </c>
      <c r="D7" s="1">
        <v>3.5</v>
      </c>
      <c r="E7" s="1">
        <v>15.47</v>
      </c>
      <c r="F7" s="1">
        <v>133.69999999999999</v>
      </c>
      <c r="G7" s="1">
        <f>AVERAGE(Y9:Y11)</f>
        <v>70.279999999999987</v>
      </c>
      <c r="H7" s="1">
        <f>AVERAGE(X9:X11)</f>
        <v>1.0823333333333334</v>
      </c>
      <c r="I7" s="2">
        <f>AVERAGE(Z9:Z11)</f>
        <v>1231.3333333333333</v>
      </c>
      <c r="J7" s="16">
        <v>18.600000000000001</v>
      </c>
      <c r="K7" s="31">
        <v>568</v>
      </c>
      <c r="L7" s="1">
        <v>0.33</v>
      </c>
      <c r="M7" s="17">
        <v>44</v>
      </c>
      <c r="N7" s="17">
        <v>4.7694135216315177</v>
      </c>
      <c r="O7" s="17">
        <v>50.59712109783451</v>
      </c>
      <c r="P7" s="17">
        <v>44.633465380533991</v>
      </c>
      <c r="W7" s="12" t="s">
        <v>32</v>
      </c>
      <c r="X7" s="5">
        <v>1.1020000000000001</v>
      </c>
      <c r="Y7" s="5">
        <v>74.239999999999995</v>
      </c>
      <c r="Z7" s="11">
        <v>1287</v>
      </c>
      <c r="AC7" t="s">
        <v>8</v>
      </c>
      <c r="AD7" t="s">
        <v>507</v>
      </c>
      <c r="AE7" t="s">
        <v>508</v>
      </c>
      <c r="AF7">
        <v>84.06</v>
      </c>
    </row>
    <row r="8" spans="1:32" x14ac:dyDescent="0.25">
      <c r="A8" t="s">
        <v>89</v>
      </c>
      <c r="B8" s="1">
        <f>(6.26+6.23)/2</f>
        <v>6.2450000000000001</v>
      </c>
      <c r="C8" s="2">
        <f>(486+550+584+590)/4</f>
        <v>552.5</v>
      </c>
      <c r="D8" s="1">
        <v>1.1499999999999999</v>
      </c>
      <c r="E8" s="1">
        <v>42.64</v>
      </c>
      <c r="F8" s="1">
        <v>541.4</v>
      </c>
      <c r="G8" s="1">
        <f>AVERAGE(Y12:Y14)</f>
        <v>69.476666666666659</v>
      </c>
      <c r="H8" s="1">
        <f>AVERAGE(X12:X14)</f>
        <v>2.4696666666666669</v>
      </c>
      <c r="I8" s="2">
        <f>AVERAGE(Z12:Z14)</f>
        <v>3359</v>
      </c>
      <c r="J8" s="16">
        <v>27.9</v>
      </c>
      <c r="K8" s="31">
        <v>586</v>
      </c>
      <c r="L8" s="1">
        <v>0.59</v>
      </c>
      <c r="M8" s="17">
        <v>34.333333333333336</v>
      </c>
      <c r="N8" s="17">
        <v>7.7706571310647599</v>
      </c>
      <c r="O8" s="17">
        <v>21.586684855923711</v>
      </c>
      <c r="P8" s="17">
        <v>70.642658013012081</v>
      </c>
      <c r="W8" s="13" t="s">
        <v>33</v>
      </c>
      <c r="X8" s="5">
        <v>1.099</v>
      </c>
      <c r="Y8" s="8">
        <v>71.92</v>
      </c>
      <c r="Z8" s="11">
        <v>1506</v>
      </c>
      <c r="AC8" t="s">
        <v>7</v>
      </c>
      <c r="AD8" t="s">
        <v>509</v>
      </c>
      <c r="AE8" t="s">
        <v>510</v>
      </c>
      <c r="AF8">
        <v>14.36</v>
      </c>
    </row>
    <row r="9" spans="1:32" x14ac:dyDescent="0.25">
      <c r="A9" t="s">
        <v>90</v>
      </c>
      <c r="B9" s="1">
        <f>(7.35+7.43)/2</f>
        <v>7.39</v>
      </c>
      <c r="C9" s="2">
        <f>(420+463+387+448)/4</f>
        <v>429.5</v>
      </c>
      <c r="D9" s="1">
        <v>1.31</v>
      </c>
      <c r="E9" s="1">
        <v>7.05</v>
      </c>
      <c r="F9" s="1">
        <v>65.900000000000006</v>
      </c>
      <c r="G9" s="1">
        <f>AVERAGE(Y15:Y17)</f>
        <v>71.496666666666655</v>
      </c>
      <c r="H9" s="1">
        <f>AVERAGE(X15:X17)</f>
        <v>2.2676666666666665</v>
      </c>
      <c r="I9" s="2">
        <f>AVERAGE(Z15:Z17)</f>
        <v>2596.6666666666665</v>
      </c>
      <c r="J9" s="16">
        <v>29.4</v>
      </c>
      <c r="K9" s="31">
        <v>604</v>
      </c>
      <c r="L9" s="1">
        <v>0.52</v>
      </c>
      <c r="M9" s="17">
        <v>30.366666666666664</v>
      </c>
      <c r="N9" s="17">
        <v>11.321748812073457</v>
      </c>
      <c r="O9" s="17">
        <v>15.749850338704482</v>
      </c>
      <c r="P9" s="17">
        <v>72.928400849222044</v>
      </c>
      <c r="W9" s="13" t="s">
        <v>34</v>
      </c>
      <c r="X9" s="5">
        <v>1.1220000000000001</v>
      </c>
      <c r="Y9" s="8">
        <v>71.959999999999994</v>
      </c>
      <c r="Z9" s="11">
        <v>1220</v>
      </c>
      <c r="AC9" t="s">
        <v>6</v>
      </c>
      <c r="AD9" t="s">
        <v>511</v>
      </c>
      <c r="AE9" t="s">
        <v>512</v>
      </c>
      <c r="AF9">
        <v>87.8</v>
      </c>
    </row>
    <row r="10" spans="1:32" x14ac:dyDescent="0.25">
      <c r="A10" t="s">
        <v>91</v>
      </c>
      <c r="B10" s="1">
        <f>(7.1+7.09)/2</f>
        <v>7.0949999999999998</v>
      </c>
      <c r="C10" s="2">
        <f>(300+212+269+214)/4</f>
        <v>248.75</v>
      </c>
      <c r="D10" s="1">
        <v>1.37</v>
      </c>
      <c r="E10" s="1">
        <v>13.67</v>
      </c>
      <c r="F10" s="1">
        <v>82.7</v>
      </c>
      <c r="G10" s="1">
        <f>AVERAGE(Y18:Y20)</f>
        <v>65.536666666666662</v>
      </c>
      <c r="H10" s="1">
        <f>AVERAGE(X18:X20)</f>
        <v>1.2813333333333334</v>
      </c>
      <c r="I10" s="2">
        <f>AVERAGE(Z18:Z20)</f>
        <v>1671.6666666666667</v>
      </c>
      <c r="J10" s="16">
        <v>40.200000000000003</v>
      </c>
      <c r="K10" s="31">
        <v>601</v>
      </c>
      <c r="L10" s="20">
        <v>0.59</v>
      </c>
      <c r="M10" s="17">
        <v>34.700000000000003</v>
      </c>
      <c r="N10" s="17">
        <v>5.0051289718691132</v>
      </c>
      <c r="O10" s="17">
        <v>23.490983944292601</v>
      </c>
      <c r="P10" s="17">
        <v>71.503887083838265</v>
      </c>
      <c r="W10" s="13" t="s">
        <v>35</v>
      </c>
      <c r="X10" s="5">
        <v>1.054</v>
      </c>
      <c r="Y10" s="8">
        <v>69.05</v>
      </c>
      <c r="Z10" s="11">
        <v>1195</v>
      </c>
      <c r="AC10" t="s">
        <v>5</v>
      </c>
      <c r="AD10" t="s">
        <v>513</v>
      </c>
      <c r="AE10" t="s">
        <v>514</v>
      </c>
      <c r="AF10">
        <v>8.27</v>
      </c>
    </row>
    <row r="11" spans="1:32" x14ac:dyDescent="0.25">
      <c r="A11" t="s">
        <v>92</v>
      </c>
      <c r="B11" s="1">
        <f>(6.89+6.89)/2</f>
        <v>6.89</v>
      </c>
      <c r="C11" s="2">
        <f>(689+709+590+550)/4</f>
        <v>634.5</v>
      </c>
      <c r="D11" s="1">
        <v>1.5</v>
      </c>
      <c r="E11" s="1">
        <v>17.350000000000001</v>
      </c>
      <c r="F11" s="1">
        <v>878</v>
      </c>
      <c r="G11" s="1">
        <f>AVERAGE(Y21:Y23)</f>
        <v>73.703333333333333</v>
      </c>
      <c r="H11" s="1">
        <f>AVERAGE(X21:X23)</f>
        <v>2.2263333333333333</v>
      </c>
      <c r="I11" s="2">
        <f>AVERAGE(Z21:Z23)</f>
        <v>3982</v>
      </c>
      <c r="J11" s="16">
        <v>40.9</v>
      </c>
      <c r="K11" s="31">
        <v>605</v>
      </c>
      <c r="L11" s="20">
        <v>0.64</v>
      </c>
      <c r="M11" s="17">
        <v>37.25</v>
      </c>
      <c r="N11" s="17">
        <v>9.6712709540384498</v>
      </c>
      <c r="O11" s="17">
        <v>21.498521304623175</v>
      </c>
      <c r="P11" s="17">
        <v>68.830207741338398</v>
      </c>
      <c r="W11" s="13" t="s">
        <v>36</v>
      </c>
      <c r="X11" s="5">
        <v>1.071</v>
      </c>
      <c r="Y11" s="8">
        <v>69.83</v>
      </c>
      <c r="Z11" s="11">
        <v>1279</v>
      </c>
      <c r="AC11" t="s">
        <v>4</v>
      </c>
      <c r="AD11" t="s">
        <v>515</v>
      </c>
      <c r="AE11" t="s">
        <v>516</v>
      </c>
      <c r="AF11">
        <v>6.59</v>
      </c>
    </row>
    <row r="12" spans="1:32" x14ac:dyDescent="0.25">
      <c r="A12" t="s">
        <v>93</v>
      </c>
      <c r="B12" s="1">
        <f>(7.38+7.45)/2</f>
        <v>7.415</v>
      </c>
      <c r="C12" s="2">
        <f>(364+210+272+320)/4</f>
        <v>291.5</v>
      </c>
      <c r="D12" s="1">
        <v>1.28</v>
      </c>
      <c r="E12" s="1">
        <v>9.14</v>
      </c>
      <c r="F12" s="1">
        <v>143.6</v>
      </c>
      <c r="G12" s="1">
        <f>AVERAGE(Y24:Y26)</f>
        <v>77.040000000000006</v>
      </c>
      <c r="H12" s="1">
        <f>AVERAGE(X24:X26)</f>
        <v>2.9283333333333332</v>
      </c>
      <c r="I12" s="2">
        <f>AVERAGE(Z24:Z26)</f>
        <v>2232.6666666666665</v>
      </c>
      <c r="J12" s="16">
        <v>26.1</v>
      </c>
      <c r="K12" s="31">
        <v>585</v>
      </c>
      <c r="L12" s="20">
        <v>0.61</v>
      </c>
      <c r="M12" s="17">
        <v>44.800000000000004</v>
      </c>
      <c r="N12" s="17">
        <v>5.0055184871022265</v>
      </c>
      <c r="O12" s="17">
        <v>34.121622517801825</v>
      </c>
      <c r="P12" s="17">
        <v>60.872858995095953</v>
      </c>
      <c r="W12" s="13" t="s">
        <v>37</v>
      </c>
      <c r="X12" s="5">
        <v>2.4529999999999998</v>
      </c>
      <c r="Y12" s="8">
        <v>69.099999999999994</v>
      </c>
      <c r="Z12" s="11">
        <v>3235</v>
      </c>
      <c r="AC12" t="s">
        <v>3</v>
      </c>
      <c r="AD12" t="s">
        <v>517</v>
      </c>
      <c r="AE12" t="s">
        <v>518</v>
      </c>
      <c r="AF12">
        <v>54.14</v>
      </c>
    </row>
    <row r="13" spans="1:32" x14ac:dyDescent="0.25">
      <c r="A13" t="s">
        <v>94</v>
      </c>
      <c r="B13" s="1">
        <f>(6.87+6.86)/2</f>
        <v>6.8650000000000002</v>
      </c>
      <c r="C13" s="2">
        <f>(280+168+244+266)/4</f>
        <v>239.5</v>
      </c>
      <c r="D13" s="1">
        <v>2.3199999999999998</v>
      </c>
      <c r="E13" s="1">
        <v>26.91</v>
      </c>
      <c r="F13" s="1">
        <v>840.6</v>
      </c>
      <c r="G13" s="21">
        <f>AVERAGE(Y27:Y29)</f>
        <v>54.633333333333326</v>
      </c>
      <c r="H13" s="1">
        <f>AVERAGE(X27:X29)</f>
        <v>1.3733333333333333</v>
      </c>
      <c r="I13" s="2">
        <f>AVERAGE(Z27:Z29)</f>
        <v>2543</v>
      </c>
      <c r="J13" s="16">
        <v>35.5</v>
      </c>
      <c r="K13" s="31">
        <v>597</v>
      </c>
      <c r="L13" s="20">
        <v>0.62</v>
      </c>
      <c r="M13" s="17">
        <v>39.139086646230126</v>
      </c>
      <c r="N13" s="17">
        <v>5.4768384656209399</v>
      </c>
      <c r="O13" s="17">
        <v>17.699783085123684</v>
      </c>
      <c r="P13" s="17">
        <v>76.823378449255372</v>
      </c>
      <c r="W13" s="13" t="s">
        <v>38</v>
      </c>
      <c r="X13" s="5">
        <v>2.5019999999999998</v>
      </c>
      <c r="Y13" s="8">
        <v>69.86</v>
      </c>
      <c r="Z13" s="11">
        <v>3615</v>
      </c>
      <c r="AC13" t="s">
        <v>2</v>
      </c>
      <c r="AD13" t="s">
        <v>519</v>
      </c>
      <c r="AE13" t="s">
        <v>520</v>
      </c>
      <c r="AF13">
        <v>13.37</v>
      </c>
    </row>
    <row r="14" spans="1:32" x14ac:dyDescent="0.25">
      <c r="A14" t="s">
        <v>95</v>
      </c>
      <c r="B14" s="1">
        <f>(6.41+6.37)/2</f>
        <v>6.3900000000000006</v>
      </c>
      <c r="C14" s="2">
        <f>(419+408+364)/3</f>
        <v>397</v>
      </c>
      <c r="D14" s="1">
        <v>0.89</v>
      </c>
      <c r="E14" s="1">
        <v>12.08</v>
      </c>
      <c r="F14" s="1">
        <v>159</v>
      </c>
      <c r="G14" s="20">
        <f>AVERAGE(Y33:Y35)</f>
        <v>61.593333333333327</v>
      </c>
      <c r="H14" s="1">
        <f>AVERAGE(X33:X35)</f>
        <v>1.0005333333333333</v>
      </c>
      <c r="I14" s="2">
        <f>AVERAGE(Z33:Z35)</f>
        <v>1131.3333333333333</v>
      </c>
      <c r="J14" s="16">
        <v>9.3000000000000007</v>
      </c>
      <c r="K14" s="31">
        <v>582</v>
      </c>
      <c r="L14" s="1">
        <v>0.69</v>
      </c>
      <c r="M14" s="17">
        <v>37.950000000000003</v>
      </c>
      <c r="N14" s="17">
        <v>3.6532812169791469</v>
      </c>
      <c r="O14" s="17">
        <v>16.413785400711642</v>
      </c>
      <c r="P14" s="17">
        <v>79.932933382309301</v>
      </c>
      <c r="W14" s="13" t="s">
        <v>39</v>
      </c>
      <c r="X14" s="5">
        <v>2.4540000000000002</v>
      </c>
      <c r="Y14" s="8">
        <v>69.47</v>
      </c>
      <c r="Z14" s="11">
        <v>3227</v>
      </c>
      <c r="AC14" t="s">
        <v>1</v>
      </c>
      <c r="AD14" t="s">
        <v>521</v>
      </c>
      <c r="AE14" t="s">
        <v>522</v>
      </c>
      <c r="AF14">
        <v>18.649999999999999</v>
      </c>
    </row>
    <row r="15" spans="1:32" x14ac:dyDescent="0.25">
      <c r="W15" s="13" t="s">
        <v>40</v>
      </c>
      <c r="X15" s="5">
        <v>2.2759999999999998</v>
      </c>
      <c r="Y15" s="8">
        <v>71.099999999999994</v>
      </c>
      <c r="Z15" s="11">
        <v>2659</v>
      </c>
    </row>
    <row r="16" spans="1:32" x14ac:dyDescent="0.25">
      <c r="W16" s="13" t="s">
        <v>41</v>
      </c>
      <c r="X16" s="5">
        <v>2.2709999999999999</v>
      </c>
      <c r="Y16" s="8">
        <v>71.739999999999995</v>
      </c>
      <c r="Z16" s="11">
        <v>2442</v>
      </c>
    </row>
    <row r="17" spans="1:26" x14ac:dyDescent="0.25">
      <c r="W17" s="13" t="s">
        <v>42</v>
      </c>
      <c r="X17" s="5">
        <v>2.2559999999999998</v>
      </c>
      <c r="Y17" s="8">
        <v>71.650000000000006</v>
      </c>
      <c r="Z17" s="11">
        <v>2689</v>
      </c>
    </row>
    <row r="18" spans="1:26" x14ac:dyDescent="0.25">
      <c r="E18" s="1"/>
      <c r="F18" s="1"/>
      <c r="W18" s="13" t="s">
        <v>43</v>
      </c>
      <c r="X18" s="5">
        <v>1.369</v>
      </c>
      <c r="Y18" s="8">
        <v>66.959999999999994</v>
      </c>
      <c r="Z18" s="11">
        <v>1920</v>
      </c>
    </row>
    <row r="19" spans="1:26" x14ac:dyDescent="0.25">
      <c r="C19" s="1"/>
      <c r="E19" s="1"/>
      <c r="F19" s="1"/>
      <c r="H19" s="1"/>
      <c r="I19" s="1"/>
      <c r="J19" s="2"/>
      <c r="K19" s="17"/>
      <c r="L19" s="2"/>
      <c r="M19" s="1"/>
      <c r="W19" s="13" t="s">
        <v>44</v>
      </c>
      <c r="X19" s="5">
        <v>1.1240000000000001</v>
      </c>
      <c r="Y19" s="8">
        <v>62.74</v>
      </c>
      <c r="Z19" s="11">
        <v>1485</v>
      </c>
    </row>
    <row r="20" spans="1:26" ht="45" x14ac:dyDescent="0.25">
      <c r="A20" s="37"/>
      <c r="B20" s="38" t="s">
        <v>10</v>
      </c>
      <c r="C20" s="38" t="s">
        <v>223</v>
      </c>
      <c r="D20" s="38" t="s">
        <v>221</v>
      </c>
      <c r="E20" s="38" t="s">
        <v>222</v>
      </c>
      <c r="F20" s="38" t="s">
        <v>108</v>
      </c>
      <c r="G20" s="38" t="s">
        <v>109</v>
      </c>
      <c r="H20" s="38" t="s">
        <v>110</v>
      </c>
      <c r="I20" s="38" t="s">
        <v>111</v>
      </c>
      <c r="J20" s="38" t="s">
        <v>112</v>
      </c>
      <c r="K20" s="38" t="s">
        <v>18</v>
      </c>
      <c r="L20" s="38" t="s">
        <v>113</v>
      </c>
      <c r="M20" s="1"/>
      <c r="W20" s="13" t="s">
        <v>45</v>
      </c>
      <c r="X20" s="5">
        <v>1.351</v>
      </c>
      <c r="Y20" s="8">
        <v>66.91</v>
      </c>
      <c r="Z20" s="11">
        <v>1610</v>
      </c>
    </row>
    <row r="21" spans="1:26" x14ac:dyDescent="0.25">
      <c r="A21" s="39" t="s">
        <v>114</v>
      </c>
      <c r="B21" s="40" t="s">
        <v>162</v>
      </c>
      <c r="C21" s="40">
        <v>378</v>
      </c>
      <c r="D21" s="40" t="s">
        <v>163</v>
      </c>
      <c r="E21" s="40" t="s">
        <v>123</v>
      </c>
      <c r="F21" s="40" t="s">
        <v>164</v>
      </c>
      <c r="G21" s="40" t="s">
        <v>165</v>
      </c>
      <c r="H21" s="40">
        <v>1299</v>
      </c>
      <c r="I21" s="40" t="s">
        <v>124</v>
      </c>
      <c r="J21" s="40">
        <v>570</v>
      </c>
      <c r="K21" s="40" t="s">
        <v>125</v>
      </c>
      <c r="L21" s="40" t="s">
        <v>166</v>
      </c>
      <c r="M21" s="1"/>
      <c r="N21" s="1"/>
      <c r="O21" s="1"/>
      <c r="W21" s="13" t="s">
        <v>46</v>
      </c>
      <c r="X21" s="5">
        <v>2.2429999999999999</v>
      </c>
      <c r="Y21" s="8">
        <v>74.3</v>
      </c>
      <c r="Z21" s="11">
        <v>4096</v>
      </c>
    </row>
    <row r="22" spans="1:26" x14ac:dyDescent="0.25">
      <c r="A22" s="41" t="s">
        <v>117</v>
      </c>
      <c r="B22" s="42" t="s">
        <v>167</v>
      </c>
      <c r="C22" s="42">
        <v>223</v>
      </c>
      <c r="D22" s="42" t="s">
        <v>126</v>
      </c>
      <c r="E22" s="42" t="s">
        <v>127</v>
      </c>
      <c r="F22" s="42" t="s">
        <v>128</v>
      </c>
      <c r="G22" s="42" t="s">
        <v>165</v>
      </c>
      <c r="H22" s="42">
        <v>1231</v>
      </c>
      <c r="I22" s="42" t="s">
        <v>129</v>
      </c>
      <c r="J22" s="42">
        <v>568</v>
      </c>
      <c r="K22" s="42" t="s">
        <v>130</v>
      </c>
      <c r="L22" s="42" t="s">
        <v>191</v>
      </c>
      <c r="M22" s="1"/>
      <c r="N22" s="1"/>
      <c r="W22" s="13" t="s">
        <v>47</v>
      </c>
      <c r="X22" s="5">
        <v>2.1949999999999998</v>
      </c>
      <c r="Y22" s="8">
        <v>72.41</v>
      </c>
      <c r="Z22" s="11">
        <v>3912</v>
      </c>
    </row>
    <row r="23" spans="1:26" x14ac:dyDescent="0.25">
      <c r="A23" s="41" t="s">
        <v>118</v>
      </c>
      <c r="B23" s="42" t="s">
        <v>168</v>
      </c>
      <c r="C23" s="42">
        <v>553</v>
      </c>
      <c r="D23" s="42" t="s">
        <v>131</v>
      </c>
      <c r="E23" s="42" t="s">
        <v>132</v>
      </c>
      <c r="F23" s="42" t="s">
        <v>169</v>
      </c>
      <c r="G23" s="42" t="s">
        <v>170</v>
      </c>
      <c r="H23" s="42">
        <v>3359</v>
      </c>
      <c r="I23" s="42" t="s">
        <v>133</v>
      </c>
      <c r="J23" s="42">
        <v>586</v>
      </c>
      <c r="K23" s="42" t="s">
        <v>134</v>
      </c>
      <c r="L23" s="42" t="s">
        <v>171</v>
      </c>
      <c r="N23" s="1"/>
      <c r="W23" s="13" t="s">
        <v>48</v>
      </c>
      <c r="X23" s="5">
        <v>2.2410000000000001</v>
      </c>
      <c r="Y23" s="8">
        <v>74.400000000000006</v>
      </c>
      <c r="Z23" s="11">
        <v>3938</v>
      </c>
    </row>
    <row r="24" spans="1:26" x14ac:dyDescent="0.25">
      <c r="A24" s="41" t="s">
        <v>119</v>
      </c>
      <c r="B24" s="42" t="s">
        <v>135</v>
      </c>
      <c r="C24" s="42">
        <v>430</v>
      </c>
      <c r="D24" s="42" t="s">
        <v>136</v>
      </c>
      <c r="E24" s="42" t="s">
        <v>137</v>
      </c>
      <c r="F24" s="42" t="s">
        <v>187</v>
      </c>
      <c r="G24" s="42" t="s">
        <v>172</v>
      </c>
      <c r="H24" s="42">
        <v>2597</v>
      </c>
      <c r="I24" s="42" t="s">
        <v>138</v>
      </c>
      <c r="J24" s="42">
        <v>604</v>
      </c>
      <c r="K24" s="42" t="s">
        <v>139</v>
      </c>
      <c r="L24" s="42" t="s">
        <v>173</v>
      </c>
      <c r="M24" s="1"/>
      <c r="N24" s="1"/>
      <c r="W24" s="13" t="s">
        <v>49</v>
      </c>
      <c r="X24" s="5">
        <v>2.923</v>
      </c>
      <c r="Y24" s="8">
        <v>77.03</v>
      </c>
      <c r="Z24" s="11">
        <v>2179</v>
      </c>
    </row>
    <row r="25" spans="1:26" x14ac:dyDescent="0.25">
      <c r="A25" s="41" t="s">
        <v>115</v>
      </c>
      <c r="B25" s="42" t="s">
        <v>185</v>
      </c>
      <c r="C25" s="42">
        <v>249</v>
      </c>
      <c r="D25" s="42" t="s">
        <v>140</v>
      </c>
      <c r="E25" s="42" t="s">
        <v>141</v>
      </c>
      <c r="F25" s="42" t="s">
        <v>174</v>
      </c>
      <c r="G25" s="42" t="s">
        <v>175</v>
      </c>
      <c r="H25" s="42">
        <v>1672</v>
      </c>
      <c r="I25" s="42" t="s">
        <v>142</v>
      </c>
      <c r="J25" s="42">
        <v>601</v>
      </c>
      <c r="K25" s="42" t="s">
        <v>134</v>
      </c>
      <c r="L25" s="42" t="s">
        <v>143</v>
      </c>
      <c r="W25" s="13" t="s">
        <v>50</v>
      </c>
      <c r="X25" s="5">
        <v>2.948</v>
      </c>
      <c r="Y25" s="8">
        <v>76.62</v>
      </c>
      <c r="Z25" s="11">
        <v>2235</v>
      </c>
    </row>
    <row r="26" spans="1:26" x14ac:dyDescent="0.25">
      <c r="A26" s="41" t="s">
        <v>122</v>
      </c>
      <c r="B26" s="42" t="s">
        <v>144</v>
      </c>
      <c r="C26" s="42">
        <v>635</v>
      </c>
      <c r="D26" s="42" t="s">
        <v>145</v>
      </c>
      <c r="E26" s="42" t="s">
        <v>189</v>
      </c>
      <c r="F26" s="42" t="s">
        <v>188</v>
      </c>
      <c r="G26" s="42" t="s">
        <v>176</v>
      </c>
      <c r="H26" s="42">
        <v>3982</v>
      </c>
      <c r="I26" s="42" t="s">
        <v>146</v>
      </c>
      <c r="J26" s="42">
        <v>605</v>
      </c>
      <c r="K26" s="42" t="s">
        <v>147</v>
      </c>
      <c r="L26" s="42" t="s">
        <v>177</v>
      </c>
      <c r="N26" s="1"/>
      <c r="W26" s="13" t="s">
        <v>51</v>
      </c>
      <c r="X26" s="5">
        <v>2.9140000000000001</v>
      </c>
      <c r="Y26" s="8">
        <v>77.47</v>
      </c>
      <c r="Z26" s="11">
        <v>2284</v>
      </c>
    </row>
    <row r="27" spans="1:26" x14ac:dyDescent="0.25">
      <c r="A27" s="41" t="s">
        <v>120</v>
      </c>
      <c r="B27" s="42" t="s">
        <v>178</v>
      </c>
      <c r="C27" s="42">
        <v>292</v>
      </c>
      <c r="D27" s="42" t="s">
        <v>148</v>
      </c>
      <c r="E27" s="42" t="s">
        <v>149</v>
      </c>
      <c r="F27" s="42" t="s">
        <v>150</v>
      </c>
      <c r="G27" s="42" t="s">
        <v>179</v>
      </c>
      <c r="H27" s="42">
        <v>2233</v>
      </c>
      <c r="I27" s="42" t="s">
        <v>151</v>
      </c>
      <c r="J27" s="42">
        <v>585</v>
      </c>
      <c r="K27" s="42" t="s">
        <v>152</v>
      </c>
      <c r="L27" s="42" t="s">
        <v>153</v>
      </c>
      <c r="W27" s="13" t="s">
        <v>52</v>
      </c>
      <c r="X27" s="29">
        <v>1.046</v>
      </c>
      <c r="Y27" s="30">
        <v>38.21</v>
      </c>
      <c r="Z27" s="11">
        <v>2404</v>
      </c>
    </row>
    <row r="28" spans="1:26" x14ac:dyDescent="0.25">
      <c r="A28" s="41" t="s">
        <v>116</v>
      </c>
      <c r="B28" s="42" t="s">
        <v>180</v>
      </c>
      <c r="C28" s="42">
        <v>240</v>
      </c>
      <c r="D28" s="42" t="s">
        <v>154</v>
      </c>
      <c r="E28" s="42" t="s">
        <v>155</v>
      </c>
      <c r="F28" s="42" t="s">
        <v>181</v>
      </c>
      <c r="G28" s="42" t="s">
        <v>182</v>
      </c>
      <c r="H28" s="42">
        <v>2543</v>
      </c>
      <c r="I28" s="42" t="s">
        <v>156</v>
      </c>
      <c r="J28" s="42">
        <v>597</v>
      </c>
      <c r="K28" s="42" t="s">
        <v>157</v>
      </c>
      <c r="L28" s="42" t="s">
        <v>183</v>
      </c>
      <c r="W28" s="13" t="s">
        <v>53</v>
      </c>
      <c r="X28" s="29">
        <v>1.83</v>
      </c>
      <c r="Y28" s="30">
        <v>68.52</v>
      </c>
      <c r="Z28" s="11">
        <v>2706</v>
      </c>
    </row>
    <row r="29" spans="1:26" x14ac:dyDescent="0.25">
      <c r="A29" s="43" t="s">
        <v>121</v>
      </c>
      <c r="B29" s="44" t="s">
        <v>158</v>
      </c>
      <c r="C29" s="44">
        <v>397</v>
      </c>
      <c r="D29" s="44" t="s">
        <v>159</v>
      </c>
      <c r="E29" s="44" t="s">
        <v>186</v>
      </c>
      <c r="F29" s="44" t="s">
        <v>184</v>
      </c>
      <c r="G29" s="44" t="s">
        <v>190</v>
      </c>
      <c r="H29" s="44">
        <v>1131</v>
      </c>
      <c r="I29" s="44" t="s">
        <v>160</v>
      </c>
      <c r="J29" s="44">
        <v>582</v>
      </c>
      <c r="K29" s="44" t="s">
        <v>161</v>
      </c>
      <c r="L29" s="44" t="s">
        <v>192</v>
      </c>
      <c r="W29" s="13" t="s">
        <v>54</v>
      </c>
      <c r="X29" s="29">
        <v>1.244</v>
      </c>
      <c r="Y29" s="30">
        <v>57.17</v>
      </c>
      <c r="Z29" s="11">
        <v>2519</v>
      </c>
    </row>
    <row r="30" spans="1:26" x14ac:dyDescent="0.25">
      <c r="K30" s="1"/>
      <c r="W30" s="22" t="s">
        <v>55</v>
      </c>
      <c r="X30" s="10">
        <v>0.45519999999999999</v>
      </c>
      <c r="Y30" s="14">
        <v>27.99</v>
      </c>
      <c r="Z30" s="28">
        <v>1028</v>
      </c>
    </row>
    <row r="31" spans="1:26" x14ac:dyDescent="0.25">
      <c r="K31" s="1"/>
      <c r="W31" s="22" t="s">
        <v>56</v>
      </c>
      <c r="X31" s="10">
        <v>0.39979999999999999</v>
      </c>
      <c r="Y31" s="14">
        <v>24.09</v>
      </c>
      <c r="Z31" s="28">
        <v>1503</v>
      </c>
    </row>
    <row r="32" spans="1:26" x14ac:dyDescent="0.25">
      <c r="K32" s="1"/>
      <c r="W32" s="22" t="s">
        <v>57</v>
      </c>
      <c r="X32" s="10">
        <v>0.46060000000000001</v>
      </c>
      <c r="Y32" s="14">
        <v>31.42</v>
      </c>
      <c r="Z32" s="28">
        <v>1149</v>
      </c>
    </row>
    <row r="33" spans="2:27" x14ac:dyDescent="0.25">
      <c r="B33" s="32"/>
      <c r="C33" s="33"/>
      <c r="D33" s="32"/>
      <c r="E33" s="35"/>
      <c r="F33" s="32"/>
      <c r="G33" s="32"/>
      <c r="H33" s="33"/>
      <c r="I33" s="11"/>
      <c r="J33" s="11"/>
      <c r="K33" s="32"/>
      <c r="L33" s="35"/>
      <c r="W33" s="25" t="s">
        <v>101</v>
      </c>
      <c r="X33" s="24">
        <v>0.997</v>
      </c>
      <c r="Y33" s="27">
        <v>61.4</v>
      </c>
      <c r="Z33" s="23">
        <v>1091</v>
      </c>
    </row>
    <row r="34" spans="2:27" x14ac:dyDescent="0.25">
      <c r="B34" s="32"/>
      <c r="C34" s="33"/>
      <c r="D34" s="32"/>
      <c r="E34" s="35"/>
      <c r="F34" s="32"/>
      <c r="G34" s="32"/>
      <c r="H34" s="33"/>
      <c r="I34" s="11"/>
      <c r="J34" s="11"/>
      <c r="K34" s="32"/>
      <c r="L34" s="35"/>
      <c r="W34" s="25" t="s">
        <v>102</v>
      </c>
      <c r="X34" s="24">
        <v>1.075</v>
      </c>
      <c r="Y34" s="27">
        <v>66.239999999999995</v>
      </c>
      <c r="Z34" s="23">
        <v>1210</v>
      </c>
    </row>
    <row r="35" spans="2:27" x14ac:dyDescent="0.25">
      <c r="B35" s="32"/>
      <c r="C35" s="33"/>
      <c r="D35" s="32"/>
      <c r="E35" s="35"/>
      <c r="F35" s="32"/>
      <c r="G35" s="32"/>
      <c r="H35" s="33"/>
      <c r="I35" s="11"/>
      <c r="J35" s="11"/>
      <c r="K35" s="32"/>
      <c r="L35" s="35"/>
      <c r="W35" s="25" t="s">
        <v>103</v>
      </c>
      <c r="X35" s="26">
        <v>0.92959999999999998</v>
      </c>
      <c r="Y35" s="27">
        <v>57.14</v>
      </c>
      <c r="Z35" s="23">
        <v>1093</v>
      </c>
    </row>
    <row r="36" spans="2:27" x14ac:dyDescent="0.25">
      <c r="B36" s="32"/>
      <c r="C36" s="33"/>
      <c r="D36" s="32"/>
      <c r="E36" s="35"/>
      <c r="F36" s="32"/>
      <c r="G36" s="32"/>
      <c r="H36" s="33"/>
      <c r="I36" s="11"/>
      <c r="J36" s="11"/>
      <c r="K36" s="32"/>
      <c r="L36" s="35"/>
    </row>
    <row r="37" spans="2:27" x14ac:dyDescent="0.25">
      <c r="B37" s="32"/>
      <c r="C37" s="33"/>
      <c r="D37" s="32"/>
      <c r="E37" s="35"/>
      <c r="F37" s="32"/>
      <c r="G37" s="32"/>
      <c r="H37" s="33"/>
      <c r="I37" s="11"/>
      <c r="J37" s="11"/>
      <c r="K37" s="34"/>
      <c r="L37" s="35"/>
    </row>
    <row r="38" spans="2:27" x14ac:dyDescent="0.25">
      <c r="B38" s="32"/>
      <c r="C38" s="33"/>
      <c r="D38" s="32"/>
      <c r="E38" s="35"/>
      <c r="F38" s="32"/>
      <c r="G38" s="32"/>
      <c r="H38" s="33"/>
      <c r="I38" s="11"/>
      <c r="J38" s="11"/>
      <c r="K38" s="34"/>
      <c r="L38" s="35"/>
      <c r="AA38" s="139"/>
    </row>
    <row r="39" spans="2:27" x14ac:dyDescent="0.25">
      <c r="B39" s="32"/>
      <c r="C39" s="33"/>
      <c r="D39" s="32"/>
      <c r="E39" s="35"/>
      <c r="F39" s="32"/>
      <c r="G39" s="32"/>
      <c r="H39" s="33"/>
      <c r="I39" s="11"/>
      <c r="J39" s="11"/>
      <c r="K39" s="34"/>
      <c r="L39" s="35"/>
      <c r="AA39" s="139"/>
    </row>
    <row r="40" spans="2:27" x14ac:dyDescent="0.25">
      <c r="B40" s="32"/>
      <c r="C40" s="33"/>
      <c r="D40" s="32"/>
      <c r="E40" s="35"/>
      <c r="F40" s="34"/>
      <c r="G40" s="32"/>
      <c r="H40" s="33"/>
      <c r="I40" s="11"/>
      <c r="J40" s="11"/>
      <c r="K40" s="34"/>
      <c r="L40" s="35"/>
      <c r="AA40" s="139"/>
    </row>
    <row r="41" spans="2:27" x14ac:dyDescent="0.25">
      <c r="B41" s="32"/>
      <c r="C41" s="33"/>
      <c r="D41" s="32"/>
      <c r="E41" s="35"/>
      <c r="F41" s="34"/>
      <c r="G41" s="32"/>
      <c r="H41" s="33"/>
      <c r="I41" s="11"/>
      <c r="J41" s="11"/>
      <c r="K41" s="32"/>
      <c r="L41" s="35"/>
      <c r="AA41" s="139"/>
    </row>
    <row r="42" spans="2:27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AA42" s="139"/>
    </row>
    <row r="43" spans="2:27" x14ac:dyDescent="0.25">
      <c r="AA43" s="139"/>
    </row>
    <row r="44" spans="2:27" x14ac:dyDescent="0.25">
      <c r="AA44" s="139"/>
    </row>
    <row r="45" spans="2:27" x14ac:dyDescent="0.25">
      <c r="AA45" s="139"/>
    </row>
    <row r="46" spans="2:27" x14ac:dyDescent="0.25">
      <c r="AA46" s="139"/>
    </row>
  </sheetData>
  <sortState ref="J3:K13">
    <sortCondition ref="K18:K2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K17" sqref="K17"/>
    </sheetView>
  </sheetViews>
  <sheetFormatPr defaultRowHeight="15" x14ac:dyDescent="0.25"/>
  <cols>
    <col min="2" max="2" width="19.7109375" customWidth="1"/>
    <col min="7" max="7" width="10.7109375" customWidth="1"/>
  </cols>
  <sheetData>
    <row r="1" spans="1:17" x14ac:dyDescent="0.25">
      <c r="A1" t="s">
        <v>59</v>
      </c>
    </row>
    <row r="2" spans="1:17" x14ac:dyDescent="0.25">
      <c r="O2" t="s">
        <v>29</v>
      </c>
      <c r="P2" t="s">
        <v>3</v>
      </c>
      <c r="Q2" t="s">
        <v>30</v>
      </c>
    </row>
    <row r="3" spans="1:17" x14ac:dyDescent="0.25">
      <c r="D3" t="s">
        <v>29</v>
      </c>
      <c r="E3" t="s">
        <v>3</v>
      </c>
      <c r="F3" t="s">
        <v>30</v>
      </c>
      <c r="G3" t="s">
        <v>18</v>
      </c>
      <c r="H3" t="s">
        <v>104</v>
      </c>
      <c r="I3" t="s">
        <v>105</v>
      </c>
      <c r="J3" t="s">
        <v>106</v>
      </c>
      <c r="K3" t="s">
        <v>107</v>
      </c>
      <c r="N3" s="18" t="s">
        <v>60</v>
      </c>
      <c r="O3" s="5">
        <v>0.28089999999999998</v>
      </c>
      <c r="P3" s="9">
        <v>52.1</v>
      </c>
      <c r="Q3" s="6">
        <v>561.79999999999995</v>
      </c>
    </row>
    <row r="4" spans="1:17" x14ac:dyDescent="0.25">
      <c r="C4" t="s">
        <v>1</v>
      </c>
      <c r="D4" s="1">
        <f>AVERAGE(O3:O5)</f>
        <v>0.27996666666666664</v>
      </c>
      <c r="E4" s="17">
        <f>AVERAGE(P3:P5)</f>
        <v>52.013333333333328</v>
      </c>
      <c r="F4" s="2">
        <f>AVERAGE(Q3:Q5)</f>
        <v>572.16666666666663</v>
      </c>
      <c r="G4">
        <v>0.61</v>
      </c>
      <c r="H4" s="17">
        <v>25</v>
      </c>
      <c r="I4" s="17">
        <v>8.1062770763818452</v>
      </c>
      <c r="J4" s="17">
        <v>75.82312583646268</v>
      </c>
      <c r="K4" s="17">
        <v>16.070597087155441</v>
      </c>
      <c r="N4" s="18" t="s">
        <v>61</v>
      </c>
      <c r="O4" s="5">
        <v>0.2863</v>
      </c>
      <c r="P4" s="9">
        <v>51.94</v>
      </c>
      <c r="Q4" s="6">
        <v>530.79999999999995</v>
      </c>
    </row>
    <row r="5" spans="1:17" x14ac:dyDescent="0.25">
      <c r="C5" t="s">
        <v>2</v>
      </c>
      <c r="D5" s="1">
        <f>AVERAGE(O6:O8)</f>
        <v>0.37369999999999998</v>
      </c>
      <c r="E5" s="17">
        <f>AVERAGE(P6:P8)</f>
        <v>52.626666666666665</v>
      </c>
      <c r="F5" s="2">
        <f>AVERAGE(Q6:Q8)</f>
        <v>598</v>
      </c>
      <c r="G5">
        <v>0.54</v>
      </c>
      <c r="H5" s="17">
        <v>36.450000000000003</v>
      </c>
      <c r="I5" s="17">
        <v>3.0543226396227814</v>
      </c>
      <c r="J5" s="17">
        <v>68.187799525591885</v>
      </c>
      <c r="K5" s="17">
        <v>28.757877834785479</v>
      </c>
      <c r="N5" s="18" t="s">
        <v>62</v>
      </c>
      <c r="O5" s="5">
        <v>0.2727</v>
      </c>
      <c r="P5" s="9">
        <v>52</v>
      </c>
      <c r="Q5" s="6">
        <v>623.9</v>
      </c>
    </row>
    <row r="6" spans="1:17" x14ac:dyDescent="0.25">
      <c r="C6" t="s">
        <v>3</v>
      </c>
      <c r="D6" s="1">
        <f>AVERAGE(O9:O11)</f>
        <v>0.60906666666666665</v>
      </c>
      <c r="E6" s="17">
        <f>AVERAGE(P9:P11)</f>
        <v>51.379999999999995</v>
      </c>
      <c r="F6" s="2">
        <f>AVERAGE(Q9:Q11)</f>
        <v>672.4</v>
      </c>
      <c r="G6">
        <v>0.72</v>
      </c>
      <c r="H6" s="17">
        <v>31</v>
      </c>
      <c r="I6" s="17">
        <v>4.5848214053510485</v>
      </c>
      <c r="J6" s="17">
        <v>34.455866860547403</v>
      </c>
      <c r="K6" s="17">
        <v>60.959311734101561</v>
      </c>
      <c r="N6" s="18" t="s">
        <v>63</v>
      </c>
      <c r="O6" s="5">
        <v>0.37380000000000002</v>
      </c>
      <c r="P6" s="9">
        <v>52.61</v>
      </c>
      <c r="Q6" s="6">
        <v>445.7</v>
      </c>
    </row>
    <row r="7" spans="1:17" x14ac:dyDescent="0.25">
      <c r="C7" t="s">
        <v>4</v>
      </c>
      <c r="D7" s="1">
        <f>AVERAGE(O12:O14)</f>
        <v>0.51559999999999995</v>
      </c>
      <c r="E7" s="17">
        <f>AVERAGE(P12:P14)</f>
        <v>51.59</v>
      </c>
      <c r="F7" s="2">
        <f>AVERAGE(Q12:Q14)</f>
        <v>839.93333333333339</v>
      </c>
      <c r="G7">
        <v>0.64</v>
      </c>
      <c r="H7" s="17">
        <v>37.25</v>
      </c>
      <c r="I7" s="17">
        <v>5.0533485810909902</v>
      </c>
      <c r="J7" s="17">
        <v>30.130973122650985</v>
      </c>
      <c r="K7" s="17">
        <v>64.815678296258085</v>
      </c>
      <c r="N7" s="18" t="s">
        <v>64</v>
      </c>
      <c r="O7" s="5">
        <v>0.37830000000000003</v>
      </c>
      <c r="P7" s="9">
        <v>52.43</v>
      </c>
      <c r="Q7" s="6">
        <v>690.7</v>
      </c>
    </row>
    <row r="8" spans="1:17" x14ac:dyDescent="0.25">
      <c r="C8" t="s">
        <v>5</v>
      </c>
      <c r="D8" s="1">
        <f>AVERAGE(O15:O17)</f>
        <v>0.37090000000000001</v>
      </c>
      <c r="E8" s="17">
        <f>AVERAGE(P15:P17)</f>
        <v>49.163333333333327</v>
      </c>
      <c r="F8" s="2">
        <f>AVERAGE(Q15:Q17)</f>
        <v>713.76666666666677</v>
      </c>
      <c r="G8">
        <v>0.73</v>
      </c>
      <c r="H8" s="17">
        <v>31</v>
      </c>
      <c r="I8" s="17">
        <v>5.0491504971197578</v>
      </c>
      <c r="J8" s="17">
        <v>20.032023654557801</v>
      </c>
      <c r="K8" s="17">
        <v>74.918825848322371</v>
      </c>
      <c r="N8" s="18" t="s">
        <v>65</v>
      </c>
      <c r="O8" s="19">
        <v>0.36899999999999999</v>
      </c>
      <c r="P8" s="9">
        <v>52.84</v>
      </c>
      <c r="Q8" s="6">
        <v>657.6</v>
      </c>
    </row>
    <row r="9" spans="1:17" x14ac:dyDescent="0.25">
      <c r="C9" t="s">
        <v>6</v>
      </c>
      <c r="D9" s="1">
        <f>AVERAGE(O18:O20)</f>
        <v>0.61803333333333332</v>
      </c>
      <c r="E9" s="17">
        <f>AVERAGE(P18:P20)</f>
        <v>50.24</v>
      </c>
      <c r="F9" s="2">
        <f>AVERAGE(Q18:Q20)</f>
        <v>1104</v>
      </c>
      <c r="G9">
        <v>0.77</v>
      </c>
      <c r="H9" s="17">
        <v>31.200000000000003</v>
      </c>
      <c r="I9" s="17">
        <v>11.906396322434343</v>
      </c>
      <c r="J9" s="17">
        <v>16.636961075006113</v>
      </c>
      <c r="K9" s="17">
        <v>71.456642602559583</v>
      </c>
      <c r="N9" s="18" t="s">
        <v>66</v>
      </c>
      <c r="O9" s="5">
        <v>0.59519999999999995</v>
      </c>
      <c r="P9" s="9">
        <v>51.02</v>
      </c>
      <c r="Q9" s="6">
        <v>606.20000000000005</v>
      </c>
    </row>
    <row r="10" spans="1:17" x14ac:dyDescent="0.25">
      <c r="C10" t="s">
        <v>7</v>
      </c>
      <c r="D10" s="1">
        <f>AVERAGE(O21:O23)</f>
        <v>1.0863333333333334</v>
      </c>
      <c r="E10" s="17">
        <f>AVERAGE(P21:P23)</f>
        <v>52.65</v>
      </c>
      <c r="F10" s="2">
        <f>AVERAGE(Q21:Q23)</f>
        <v>904.23333333333323</v>
      </c>
      <c r="G10">
        <v>0.52</v>
      </c>
      <c r="H10" s="17">
        <v>46.800000000000004</v>
      </c>
      <c r="I10" s="17">
        <v>2.5658888874958943</v>
      </c>
      <c r="J10" s="17">
        <v>50.59071489797401</v>
      </c>
      <c r="K10" s="17">
        <v>46.84339621453006</v>
      </c>
      <c r="N10" s="18" t="s">
        <v>67</v>
      </c>
      <c r="O10" s="5">
        <v>0.60250000000000004</v>
      </c>
      <c r="P10" s="9">
        <v>51.76</v>
      </c>
      <c r="Q10" s="6">
        <v>671.9</v>
      </c>
    </row>
    <row r="11" spans="1:17" x14ac:dyDescent="0.25">
      <c r="C11" t="s">
        <v>8</v>
      </c>
      <c r="D11" s="1">
        <f>AVERAGE(O24:O26)</f>
        <v>0.81100000000000005</v>
      </c>
      <c r="E11" s="17">
        <f>AVERAGE(P24:P26)</f>
        <v>49.99</v>
      </c>
      <c r="F11" s="2">
        <f>AVERAGE(Q24:Q26)</f>
        <v>1251.3333333333333</v>
      </c>
      <c r="G11">
        <v>0.6</v>
      </c>
      <c r="H11" s="17">
        <v>41.85</v>
      </c>
      <c r="I11" s="17">
        <v>5.4003656400302971</v>
      </c>
      <c r="J11" s="17">
        <v>38.488248358801947</v>
      </c>
      <c r="K11" s="17">
        <v>56.11138600116783</v>
      </c>
      <c r="N11" s="18" t="s">
        <v>68</v>
      </c>
      <c r="O11" s="5">
        <v>0.62949999999999995</v>
      </c>
      <c r="P11" s="9">
        <v>51.36</v>
      </c>
      <c r="Q11" s="6">
        <v>739.1</v>
      </c>
    </row>
    <row r="12" spans="1:17" x14ac:dyDescent="0.25">
      <c r="C12" t="s">
        <v>9</v>
      </c>
      <c r="D12" s="1">
        <f>AVERAGE(O27:O29)</f>
        <v>0.51126666666666665</v>
      </c>
      <c r="E12" s="17">
        <f>AVERAGE(P27:P29)</f>
        <v>55.62</v>
      </c>
      <c r="F12" s="2">
        <f>AVERAGE(Q27:Q29)</f>
        <v>856.5333333333333</v>
      </c>
      <c r="G12">
        <v>0.73</v>
      </c>
      <c r="H12" s="17">
        <v>36.4</v>
      </c>
      <c r="I12" s="17">
        <v>9.7777291728191535</v>
      </c>
      <c r="J12" s="17">
        <v>24.121661060444936</v>
      </c>
      <c r="K12" s="17">
        <v>66.100609766735985</v>
      </c>
      <c r="N12" s="18" t="s">
        <v>69</v>
      </c>
      <c r="O12" s="5">
        <v>0.5141</v>
      </c>
      <c r="P12" s="5">
        <v>52.1</v>
      </c>
      <c r="Q12" s="11">
        <v>822</v>
      </c>
    </row>
    <row r="13" spans="1:17" x14ac:dyDescent="0.25">
      <c r="N13" s="18" t="s">
        <v>70</v>
      </c>
      <c r="O13" s="5">
        <v>0.51219999999999999</v>
      </c>
      <c r="P13" s="9">
        <v>51.83</v>
      </c>
      <c r="Q13" s="6">
        <v>966.2</v>
      </c>
    </row>
    <row r="14" spans="1:17" x14ac:dyDescent="0.25">
      <c r="N14" s="18" t="s">
        <v>71</v>
      </c>
      <c r="O14" s="5">
        <v>0.52049999999999996</v>
      </c>
      <c r="P14" s="9">
        <v>50.84</v>
      </c>
      <c r="Q14" s="6">
        <v>731.6</v>
      </c>
    </row>
    <row r="15" spans="1:17" x14ac:dyDescent="0.25">
      <c r="N15" s="18" t="s">
        <v>72</v>
      </c>
      <c r="O15" s="5">
        <v>0.36730000000000002</v>
      </c>
      <c r="P15" s="9">
        <v>48.58</v>
      </c>
      <c r="Q15" s="6">
        <v>814.2</v>
      </c>
    </row>
    <row r="16" spans="1:17" x14ac:dyDescent="0.25">
      <c r="N16" s="18" t="s">
        <v>73</v>
      </c>
      <c r="O16" s="5">
        <v>0.37930000000000003</v>
      </c>
      <c r="P16" s="9">
        <v>49.4</v>
      </c>
      <c r="Q16" s="6">
        <v>683.1</v>
      </c>
    </row>
    <row r="17" spans="2:17" ht="30" x14ac:dyDescent="0.25">
      <c r="B17" s="147"/>
      <c r="C17" s="149" t="s">
        <v>195</v>
      </c>
      <c r="D17" s="149" t="s">
        <v>109</v>
      </c>
      <c r="E17" s="149" t="s">
        <v>110</v>
      </c>
      <c r="F17" s="149" t="s">
        <v>18</v>
      </c>
      <c r="G17" s="45" t="s">
        <v>193</v>
      </c>
      <c r="N17" s="18" t="s">
        <v>74</v>
      </c>
      <c r="O17" s="5">
        <v>0.36609999999999998</v>
      </c>
      <c r="P17" s="9">
        <v>49.51</v>
      </c>
      <c r="Q17" s="6">
        <v>644</v>
      </c>
    </row>
    <row r="18" spans="2:17" x14ac:dyDescent="0.25">
      <c r="B18" s="148"/>
      <c r="C18" s="150"/>
      <c r="D18" s="150"/>
      <c r="E18" s="150"/>
      <c r="F18" s="150"/>
      <c r="G18" s="46" t="s">
        <v>194</v>
      </c>
      <c r="N18" s="18" t="s">
        <v>75</v>
      </c>
      <c r="O18" s="5">
        <v>0.62019999999999997</v>
      </c>
      <c r="P18" s="9">
        <v>50.32</v>
      </c>
      <c r="Q18" s="6">
        <v>1018</v>
      </c>
    </row>
    <row r="19" spans="2:17" x14ac:dyDescent="0.25">
      <c r="B19" s="41" t="s">
        <v>114</v>
      </c>
      <c r="C19" s="47" t="s">
        <v>196</v>
      </c>
      <c r="D19" s="47" t="s">
        <v>197</v>
      </c>
      <c r="E19" s="47">
        <v>572</v>
      </c>
      <c r="F19" s="47" t="s">
        <v>152</v>
      </c>
      <c r="G19" s="47" t="s">
        <v>198</v>
      </c>
      <c r="N19" s="18" t="s">
        <v>76</v>
      </c>
      <c r="O19" s="5">
        <v>0.61270000000000002</v>
      </c>
      <c r="P19" s="9">
        <v>50.31</v>
      </c>
      <c r="Q19" s="6">
        <v>1086</v>
      </c>
    </row>
    <row r="20" spans="2:17" x14ac:dyDescent="0.25">
      <c r="B20" s="41" t="s">
        <v>117</v>
      </c>
      <c r="C20" s="47" t="s">
        <v>199</v>
      </c>
      <c r="D20" s="47" t="s">
        <v>200</v>
      </c>
      <c r="E20" s="47">
        <v>598</v>
      </c>
      <c r="F20" s="47" t="s">
        <v>201</v>
      </c>
      <c r="G20" s="47" t="s">
        <v>202</v>
      </c>
      <c r="N20" s="18" t="s">
        <v>77</v>
      </c>
      <c r="O20" s="5">
        <v>0.62119999999999997</v>
      </c>
      <c r="P20" s="9">
        <v>50.09</v>
      </c>
      <c r="Q20" s="6">
        <v>1208</v>
      </c>
    </row>
    <row r="21" spans="2:17" x14ac:dyDescent="0.25">
      <c r="B21" s="41" t="s">
        <v>118</v>
      </c>
      <c r="C21" s="47" t="s">
        <v>203</v>
      </c>
      <c r="D21" s="47" t="s">
        <v>152</v>
      </c>
      <c r="E21" s="47">
        <v>672</v>
      </c>
      <c r="F21" s="47" t="s">
        <v>163</v>
      </c>
      <c r="G21" s="47" t="s">
        <v>204</v>
      </c>
      <c r="N21" s="18" t="s">
        <v>78</v>
      </c>
      <c r="O21" s="5">
        <v>1.0840000000000001</v>
      </c>
      <c r="P21" s="9">
        <v>52.63</v>
      </c>
      <c r="Q21" s="6">
        <v>972.5</v>
      </c>
    </row>
    <row r="22" spans="2:17" x14ac:dyDescent="0.25">
      <c r="B22" s="41" t="s">
        <v>119</v>
      </c>
      <c r="C22" s="47" t="s">
        <v>205</v>
      </c>
      <c r="D22" s="47" t="s">
        <v>139</v>
      </c>
      <c r="E22" s="47">
        <v>840</v>
      </c>
      <c r="F22" s="47" t="s">
        <v>147</v>
      </c>
      <c r="G22" s="47" t="s">
        <v>177</v>
      </c>
      <c r="N22" s="18" t="s">
        <v>79</v>
      </c>
      <c r="O22" s="5">
        <v>1.0840000000000001</v>
      </c>
      <c r="P22" s="9">
        <v>52.65</v>
      </c>
      <c r="Q22" s="6">
        <v>848.2</v>
      </c>
    </row>
    <row r="23" spans="2:17" x14ac:dyDescent="0.25">
      <c r="B23" s="41" t="s">
        <v>115</v>
      </c>
      <c r="C23" s="47" t="s">
        <v>206</v>
      </c>
      <c r="D23" s="47" t="s">
        <v>200</v>
      </c>
      <c r="E23" s="47">
        <v>714</v>
      </c>
      <c r="F23" s="47" t="s">
        <v>207</v>
      </c>
      <c r="G23" s="47" t="s">
        <v>204</v>
      </c>
      <c r="N23" s="18" t="s">
        <v>80</v>
      </c>
      <c r="O23" s="5">
        <v>1.091</v>
      </c>
      <c r="P23" s="9">
        <v>52.67</v>
      </c>
      <c r="Q23" s="6">
        <v>892</v>
      </c>
    </row>
    <row r="24" spans="2:17" x14ac:dyDescent="0.25">
      <c r="B24" s="41" t="s">
        <v>122</v>
      </c>
      <c r="C24" s="47" t="s">
        <v>208</v>
      </c>
      <c r="D24" s="47" t="s">
        <v>157</v>
      </c>
      <c r="E24" s="47">
        <v>1104</v>
      </c>
      <c r="F24" s="47" t="s">
        <v>209</v>
      </c>
      <c r="G24" s="47" t="s">
        <v>210</v>
      </c>
      <c r="N24" s="18" t="s">
        <v>81</v>
      </c>
      <c r="O24" s="5">
        <v>0.8175</v>
      </c>
      <c r="P24" s="9">
        <v>50.07</v>
      </c>
      <c r="Q24" s="6">
        <v>1260</v>
      </c>
    </row>
    <row r="25" spans="2:17" x14ac:dyDescent="0.25">
      <c r="B25" s="41" t="s">
        <v>120</v>
      </c>
      <c r="C25" s="47" t="s">
        <v>211</v>
      </c>
      <c r="D25" s="47" t="s">
        <v>212</v>
      </c>
      <c r="E25" s="47">
        <v>904</v>
      </c>
      <c r="F25" s="47" t="s">
        <v>139</v>
      </c>
      <c r="G25" s="47" t="s">
        <v>213</v>
      </c>
      <c r="N25" s="18" t="s">
        <v>82</v>
      </c>
      <c r="O25" s="5">
        <v>0.80820000000000003</v>
      </c>
      <c r="P25" s="9">
        <v>49.73</v>
      </c>
      <c r="Q25" s="6">
        <v>1086</v>
      </c>
    </row>
    <row r="26" spans="2:17" x14ac:dyDescent="0.25">
      <c r="B26" s="41" t="s">
        <v>116</v>
      </c>
      <c r="C26" s="47" t="s">
        <v>214</v>
      </c>
      <c r="D26" s="47" t="s">
        <v>215</v>
      </c>
      <c r="E26" s="47">
        <v>1251</v>
      </c>
      <c r="F26" s="47" t="s">
        <v>216</v>
      </c>
      <c r="G26" s="47" t="s">
        <v>217</v>
      </c>
      <c r="N26" s="18" t="s">
        <v>83</v>
      </c>
      <c r="O26" s="5">
        <v>0.80730000000000002</v>
      </c>
      <c r="P26" s="9">
        <v>50.17</v>
      </c>
      <c r="Q26" s="6">
        <v>1408</v>
      </c>
    </row>
    <row r="27" spans="2:17" ht="30" x14ac:dyDescent="0.25">
      <c r="B27" s="49" t="s">
        <v>224</v>
      </c>
      <c r="C27" s="48" t="s">
        <v>218</v>
      </c>
      <c r="D27" s="48" t="s">
        <v>219</v>
      </c>
      <c r="E27" s="48">
        <v>857</v>
      </c>
      <c r="F27" s="48" t="s">
        <v>207</v>
      </c>
      <c r="G27" s="48" t="s">
        <v>220</v>
      </c>
      <c r="N27" s="18" t="s">
        <v>84</v>
      </c>
      <c r="O27" s="5">
        <v>0.50649999999999995</v>
      </c>
      <c r="P27" s="9">
        <v>55.26</v>
      </c>
      <c r="Q27" s="6">
        <v>947.1</v>
      </c>
    </row>
    <row r="28" spans="2:17" x14ac:dyDescent="0.25">
      <c r="N28" s="18" t="s">
        <v>85</v>
      </c>
      <c r="O28" s="19">
        <v>0.51300000000000001</v>
      </c>
      <c r="P28" s="9">
        <v>55.78</v>
      </c>
      <c r="Q28" s="6">
        <v>905.6</v>
      </c>
    </row>
    <row r="29" spans="2:17" x14ac:dyDescent="0.25">
      <c r="N29" s="18" t="s">
        <v>86</v>
      </c>
      <c r="O29" s="5">
        <v>0.51429999999999998</v>
      </c>
      <c r="P29" s="9">
        <v>55.82</v>
      </c>
      <c r="Q29" s="6">
        <v>716.9</v>
      </c>
    </row>
  </sheetData>
  <mergeCells count="5">
    <mergeCell ref="B17:B18"/>
    <mergeCell ref="C17:C18"/>
    <mergeCell ref="D17:D18"/>
    <mergeCell ref="E17:E18"/>
    <mergeCell ref="F17:F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workbookViewId="0">
      <selection activeCell="V17" sqref="V17"/>
    </sheetView>
  </sheetViews>
  <sheetFormatPr defaultRowHeight="15" x14ac:dyDescent="0.25"/>
  <cols>
    <col min="1" max="1" width="18.5703125" customWidth="1"/>
  </cols>
  <sheetData>
    <row r="2" spans="1:24" x14ac:dyDescent="0.25">
      <c r="A2" t="s">
        <v>96</v>
      </c>
    </row>
    <row r="3" spans="1:24" x14ac:dyDescent="0.25">
      <c r="P3" t="s">
        <v>29</v>
      </c>
      <c r="Q3" t="s">
        <v>3</v>
      </c>
      <c r="R3" t="s">
        <v>30</v>
      </c>
      <c r="S3" t="s">
        <v>16</v>
      </c>
      <c r="V3" t="s">
        <v>523</v>
      </c>
      <c r="W3" t="s">
        <v>524</v>
      </c>
      <c r="X3" t="s">
        <v>58</v>
      </c>
    </row>
    <row r="4" spans="1:24" x14ac:dyDescent="0.25">
      <c r="B4" t="s">
        <v>10</v>
      </c>
      <c r="C4" t="s">
        <v>97</v>
      </c>
      <c r="D4" t="s">
        <v>98</v>
      </c>
      <c r="E4" t="s">
        <v>99</v>
      </c>
      <c r="F4" t="s">
        <v>100</v>
      </c>
      <c r="G4" t="s">
        <v>13</v>
      </c>
      <c r="H4" t="s">
        <v>14</v>
      </c>
      <c r="I4" t="s">
        <v>15</v>
      </c>
      <c r="J4" t="s">
        <v>16</v>
      </c>
      <c r="O4" s="4" t="s">
        <v>657</v>
      </c>
      <c r="P4" s="5">
        <v>1.8420000000000001</v>
      </c>
      <c r="Q4" s="5">
        <v>44.65</v>
      </c>
      <c r="R4" s="6">
        <v>1650</v>
      </c>
      <c r="S4" s="5">
        <v>7.7</v>
      </c>
      <c r="U4" t="s">
        <v>667</v>
      </c>
      <c r="V4" t="s">
        <v>486</v>
      </c>
      <c r="W4" t="s">
        <v>487</v>
      </c>
      <c r="X4">
        <v>0.214</v>
      </c>
    </row>
    <row r="5" spans="1:24" x14ac:dyDescent="0.25">
      <c r="A5" t="s">
        <v>484</v>
      </c>
      <c r="B5">
        <v>3.3830000000000005</v>
      </c>
      <c r="C5">
        <v>248.16666666666666</v>
      </c>
      <c r="D5" s="1">
        <v>0.41</v>
      </c>
      <c r="E5" s="1">
        <v>13.84</v>
      </c>
      <c r="F5" s="1">
        <v>3.4</v>
      </c>
      <c r="G5">
        <v>44.262</v>
      </c>
      <c r="H5">
        <v>1.825</v>
      </c>
      <c r="I5">
        <v>1710</v>
      </c>
      <c r="J5">
        <v>7.6400000000000006</v>
      </c>
      <c r="O5" s="4" t="s">
        <v>658</v>
      </c>
      <c r="P5" s="5">
        <v>1.835</v>
      </c>
      <c r="Q5" s="5">
        <v>44.48</v>
      </c>
      <c r="R5" s="6">
        <v>1585</v>
      </c>
      <c r="S5" s="5">
        <v>8.4</v>
      </c>
      <c r="U5" t="s">
        <v>658</v>
      </c>
      <c r="V5" t="s">
        <v>488</v>
      </c>
      <c r="W5" t="s">
        <v>489</v>
      </c>
      <c r="X5">
        <v>0.191</v>
      </c>
    </row>
    <row r="6" spans="1:24" x14ac:dyDescent="0.25">
      <c r="A6" t="s">
        <v>485</v>
      </c>
      <c r="B6">
        <v>4.0109999999999992</v>
      </c>
      <c r="C6">
        <v>129.63636363636363</v>
      </c>
      <c r="D6" s="1">
        <v>2.85</v>
      </c>
      <c r="E6" s="1">
        <v>92.53</v>
      </c>
      <c r="F6" s="1">
        <v>2.2000000000000002</v>
      </c>
      <c r="G6">
        <v>50.927999999999997</v>
      </c>
      <c r="H6">
        <v>3.9161999999999999</v>
      </c>
      <c r="I6">
        <v>960.4799999999999</v>
      </c>
      <c r="J6">
        <v>4.4250000000000007</v>
      </c>
      <c r="O6" s="4" t="s">
        <v>659</v>
      </c>
      <c r="P6" s="5">
        <v>1.823</v>
      </c>
      <c r="Q6" s="5">
        <v>44.13</v>
      </c>
      <c r="R6" s="6">
        <v>1986</v>
      </c>
      <c r="S6" s="5">
        <v>7.9</v>
      </c>
      <c r="U6" t="s">
        <v>659</v>
      </c>
      <c r="V6" t="s">
        <v>490</v>
      </c>
      <c r="W6" t="s">
        <v>491</v>
      </c>
      <c r="X6">
        <v>0.189</v>
      </c>
    </row>
    <row r="7" spans="1:24" x14ac:dyDescent="0.25">
      <c r="O7" s="4" t="s">
        <v>660</v>
      </c>
      <c r="P7" s="5">
        <v>1.819</v>
      </c>
      <c r="Q7" s="5">
        <v>44.02</v>
      </c>
      <c r="R7" s="6">
        <v>1636</v>
      </c>
      <c r="S7" s="5">
        <v>7.5</v>
      </c>
      <c r="U7" t="s">
        <v>660</v>
      </c>
      <c r="V7" t="s">
        <v>490</v>
      </c>
      <c r="W7" t="s">
        <v>492</v>
      </c>
      <c r="X7">
        <v>0.191</v>
      </c>
    </row>
    <row r="8" spans="1:24" x14ac:dyDescent="0.25">
      <c r="O8" s="4" t="s">
        <v>661</v>
      </c>
      <c r="P8" s="5">
        <v>1.806</v>
      </c>
      <c r="Q8" s="5">
        <v>44.03</v>
      </c>
      <c r="R8" s="6">
        <v>1693</v>
      </c>
      <c r="S8" s="5">
        <v>6.7</v>
      </c>
      <c r="U8" t="s">
        <v>661</v>
      </c>
      <c r="V8" t="s">
        <v>493</v>
      </c>
      <c r="W8" t="s">
        <v>494</v>
      </c>
      <c r="X8">
        <v>0.16500000000000001</v>
      </c>
    </row>
    <row r="9" spans="1:24" x14ac:dyDescent="0.25">
      <c r="O9" s="4" t="s">
        <v>662</v>
      </c>
      <c r="P9" s="5">
        <v>3.9449999999999998</v>
      </c>
      <c r="Q9" s="5">
        <v>51.12</v>
      </c>
      <c r="R9" s="6">
        <v>1101</v>
      </c>
      <c r="S9" s="5">
        <v>5.3</v>
      </c>
      <c r="U9" t="s">
        <v>662</v>
      </c>
      <c r="V9" t="s">
        <v>495</v>
      </c>
      <c r="W9" t="s">
        <v>496</v>
      </c>
      <c r="X9">
        <v>0.21</v>
      </c>
    </row>
    <row r="10" spans="1:24" x14ac:dyDescent="0.25">
      <c r="O10" s="4" t="s">
        <v>663</v>
      </c>
      <c r="P10" s="5">
        <v>3.8319999999999999</v>
      </c>
      <c r="Q10" s="5">
        <v>50.48</v>
      </c>
      <c r="R10" s="6">
        <v>821.8</v>
      </c>
      <c r="S10" s="5">
        <v>3.5</v>
      </c>
      <c r="U10" t="s">
        <v>663</v>
      </c>
      <c r="V10" t="s">
        <v>497</v>
      </c>
      <c r="W10" t="s">
        <v>498</v>
      </c>
      <c r="X10">
        <v>0.129</v>
      </c>
    </row>
    <row r="11" spans="1:24" x14ac:dyDescent="0.25">
      <c r="O11" s="4" t="s">
        <v>664</v>
      </c>
      <c r="P11" s="7">
        <v>3.95</v>
      </c>
      <c r="Q11" s="5">
        <v>51.37</v>
      </c>
      <c r="R11" s="6">
        <v>988.8</v>
      </c>
      <c r="S11" s="9">
        <v>4</v>
      </c>
      <c r="U11" t="s">
        <v>664</v>
      </c>
      <c r="V11" t="s">
        <v>499</v>
      </c>
      <c r="W11" t="s">
        <v>500</v>
      </c>
      <c r="X11">
        <v>0.109</v>
      </c>
    </row>
    <row r="12" spans="1:24" x14ac:dyDescent="0.25">
      <c r="O12" s="4" t="s">
        <v>665</v>
      </c>
      <c r="P12" s="5">
        <v>3.9780000000000002</v>
      </c>
      <c r="Q12" s="8">
        <v>51.3</v>
      </c>
      <c r="R12" s="6">
        <v>1053</v>
      </c>
      <c r="S12" s="29">
        <v>9.9</v>
      </c>
      <c r="U12" t="s">
        <v>665</v>
      </c>
      <c r="V12" t="s">
        <v>501</v>
      </c>
      <c r="W12" t="s">
        <v>502</v>
      </c>
      <c r="X12">
        <v>0.122</v>
      </c>
    </row>
    <row r="13" spans="1:24" x14ac:dyDescent="0.25">
      <c r="O13" s="4" t="s">
        <v>666</v>
      </c>
      <c r="P13" s="5">
        <v>3.8759999999999999</v>
      </c>
      <c r="Q13" s="5">
        <v>50.37</v>
      </c>
      <c r="R13" s="6">
        <v>837.8</v>
      </c>
      <c r="S13" s="5">
        <v>4.9000000000000004</v>
      </c>
      <c r="U13" t="s">
        <v>666</v>
      </c>
      <c r="V13" t="s">
        <v>503</v>
      </c>
      <c r="W13" t="s">
        <v>504</v>
      </c>
      <c r="X13">
        <v>0.13100000000000001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H23" sqref="H23"/>
    </sheetView>
  </sheetViews>
  <sheetFormatPr defaultRowHeight="15" x14ac:dyDescent="0.25"/>
  <cols>
    <col min="1" max="1" width="9.85546875" customWidth="1"/>
    <col min="2" max="3" width="14.42578125" customWidth="1"/>
  </cols>
  <sheetData>
    <row r="2" spans="1:3" x14ac:dyDescent="0.25">
      <c r="A2" s="50"/>
      <c r="B2" s="51" t="s">
        <v>225</v>
      </c>
      <c r="C2" s="51" t="s">
        <v>0</v>
      </c>
    </row>
    <row r="3" spans="1:3" x14ac:dyDescent="0.25">
      <c r="A3" s="52"/>
      <c r="B3" s="53" t="s">
        <v>226</v>
      </c>
      <c r="C3" s="53" t="s">
        <v>226</v>
      </c>
    </row>
    <row r="4" spans="1:3" x14ac:dyDescent="0.25">
      <c r="A4" s="54" t="s">
        <v>13</v>
      </c>
      <c r="B4" s="55" t="s">
        <v>227</v>
      </c>
      <c r="C4" s="56" t="s">
        <v>228</v>
      </c>
    </row>
    <row r="5" spans="1:3" x14ac:dyDescent="0.25">
      <c r="A5" s="54" t="s">
        <v>14</v>
      </c>
      <c r="B5" s="56" t="s">
        <v>229</v>
      </c>
      <c r="C5" s="56" t="s">
        <v>230</v>
      </c>
    </row>
    <row r="6" spans="1:3" x14ac:dyDescent="0.25">
      <c r="A6" s="54" t="s">
        <v>15</v>
      </c>
      <c r="B6" s="56" t="s">
        <v>231</v>
      </c>
      <c r="C6" s="56" t="s">
        <v>232</v>
      </c>
    </row>
    <row r="7" spans="1:3" x14ac:dyDescent="0.25">
      <c r="A7" s="54" t="s">
        <v>18</v>
      </c>
      <c r="B7" s="56" t="s">
        <v>233</v>
      </c>
      <c r="C7" s="56" t="s">
        <v>234</v>
      </c>
    </row>
    <row r="8" spans="1:3" x14ac:dyDescent="0.25">
      <c r="A8" s="54" t="s">
        <v>235</v>
      </c>
      <c r="B8" s="56" t="s">
        <v>236</v>
      </c>
      <c r="C8" s="56" t="s">
        <v>237</v>
      </c>
    </row>
    <row r="9" spans="1:3" x14ac:dyDescent="0.25">
      <c r="A9" s="54" t="s">
        <v>238</v>
      </c>
      <c r="B9" s="56" t="s">
        <v>239</v>
      </c>
      <c r="C9" s="56" t="s">
        <v>240</v>
      </c>
    </row>
    <row r="10" spans="1:3" x14ac:dyDescent="0.25">
      <c r="A10" s="52" t="s">
        <v>241</v>
      </c>
      <c r="B10" s="57" t="s">
        <v>242</v>
      </c>
      <c r="C10" s="58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zoomScale="85" zoomScaleNormal="85" workbookViewId="0">
      <selection activeCell="C42" sqref="C42"/>
    </sheetView>
  </sheetViews>
  <sheetFormatPr defaultRowHeight="15" x14ac:dyDescent="0.25"/>
  <cols>
    <col min="1" max="1" width="11.85546875" customWidth="1"/>
    <col min="2" max="3" width="15.140625" customWidth="1"/>
  </cols>
  <sheetData>
    <row r="2" spans="1:3" x14ac:dyDescent="0.25">
      <c r="A2" s="50"/>
      <c r="B2" s="51" t="s">
        <v>225</v>
      </c>
      <c r="C2" s="51" t="s">
        <v>0</v>
      </c>
    </row>
    <row r="3" spans="1:3" x14ac:dyDescent="0.25">
      <c r="A3" s="52"/>
      <c r="B3" s="60" t="s">
        <v>226</v>
      </c>
      <c r="C3" s="60" t="s">
        <v>226</v>
      </c>
    </row>
    <row r="4" spans="1:3" x14ac:dyDescent="0.25">
      <c r="A4" s="50" t="s">
        <v>10</v>
      </c>
      <c r="B4" s="59" t="s">
        <v>271</v>
      </c>
      <c r="C4" s="59" t="s">
        <v>254</v>
      </c>
    </row>
    <row r="5" spans="1:3" x14ac:dyDescent="0.25">
      <c r="A5" s="54" t="s">
        <v>270</v>
      </c>
      <c r="B5" s="56" t="s">
        <v>269</v>
      </c>
      <c r="C5" s="56" t="s">
        <v>268</v>
      </c>
    </row>
    <row r="6" spans="1:3" x14ac:dyDescent="0.25">
      <c r="A6" s="54" t="s">
        <v>267</v>
      </c>
      <c r="B6" s="56" t="s">
        <v>266</v>
      </c>
      <c r="C6" s="56" t="s">
        <v>265</v>
      </c>
    </row>
    <row r="7" spans="1:3" x14ac:dyDescent="0.25">
      <c r="A7" s="54" t="s">
        <v>264</v>
      </c>
      <c r="B7" s="55" t="s">
        <v>263</v>
      </c>
      <c r="C7" s="56" t="s">
        <v>262</v>
      </c>
    </row>
    <row r="8" spans="1:3" x14ac:dyDescent="0.25">
      <c r="A8" s="54" t="s">
        <v>13</v>
      </c>
      <c r="B8" s="56" t="s">
        <v>261</v>
      </c>
      <c r="C8" s="56" t="s">
        <v>260</v>
      </c>
    </row>
    <row r="9" spans="1:3" x14ac:dyDescent="0.25">
      <c r="A9" s="54" t="s">
        <v>14</v>
      </c>
      <c r="B9" s="56" t="s">
        <v>259</v>
      </c>
      <c r="C9" s="56" t="s">
        <v>258</v>
      </c>
    </row>
    <row r="10" spans="1:3" x14ac:dyDescent="0.25">
      <c r="A10" s="54" t="s">
        <v>15</v>
      </c>
      <c r="B10" s="55" t="s">
        <v>257</v>
      </c>
      <c r="C10" s="56" t="s">
        <v>256</v>
      </c>
    </row>
    <row r="11" spans="1:3" x14ac:dyDescent="0.25">
      <c r="A11" s="54" t="s">
        <v>16</v>
      </c>
      <c r="B11" s="55" t="s">
        <v>255</v>
      </c>
      <c r="C11" s="56" t="s">
        <v>254</v>
      </c>
    </row>
    <row r="12" spans="1:3" x14ac:dyDescent="0.25">
      <c r="A12" s="54" t="s">
        <v>17</v>
      </c>
      <c r="B12" s="55" t="s">
        <v>253</v>
      </c>
      <c r="C12" s="56" t="s">
        <v>252</v>
      </c>
    </row>
    <row r="13" spans="1:3" x14ac:dyDescent="0.25">
      <c r="A13" s="54" t="s">
        <v>18</v>
      </c>
      <c r="B13" s="56" t="s">
        <v>251</v>
      </c>
      <c r="C13" s="56" t="s">
        <v>250</v>
      </c>
    </row>
    <row r="14" spans="1:3" x14ac:dyDescent="0.25">
      <c r="A14" s="54" t="s">
        <v>235</v>
      </c>
      <c r="B14" s="56" t="s">
        <v>249</v>
      </c>
      <c r="C14" s="56" t="s">
        <v>248</v>
      </c>
    </row>
    <row r="15" spans="1:3" x14ac:dyDescent="0.25">
      <c r="A15" s="54" t="s">
        <v>238</v>
      </c>
      <c r="B15" s="55" t="s">
        <v>247</v>
      </c>
      <c r="C15" s="56" t="s">
        <v>246</v>
      </c>
    </row>
    <row r="16" spans="1:3" x14ac:dyDescent="0.25">
      <c r="A16" s="52" t="s">
        <v>241</v>
      </c>
      <c r="B16" s="58" t="s">
        <v>245</v>
      </c>
      <c r="C16" s="58" t="s">
        <v>244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B36" sqref="B36"/>
    </sheetView>
  </sheetViews>
  <sheetFormatPr defaultRowHeight="15" x14ac:dyDescent="0.25"/>
  <cols>
    <col min="1" max="1" width="9.42578125" customWidth="1"/>
    <col min="2" max="5" width="16.5703125" customWidth="1"/>
  </cols>
  <sheetData>
    <row r="3" spans="1:5" x14ac:dyDescent="0.25">
      <c r="A3" s="50"/>
      <c r="B3" s="61" t="s">
        <v>115</v>
      </c>
      <c r="C3" s="61" t="s">
        <v>272</v>
      </c>
      <c r="D3" s="61" t="s">
        <v>117</v>
      </c>
      <c r="E3" s="61" t="s">
        <v>114</v>
      </c>
    </row>
    <row r="4" spans="1:5" x14ac:dyDescent="0.25">
      <c r="A4" s="52"/>
      <c r="B4" s="53" t="s">
        <v>226</v>
      </c>
      <c r="C4" s="53" t="s">
        <v>226</v>
      </c>
      <c r="D4" s="53" t="s">
        <v>226</v>
      </c>
      <c r="E4" s="53" t="s">
        <v>226</v>
      </c>
    </row>
    <row r="5" spans="1:5" x14ac:dyDescent="0.25">
      <c r="A5" s="54" t="s">
        <v>13</v>
      </c>
      <c r="B5" s="56" t="s">
        <v>273</v>
      </c>
      <c r="C5" s="56" t="s">
        <v>274</v>
      </c>
      <c r="D5" s="56" t="s">
        <v>275</v>
      </c>
      <c r="E5" s="56" t="s">
        <v>276</v>
      </c>
    </row>
    <row r="6" spans="1:5" x14ac:dyDescent="0.25">
      <c r="A6" s="54" t="s">
        <v>14</v>
      </c>
      <c r="B6" s="56" t="s">
        <v>277</v>
      </c>
      <c r="C6" s="56" t="s">
        <v>278</v>
      </c>
      <c r="D6" s="56" t="s">
        <v>279</v>
      </c>
      <c r="E6" s="55" t="s">
        <v>280</v>
      </c>
    </row>
    <row r="7" spans="1:5" x14ac:dyDescent="0.25">
      <c r="A7" s="54" t="s">
        <v>15</v>
      </c>
      <c r="B7" s="55" t="s">
        <v>281</v>
      </c>
      <c r="C7" s="55" t="s">
        <v>282</v>
      </c>
      <c r="D7" s="56" t="s">
        <v>283</v>
      </c>
      <c r="E7" s="56" t="s">
        <v>284</v>
      </c>
    </row>
    <row r="8" spans="1:5" ht="15" customHeight="1" x14ac:dyDescent="0.25">
      <c r="A8" s="54" t="s">
        <v>18</v>
      </c>
      <c r="B8" s="56" t="s">
        <v>285</v>
      </c>
      <c r="C8" s="56" t="s">
        <v>286</v>
      </c>
      <c r="D8" s="56" t="s">
        <v>287</v>
      </c>
      <c r="E8" s="56" t="s">
        <v>288</v>
      </c>
    </row>
    <row r="9" spans="1:5" x14ac:dyDescent="0.25">
      <c r="A9" s="54" t="s">
        <v>235</v>
      </c>
      <c r="B9" s="56" t="s">
        <v>289</v>
      </c>
      <c r="C9" s="56" t="s">
        <v>290</v>
      </c>
      <c r="D9" s="56" t="s">
        <v>291</v>
      </c>
      <c r="E9" s="56" t="s">
        <v>292</v>
      </c>
    </row>
    <row r="10" spans="1:5" x14ac:dyDescent="0.25">
      <c r="A10" s="54" t="s">
        <v>238</v>
      </c>
      <c r="B10" s="56" t="s">
        <v>293</v>
      </c>
      <c r="C10" s="56" t="s">
        <v>294</v>
      </c>
      <c r="D10" s="56" t="s">
        <v>295</v>
      </c>
      <c r="E10" s="56" t="s">
        <v>296</v>
      </c>
    </row>
    <row r="11" spans="1:5" x14ac:dyDescent="0.25">
      <c r="A11" s="52" t="s">
        <v>241</v>
      </c>
      <c r="B11" s="58" t="s">
        <v>297</v>
      </c>
      <c r="C11" s="57" t="s">
        <v>298</v>
      </c>
      <c r="D11" s="58" t="s">
        <v>299</v>
      </c>
      <c r="E11" s="58" t="s">
        <v>300</v>
      </c>
    </row>
    <row r="12" spans="1:5" x14ac:dyDescent="0.25">
      <c r="A12" s="36"/>
      <c r="B12" s="62"/>
      <c r="C12" s="62"/>
      <c r="D12" s="62"/>
      <c r="E12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zoomScaleNormal="100" workbookViewId="0">
      <selection activeCell="B32" sqref="B32"/>
    </sheetView>
  </sheetViews>
  <sheetFormatPr defaultRowHeight="15" x14ac:dyDescent="0.25"/>
  <cols>
    <col min="1" max="1" width="24.42578125" customWidth="1"/>
    <col min="2" max="5" width="15.42578125" customWidth="1"/>
  </cols>
  <sheetData>
    <row r="2" spans="1:5" x14ac:dyDescent="0.25">
      <c r="A2" s="50"/>
      <c r="B2" s="61" t="s">
        <v>115</v>
      </c>
      <c r="C2" s="61" t="s">
        <v>272</v>
      </c>
      <c r="D2" s="61" t="s">
        <v>117</v>
      </c>
      <c r="E2" s="61" t="s">
        <v>114</v>
      </c>
    </row>
    <row r="3" spans="1:5" x14ac:dyDescent="0.25">
      <c r="A3" s="52"/>
      <c r="B3" s="68" t="s">
        <v>226</v>
      </c>
      <c r="C3" s="68" t="s">
        <v>226</v>
      </c>
      <c r="D3" s="68" t="s">
        <v>226</v>
      </c>
      <c r="E3" s="68" t="s">
        <v>226</v>
      </c>
    </row>
    <row r="4" spans="1:5" x14ac:dyDescent="0.25">
      <c r="A4" s="50" t="s">
        <v>10</v>
      </c>
      <c r="B4" s="67" t="s">
        <v>354</v>
      </c>
      <c r="C4" s="67" t="s">
        <v>353</v>
      </c>
      <c r="D4" s="67" t="s">
        <v>352</v>
      </c>
      <c r="E4" s="67" t="s">
        <v>351</v>
      </c>
    </row>
    <row r="5" spans="1:5" x14ac:dyDescent="0.25">
      <c r="A5" s="54" t="s">
        <v>350</v>
      </c>
      <c r="B5" s="66" t="s">
        <v>349</v>
      </c>
      <c r="C5" s="66" t="s">
        <v>348</v>
      </c>
      <c r="D5" s="66" t="s">
        <v>347</v>
      </c>
      <c r="E5" s="66" t="s">
        <v>346</v>
      </c>
    </row>
    <row r="6" spans="1:5" x14ac:dyDescent="0.25">
      <c r="A6" s="54" t="s">
        <v>345</v>
      </c>
      <c r="B6" s="66" t="s">
        <v>344</v>
      </c>
      <c r="C6" s="66" t="s">
        <v>343</v>
      </c>
      <c r="D6" s="66" t="s">
        <v>342</v>
      </c>
      <c r="E6" s="66" t="s">
        <v>319</v>
      </c>
    </row>
    <row r="7" spans="1:5" x14ac:dyDescent="0.25">
      <c r="A7" s="54" t="s">
        <v>341</v>
      </c>
      <c r="B7" s="55" t="s">
        <v>340</v>
      </c>
      <c r="C7" s="55" t="s">
        <v>339</v>
      </c>
      <c r="D7" s="55" t="s">
        <v>338</v>
      </c>
      <c r="E7" s="55" t="s">
        <v>337</v>
      </c>
    </row>
    <row r="8" spans="1:5" x14ac:dyDescent="0.25">
      <c r="A8" s="54" t="s">
        <v>13</v>
      </c>
      <c r="B8" s="56" t="s">
        <v>336</v>
      </c>
      <c r="C8" s="66" t="s">
        <v>335</v>
      </c>
      <c r="D8" s="66" t="s">
        <v>334</v>
      </c>
      <c r="E8" s="66" t="s">
        <v>333</v>
      </c>
    </row>
    <row r="9" spans="1:5" x14ac:dyDescent="0.25">
      <c r="A9" s="54" t="s">
        <v>14</v>
      </c>
      <c r="B9" s="66" t="s">
        <v>332</v>
      </c>
      <c r="C9" s="66" t="s">
        <v>331</v>
      </c>
      <c r="D9" s="66" t="s">
        <v>330</v>
      </c>
      <c r="E9" s="56" t="s">
        <v>329</v>
      </c>
    </row>
    <row r="10" spans="1:5" x14ac:dyDescent="0.25">
      <c r="A10" s="54" t="s">
        <v>15</v>
      </c>
      <c r="B10" s="66" t="s">
        <v>328</v>
      </c>
      <c r="C10" s="55" t="s">
        <v>327</v>
      </c>
      <c r="D10" s="55" t="s">
        <v>326</v>
      </c>
      <c r="E10" s="55" t="s">
        <v>325</v>
      </c>
    </row>
    <row r="11" spans="1:5" x14ac:dyDescent="0.25">
      <c r="A11" s="54" t="s">
        <v>16</v>
      </c>
      <c r="B11" s="66" t="s">
        <v>324</v>
      </c>
      <c r="C11" s="56" t="s">
        <v>323</v>
      </c>
      <c r="D11" s="66" t="s">
        <v>322</v>
      </c>
      <c r="E11" s="56" t="s">
        <v>321</v>
      </c>
    </row>
    <row r="12" spans="1:5" x14ac:dyDescent="0.25">
      <c r="A12" s="54" t="s">
        <v>17</v>
      </c>
      <c r="B12" s="66" t="s">
        <v>308</v>
      </c>
      <c r="C12" s="55" t="s">
        <v>320</v>
      </c>
      <c r="D12" s="66" t="s">
        <v>319</v>
      </c>
      <c r="E12" s="66" t="s">
        <v>318</v>
      </c>
    </row>
    <row r="13" spans="1:5" x14ac:dyDescent="0.25">
      <c r="A13" s="54" t="s">
        <v>18</v>
      </c>
      <c r="B13" s="66" t="s">
        <v>317</v>
      </c>
      <c r="C13" s="66" t="s">
        <v>316</v>
      </c>
      <c r="D13" s="66" t="s">
        <v>315</v>
      </c>
      <c r="E13" s="66" t="s">
        <v>314</v>
      </c>
    </row>
    <row r="14" spans="1:5" x14ac:dyDescent="0.25">
      <c r="A14" s="54" t="s">
        <v>313</v>
      </c>
      <c r="B14" s="66" t="s">
        <v>312</v>
      </c>
      <c r="C14" s="66" t="s">
        <v>311</v>
      </c>
      <c r="D14" s="66" t="s">
        <v>310</v>
      </c>
      <c r="E14" s="66" t="s">
        <v>309</v>
      </c>
    </row>
    <row r="15" spans="1:5" x14ac:dyDescent="0.25">
      <c r="A15" s="54" t="s">
        <v>238</v>
      </c>
      <c r="B15" s="66" t="s">
        <v>308</v>
      </c>
      <c r="C15" s="55" t="s">
        <v>307</v>
      </c>
      <c r="D15" s="55" t="s">
        <v>306</v>
      </c>
      <c r="E15" s="55" t="s">
        <v>305</v>
      </c>
    </row>
    <row r="16" spans="1:5" x14ac:dyDescent="0.25">
      <c r="A16" s="54" t="s">
        <v>241</v>
      </c>
      <c r="B16" s="66" t="s">
        <v>304</v>
      </c>
      <c r="C16" s="66" t="s">
        <v>303</v>
      </c>
      <c r="D16" s="66" t="s">
        <v>302</v>
      </c>
      <c r="E16" s="66" t="s">
        <v>301</v>
      </c>
    </row>
    <row r="17" spans="1:6" s="36" customFormat="1" ht="3" customHeight="1" x14ac:dyDescent="0.25">
      <c r="B17" s="62"/>
      <c r="C17" s="62"/>
      <c r="D17" s="62"/>
      <c r="E17" s="62"/>
    </row>
    <row r="31" spans="1:6" ht="15" customHeight="1" x14ac:dyDescent="0.25">
      <c r="A31" s="36"/>
      <c r="B31" s="62"/>
      <c r="C31" s="62"/>
      <c r="D31" s="62"/>
      <c r="E31" s="62"/>
      <c r="F31" s="36"/>
    </row>
    <row r="32" spans="1:6" ht="15" customHeight="1" x14ac:dyDescent="0.25">
      <c r="A32" s="36"/>
      <c r="B32" s="62"/>
      <c r="C32" s="62"/>
      <c r="D32" s="62"/>
      <c r="E32" s="62"/>
      <c r="F32" s="36"/>
    </row>
    <row r="33" spans="1:6" x14ac:dyDescent="0.25">
      <c r="A33" s="36"/>
      <c r="B33" s="62"/>
      <c r="C33" s="62"/>
      <c r="D33" s="62"/>
      <c r="E33" s="62"/>
      <c r="F33" s="36"/>
    </row>
    <row r="34" spans="1:6" x14ac:dyDescent="0.25">
      <c r="A34" s="36"/>
      <c r="B34" s="62"/>
      <c r="C34" s="62"/>
      <c r="D34" s="62"/>
      <c r="E34" s="62"/>
      <c r="F34" s="36"/>
    </row>
    <row r="35" spans="1:6" ht="15" customHeight="1" x14ac:dyDescent="0.25">
      <c r="A35" s="36"/>
      <c r="B35" s="62"/>
      <c r="C35" s="62"/>
      <c r="D35" s="62"/>
      <c r="E35" s="62"/>
      <c r="F35" s="36"/>
    </row>
    <row r="36" spans="1:6" x14ac:dyDescent="0.25">
      <c r="A36" s="36"/>
      <c r="B36" s="62"/>
      <c r="C36" s="62"/>
      <c r="D36" s="62"/>
      <c r="E36" s="64"/>
      <c r="F36" s="36"/>
    </row>
    <row r="37" spans="1:6" x14ac:dyDescent="0.25">
      <c r="A37" s="36"/>
      <c r="B37" s="62"/>
      <c r="C37" s="62"/>
      <c r="D37" s="62"/>
      <c r="E37" s="64"/>
      <c r="F37" s="36"/>
    </row>
    <row r="38" spans="1:6" ht="3" customHeight="1" x14ac:dyDescent="0.25">
      <c r="A38" s="36"/>
      <c r="B38" s="62"/>
      <c r="C38" s="62"/>
      <c r="D38" s="62"/>
      <c r="E38" s="62"/>
      <c r="F38" s="36"/>
    </row>
    <row r="39" spans="1:6" x14ac:dyDescent="0.25">
      <c r="A39" s="36"/>
      <c r="B39" s="62"/>
      <c r="C39" s="62"/>
      <c r="D39" s="62"/>
      <c r="E39" s="62"/>
      <c r="F39" s="36"/>
    </row>
    <row r="40" spans="1:6" x14ac:dyDescent="0.25">
      <c r="A40" s="36"/>
      <c r="B40" s="62"/>
      <c r="C40" s="62"/>
      <c r="D40" s="62"/>
      <c r="E40" s="62"/>
      <c r="F40" s="36"/>
    </row>
    <row r="41" spans="1:6" ht="3" customHeight="1" x14ac:dyDescent="0.25">
      <c r="A41" s="36"/>
      <c r="B41" s="62"/>
      <c r="C41" s="62"/>
      <c r="D41" s="62"/>
      <c r="E41" s="62"/>
      <c r="F41" s="36"/>
    </row>
    <row r="42" spans="1:6" x14ac:dyDescent="0.25">
      <c r="A42" s="36"/>
      <c r="B42" s="64"/>
      <c r="C42" s="64"/>
      <c r="D42" s="63"/>
      <c r="E42" s="63"/>
      <c r="F42" s="36"/>
    </row>
    <row r="43" spans="1:6" x14ac:dyDescent="0.25">
      <c r="A43" s="36"/>
      <c r="B43" s="64"/>
      <c r="C43" s="64"/>
      <c r="D43" s="63"/>
      <c r="E43" s="63"/>
      <c r="F43" s="36"/>
    </row>
    <row r="44" spans="1:6" ht="3" customHeight="1" x14ac:dyDescent="0.25">
      <c r="A44" s="36"/>
      <c r="B44" s="62"/>
      <c r="C44" s="62"/>
      <c r="D44" s="62"/>
      <c r="E44" s="62"/>
      <c r="F44" s="36"/>
    </row>
    <row r="45" spans="1:6" x14ac:dyDescent="0.25">
      <c r="A45" s="36"/>
      <c r="B45" s="62"/>
      <c r="C45" s="62"/>
      <c r="D45" s="62"/>
      <c r="E45" s="62"/>
      <c r="F45" s="36"/>
    </row>
    <row r="46" spans="1:6" x14ac:dyDescent="0.25">
      <c r="A46" s="36"/>
      <c r="B46" s="62"/>
      <c r="C46" s="62"/>
      <c r="D46" s="62"/>
      <c r="E46" s="62"/>
      <c r="F46" s="36"/>
    </row>
    <row r="47" spans="1:6" ht="3" customHeight="1" x14ac:dyDescent="0.25">
      <c r="A47" s="36"/>
      <c r="B47" s="36"/>
      <c r="C47" s="36"/>
      <c r="D47" s="36"/>
      <c r="E47" s="36"/>
      <c r="F47" s="36"/>
    </row>
    <row r="48" spans="1:6" x14ac:dyDescent="0.25">
      <c r="A48" s="36"/>
      <c r="B48" s="65"/>
      <c r="C48" s="62"/>
      <c r="D48" s="62"/>
      <c r="E48" s="62"/>
      <c r="F48" s="36"/>
    </row>
    <row r="49" spans="1:6" x14ac:dyDescent="0.25">
      <c r="A49" s="36"/>
      <c r="B49" s="65"/>
      <c r="C49" s="62"/>
      <c r="D49" s="62"/>
      <c r="E49" s="62"/>
      <c r="F49" s="36"/>
    </row>
    <row r="50" spans="1:6" ht="3" customHeight="1" x14ac:dyDescent="0.25">
      <c r="A50" s="36"/>
      <c r="B50" s="62"/>
      <c r="C50" s="62"/>
      <c r="D50" s="62"/>
      <c r="E50" s="62"/>
      <c r="F50" s="36"/>
    </row>
    <row r="51" spans="1:6" x14ac:dyDescent="0.25">
      <c r="A51" s="36"/>
      <c r="B51" s="65"/>
      <c r="C51" s="64"/>
      <c r="D51" s="63"/>
      <c r="E51" s="62"/>
      <c r="F51" s="36"/>
    </row>
    <row r="52" spans="1:6" x14ac:dyDescent="0.25">
      <c r="A52" s="36"/>
      <c r="B52" s="65"/>
      <c r="C52" s="64"/>
      <c r="D52" s="63"/>
      <c r="E52" s="62"/>
      <c r="F52" s="36"/>
    </row>
    <row r="53" spans="1:6" x14ac:dyDescent="0.25">
      <c r="A53" s="36"/>
      <c r="B53" s="62"/>
      <c r="C53" s="62"/>
      <c r="D53" s="62"/>
      <c r="E53" s="62"/>
      <c r="F53" s="36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B29" sqref="B29"/>
    </sheetView>
  </sheetViews>
  <sheetFormatPr defaultRowHeight="15" x14ac:dyDescent="0.25"/>
  <cols>
    <col min="1" max="1" width="14.42578125" customWidth="1"/>
    <col min="2" max="8" width="16.28515625" customWidth="1"/>
  </cols>
  <sheetData>
    <row r="3" spans="1:8" ht="35.25" customHeight="1" x14ac:dyDescent="0.25">
      <c r="A3" s="69" t="s">
        <v>355</v>
      </c>
      <c r="B3" s="69" t="s">
        <v>356</v>
      </c>
      <c r="C3" s="69" t="s">
        <v>357</v>
      </c>
      <c r="D3" s="69" t="s">
        <v>358</v>
      </c>
      <c r="E3" s="69" t="s">
        <v>359</v>
      </c>
      <c r="F3" s="69" t="s">
        <v>360</v>
      </c>
      <c r="G3" s="69" t="s">
        <v>361</v>
      </c>
      <c r="H3" s="69" t="s">
        <v>362</v>
      </c>
    </row>
    <row r="4" spans="1:8" ht="18" customHeight="1" x14ac:dyDescent="0.25">
      <c r="A4" s="70" t="s">
        <v>363</v>
      </c>
      <c r="B4" s="71" t="s">
        <v>364</v>
      </c>
      <c r="C4" s="71" t="s">
        <v>365</v>
      </c>
      <c r="D4" s="71" t="s">
        <v>366</v>
      </c>
      <c r="E4" s="71" t="s">
        <v>367</v>
      </c>
      <c r="F4" s="71" t="s">
        <v>368</v>
      </c>
      <c r="G4" s="71" t="s">
        <v>369</v>
      </c>
      <c r="H4" s="71" t="s">
        <v>370</v>
      </c>
    </row>
    <row r="5" spans="1:8" ht="18" customHeight="1" x14ac:dyDescent="0.25">
      <c r="A5" s="72" t="s">
        <v>371</v>
      </c>
      <c r="B5" s="73" t="s">
        <v>372</v>
      </c>
      <c r="C5" s="73" t="s">
        <v>373</v>
      </c>
      <c r="D5" s="73" t="s">
        <v>374</v>
      </c>
      <c r="E5" s="73" t="s">
        <v>375</v>
      </c>
      <c r="F5" s="73" t="s">
        <v>376</v>
      </c>
      <c r="G5" s="73" t="s">
        <v>377</v>
      </c>
      <c r="H5" s="73" t="s">
        <v>378</v>
      </c>
    </row>
    <row r="6" spans="1:8" ht="18" customHeight="1" x14ac:dyDescent="0.25">
      <c r="A6" s="72" t="s">
        <v>379</v>
      </c>
      <c r="B6" s="73" t="s">
        <v>380</v>
      </c>
      <c r="C6" s="73" t="s">
        <v>381</v>
      </c>
      <c r="D6" s="73" t="s">
        <v>382</v>
      </c>
      <c r="E6" s="73" t="s">
        <v>383</v>
      </c>
      <c r="F6" s="73" t="s">
        <v>384</v>
      </c>
      <c r="G6" s="73" t="s">
        <v>385</v>
      </c>
      <c r="H6" s="73" t="s">
        <v>386</v>
      </c>
    </row>
    <row r="7" spans="1:8" ht="18" customHeight="1" x14ac:dyDescent="0.25">
      <c r="A7" s="74" t="s">
        <v>387</v>
      </c>
      <c r="B7" s="75" t="s">
        <v>388</v>
      </c>
      <c r="C7" s="75" t="s">
        <v>389</v>
      </c>
      <c r="D7" s="76" t="s">
        <v>390</v>
      </c>
      <c r="E7" s="75" t="s">
        <v>391</v>
      </c>
      <c r="F7" s="75" t="s">
        <v>392</v>
      </c>
      <c r="G7" s="75" t="s">
        <v>393</v>
      </c>
      <c r="H7" s="75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Biomass</vt:lpstr>
      <vt:lpstr>Ch traits</vt:lpstr>
      <vt:lpstr>wood trait</vt:lpstr>
      <vt:lpstr>soil</vt:lpstr>
      <vt:lpstr>soil W corr</vt:lpstr>
      <vt:lpstr>soil ch corr</vt:lpstr>
      <vt:lpstr>Wood corr</vt:lpstr>
      <vt:lpstr>ch corr</vt:lpstr>
      <vt:lpstr>ANOVA</vt:lpstr>
      <vt:lpstr>Porosity</vt:lpstr>
      <vt:lpstr>From Colorado lab</vt:lpstr>
      <vt:lpstr>'ch corr'!aspenBIO_2</vt:lpstr>
      <vt:lpstr>'ch corr'!birchBIO</vt:lpstr>
      <vt:lpstr>'ch corr'!pineBIO</vt:lpstr>
      <vt:lpstr>'From Colorado lab'!Print_Area</vt:lpstr>
      <vt:lpstr>'ch corr'!spruceBIO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Pluchon</dc:creator>
  <cp:lastModifiedBy>Nathalie Pluchon</cp:lastModifiedBy>
  <cp:lastPrinted>2011-08-24T14:23:09Z</cp:lastPrinted>
  <dcterms:created xsi:type="dcterms:W3CDTF">2011-02-18T15:44:00Z</dcterms:created>
  <dcterms:modified xsi:type="dcterms:W3CDTF">2013-11-13T14:28:12Z</dcterms:modified>
</cp:coreProperties>
</file>