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 defaultThemeVersion="166925"/>
  <xr:revisionPtr revIDLastSave="0" documentId="13_ncr:1_{8F512410-CE0D-4397-89C6-20BAFE85259E}" xr6:coauthVersionLast="37" xr6:coauthVersionMax="37" xr10:uidLastSave="{00000000-0000-0000-0000-000000000000}"/>
  <bookViews>
    <workbookView xWindow="0" yWindow="0" windowWidth="23040" windowHeight="9060" activeTab="6" xr2:uid="{FCAA8334-B9EF-4EE4-990F-0F185E6BB736}"/>
  </bookViews>
  <sheets>
    <sheet name="headers" sheetId="2" r:id="rId1"/>
    <sheet name="data" sheetId="1" r:id="rId2"/>
    <sheet name="regression_output" sheetId="3" r:id="rId3"/>
    <sheet name="data_CN" sheetId="5" r:id="rId4"/>
    <sheet name="Table 1" sheetId="4" r:id="rId5"/>
    <sheet name="genomeP_calcs" sheetId="6" r:id="rId6"/>
    <sheet name="SAR11_GPP_Calcs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7" l="1"/>
  <c r="B12" i="7" l="1"/>
  <c r="B13" i="7" l="1"/>
  <c r="B5" i="7"/>
  <c r="B4" i="7"/>
  <c r="B6" i="7" s="1"/>
  <c r="F4" i="6" l="1"/>
  <c r="E4" i="6"/>
  <c r="C5" i="6"/>
  <c r="F5" i="6" s="1"/>
  <c r="C6" i="6"/>
  <c r="C4" i="6"/>
  <c r="A11" i="6"/>
  <c r="A12" i="6" s="1"/>
  <c r="F6" i="6"/>
  <c r="E6" i="6"/>
  <c r="G14" i="5"/>
  <c r="F14" i="5"/>
  <c r="G10" i="5"/>
  <c r="F10" i="5"/>
  <c r="G6" i="5"/>
  <c r="F6" i="5"/>
  <c r="G2" i="5"/>
  <c r="F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2" i="5"/>
  <c r="E5" i="6" l="1"/>
</calcChain>
</file>

<file path=xl/sharedStrings.xml><?xml version="1.0" encoding="utf-8"?>
<sst xmlns="http://schemas.openxmlformats.org/spreadsheetml/2006/main" count="305" uniqueCount="152">
  <si>
    <t>N</t>
  </si>
  <si>
    <t>LP-EXP</t>
  </si>
  <si>
    <t>RP-EXP</t>
  </si>
  <si>
    <t>Treatment ID</t>
  </si>
  <si>
    <t>Elemental Analysis Experiment ID</t>
  </si>
  <si>
    <t>Elemental Analysis Experiment ID refers to successive experiments in which strains of SAR11 (1062 or 7211) were grown and elemental stoichiometry was characterized</t>
  </si>
  <si>
    <t>N = successive identifier for experiment/treatment</t>
  </si>
  <si>
    <t>Column 1</t>
  </si>
  <si>
    <t>Column 2</t>
  </si>
  <si>
    <t>Column 3</t>
  </si>
  <si>
    <t>Column 4</t>
  </si>
  <si>
    <t>Column 5</t>
  </si>
  <si>
    <t>Column 6</t>
  </si>
  <si>
    <t>cells</t>
  </si>
  <si>
    <t>fgP</t>
  </si>
  <si>
    <t>fgC</t>
  </si>
  <si>
    <t>cells = number of SAR11 cells in each pellet fraction</t>
  </si>
  <si>
    <t>fg P = fg P in each pellet fraction</t>
  </si>
  <si>
    <t>fg C = fg C in each pellet fraction</t>
  </si>
  <si>
    <t>1062-LP-EXP</t>
  </si>
  <si>
    <t>1062-LP-STA</t>
  </si>
  <si>
    <t>1062-RP-EXP</t>
  </si>
  <si>
    <t>1062-RP-STA</t>
  </si>
  <si>
    <t>7211-LP-EXP</t>
  </si>
  <si>
    <t>7211-LP-STA</t>
  </si>
  <si>
    <t>7211-RP-EXP</t>
  </si>
  <si>
    <t>7211-RP-STA</t>
  </si>
  <si>
    <t>stdev_P_cell</t>
  </si>
  <si>
    <t>stdev_C_cell</t>
  </si>
  <si>
    <t xml:space="preserve">avg_C_cell </t>
  </si>
  <si>
    <t>avg_P_cell</t>
  </si>
  <si>
    <t>Conditions</t>
  </si>
  <si>
    <t>Strain</t>
  </si>
  <si>
    <r>
      <t>fg P cell</t>
    </r>
    <r>
      <rPr>
        <b/>
        <vertAlign val="superscript"/>
        <sz val="12"/>
        <color rgb="FF000000"/>
        <rFont val="Times New Roman"/>
        <family val="1"/>
      </rPr>
      <t>-1</t>
    </r>
  </si>
  <si>
    <r>
      <t>fg C cell</t>
    </r>
    <r>
      <rPr>
        <b/>
        <vertAlign val="superscript"/>
        <sz val="12"/>
        <color rgb="FF000000"/>
        <rFont val="Times New Roman"/>
        <family val="1"/>
      </rPr>
      <t>-1</t>
    </r>
  </si>
  <si>
    <t>C:P (molar)</t>
  </si>
  <si>
    <t>C:N (molar)</t>
  </si>
  <si>
    <t>C:N:P</t>
  </si>
  <si>
    <t>This study: cells harvested during exponential growth, quotas estimated via dilution-series</t>
  </si>
  <si>
    <t>P-replete</t>
  </si>
  <si>
    <t>HTCC1062</t>
  </si>
  <si>
    <t>0.70 ± 0.02</t>
  </si>
  <si>
    <t>6.6 ± 1.1</t>
  </si>
  <si>
    <t>24.3 ± 0.7</t>
  </si>
  <si>
    <t>4.5 ± 0.1</t>
  </si>
  <si>
    <t>P-limited</t>
  </si>
  <si>
    <t>0.41 ± 0.03</t>
  </si>
  <si>
    <t>4.3 ± 0.4</t>
  </si>
  <si>
    <t>26.8 ± 0.4</t>
  </si>
  <si>
    <t>4.6 ± 0.3</t>
  </si>
  <si>
    <t>HTCC7211</t>
  </si>
  <si>
    <t>0.51 ± 0.02</t>
  </si>
  <si>
    <t>6.4 ± 1.6</t>
  </si>
  <si>
    <t>32.7 ± 2.1</t>
  </si>
  <si>
    <t>0.51 ± 0.03</t>
  </si>
  <si>
    <t>3.2 ± 0.3</t>
  </si>
  <si>
    <t>This study: cells harvested during stationary growth, quotas estimated via dilution-series</t>
  </si>
  <si>
    <t>33.8 ± 0.5</t>
  </si>
  <si>
    <t>0.40 ± 0.02</t>
  </si>
  <si>
    <t>38.7 ± 0.7</t>
  </si>
  <si>
    <t>0.50 ± 0.03</t>
  </si>
  <si>
    <t>8.0 ± 2.0</t>
  </si>
  <si>
    <t>41.4 ± 2.6</t>
  </si>
  <si>
    <t>5.2 ± 1.1</t>
  </si>
  <si>
    <t>31.4 ± 1.4</t>
  </si>
  <si>
    <r>
      <t xml:space="preserve">Prior reports: cells harvested onto 0.3 </t>
    </r>
    <r>
      <rPr>
        <i/>
        <sz val="12"/>
        <color rgb="FF000000"/>
        <rFont val="Symbol"/>
        <family val="1"/>
        <charset val="2"/>
      </rPr>
      <t>m</t>
    </r>
    <r>
      <rPr>
        <i/>
        <sz val="12"/>
        <color rgb="FF000000"/>
        <rFont val="Times New Roman"/>
        <family val="1"/>
      </rPr>
      <t>m pore size GFF at early stationary phase</t>
    </r>
  </si>
  <si>
    <t>Zimmerman et al. (2014)</t>
  </si>
  <si>
    <t>NA</t>
  </si>
  <si>
    <t xml:space="preserve">Prior reports: carbon content estimated from cell volume or cell mass </t>
  </si>
  <si>
    <t>Tripp et al. (2008)</t>
  </si>
  <si>
    <r>
      <t>5.8</t>
    </r>
    <r>
      <rPr>
        <vertAlign val="superscript"/>
        <sz val="12"/>
        <color rgb="FF000000"/>
        <rFont val="Times New Roman"/>
        <family val="1"/>
      </rPr>
      <t>#</t>
    </r>
  </si>
  <si>
    <t>Cermak et al. (2017)</t>
  </si>
  <si>
    <r>
      <t>6.0</t>
    </r>
    <r>
      <rPr>
        <vertAlign val="superscript"/>
        <sz val="12"/>
        <color rgb="FF000000"/>
        <rFont val="Times New Roman"/>
        <family val="1"/>
      </rPr>
      <t>#</t>
    </r>
  </si>
  <si>
    <r>
      <t>8.0</t>
    </r>
    <r>
      <rPr>
        <vertAlign val="superscript"/>
        <sz val="12"/>
        <color rgb="FF000000"/>
        <rFont val="Times New Roman"/>
        <family val="1"/>
      </rPr>
      <t>#</t>
    </r>
  </si>
  <si>
    <t>Prior reports: Volume measured and C content estimated here as per Romanova and Sazchin (2010) assuming fg cell-1=133.75 ×[µm3]0.428</t>
  </si>
  <si>
    <t>Steindler et al. (2011)</t>
  </si>
  <si>
    <t>Rappé et al. (2002)</t>
  </si>
  <si>
    <t>Malmstrom et al. (2005)</t>
  </si>
  <si>
    <t>in situ</t>
  </si>
  <si>
    <t># calculated, assuming 50% C by mass and cell density of 1 g cm-3, Cermak et al. (2017) measured dry mass for HTCC1062 and HTCC7211 to be 11.9 ± 0.7 and 16.0 ± 0.8 fg cell-1</t>
  </si>
  <si>
    <t xml:space="preserve">Zhao et al. (2017) </t>
  </si>
  <si>
    <t>LP-ST</t>
  </si>
  <si>
    <t>EA6-1062</t>
  </si>
  <si>
    <t>EA8-7211</t>
  </si>
  <si>
    <t>for data worksheet, which contains cell, P, and C data</t>
  </si>
  <si>
    <t>for data_CN worksheet, which contains C and N from separate cell pellets</t>
  </si>
  <si>
    <t>EA-1062</t>
  </si>
  <si>
    <t>RP-ST</t>
  </si>
  <si>
    <t>blank corrected mg C</t>
  </si>
  <si>
    <t>blank corrected mg N</t>
  </si>
  <si>
    <t>C:N, molar</t>
  </si>
  <si>
    <t>Avg</t>
  </si>
  <si>
    <t>Stdev</t>
  </si>
  <si>
    <t>Treatment ID refers to growth conditions (LP = limited phosphorus, RP = replete phosphorus) and growth stage at harvest (EXP = exponential, ST= Stationary)</t>
  </si>
  <si>
    <t>blank corrected mg C = mg C in each pellet fraction corrected for blanks (Sn boats)</t>
  </si>
  <si>
    <t>blank corrected mg N = mg N in each pellet fraction corrected for blanks (Sn boats)</t>
  </si>
  <si>
    <t>molar C:N ratio</t>
  </si>
  <si>
    <t>average molar C:N ratio for each treatment</t>
  </si>
  <si>
    <t>Column 7</t>
  </si>
  <si>
    <t>standard deviation molar C:N ratio for each treatment</t>
  </si>
  <si>
    <t>Genome Size</t>
  </si>
  <si>
    <t>P required for genomic DNA [fg P]*</t>
  </si>
  <si>
    <t>measured P content</t>
  </si>
  <si>
    <t>Minimum P content</t>
  </si>
  <si>
    <t>Organism</t>
  </si>
  <si>
    <t xml:space="preserve">[Mb] </t>
  </si>
  <si>
    <t>[fg/cell]</t>
  </si>
  <si>
    <t>[amol/cell]</t>
  </si>
  <si>
    <t>Sar 11</t>
  </si>
  <si>
    <r>
      <t>Prochlorococcus</t>
    </r>
    <r>
      <rPr>
        <sz val="10"/>
        <rFont val="Arial"/>
        <family val="2"/>
      </rPr>
      <t xml:space="preserve"> MED4</t>
    </r>
  </si>
  <si>
    <r>
      <t>Synechococcu</t>
    </r>
    <r>
      <rPr>
        <sz val="10"/>
        <rFont val="Arial"/>
        <family val="2"/>
      </rPr>
      <t>s WH8102</t>
    </r>
  </si>
  <si>
    <t xml:space="preserve">* assuming 1 P per nucleotide in double-stranded genomic DNA </t>
  </si>
  <si>
    <r>
      <t xml:space="preserve">  where 1 P = 30.9738 g/mol * 6.02205 x 10</t>
    </r>
    <r>
      <rPr>
        <vertAlign val="superscript"/>
        <sz val="10"/>
        <rFont val="Arial"/>
        <family val="2"/>
      </rPr>
      <t>-23</t>
    </r>
    <r>
      <rPr>
        <sz val="10"/>
        <rFont val="Arial"/>
        <family val="2"/>
      </rPr>
      <t xml:space="preserve"> mol/molecule of P</t>
    </r>
  </si>
  <si>
    <t>g P in double stranded DNA</t>
  </si>
  <si>
    <t>fg P in double stranded DNA</t>
  </si>
  <si>
    <t xml:space="preserve">Predicted maximum RNA : DNA </t>
  </si>
  <si>
    <t>g C/cell</t>
  </si>
  <si>
    <t>Value</t>
  </si>
  <si>
    <t xml:space="preserve">Source </t>
  </si>
  <si>
    <t>White et al. (this study)</t>
  </si>
  <si>
    <t>global SAR11 census</t>
  </si>
  <si>
    <t>SAR standing stock, g C</t>
  </si>
  <si>
    <t>assumed</t>
  </si>
  <si>
    <t>g C per year</t>
  </si>
  <si>
    <t>Calculated Outputs</t>
  </si>
  <si>
    <t>Input Variables</t>
  </si>
  <si>
    <t>SAR 11 Growth Efficiency</t>
  </si>
  <si>
    <t>% Oxidation of NPP to support C demand</t>
  </si>
  <si>
    <t>LP-STA</t>
  </si>
  <si>
    <t>header info</t>
  </si>
  <si>
    <t>Below is the output of those calculations, with the average C or P per cell as the slope of the regression and the error, the error of the fit</t>
  </si>
  <si>
    <t>Treatment ID refers to growth conditions (LP = limited phosphorus, RP = replete phosphorus) and growth stage at harvest (EXP = exponential, STA= Stationary)</t>
  </si>
  <si>
    <t>GPP, g C/year</t>
  </si>
  <si>
    <t>see Figure 3</t>
  </si>
  <si>
    <t>SAR11 growth rate, per day</t>
  </si>
  <si>
    <t>Annual SAR11 C demand</t>
  </si>
  <si>
    <t xml:space="preserve"> 24:5:1</t>
  </si>
  <si>
    <t xml:space="preserve"> 27:6:1</t>
  </si>
  <si>
    <t xml:space="preserve"> 33:7:1</t>
  </si>
  <si>
    <t xml:space="preserve"> 16:4:1</t>
  </si>
  <si>
    <t>0.43 ± 0.02</t>
  </si>
  <si>
    <t>0.31 ± 0.02</t>
  </si>
  <si>
    <t>4.0 ± 0.5</t>
  </si>
  <si>
    <t>6.1 ± 0.8</t>
  </si>
  <si>
    <t>16.4 ± 0.2</t>
  </si>
  <si>
    <t xml:space="preserve"> 34:8:1</t>
  </si>
  <si>
    <t xml:space="preserve"> 39:9:1</t>
  </si>
  <si>
    <t xml:space="preserve"> 41:9:1</t>
  </si>
  <si>
    <t xml:space="preserve"> 31:7:1</t>
  </si>
  <si>
    <t>mid-range from Marra (2002) and Westberry et al. (2008)</t>
  </si>
  <si>
    <t>RP-STA</t>
  </si>
  <si>
    <t>A type II regression is applied in matlab to calculate elemental quotas for each treatment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</si>
</sst>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vertAlign val="superscript"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000000"/>
      <name val="Symbol"/>
      <family val="1"/>
      <charset val="2"/>
    </font>
    <font>
      <vertAlign val="superscript"/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name val="Arial"/>
      <family val="2"/>
    </font>
    <font>
      <sz val="11"/>
      <name val="Calibri"/>
      <family val="2"/>
      <scheme val="minor"/>
    </font>
    <font>
      <i/>
      <sz val="11"/>
      <color theme="1"/>
      <name val="Times New Roman"/>
      <family val="1"/>
    </font>
    <font>
      <b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9" fontId="4" fillId="0" borderId="0" applyFont="0" applyFill="0" applyBorder="0" applyAlignment="0" applyProtection="0"/>
  </cellStyleXfs>
  <cellXfs count="104">
    <xf numFmtId="0" fontId="0" fillId="0" borderId="0" xfId="0"/>
    <xf numFmtId="11" fontId="1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wrapText="1"/>
    </xf>
    <xf numFmtId="2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justify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6" fontId="9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46" fontId="9" fillId="0" borderId="0" xfId="0" applyNumberFormat="1" applyFont="1" applyAlignment="1">
      <alignment horizontal="center" vertical="center" wrapText="1"/>
    </xf>
    <xf numFmtId="0" fontId="9" fillId="0" borderId="3" xfId="0" applyFont="1" applyBorder="1" applyAlignment="1">
      <alignment horizontal="justify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21" fontId="9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46" fontId="9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/>
    <xf numFmtId="0" fontId="14" fillId="0" borderId="0" xfId="0" applyFont="1" applyFill="1" applyAlignment="1"/>
    <xf numFmtId="0" fontId="14" fillId="0" borderId="0" xfId="0" applyFont="1"/>
    <xf numFmtId="0" fontId="14" fillId="0" borderId="4" xfId="0" applyFont="1" applyFill="1" applyBorder="1"/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" fillId="0" borderId="3" xfId="0" applyFont="1" applyFill="1" applyBorder="1" applyAlignment="1">
      <alignment horizontal="center" wrapText="1"/>
    </xf>
    <xf numFmtId="0" fontId="1" fillId="0" borderId="3" xfId="0" applyFont="1" applyFill="1" applyBorder="1"/>
    <xf numFmtId="0" fontId="1" fillId="0" borderId="0" xfId="0" applyFont="1" applyFill="1"/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2" fontId="1" fillId="0" borderId="0" xfId="0" applyNumberFormat="1" applyFont="1" applyFill="1" applyAlignment="1">
      <alignment horizontal="center"/>
    </xf>
    <xf numFmtId="0" fontId="18" fillId="3" borderId="1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wrapText="1"/>
    </xf>
    <xf numFmtId="2" fontId="15" fillId="3" borderId="0" xfId="0" applyNumberFormat="1" applyFont="1" applyFill="1" applyBorder="1" applyAlignment="1">
      <alignment horizontal="center"/>
    </xf>
    <xf numFmtId="11" fontId="15" fillId="3" borderId="0" xfId="0" applyNumberFormat="1" applyFont="1" applyFill="1"/>
    <xf numFmtId="0" fontId="15" fillId="3" borderId="0" xfId="0" applyFont="1" applyFill="1" applyBorder="1" applyAlignment="1">
      <alignment horizontal="center"/>
    </xf>
    <xf numFmtId="0" fontId="20" fillId="3" borderId="5" xfId="0" applyFont="1" applyFill="1" applyBorder="1"/>
    <xf numFmtId="0" fontId="15" fillId="3" borderId="0" xfId="0" applyFont="1" applyFill="1" applyBorder="1"/>
    <xf numFmtId="11" fontId="20" fillId="3" borderId="0" xfId="0" applyNumberFormat="1" applyFont="1" applyFill="1"/>
    <xf numFmtId="0" fontId="20" fillId="3" borderId="0" xfId="0" applyFont="1" applyFill="1"/>
    <xf numFmtId="2" fontId="20" fillId="3" borderId="0" xfId="0" applyNumberFormat="1" applyFont="1" applyFill="1" applyBorder="1" applyAlignment="1">
      <alignment horizontal="center"/>
    </xf>
    <xf numFmtId="0" fontId="1" fillId="3" borderId="6" xfId="0" applyFont="1" applyFill="1" applyBorder="1"/>
    <xf numFmtId="0" fontId="18" fillId="3" borderId="2" xfId="0" applyFont="1" applyFill="1" applyBorder="1" applyAlignment="1">
      <alignment horizontal="center" wrapText="1"/>
    </xf>
    <xf numFmtId="0" fontId="18" fillId="3" borderId="8" xfId="0" applyFont="1" applyFill="1" applyBorder="1"/>
    <xf numFmtId="0" fontId="15" fillId="3" borderId="10" xfId="0" applyFont="1" applyFill="1" applyBorder="1"/>
    <xf numFmtId="164" fontId="15" fillId="3" borderId="11" xfId="0" applyNumberFormat="1" applyFont="1" applyFill="1" applyBorder="1" applyAlignment="1">
      <alignment horizontal="center"/>
    </xf>
    <xf numFmtId="0" fontId="19" fillId="3" borderId="10" xfId="0" applyFont="1" applyFill="1" applyBorder="1"/>
    <xf numFmtId="0" fontId="19" fillId="3" borderId="12" xfId="0" applyFont="1" applyFill="1" applyBorder="1"/>
    <xf numFmtId="0" fontId="15" fillId="3" borderId="3" xfId="0" applyFont="1" applyFill="1" applyBorder="1" applyAlignment="1">
      <alignment horizontal="center"/>
    </xf>
    <xf numFmtId="2" fontId="15" fillId="3" borderId="3" xfId="0" applyNumberFormat="1" applyFont="1" applyFill="1" applyBorder="1" applyAlignment="1">
      <alignment horizontal="center"/>
    </xf>
    <xf numFmtId="1" fontId="15" fillId="3" borderId="3" xfId="0" applyNumberFormat="1" applyFont="1" applyFill="1" applyBorder="1" applyAlignment="1">
      <alignment horizontal="center"/>
    </xf>
    <xf numFmtId="164" fontId="15" fillId="3" borderId="13" xfId="0" applyNumberFormat="1" applyFont="1" applyFill="1" applyBorder="1" applyAlignment="1">
      <alignment horizontal="center"/>
    </xf>
    <xf numFmtId="11" fontId="0" fillId="0" borderId="0" xfId="0" applyNumberFormat="1"/>
    <xf numFmtId="11" fontId="0" fillId="0" borderId="0" xfId="0" applyNumberFormat="1" applyAlignment="1">
      <alignment horizontal="center"/>
    </xf>
    <xf numFmtId="9" fontId="0" fillId="0" borderId="0" xfId="2" applyFont="1"/>
    <xf numFmtId="0" fontId="5" fillId="0" borderId="0" xfId="0" applyFont="1"/>
    <xf numFmtId="0" fontId="22" fillId="0" borderId="0" xfId="0" applyFont="1"/>
    <xf numFmtId="11" fontId="22" fillId="0" borderId="0" xfId="0" applyNumberFormat="1" applyFont="1"/>
    <xf numFmtId="0" fontId="23" fillId="0" borderId="0" xfId="0" applyFont="1"/>
    <xf numFmtId="0" fontId="23" fillId="0" borderId="0" xfId="0" applyFont="1" applyAlignment="1">
      <alignment horizontal="center"/>
    </xf>
    <xf numFmtId="2" fontId="23" fillId="0" borderId="0" xfId="0" applyNumberFormat="1" applyFont="1" applyAlignment="1">
      <alignment horizontal="center"/>
    </xf>
    <xf numFmtId="2" fontId="24" fillId="3" borderId="0" xfId="0" applyNumberFormat="1" applyFont="1" applyFill="1" applyBorder="1" applyAlignment="1">
      <alignment horizontal="center"/>
    </xf>
    <xf numFmtId="46" fontId="0" fillId="0" borderId="0" xfId="0" applyNumberFormat="1"/>
    <xf numFmtId="2" fontId="0" fillId="0" borderId="0" xfId="0" applyNumberFormat="1" applyAlignment="1">
      <alignment horizontal="center"/>
    </xf>
    <xf numFmtId="11" fontId="1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4" fillId="0" borderId="2" xfId="0" applyFont="1" applyFill="1" applyBorder="1" applyAlignment="1">
      <alignment wrapText="1"/>
    </xf>
    <xf numFmtId="0" fontId="6" fillId="0" borderId="2" xfId="0" applyFont="1" applyBorder="1" applyAlignment="1">
      <alignment horizontal="justify" vertical="center" wrapText="1"/>
    </xf>
    <xf numFmtId="0" fontId="14" fillId="0" borderId="4" xfId="0" applyFont="1" applyFill="1" applyBorder="1"/>
    <xf numFmtId="0" fontId="11" fillId="0" borderId="4" xfId="0" applyFont="1" applyBorder="1" applyAlignment="1">
      <alignment horizontal="justify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justify" vertical="center"/>
    </xf>
    <xf numFmtId="0" fontId="7" fillId="0" borderId="3" xfId="0" applyFont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8" fillId="3" borderId="7" xfId="0" applyFont="1" applyFill="1" applyBorder="1" applyAlignment="1">
      <alignment horizontal="center" wrapText="1"/>
    </xf>
    <xf numFmtId="0" fontId="1" fillId="0" borderId="9" xfId="0" applyFont="1" applyBorder="1" applyAlignment="1"/>
    <xf numFmtId="0" fontId="18" fillId="3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</cellXfs>
  <cellStyles count="3">
    <cellStyle name="Normal" xfId="0" builtinId="0"/>
    <cellStyle name="Normal 2" xfId="1" xr:uid="{05B0C292-AE69-48B4-B436-17511776050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7</xdr:col>
      <xdr:colOff>441960</xdr:colOff>
      <xdr:row>35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92D5E8-1A02-4112-8D47-3E6E9FE20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13660"/>
          <a:ext cx="5326380" cy="399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3EF36-C065-4D73-A28D-10E4889E3066}">
  <dimension ref="A1:F16"/>
  <sheetViews>
    <sheetView workbookViewId="0">
      <selection activeCell="B17" sqref="B17"/>
    </sheetView>
  </sheetViews>
  <sheetFormatPr defaultRowHeight="14.4" x14ac:dyDescent="0.3"/>
  <sheetData>
    <row r="1" spans="1:6" x14ac:dyDescent="0.3">
      <c r="A1" s="44" t="s">
        <v>84</v>
      </c>
    </row>
    <row r="2" spans="1:6" x14ac:dyDescent="0.3">
      <c r="A2" s="2" t="s">
        <v>7</v>
      </c>
      <c r="B2" s="5" t="s">
        <v>5</v>
      </c>
      <c r="C2" s="2"/>
      <c r="D2" s="2"/>
      <c r="E2" s="2"/>
      <c r="F2" s="2"/>
    </row>
    <row r="3" spans="1:6" x14ac:dyDescent="0.3">
      <c r="A3" s="2" t="s">
        <v>8</v>
      </c>
      <c r="B3" s="5" t="s">
        <v>93</v>
      </c>
      <c r="C3" s="2"/>
      <c r="D3" s="2"/>
      <c r="E3" s="2"/>
      <c r="F3" s="2"/>
    </row>
    <row r="4" spans="1:6" x14ac:dyDescent="0.3">
      <c r="A4" s="2" t="s">
        <v>9</v>
      </c>
      <c r="B4" s="5" t="s">
        <v>6</v>
      </c>
      <c r="C4" s="2"/>
      <c r="D4" s="2"/>
      <c r="E4" s="2"/>
      <c r="F4" s="2"/>
    </row>
    <row r="5" spans="1:6" x14ac:dyDescent="0.3">
      <c r="A5" s="2" t="s">
        <v>10</v>
      </c>
      <c r="B5" s="5" t="s">
        <v>16</v>
      </c>
      <c r="C5" s="2"/>
      <c r="D5" s="2"/>
      <c r="E5" s="2"/>
      <c r="F5" s="2"/>
    </row>
    <row r="6" spans="1:6" x14ac:dyDescent="0.3">
      <c r="A6" s="2" t="s">
        <v>11</v>
      </c>
      <c r="B6" s="5" t="s">
        <v>17</v>
      </c>
      <c r="C6" s="2"/>
      <c r="D6" s="2"/>
      <c r="E6" s="2"/>
      <c r="F6" s="2"/>
    </row>
    <row r="7" spans="1:6" x14ac:dyDescent="0.3">
      <c r="A7" s="2" t="s">
        <v>12</v>
      </c>
      <c r="B7" s="5" t="s">
        <v>18</v>
      </c>
      <c r="C7" s="2"/>
      <c r="D7" s="2"/>
      <c r="E7" s="2"/>
      <c r="F7" s="2"/>
    </row>
    <row r="9" spans="1:6" x14ac:dyDescent="0.3">
      <c r="A9" s="44" t="s">
        <v>85</v>
      </c>
    </row>
    <row r="10" spans="1:6" x14ac:dyDescent="0.3">
      <c r="A10" s="2" t="s">
        <v>7</v>
      </c>
      <c r="B10" s="5" t="s">
        <v>5</v>
      </c>
    </row>
    <row r="11" spans="1:6" x14ac:dyDescent="0.3">
      <c r="A11" s="2" t="s">
        <v>8</v>
      </c>
      <c r="B11" s="5" t="s">
        <v>93</v>
      </c>
    </row>
    <row r="12" spans="1:6" x14ac:dyDescent="0.3">
      <c r="A12" s="2" t="s">
        <v>9</v>
      </c>
      <c r="B12" s="5" t="s">
        <v>95</v>
      </c>
    </row>
    <row r="13" spans="1:6" x14ac:dyDescent="0.3">
      <c r="A13" s="2" t="s">
        <v>10</v>
      </c>
      <c r="B13" s="5" t="s">
        <v>94</v>
      </c>
    </row>
    <row r="14" spans="1:6" x14ac:dyDescent="0.3">
      <c r="A14" s="2" t="s">
        <v>11</v>
      </c>
      <c r="B14" s="5" t="s">
        <v>96</v>
      </c>
    </row>
    <row r="15" spans="1:6" x14ac:dyDescent="0.3">
      <c r="A15" s="2" t="s">
        <v>12</v>
      </c>
      <c r="B15" s="5" t="s">
        <v>97</v>
      </c>
    </row>
    <row r="16" spans="1:6" x14ac:dyDescent="0.3">
      <c r="A16" s="2" t="s">
        <v>98</v>
      </c>
      <c r="B16" s="5" t="s">
        <v>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3F89C-25BD-4877-9764-1147644F1B10}">
  <dimension ref="A1:N41"/>
  <sheetViews>
    <sheetView workbookViewId="0">
      <selection activeCell="B37" sqref="B37:B41"/>
    </sheetView>
  </sheetViews>
  <sheetFormatPr defaultRowHeight="14.4" x14ac:dyDescent="0.3"/>
  <cols>
    <col min="1" max="1" width="13.44140625" style="2" bestFit="1" customWidth="1"/>
    <col min="2" max="2" width="12.5546875" style="2" customWidth="1"/>
    <col min="3" max="3" width="9.109375" style="2" bestFit="1" customWidth="1"/>
    <col min="4" max="4" width="10.5546875" style="4" bestFit="1" customWidth="1"/>
    <col min="5" max="5" width="12.21875" style="4" bestFit="1" customWidth="1"/>
    <col min="6" max="6" width="14.88671875" style="4" bestFit="1" customWidth="1"/>
    <col min="8" max="8" width="11" bestFit="1" customWidth="1"/>
  </cols>
  <sheetData>
    <row r="1" spans="1:14" ht="42.6" thickBot="1" x14ac:dyDescent="0.35">
      <c r="A1" s="6" t="s">
        <v>4</v>
      </c>
      <c r="B1" s="3" t="s">
        <v>3</v>
      </c>
      <c r="C1" s="3" t="s">
        <v>0</v>
      </c>
      <c r="D1" s="84" t="s">
        <v>13</v>
      </c>
      <c r="E1" s="84" t="s">
        <v>14</v>
      </c>
      <c r="F1" s="84" t="s">
        <v>15</v>
      </c>
      <c r="G1" s="42"/>
      <c r="H1" s="42" t="s">
        <v>129</v>
      </c>
      <c r="K1" s="8"/>
    </row>
    <row r="2" spans="1:14" x14ac:dyDescent="0.3">
      <c r="A2" s="2" t="s">
        <v>82</v>
      </c>
      <c r="B2" s="2" t="s">
        <v>1</v>
      </c>
      <c r="C2" s="2">
        <v>1</v>
      </c>
      <c r="D2" s="1">
        <v>110875640000</v>
      </c>
      <c r="E2" s="4">
        <v>43869931416.269295</v>
      </c>
      <c r="F2" s="4">
        <v>1187541233766.2341</v>
      </c>
      <c r="H2" s="2" t="s">
        <v>7</v>
      </c>
      <c r="I2" s="5" t="s">
        <v>5</v>
      </c>
    </row>
    <row r="3" spans="1:14" x14ac:dyDescent="0.3">
      <c r="A3" s="2" t="s">
        <v>82</v>
      </c>
      <c r="B3" s="2" t="s">
        <v>1</v>
      </c>
      <c r="C3" s="2">
        <v>1</v>
      </c>
      <c r="D3" s="1">
        <v>237150880000</v>
      </c>
      <c r="E3" s="4">
        <v>99476993606.189575</v>
      </c>
      <c r="F3" s="4">
        <v>1916450324675.325</v>
      </c>
      <c r="H3" s="2" t="s">
        <v>8</v>
      </c>
      <c r="I3" s="5" t="s">
        <v>93</v>
      </c>
      <c r="K3" s="7"/>
      <c r="L3" s="7"/>
      <c r="M3" s="7"/>
      <c r="N3" s="7"/>
    </row>
    <row r="4" spans="1:14" x14ac:dyDescent="0.3">
      <c r="A4" s="2" t="s">
        <v>82</v>
      </c>
      <c r="B4" s="2" t="s">
        <v>1</v>
      </c>
      <c r="C4" s="2">
        <v>1</v>
      </c>
      <c r="D4" s="1">
        <v>425486912000</v>
      </c>
      <c r="E4" s="4">
        <v>208382174227.27917</v>
      </c>
      <c r="F4" s="4">
        <v>2489177597402.5977</v>
      </c>
      <c r="H4" s="2" t="s">
        <v>9</v>
      </c>
      <c r="I4" s="5" t="s">
        <v>6</v>
      </c>
      <c r="K4" s="7"/>
      <c r="L4" s="7"/>
      <c r="M4" s="7"/>
      <c r="N4" s="7"/>
    </row>
    <row r="5" spans="1:14" x14ac:dyDescent="0.3">
      <c r="A5" s="2" t="s">
        <v>82</v>
      </c>
      <c r="B5" s="2" t="s">
        <v>1</v>
      </c>
      <c r="C5" s="2">
        <v>1</v>
      </c>
      <c r="D5" s="1">
        <v>718794304000</v>
      </c>
      <c r="E5" s="4">
        <v>314208763170.034</v>
      </c>
      <c r="F5" s="4">
        <v>3358268506493.5063</v>
      </c>
      <c r="H5" s="2" t="s">
        <v>10</v>
      </c>
      <c r="I5" s="5" t="s">
        <v>16</v>
      </c>
      <c r="K5" s="7"/>
      <c r="L5" s="7"/>
      <c r="M5" s="7"/>
      <c r="N5" s="7"/>
    </row>
    <row r="6" spans="1:14" x14ac:dyDescent="0.3">
      <c r="A6" s="2" t="s">
        <v>82</v>
      </c>
      <c r="B6" s="2" t="s">
        <v>1</v>
      </c>
      <c r="C6" s="2">
        <v>1</v>
      </c>
      <c r="D6" s="1">
        <v>980422016000</v>
      </c>
      <c r="E6" s="4">
        <v>396368678585.591</v>
      </c>
      <c r="F6" s="4">
        <v>5123723051948.0518</v>
      </c>
      <c r="H6" s="2" t="s">
        <v>11</v>
      </c>
      <c r="I6" s="5" t="s">
        <v>17</v>
      </c>
      <c r="K6" s="7"/>
      <c r="L6" s="7"/>
      <c r="M6" s="7"/>
      <c r="N6" s="7"/>
    </row>
    <row r="7" spans="1:14" x14ac:dyDescent="0.3">
      <c r="A7" s="2" t="s">
        <v>82</v>
      </c>
      <c r="B7" s="2" t="s">
        <v>128</v>
      </c>
      <c r="C7" s="2">
        <v>2</v>
      </c>
      <c r="D7" s="1">
        <v>95084752000</v>
      </c>
      <c r="E7" s="4">
        <v>37905160039.495827</v>
      </c>
      <c r="F7" s="4">
        <v>1039677597402.5975</v>
      </c>
      <c r="H7" s="2" t="s">
        <v>12</v>
      </c>
      <c r="I7" s="5" t="s">
        <v>18</v>
      </c>
      <c r="K7" s="7"/>
      <c r="L7" s="7"/>
      <c r="M7" s="7"/>
      <c r="N7" s="7"/>
    </row>
    <row r="8" spans="1:14" x14ac:dyDescent="0.3">
      <c r="A8" s="2" t="s">
        <v>82</v>
      </c>
      <c r="B8" s="2" t="s">
        <v>128</v>
      </c>
      <c r="C8" s="2">
        <v>2</v>
      </c>
      <c r="D8" s="1">
        <v>200699920000</v>
      </c>
      <c r="E8" s="4">
        <v>81390267495.973312</v>
      </c>
      <c r="F8" s="4">
        <v>1504177597402.5977</v>
      </c>
      <c r="K8" s="7"/>
      <c r="L8" s="7"/>
      <c r="M8" s="7"/>
      <c r="N8" s="7"/>
    </row>
    <row r="9" spans="1:14" x14ac:dyDescent="0.3">
      <c r="A9" s="2" t="s">
        <v>82</v>
      </c>
      <c r="B9" s="2" t="s">
        <v>128</v>
      </c>
      <c r="C9" s="2">
        <v>2</v>
      </c>
      <c r="D9" s="1">
        <v>382380512000</v>
      </c>
      <c r="E9" s="4">
        <v>157970235494.54865</v>
      </c>
      <c r="F9" s="4">
        <v>2441450324675.3252</v>
      </c>
      <c r="K9" s="7"/>
      <c r="L9" s="7"/>
      <c r="M9" s="7"/>
      <c r="N9" s="7"/>
    </row>
    <row r="10" spans="1:14" x14ac:dyDescent="0.3">
      <c r="A10" s="2" t="s">
        <v>82</v>
      </c>
      <c r="B10" s="2" t="s">
        <v>128</v>
      </c>
      <c r="C10" s="2">
        <v>2</v>
      </c>
      <c r="D10" s="1">
        <v>620808320000</v>
      </c>
      <c r="E10" s="4">
        <v>233972967553.43622</v>
      </c>
      <c r="F10" s="4">
        <v>3450541233766.2339</v>
      </c>
      <c r="K10" s="7"/>
      <c r="L10" s="7"/>
      <c r="M10" s="7"/>
      <c r="N10" s="7"/>
    </row>
    <row r="11" spans="1:14" x14ac:dyDescent="0.3">
      <c r="A11" s="2" t="s">
        <v>82</v>
      </c>
      <c r="B11" s="2" t="s">
        <v>128</v>
      </c>
      <c r="C11" s="2">
        <v>2</v>
      </c>
      <c r="D11" s="1">
        <v>776800896000</v>
      </c>
      <c r="E11" s="4">
        <v>322674890285.45441</v>
      </c>
      <c r="F11" s="4">
        <v>5361450324675.3252</v>
      </c>
    </row>
    <row r="12" spans="1:14" x14ac:dyDescent="0.3">
      <c r="A12" s="2" t="s">
        <v>82</v>
      </c>
      <c r="B12" s="2" t="s">
        <v>2</v>
      </c>
      <c r="C12" s="2">
        <v>3</v>
      </c>
      <c r="D12" s="1">
        <v>101716528000</v>
      </c>
      <c r="E12" s="4">
        <v>61571833566.693741</v>
      </c>
      <c r="F12" s="4">
        <v>1052313961038.9609</v>
      </c>
    </row>
    <row r="13" spans="1:14" x14ac:dyDescent="0.3">
      <c r="A13" s="2" t="s">
        <v>82</v>
      </c>
      <c r="B13" s="2" t="s">
        <v>2</v>
      </c>
      <c r="C13" s="2">
        <v>3</v>
      </c>
      <c r="D13" s="1">
        <v>207902272000</v>
      </c>
      <c r="E13" s="4">
        <v>113715480118.4875</v>
      </c>
      <c r="F13" s="4">
        <v>1818723051948.0522</v>
      </c>
    </row>
    <row r="14" spans="1:14" x14ac:dyDescent="0.3">
      <c r="A14" s="2" t="s">
        <v>82</v>
      </c>
      <c r="B14" s="2" t="s">
        <v>2</v>
      </c>
      <c r="C14" s="2">
        <v>3</v>
      </c>
      <c r="D14" s="1">
        <v>359151840000</v>
      </c>
      <c r="E14" s="4">
        <v>227623372216.87094</v>
      </c>
      <c r="F14" s="4">
        <v>3193268506493.5063</v>
      </c>
    </row>
    <row r="15" spans="1:14" x14ac:dyDescent="0.3">
      <c r="A15" s="2" t="s">
        <v>82</v>
      </c>
      <c r="B15" s="2" t="s">
        <v>2</v>
      </c>
      <c r="C15" s="2">
        <v>3</v>
      </c>
      <c r="D15" s="1">
        <v>532272000000</v>
      </c>
      <c r="E15" s="4">
        <v>361157286264.638</v>
      </c>
      <c r="F15" s="4">
        <v>4739177597402.5967</v>
      </c>
    </row>
    <row r="16" spans="1:14" x14ac:dyDescent="0.3">
      <c r="A16" s="2" t="s">
        <v>82</v>
      </c>
      <c r="B16" s="2" t="s">
        <v>2</v>
      </c>
      <c r="C16" s="2">
        <v>3</v>
      </c>
      <c r="D16" s="1">
        <v>773287552000</v>
      </c>
      <c r="E16" s="4">
        <v>516626166020.53973</v>
      </c>
      <c r="F16" s="4">
        <v>5016450324675.3242</v>
      </c>
    </row>
    <row r="17" spans="1:6" x14ac:dyDescent="0.3">
      <c r="A17" s="2" t="s">
        <v>82</v>
      </c>
      <c r="B17" s="2" t="s">
        <v>2</v>
      </c>
      <c r="C17" s="2">
        <v>4</v>
      </c>
      <c r="D17" s="1">
        <v>126968328000</v>
      </c>
      <c r="E17" s="4">
        <v>44831991315.748886</v>
      </c>
      <c r="F17" s="4">
        <v>1096041233766.2338</v>
      </c>
    </row>
    <row r="18" spans="1:6" x14ac:dyDescent="0.3">
      <c r="A18" s="2" t="s">
        <v>82</v>
      </c>
      <c r="B18" s="2" t="s">
        <v>2</v>
      </c>
      <c r="C18" s="2">
        <v>4</v>
      </c>
      <c r="D18" s="1">
        <v>254040656000</v>
      </c>
      <c r="E18" s="4">
        <v>75040672159.40802</v>
      </c>
      <c r="F18" s="4">
        <v>1457927597402.5977</v>
      </c>
    </row>
    <row r="19" spans="1:6" x14ac:dyDescent="0.3">
      <c r="A19" s="2" t="s">
        <v>82</v>
      </c>
      <c r="B19" s="2" t="s">
        <v>2</v>
      </c>
      <c r="C19" s="2">
        <v>4</v>
      </c>
      <c r="D19" s="1">
        <v>481829568000</v>
      </c>
      <c r="E19" s="4">
        <v>169899778248.09558</v>
      </c>
      <c r="F19" s="4">
        <v>2840995779220.7798</v>
      </c>
    </row>
    <row r="20" spans="1:6" x14ac:dyDescent="0.3">
      <c r="A20" s="2" t="s">
        <v>82</v>
      </c>
      <c r="B20" s="2" t="s">
        <v>2</v>
      </c>
      <c r="C20" s="2">
        <v>4</v>
      </c>
      <c r="D20" s="1">
        <v>851721344000</v>
      </c>
      <c r="E20" s="4">
        <v>280729078668.14435</v>
      </c>
      <c r="F20" s="4">
        <v>3460086688311.6885</v>
      </c>
    </row>
    <row r="21" spans="1:6" x14ac:dyDescent="0.3">
      <c r="A21" s="2" t="s">
        <v>82</v>
      </c>
      <c r="B21" s="2" t="s">
        <v>2</v>
      </c>
      <c r="C21" s="2">
        <v>4</v>
      </c>
      <c r="D21" s="1">
        <v>1135979904000</v>
      </c>
      <c r="E21" s="4">
        <v>342300912234.83807</v>
      </c>
      <c r="F21" s="4">
        <v>5285086688311.6895</v>
      </c>
    </row>
    <row r="22" spans="1:6" x14ac:dyDescent="0.3">
      <c r="A22" s="2" t="s">
        <v>83</v>
      </c>
      <c r="B22" s="2" t="s">
        <v>1</v>
      </c>
      <c r="C22" s="2">
        <v>5</v>
      </c>
      <c r="D22" s="4">
        <v>94600000000</v>
      </c>
      <c r="E22" s="4">
        <v>43975384548.652733</v>
      </c>
      <c r="F22" s="4">
        <v>787817412493.59961</v>
      </c>
    </row>
    <row r="23" spans="1:6" x14ac:dyDescent="0.3">
      <c r="A23" s="2" t="s">
        <v>83</v>
      </c>
      <c r="B23" s="2" t="s">
        <v>1</v>
      </c>
      <c r="C23" s="2">
        <v>5</v>
      </c>
      <c r="D23" s="4">
        <v>202000000000</v>
      </c>
      <c r="E23" s="4">
        <v>84666300541.804443</v>
      </c>
      <c r="F23" s="4">
        <v>1076314570199.6926</v>
      </c>
    </row>
    <row r="24" spans="1:6" x14ac:dyDescent="0.3">
      <c r="A24" s="2" t="s">
        <v>83</v>
      </c>
      <c r="B24" s="2" t="s">
        <v>1</v>
      </c>
      <c r="C24" s="2">
        <v>5</v>
      </c>
      <c r="D24" s="4">
        <v>336000000000</v>
      </c>
      <c r="E24" s="4">
        <v>181558122929.08496</v>
      </c>
      <c r="F24" s="4">
        <v>1711980441167.4346</v>
      </c>
    </row>
    <row r="25" spans="1:6" x14ac:dyDescent="0.3">
      <c r="A25" s="2" t="s">
        <v>83</v>
      </c>
      <c r="B25" s="2" t="s">
        <v>1</v>
      </c>
      <c r="C25" s="2">
        <v>5</v>
      </c>
      <c r="D25" s="4">
        <v>474000000000</v>
      </c>
      <c r="E25" s="4">
        <v>242503261681.15976</v>
      </c>
      <c r="F25" s="4">
        <v>1835431588120.8398</v>
      </c>
    </row>
    <row r="26" spans="1:6" x14ac:dyDescent="0.3">
      <c r="A26" s="2" t="s">
        <v>83</v>
      </c>
      <c r="B26" s="2" t="s">
        <v>1</v>
      </c>
      <c r="C26" s="2">
        <v>5</v>
      </c>
      <c r="D26" s="4">
        <v>699000000000</v>
      </c>
      <c r="E26" s="4">
        <v>342132141198.02448</v>
      </c>
      <c r="F26" s="4">
        <v>2754217824679.9795</v>
      </c>
    </row>
    <row r="27" spans="1:6" x14ac:dyDescent="0.3">
      <c r="A27" s="2" t="s">
        <v>83</v>
      </c>
      <c r="B27" s="2" t="s">
        <v>128</v>
      </c>
      <c r="C27" s="2">
        <v>6</v>
      </c>
      <c r="D27" s="4">
        <v>103000000000</v>
      </c>
      <c r="E27" s="4">
        <v>51456674036.182877</v>
      </c>
      <c r="F27" s="4">
        <v>1066249215360.9832</v>
      </c>
    </row>
    <row r="28" spans="1:6" x14ac:dyDescent="0.3">
      <c r="A28" s="2" t="s">
        <v>83</v>
      </c>
      <c r="B28" s="2" t="s">
        <v>128</v>
      </c>
      <c r="C28" s="2">
        <v>6</v>
      </c>
      <c r="D28" s="4">
        <v>231000000000</v>
      </c>
      <c r="E28" s="4">
        <v>92330060504.640182</v>
      </c>
      <c r="F28" s="4">
        <v>2343000763748.0801</v>
      </c>
    </row>
    <row r="29" spans="1:6" x14ac:dyDescent="0.3">
      <c r="A29" s="2" t="s">
        <v>83</v>
      </c>
      <c r="B29" s="2" t="s">
        <v>128</v>
      </c>
      <c r="C29" s="2">
        <v>6</v>
      </c>
      <c r="D29" s="4">
        <v>415000000000</v>
      </c>
      <c r="E29" s="4">
        <v>191411528595.58807</v>
      </c>
      <c r="F29" s="4">
        <v>2281060118586.7891</v>
      </c>
    </row>
    <row r="30" spans="1:6" x14ac:dyDescent="0.3">
      <c r="A30" s="2" t="s">
        <v>83</v>
      </c>
      <c r="B30" s="2" t="s">
        <v>128</v>
      </c>
      <c r="C30" s="2">
        <v>6</v>
      </c>
      <c r="D30" s="4">
        <v>593000000000</v>
      </c>
      <c r="E30" s="4">
        <v>251991726397.05161</v>
      </c>
      <c r="F30" s="4">
        <v>2763680978801.8433</v>
      </c>
    </row>
    <row r="31" spans="1:6" x14ac:dyDescent="0.3">
      <c r="A31" s="2" t="s">
        <v>83</v>
      </c>
      <c r="B31" s="2" t="s">
        <v>128</v>
      </c>
      <c r="C31" s="2">
        <v>6</v>
      </c>
      <c r="D31" s="4">
        <v>865000000000</v>
      </c>
      <c r="E31" s="4">
        <v>371509887722.22815</v>
      </c>
      <c r="F31" s="4">
        <v>5299806283461.3408</v>
      </c>
    </row>
    <row r="32" spans="1:6" x14ac:dyDescent="0.3">
      <c r="A32" s="2" t="s">
        <v>83</v>
      </c>
      <c r="B32" s="2" t="s">
        <v>2</v>
      </c>
      <c r="C32" s="2">
        <v>7</v>
      </c>
      <c r="D32" s="4">
        <v>107000000000</v>
      </c>
      <c r="E32" s="4">
        <v>54193731165.767075</v>
      </c>
      <c r="F32" s="4">
        <v>829283233282.13013</v>
      </c>
    </row>
    <row r="33" spans="1:6" x14ac:dyDescent="0.3">
      <c r="A33" s="2" t="s">
        <v>83</v>
      </c>
      <c r="B33" s="2" t="s">
        <v>2</v>
      </c>
      <c r="C33" s="2">
        <v>7</v>
      </c>
      <c r="D33" s="4">
        <v>221000000000</v>
      </c>
      <c r="E33" s="4">
        <v>108569932806.83975</v>
      </c>
      <c r="F33" s="4">
        <v>1221961115002.5603</v>
      </c>
    </row>
    <row r="34" spans="1:6" x14ac:dyDescent="0.3">
      <c r="A34" s="2" t="s">
        <v>83</v>
      </c>
      <c r="B34" s="2" t="s">
        <v>2</v>
      </c>
      <c r="C34" s="2">
        <v>7</v>
      </c>
      <c r="D34" s="4">
        <v>438000000000</v>
      </c>
      <c r="E34" s="4">
        <v>225533507477.73767</v>
      </c>
      <c r="F34" s="4">
        <v>2582590620378.9043</v>
      </c>
    </row>
    <row r="35" spans="1:6" x14ac:dyDescent="0.3">
      <c r="A35" s="2" t="s">
        <v>83</v>
      </c>
      <c r="B35" s="2" t="s">
        <v>2</v>
      </c>
      <c r="C35" s="2">
        <v>7</v>
      </c>
      <c r="D35" s="4">
        <v>734000000000</v>
      </c>
      <c r="E35" s="4">
        <v>353810251617.58362</v>
      </c>
      <c r="F35" s="4">
        <v>2684534598873.5278</v>
      </c>
    </row>
    <row r="36" spans="1:6" x14ac:dyDescent="0.3">
      <c r="A36" s="2" t="s">
        <v>83</v>
      </c>
      <c r="B36" s="2" t="s">
        <v>2</v>
      </c>
      <c r="C36" s="2">
        <v>7</v>
      </c>
      <c r="D36" s="4">
        <v>927000000000</v>
      </c>
      <c r="E36" s="4">
        <v>477342763399.4837</v>
      </c>
      <c r="F36" s="4">
        <v>6406565172350.2305</v>
      </c>
    </row>
    <row r="37" spans="1:6" x14ac:dyDescent="0.3">
      <c r="A37" s="2" t="s">
        <v>83</v>
      </c>
      <c r="B37" s="2" t="s">
        <v>150</v>
      </c>
      <c r="C37" s="2">
        <v>8</v>
      </c>
      <c r="D37" s="4">
        <v>102000000000</v>
      </c>
      <c r="E37" s="4">
        <v>55288554017.600746</v>
      </c>
      <c r="F37" s="4">
        <v>1001254552278.5457</v>
      </c>
    </row>
    <row r="38" spans="1:6" x14ac:dyDescent="0.3">
      <c r="A38" s="2" t="s">
        <v>83</v>
      </c>
      <c r="B38" s="2" t="s">
        <v>150</v>
      </c>
      <c r="C38" s="2">
        <v>8</v>
      </c>
      <c r="D38" s="4">
        <v>211000000000</v>
      </c>
      <c r="E38" s="4">
        <v>123167570831.2888</v>
      </c>
      <c r="F38" s="4">
        <v>1243253211776.7537</v>
      </c>
    </row>
    <row r="39" spans="1:6" x14ac:dyDescent="0.3">
      <c r="A39" s="2" t="s">
        <v>83</v>
      </c>
      <c r="B39" s="2" t="s">
        <v>150</v>
      </c>
      <c r="C39" s="2">
        <v>8</v>
      </c>
      <c r="D39" s="4">
        <v>408000000000</v>
      </c>
      <c r="E39" s="4">
        <v>232102444588.73975</v>
      </c>
      <c r="F39" s="4">
        <v>2360206498515.1045</v>
      </c>
    </row>
    <row r="40" spans="1:6" x14ac:dyDescent="0.3">
      <c r="A40" s="2" t="s">
        <v>83</v>
      </c>
      <c r="B40" s="2" t="s">
        <v>150</v>
      </c>
      <c r="C40" s="2">
        <v>8</v>
      </c>
      <c r="D40" s="4">
        <v>680000000000</v>
      </c>
      <c r="E40" s="4">
        <v>385012702894.84344</v>
      </c>
      <c r="F40" s="4">
        <v>2793791014644.1372</v>
      </c>
    </row>
    <row r="41" spans="1:6" x14ac:dyDescent="0.3">
      <c r="A41" s="2" t="s">
        <v>83</v>
      </c>
      <c r="B41" s="2" t="s">
        <v>150</v>
      </c>
      <c r="C41" s="2">
        <v>8</v>
      </c>
      <c r="D41" s="4">
        <v>956000000000</v>
      </c>
      <c r="E41" s="4">
        <v>473328412942.76013</v>
      </c>
      <c r="F41" s="4">
        <v>7891850226113.6709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6D531-065D-453E-83A1-83CF8D17BD6E}">
  <dimension ref="A1:E13"/>
  <sheetViews>
    <sheetView topLeftCell="A13" workbookViewId="0">
      <selection activeCell="L8" sqref="L8"/>
    </sheetView>
  </sheetViews>
  <sheetFormatPr defaultRowHeight="14.4" x14ac:dyDescent="0.3"/>
  <cols>
    <col min="1" max="1" width="11.44140625" bestFit="1" customWidth="1"/>
    <col min="2" max="2" width="9.5546875" bestFit="1" customWidth="1"/>
    <col min="3" max="3" width="11.109375" bestFit="1" customWidth="1"/>
    <col min="4" max="4" width="10.109375" bestFit="1" customWidth="1"/>
    <col min="5" max="5" width="11.21875" bestFit="1" customWidth="1"/>
  </cols>
  <sheetData>
    <row r="1" spans="1:5" x14ac:dyDescent="0.3">
      <c r="A1" t="s">
        <v>151</v>
      </c>
    </row>
    <row r="2" spans="1:5" x14ac:dyDescent="0.3">
      <c r="A2" t="s">
        <v>130</v>
      </c>
    </row>
    <row r="3" spans="1:5" ht="16.2" customHeight="1" x14ac:dyDescent="0.3">
      <c r="A3" t="s">
        <v>3</v>
      </c>
      <c r="B3" t="s">
        <v>30</v>
      </c>
      <c r="C3" t="s">
        <v>27</v>
      </c>
      <c r="D3" t="s">
        <v>29</v>
      </c>
      <c r="E3" t="s">
        <v>28</v>
      </c>
    </row>
    <row r="4" spans="1:5" x14ac:dyDescent="0.3">
      <c r="A4" t="s">
        <v>21</v>
      </c>
      <c r="B4" s="83">
        <v>0.69635559443439199</v>
      </c>
      <c r="C4" s="83">
        <v>2.0280993861434098E-2</v>
      </c>
      <c r="D4" s="83">
        <v>6.5466503353691703</v>
      </c>
      <c r="E4" s="83">
        <v>1.0654441179919401</v>
      </c>
    </row>
    <row r="5" spans="1:5" x14ac:dyDescent="0.3">
      <c r="A5" t="s">
        <v>19</v>
      </c>
      <c r="B5" s="83">
        <v>0.411347624976378</v>
      </c>
      <c r="C5" s="83">
        <v>2.6996624527667601E-2</v>
      </c>
      <c r="D5" s="83">
        <v>4.26708184159697</v>
      </c>
      <c r="E5" s="83">
        <v>0.42036397858779201</v>
      </c>
    </row>
    <row r="6" spans="1:5" x14ac:dyDescent="0.3">
      <c r="A6" t="s">
        <v>25</v>
      </c>
      <c r="B6" s="83">
        <v>0.50668513786653502</v>
      </c>
      <c r="C6" s="83">
        <v>1.6581305407446699E-2</v>
      </c>
      <c r="D6" s="83">
        <v>6.4144314175936596</v>
      </c>
      <c r="E6" s="83">
        <v>1.6245133748232801</v>
      </c>
    </row>
    <row r="7" spans="1:5" ht="15" customHeight="1" x14ac:dyDescent="0.3">
      <c r="A7" t="s">
        <v>23</v>
      </c>
      <c r="B7" s="83">
        <v>0.50801929008274804</v>
      </c>
      <c r="C7" s="83">
        <v>2.8023739286991201E-2</v>
      </c>
      <c r="D7" s="83">
        <v>3.2250028122473799</v>
      </c>
      <c r="E7" s="83">
        <v>0.28566273578676399</v>
      </c>
    </row>
    <row r="8" spans="1:5" x14ac:dyDescent="0.3">
      <c r="A8" t="s">
        <v>22</v>
      </c>
      <c r="B8" s="83">
        <v>0.30591513019974598</v>
      </c>
      <c r="C8" s="83">
        <v>1.7560894884910399E-2</v>
      </c>
      <c r="D8" s="83">
        <v>4.0100170274243503</v>
      </c>
      <c r="E8" s="83">
        <v>0.45122748967186699</v>
      </c>
    </row>
    <row r="9" spans="1:5" x14ac:dyDescent="0.3">
      <c r="A9" t="s">
        <v>20</v>
      </c>
      <c r="B9" s="83">
        <v>0.40455137734326901</v>
      </c>
      <c r="C9" s="83">
        <v>1.9557206538216399E-2</v>
      </c>
      <c r="D9" s="83">
        <v>6.0691378096100896</v>
      </c>
      <c r="E9" s="83">
        <v>0.74836621346018695</v>
      </c>
    </row>
    <row r="10" spans="1:5" x14ac:dyDescent="0.3">
      <c r="A10" t="s">
        <v>26</v>
      </c>
      <c r="B10" s="83">
        <v>0.50142225788578199</v>
      </c>
      <c r="C10" s="83">
        <v>3.2449158318395899E-2</v>
      </c>
      <c r="D10" s="83">
        <v>8.0386529307667107</v>
      </c>
      <c r="E10" s="83">
        <v>1.95753137140301</v>
      </c>
    </row>
    <row r="11" spans="1:5" ht="15" customHeight="1" x14ac:dyDescent="0.3">
      <c r="A11" t="s">
        <v>24</v>
      </c>
      <c r="B11" s="83">
        <v>0.42545907908750003</v>
      </c>
      <c r="C11" s="83">
        <v>1.51335145048852E-2</v>
      </c>
      <c r="D11" s="83">
        <v>5.1831041948838497</v>
      </c>
      <c r="E11" s="83">
        <v>1.0959427045175101</v>
      </c>
    </row>
    <row r="12" spans="1:5" ht="15.6" customHeight="1" x14ac:dyDescent="0.3"/>
    <row r="13" spans="1:5" x14ac:dyDescent="0.3">
      <c r="A13" s="5" t="s">
        <v>131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AC920-E2F8-401E-B2F6-4611F5119D38}">
  <dimension ref="A1:G17"/>
  <sheetViews>
    <sheetView workbookViewId="0">
      <selection activeCell="D2" sqref="D2"/>
    </sheetView>
  </sheetViews>
  <sheetFormatPr defaultRowHeight="13.8" x14ac:dyDescent="0.25"/>
  <cols>
    <col min="1" max="1" width="15.5546875" style="49" customWidth="1"/>
    <col min="2" max="2" width="14" style="49" bestFit="1" customWidth="1"/>
    <col min="3" max="4" width="10.77734375" style="49" customWidth="1"/>
    <col min="5" max="5" width="10.44140625" style="49" bestFit="1" customWidth="1"/>
    <col min="6" max="16384" width="8.88671875" style="47"/>
  </cols>
  <sheetData>
    <row r="1" spans="1:7" ht="42" thickBot="1" x14ac:dyDescent="0.3">
      <c r="A1" s="45" t="s">
        <v>4</v>
      </c>
      <c r="B1" s="42" t="s">
        <v>3</v>
      </c>
      <c r="C1" s="45" t="s">
        <v>89</v>
      </c>
      <c r="D1" s="45" t="s">
        <v>88</v>
      </c>
      <c r="E1" s="46" t="s">
        <v>90</v>
      </c>
      <c r="F1" s="42" t="s">
        <v>91</v>
      </c>
      <c r="G1" s="42" t="s">
        <v>92</v>
      </c>
    </row>
    <row r="2" spans="1:7" x14ac:dyDescent="0.25">
      <c r="A2" s="41" t="s">
        <v>86</v>
      </c>
      <c r="B2" s="41" t="s">
        <v>1</v>
      </c>
      <c r="C2" s="41">
        <v>2.7799999999999998E-2</v>
      </c>
      <c r="D2" s="41">
        <v>0.11900000000000001</v>
      </c>
      <c r="E2" s="48">
        <f>(D2/12)/(C2/14)</f>
        <v>4.99400479616307</v>
      </c>
      <c r="F2" s="50">
        <f>AVERAGE(E2:E5)</f>
        <v>4.6108436833611117</v>
      </c>
      <c r="G2" s="50">
        <f>STDEV(E2:E5)</f>
        <v>0.25632217201327795</v>
      </c>
    </row>
    <row r="3" spans="1:7" x14ac:dyDescent="0.25">
      <c r="A3" s="41" t="s">
        <v>86</v>
      </c>
      <c r="B3" s="41" t="s">
        <v>1</v>
      </c>
      <c r="C3" s="41">
        <v>6.2199999999999998E-2</v>
      </c>
      <c r="D3" s="41">
        <v>0.2382</v>
      </c>
      <c r="E3" s="48">
        <f t="shared" ref="E3:E17" si="0">(D3/12)/(C3/14)</f>
        <v>4.467845659163987</v>
      </c>
    </row>
    <row r="4" spans="1:7" x14ac:dyDescent="0.25">
      <c r="A4" s="41" t="s">
        <v>86</v>
      </c>
      <c r="B4" s="41" t="s">
        <v>1</v>
      </c>
      <c r="C4" s="41">
        <v>5.3199999999999997E-2</v>
      </c>
      <c r="D4" s="41">
        <v>0.20580000000000001</v>
      </c>
      <c r="E4" s="48">
        <f t="shared" si="0"/>
        <v>4.5131578947368425</v>
      </c>
    </row>
    <row r="5" spans="1:7" x14ac:dyDescent="0.25">
      <c r="A5" s="41" t="s">
        <v>86</v>
      </c>
      <c r="B5" s="41" t="s">
        <v>1</v>
      </c>
      <c r="C5" s="41">
        <v>3.5299999999999998E-2</v>
      </c>
      <c r="D5" s="41">
        <v>0.13520000000000001</v>
      </c>
      <c r="E5" s="48">
        <f t="shared" si="0"/>
        <v>4.4683663833805483</v>
      </c>
    </row>
    <row r="6" spans="1:7" x14ac:dyDescent="0.25">
      <c r="A6" s="41" t="s">
        <v>86</v>
      </c>
      <c r="B6" s="41" t="s">
        <v>81</v>
      </c>
      <c r="C6" s="41">
        <v>0.05</v>
      </c>
      <c r="D6" s="41">
        <v>0.1888</v>
      </c>
      <c r="E6" s="48">
        <f t="shared" si="0"/>
        <v>4.4053333333333322</v>
      </c>
      <c r="F6" s="50">
        <f>AVERAGE(E6:E9)</f>
        <v>4.4493567199574438</v>
      </c>
      <c r="G6" s="50">
        <f>STDEV(E6:E9)</f>
        <v>3.2280082400782589E-2</v>
      </c>
    </row>
    <row r="7" spans="1:7" x14ac:dyDescent="0.25">
      <c r="A7" s="41" t="s">
        <v>86</v>
      </c>
      <c r="B7" s="41" t="s">
        <v>81</v>
      </c>
      <c r="C7" s="41">
        <v>9.9599999999999994E-2</v>
      </c>
      <c r="D7" s="41">
        <v>0.38109999999999999</v>
      </c>
      <c r="E7" s="48">
        <f t="shared" si="0"/>
        <v>4.4640227576974567</v>
      </c>
    </row>
    <row r="8" spans="1:7" x14ac:dyDescent="0.25">
      <c r="A8" s="41" t="s">
        <v>86</v>
      </c>
      <c r="B8" s="41" t="s">
        <v>81</v>
      </c>
      <c r="C8" s="41">
        <v>4.2599999999999999E-2</v>
      </c>
      <c r="D8" s="41">
        <v>0.16240000000000002</v>
      </c>
      <c r="E8" s="48">
        <f t="shared" si="0"/>
        <v>4.4475743348982792</v>
      </c>
    </row>
    <row r="9" spans="1:7" x14ac:dyDescent="0.25">
      <c r="A9" s="41" t="s">
        <v>86</v>
      </c>
      <c r="B9" s="41" t="s">
        <v>81</v>
      </c>
      <c r="C9" s="41">
        <v>6.5799999999999997E-2</v>
      </c>
      <c r="D9" s="41">
        <v>0.25269999999999998</v>
      </c>
      <c r="E9" s="48">
        <f t="shared" si="0"/>
        <v>4.4804964539007086</v>
      </c>
    </row>
    <row r="10" spans="1:7" x14ac:dyDescent="0.25">
      <c r="A10" s="41" t="s">
        <v>86</v>
      </c>
      <c r="B10" s="41" t="s">
        <v>2</v>
      </c>
      <c r="C10" s="41">
        <v>7.6799999999999993E-2</v>
      </c>
      <c r="D10" s="41">
        <v>0.30259999999999998</v>
      </c>
      <c r="E10" s="48">
        <f t="shared" si="0"/>
        <v>4.5967881944444446</v>
      </c>
      <c r="F10" s="50">
        <f>AVERAGE(E10:E13)</f>
        <v>4.497133494083565</v>
      </c>
      <c r="G10" s="50">
        <f>STDEV(E10:E13)</f>
        <v>7.833973818952511E-2</v>
      </c>
    </row>
    <row r="11" spans="1:7" x14ac:dyDescent="0.25">
      <c r="A11" s="41" t="s">
        <v>86</v>
      </c>
      <c r="B11" s="41" t="s">
        <v>2</v>
      </c>
      <c r="C11" s="41">
        <v>0.11260000000000001</v>
      </c>
      <c r="D11" s="41">
        <v>0.43219999999999997</v>
      </c>
      <c r="E11" s="48">
        <f t="shared" si="0"/>
        <v>4.4780935464772043</v>
      </c>
    </row>
    <row r="12" spans="1:7" x14ac:dyDescent="0.25">
      <c r="A12" s="41" t="s">
        <v>86</v>
      </c>
      <c r="B12" s="41" t="s">
        <v>2</v>
      </c>
      <c r="C12" s="41">
        <v>0.1598</v>
      </c>
      <c r="D12" s="41">
        <v>0.60370000000000001</v>
      </c>
      <c r="E12" s="48">
        <f t="shared" si="0"/>
        <v>4.4074885273258246</v>
      </c>
    </row>
    <row r="13" spans="1:7" x14ac:dyDescent="0.25">
      <c r="A13" s="41" t="s">
        <v>86</v>
      </c>
      <c r="B13" s="41" t="s">
        <v>2</v>
      </c>
      <c r="C13" s="41">
        <v>6.7599999999999993E-2</v>
      </c>
      <c r="D13" s="41">
        <v>0.2611</v>
      </c>
      <c r="E13" s="48">
        <f t="shared" si="0"/>
        <v>4.5061637080867865</v>
      </c>
    </row>
    <row r="14" spans="1:7" x14ac:dyDescent="0.25">
      <c r="A14" s="41" t="s">
        <v>86</v>
      </c>
      <c r="B14" s="41" t="s">
        <v>87</v>
      </c>
      <c r="C14" s="41">
        <v>0.15110000000000001</v>
      </c>
      <c r="D14" s="41">
        <v>0.58930000000000005</v>
      </c>
      <c r="E14" s="48">
        <f t="shared" si="0"/>
        <v>4.5500772115596737</v>
      </c>
      <c r="F14" s="50">
        <f>AVERAGE(E14:E17)</f>
        <v>4.5104860315663258</v>
      </c>
      <c r="G14" s="50">
        <f>STDEV(E14:E17)</f>
        <v>4.039798949478763E-2</v>
      </c>
    </row>
    <row r="15" spans="1:7" x14ac:dyDescent="0.25">
      <c r="A15" s="41" t="s">
        <v>86</v>
      </c>
      <c r="B15" s="41" t="s">
        <v>87</v>
      </c>
      <c r="C15" s="41">
        <v>0.1178</v>
      </c>
      <c r="D15" s="41">
        <v>0.45829999999999999</v>
      </c>
      <c r="E15" s="48">
        <f t="shared" si="0"/>
        <v>4.5389077532541027</v>
      </c>
    </row>
    <row r="16" spans="1:7" x14ac:dyDescent="0.25">
      <c r="A16" s="41" t="s">
        <v>86</v>
      </c>
      <c r="B16" s="41" t="s">
        <v>87</v>
      </c>
      <c r="C16" s="41">
        <v>0.17760000000000001</v>
      </c>
      <c r="D16" s="41">
        <v>0.68300000000000005</v>
      </c>
      <c r="E16" s="48">
        <f t="shared" si="0"/>
        <v>4.4866741741741745</v>
      </c>
    </row>
    <row r="17" spans="1:5" x14ac:dyDescent="0.25">
      <c r="A17" s="41" t="s">
        <v>86</v>
      </c>
      <c r="B17" s="41" t="s">
        <v>87</v>
      </c>
      <c r="C17" s="41">
        <v>0.18340000000000001</v>
      </c>
      <c r="D17" s="41">
        <v>0.70210000000000006</v>
      </c>
      <c r="E17" s="48">
        <f t="shared" si="0"/>
        <v>4.466284987277354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026C3-853B-4656-AB42-D69B2E0FE6AE}">
  <dimension ref="A2:N26"/>
  <sheetViews>
    <sheetView workbookViewId="0">
      <selection activeCell="F18" sqref="F18:G18"/>
    </sheetView>
  </sheetViews>
  <sheetFormatPr defaultRowHeight="14.4" x14ac:dyDescent="0.3"/>
  <cols>
    <col min="1" max="1" width="20.77734375" bestFit="1" customWidth="1"/>
    <col min="2" max="2" width="15.5546875" customWidth="1"/>
    <col min="3" max="3" width="11.109375" bestFit="1" customWidth="1"/>
    <col min="4" max="4" width="10" bestFit="1" customWidth="1"/>
    <col min="5" max="5" width="12.109375" bestFit="1" customWidth="1"/>
  </cols>
  <sheetData>
    <row r="2" spans="1:14" ht="18.600000000000001" thickBot="1" x14ac:dyDescent="0.35">
      <c r="A2" s="10" t="s">
        <v>31</v>
      </c>
      <c r="B2" s="10" t="s">
        <v>32</v>
      </c>
      <c r="C2" s="11" t="s">
        <v>33</v>
      </c>
      <c r="D2" s="11" t="s">
        <v>34</v>
      </c>
      <c r="E2" s="11" t="s">
        <v>35</v>
      </c>
      <c r="F2" s="97" t="s">
        <v>36</v>
      </c>
      <c r="G2" s="97"/>
      <c r="H2" s="12" t="s">
        <v>37</v>
      </c>
    </row>
    <row r="3" spans="1:14" ht="16.2" thickBot="1" x14ac:dyDescent="0.35">
      <c r="A3" s="92" t="s">
        <v>38</v>
      </c>
      <c r="B3" s="92"/>
      <c r="C3" s="92"/>
      <c r="D3" s="92"/>
      <c r="E3" s="92"/>
      <c r="F3" s="92"/>
      <c r="G3" s="92"/>
      <c r="H3" s="92"/>
    </row>
    <row r="4" spans="1:14" ht="15.6" x14ac:dyDescent="0.3">
      <c r="A4" s="13" t="s">
        <v>39</v>
      </c>
      <c r="B4" s="13" t="s">
        <v>40</v>
      </c>
      <c r="C4" s="14" t="s">
        <v>41</v>
      </c>
      <c r="D4" s="14" t="s">
        <v>42</v>
      </c>
      <c r="E4" s="14" t="s">
        <v>43</v>
      </c>
      <c r="F4" s="93" t="s">
        <v>44</v>
      </c>
      <c r="G4" s="93"/>
      <c r="H4" s="16" t="s">
        <v>136</v>
      </c>
      <c r="I4" s="82"/>
    </row>
    <row r="5" spans="1:14" ht="15.6" x14ac:dyDescent="0.3">
      <c r="A5" s="17" t="s">
        <v>45</v>
      </c>
      <c r="B5" s="17" t="s">
        <v>40</v>
      </c>
      <c r="C5" s="18" t="s">
        <v>46</v>
      </c>
      <c r="D5" s="18" t="s">
        <v>47</v>
      </c>
      <c r="E5" s="18" t="s">
        <v>48</v>
      </c>
      <c r="F5" s="88" t="s">
        <v>49</v>
      </c>
      <c r="G5" s="88"/>
      <c r="H5" s="19" t="s">
        <v>137</v>
      </c>
    </row>
    <row r="6" spans="1:14" ht="15.6" x14ac:dyDescent="0.3">
      <c r="A6" s="17" t="s">
        <v>39</v>
      </c>
      <c r="B6" s="17" t="s">
        <v>50</v>
      </c>
      <c r="C6" s="18" t="s">
        <v>51</v>
      </c>
      <c r="D6" s="18" t="s">
        <v>52</v>
      </c>
      <c r="E6" s="18" t="s">
        <v>53</v>
      </c>
      <c r="F6" s="88">
        <v>4.5</v>
      </c>
      <c r="G6" s="88"/>
      <c r="H6" s="19" t="s">
        <v>138</v>
      </c>
    </row>
    <row r="7" spans="1:14" ht="16.2" thickBot="1" x14ac:dyDescent="0.35">
      <c r="A7" s="20" t="s">
        <v>45</v>
      </c>
      <c r="B7" s="20" t="s">
        <v>50</v>
      </c>
      <c r="C7" s="21" t="s">
        <v>54</v>
      </c>
      <c r="D7" s="21" t="s">
        <v>55</v>
      </c>
      <c r="E7" s="21" t="s">
        <v>144</v>
      </c>
      <c r="F7" s="94">
        <v>4.5999999999999996</v>
      </c>
      <c r="G7" s="94"/>
      <c r="H7" s="23" t="s">
        <v>139</v>
      </c>
    </row>
    <row r="8" spans="1:14" ht="16.2" thickBot="1" x14ac:dyDescent="0.35">
      <c r="A8" s="92" t="s">
        <v>56</v>
      </c>
      <c r="B8" s="92"/>
      <c r="C8" s="92"/>
      <c r="D8" s="92"/>
      <c r="E8" s="92"/>
      <c r="F8" s="92"/>
      <c r="G8" s="92"/>
      <c r="H8" s="92"/>
    </row>
    <row r="9" spans="1:14" ht="15.6" x14ac:dyDescent="0.3">
      <c r="A9" s="17" t="s">
        <v>39</v>
      </c>
      <c r="B9" s="24" t="s">
        <v>40</v>
      </c>
      <c r="C9" s="15" t="s">
        <v>141</v>
      </c>
      <c r="D9" s="18" t="s">
        <v>142</v>
      </c>
      <c r="E9" s="18" t="s">
        <v>57</v>
      </c>
      <c r="F9" s="93" t="s">
        <v>44</v>
      </c>
      <c r="G9" s="93"/>
      <c r="H9" s="19" t="s">
        <v>145</v>
      </c>
    </row>
    <row r="10" spans="1:14" ht="15.6" x14ac:dyDescent="0.3">
      <c r="A10" s="17" t="s">
        <v>45</v>
      </c>
      <c r="B10" s="24" t="s">
        <v>40</v>
      </c>
      <c r="C10" s="15" t="s">
        <v>58</v>
      </c>
      <c r="D10" s="18" t="s">
        <v>143</v>
      </c>
      <c r="E10" s="18" t="s">
        <v>59</v>
      </c>
      <c r="F10" s="88" t="s">
        <v>44</v>
      </c>
      <c r="G10" s="88"/>
      <c r="H10" s="19" t="s">
        <v>146</v>
      </c>
    </row>
    <row r="11" spans="1:14" ht="15.6" x14ac:dyDescent="0.3">
      <c r="A11" s="17" t="s">
        <v>39</v>
      </c>
      <c r="B11" s="24" t="s">
        <v>50</v>
      </c>
      <c r="C11" s="15" t="s">
        <v>60</v>
      </c>
      <c r="D11" s="18" t="s">
        <v>61</v>
      </c>
      <c r="E11" s="18" t="s">
        <v>62</v>
      </c>
      <c r="F11" s="88">
        <v>4.5</v>
      </c>
      <c r="G11" s="88"/>
      <c r="H11" s="19" t="s">
        <v>147</v>
      </c>
    </row>
    <row r="12" spans="1:14" ht="16.2" thickBot="1" x14ac:dyDescent="0.35">
      <c r="A12" s="20" t="s">
        <v>45</v>
      </c>
      <c r="B12" s="25" t="s">
        <v>50</v>
      </c>
      <c r="C12" s="22" t="s">
        <v>140</v>
      </c>
      <c r="D12" s="21" t="s">
        <v>63</v>
      </c>
      <c r="E12" s="21" t="s">
        <v>64</v>
      </c>
      <c r="F12" s="94">
        <v>4.5</v>
      </c>
      <c r="G12" s="94"/>
      <c r="H12" s="26" t="s">
        <v>148</v>
      </c>
    </row>
    <row r="13" spans="1:14" ht="16.2" thickBot="1" x14ac:dyDescent="0.35">
      <c r="A13" s="92" t="s">
        <v>65</v>
      </c>
      <c r="B13" s="92"/>
      <c r="C13" s="92"/>
      <c r="D13" s="92"/>
      <c r="E13" s="92"/>
      <c r="F13" s="92"/>
      <c r="G13" s="92"/>
      <c r="H13" s="92"/>
    </row>
    <row r="14" spans="1:14" ht="16.2" thickBot="1" x14ac:dyDescent="0.35">
      <c r="A14" s="36" t="s">
        <v>66</v>
      </c>
      <c r="B14" s="37" t="s">
        <v>40</v>
      </c>
      <c r="C14" s="38">
        <v>2.9</v>
      </c>
      <c r="D14" s="39">
        <v>32.200000000000003</v>
      </c>
      <c r="E14" s="39">
        <v>36</v>
      </c>
      <c r="F14" s="95" t="s">
        <v>67</v>
      </c>
      <c r="G14" s="95"/>
      <c r="H14" s="38" t="s">
        <v>67</v>
      </c>
    </row>
    <row r="15" spans="1:14" ht="16.2" thickBot="1" x14ac:dyDescent="0.35">
      <c r="A15" s="96" t="s">
        <v>68</v>
      </c>
      <c r="B15" s="96"/>
      <c r="C15" s="96"/>
      <c r="D15" s="96"/>
      <c r="E15" s="96"/>
      <c r="F15" s="96"/>
      <c r="G15" s="96"/>
      <c r="H15" s="96"/>
    </row>
    <row r="16" spans="1:14" ht="18.600000000000001" x14ac:dyDescent="0.3">
      <c r="A16" s="33" t="s">
        <v>69</v>
      </c>
      <c r="B16" s="29" t="s">
        <v>40</v>
      </c>
      <c r="C16" s="15"/>
      <c r="D16" s="18" t="s">
        <v>70</v>
      </c>
      <c r="E16" s="18"/>
      <c r="F16" s="93"/>
      <c r="G16" s="93"/>
      <c r="H16" s="15"/>
      <c r="K16" s="83"/>
      <c r="L16" s="83"/>
      <c r="M16" s="83"/>
      <c r="N16" s="83"/>
    </row>
    <row r="17" spans="1:14" ht="18.600000000000001" x14ac:dyDescent="0.3">
      <c r="A17" s="33" t="s">
        <v>71</v>
      </c>
      <c r="B17" s="30" t="s">
        <v>40</v>
      </c>
      <c r="C17" s="15"/>
      <c r="D17" s="27" t="s">
        <v>72</v>
      </c>
      <c r="E17" s="18"/>
      <c r="F17" s="88"/>
      <c r="G17" s="88"/>
      <c r="H17" s="15"/>
      <c r="K17" s="83"/>
      <c r="L17" s="83"/>
      <c r="M17" s="83"/>
      <c r="N17" s="83"/>
    </row>
    <row r="18" spans="1:14" ht="19.2" thickBot="1" x14ac:dyDescent="0.35">
      <c r="A18" s="40" t="s">
        <v>71</v>
      </c>
      <c r="B18" s="31" t="s">
        <v>50</v>
      </c>
      <c r="C18" s="22"/>
      <c r="D18" s="28" t="s">
        <v>73</v>
      </c>
      <c r="E18" s="21"/>
      <c r="F18" s="94"/>
      <c r="G18" s="94"/>
      <c r="H18" s="22"/>
      <c r="K18" s="83"/>
      <c r="L18" s="83"/>
      <c r="M18" s="83"/>
      <c r="N18" s="83"/>
    </row>
    <row r="19" spans="1:14" ht="15" thickBot="1" x14ac:dyDescent="0.35">
      <c r="A19" s="91" t="s">
        <v>74</v>
      </c>
      <c r="B19" s="91"/>
      <c r="C19" s="91"/>
      <c r="D19" s="91"/>
      <c r="E19" s="91"/>
      <c r="F19" s="91"/>
      <c r="G19" s="91"/>
      <c r="H19" s="91"/>
      <c r="K19" s="83"/>
      <c r="L19" s="83"/>
      <c r="M19" s="83"/>
      <c r="N19" s="83"/>
    </row>
    <row r="20" spans="1:14" ht="15.6" x14ac:dyDescent="0.3">
      <c r="A20" s="33" t="s">
        <v>75</v>
      </c>
      <c r="B20" s="29" t="s">
        <v>40</v>
      </c>
      <c r="C20" s="15"/>
      <c r="D20" s="18">
        <v>31.9</v>
      </c>
      <c r="E20" s="18"/>
      <c r="F20" s="87"/>
      <c r="G20" s="87"/>
      <c r="H20" s="15"/>
      <c r="K20" s="83"/>
      <c r="L20" s="83"/>
      <c r="M20" s="83"/>
      <c r="N20" s="83"/>
    </row>
    <row r="21" spans="1:14" ht="15.6" x14ac:dyDescent="0.3">
      <c r="A21" s="33" t="s">
        <v>76</v>
      </c>
      <c r="B21" s="29" t="s">
        <v>40</v>
      </c>
      <c r="C21" s="15"/>
      <c r="D21" s="18">
        <v>22.2</v>
      </c>
      <c r="E21" s="18"/>
      <c r="F21" s="88"/>
      <c r="G21" s="88"/>
      <c r="H21" s="15"/>
      <c r="K21" s="83"/>
      <c r="L21" s="83"/>
      <c r="M21" s="83"/>
      <c r="N21" s="83"/>
    </row>
    <row r="22" spans="1:14" ht="15.6" x14ac:dyDescent="0.3">
      <c r="A22" s="33" t="s">
        <v>77</v>
      </c>
      <c r="B22" s="24" t="s">
        <v>78</v>
      </c>
      <c r="C22" s="15"/>
      <c r="D22" s="18">
        <v>34.1</v>
      </c>
      <c r="E22" s="18"/>
      <c r="F22" s="88"/>
      <c r="G22" s="88"/>
      <c r="H22" s="15"/>
      <c r="K22" s="83"/>
      <c r="L22" s="83"/>
      <c r="M22" s="83"/>
      <c r="N22" s="83"/>
    </row>
    <row r="23" spans="1:14" ht="16.2" thickBot="1" x14ac:dyDescent="0.35">
      <c r="A23" s="34" t="s">
        <v>80</v>
      </c>
      <c r="B23" s="29" t="s">
        <v>40</v>
      </c>
      <c r="C23" s="35"/>
      <c r="D23" s="32">
        <v>30.1</v>
      </c>
      <c r="E23" s="34"/>
      <c r="F23" s="34"/>
      <c r="G23" s="34"/>
      <c r="H23" s="34"/>
      <c r="K23" s="83"/>
      <c r="L23" s="83"/>
      <c r="M23" s="83"/>
      <c r="N23" s="83"/>
    </row>
    <row r="24" spans="1:14" ht="39" customHeight="1" x14ac:dyDescent="0.3">
      <c r="A24" s="89" t="s">
        <v>79</v>
      </c>
      <c r="B24" s="89"/>
      <c r="C24" s="89"/>
      <c r="D24" s="89"/>
      <c r="E24" s="89"/>
      <c r="F24" s="89"/>
      <c r="G24" s="90"/>
      <c r="H24" s="90"/>
    </row>
    <row r="25" spans="1:14" ht="18.600000000000001" x14ac:dyDescent="0.3">
      <c r="A25" s="85"/>
      <c r="B25" s="85"/>
      <c r="C25" s="85"/>
      <c r="D25" s="85"/>
      <c r="E25" s="85"/>
      <c r="F25" s="85"/>
      <c r="G25" s="86"/>
      <c r="H25" s="86"/>
    </row>
    <row r="26" spans="1:14" ht="18.600000000000001" x14ac:dyDescent="0.3">
      <c r="A26" s="85"/>
      <c r="B26" s="85"/>
      <c r="C26" s="85"/>
      <c r="D26" s="85"/>
      <c r="E26" s="85"/>
      <c r="F26" s="85"/>
      <c r="G26" s="86"/>
      <c r="H26" s="86"/>
    </row>
  </sheetData>
  <mergeCells count="27">
    <mergeCell ref="F7:G7"/>
    <mergeCell ref="F2:G2"/>
    <mergeCell ref="A3:H3"/>
    <mergeCell ref="F4:G4"/>
    <mergeCell ref="F5:G5"/>
    <mergeCell ref="F6:G6"/>
    <mergeCell ref="A19:H19"/>
    <mergeCell ref="A8:H8"/>
    <mergeCell ref="F9:G9"/>
    <mergeCell ref="F10:G10"/>
    <mergeCell ref="F11:G11"/>
    <mergeCell ref="F12:G12"/>
    <mergeCell ref="A13:H13"/>
    <mergeCell ref="F14:G14"/>
    <mergeCell ref="A15:H15"/>
    <mergeCell ref="F16:G16"/>
    <mergeCell ref="F17:G17"/>
    <mergeCell ref="F18:G18"/>
    <mergeCell ref="A25:F25"/>
    <mergeCell ref="G25:H25"/>
    <mergeCell ref="A26:F26"/>
    <mergeCell ref="G26:H26"/>
    <mergeCell ref="F20:G20"/>
    <mergeCell ref="F21:G21"/>
    <mergeCell ref="F22:G22"/>
    <mergeCell ref="A24:F24"/>
    <mergeCell ref="G24:H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A5E4F-688C-4CF2-8A2B-FE0A0CCC67F8}">
  <dimension ref="A1:G12"/>
  <sheetViews>
    <sheetView workbookViewId="0">
      <selection activeCell="C12" sqref="C12"/>
    </sheetView>
  </sheetViews>
  <sheetFormatPr defaultRowHeight="14.4" x14ac:dyDescent="0.3"/>
  <cols>
    <col min="1" max="1" width="23.6640625" bestFit="1" customWidth="1"/>
    <col min="2" max="2" width="10.44140625" customWidth="1"/>
    <col min="3" max="3" width="13.44140625" customWidth="1"/>
    <col min="4" max="4" width="12.77734375" customWidth="1"/>
    <col min="5" max="5" width="13.33203125" customWidth="1"/>
    <col min="6" max="6" width="15.109375" customWidth="1"/>
    <col min="7" max="7" width="9.6640625" bestFit="1" customWidth="1"/>
  </cols>
  <sheetData>
    <row r="1" spans="1:7" ht="15" thickBot="1" x14ac:dyDescent="0.35"/>
    <row r="2" spans="1:7" ht="28.2" x14ac:dyDescent="0.3">
      <c r="A2" s="61"/>
      <c r="B2" s="62" t="s">
        <v>100</v>
      </c>
      <c r="C2" s="98" t="s">
        <v>101</v>
      </c>
      <c r="D2" s="62" t="s">
        <v>102</v>
      </c>
      <c r="E2" s="62" t="s">
        <v>103</v>
      </c>
      <c r="F2" s="100" t="s">
        <v>115</v>
      </c>
      <c r="G2" s="102"/>
    </row>
    <row r="3" spans="1:7" x14ac:dyDescent="0.3">
      <c r="A3" s="63" t="s">
        <v>104</v>
      </c>
      <c r="B3" s="51" t="s">
        <v>105</v>
      </c>
      <c r="C3" s="99"/>
      <c r="D3" s="51" t="s">
        <v>106</v>
      </c>
      <c r="E3" s="51" t="s">
        <v>107</v>
      </c>
      <c r="F3" s="101"/>
      <c r="G3" s="103"/>
    </row>
    <row r="4" spans="1:7" x14ac:dyDescent="0.3">
      <c r="A4" s="64" t="s">
        <v>108</v>
      </c>
      <c r="B4" s="52">
        <v>1.3</v>
      </c>
      <c r="C4" s="81">
        <f>B4*1000000*$A$12</f>
        <v>0.13372834831992428</v>
      </c>
      <c r="D4" s="53">
        <v>0.5</v>
      </c>
      <c r="E4" s="53">
        <f>C4*(1000/30.97)</f>
        <v>4.3179963939271646</v>
      </c>
      <c r="F4" s="65" t="str">
        <f>TEXT((D4-C4)/C4,"0")&amp;" : 1"</f>
        <v>3 : 1</v>
      </c>
      <c r="G4" s="54"/>
    </row>
    <row r="5" spans="1:7" x14ac:dyDescent="0.3">
      <c r="A5" s="66" t="s">
        <v>109</v>
      </c>
      <c r="B5" s="55">
        <v>1.66</v>
      </c>
      <c r="C5" s="53">
        <f>B5*1000000*$A$12</f>
        <v>0.1707608140085187</v>
      </c>
      <c r="D5" s="53">
        <v>0.34</v>
      </c>
      <c r="E5" s="53">
        <f>C5*(1000/30.97)</f>
        <v>5.5137492414762255</v>
      </c>
      <c r="F5" s="65" t="str">
        <f>TEXT((D5-C5)/C5,"0")&amp;" : 1"</f>
        <v>1 : 1</v>
      </c>
      <c r="G5" s="54"/>
    </row>
    <row r="6" spans="1:7" x14ac:dyDescent="0.3">
      <c r="A6" s="66" t="s">
        <v>110</v>
      </c>
      <c r="B6" s="55">
        <v>2.4</v>
      </c>
      <c r="C6" s="53">
        <f>B6*1000000*$A$12</f>
        <v>0.24688310459062943</v>
      </c>
      <c r="D6" s="53">
        <v>0.47</v>
      </c>
      <c r="E6" s="53">
        <f>C6*(1000/30.97)</f>
        <v>7.971685650327073</v>
      </c>
      <c r="F6" s="65" t="str">
        <f>TEXT((D6-C6)/C6,"0")&amp;" : 1"</f>
        <v>1 : 1</v>
      </c>
      <c r="G6" s="54"/>
    </row>
    <row r="7" spans="1:7" ht="15" thickBot="1" x14ac:dyDescent="0.35">
      <c r="A7" s="67"/>
      <c r="B7" s="68"/>
      <c r="C7" s="69"/>
      <c r="D7" s="70"/>
      <c r="E7" s="69"/>
      <c r="F7" s="71"/>
      <c r="G7" s="54"/>
    </row>
    <row r="9" spans="1:7" x14ac:dyDescent="0.3">
      <c r="A9" s="56" t="s">
        <v>111</v>
      </c>
      <c r="B9" s="57"/>
      <c r="C9" s="57"/>
    </row>
    <row r="10" spans="1:7" ht="16.2" x14ac:dyDescent="0.3">
      <c r="A10" s="56" t="s">
        <v>112</v>
      </c>
      <c r="B10" s="57"/>
      <c r="C10" s="57"/>
    </row>
    <row r="11" spans="1:7" x14ac:dyDescent="0.3">
      <c r="A11" s="58">
        <f>(30.9738/6.02205E+23)*2</f>
        <v>1.0286796024609559E-22</v>
      </c>
      <c r="B11" s="59" t="s">
        <v>113</v>
      </c>
      <c r="C11" s="60"/>
    </row>
    <row r="12" spans="1:7" x14ac:dyDescent="0.3">
      <c r="A12" s="58">
        <f>A11*1000000000000000</f>
        <v>1.0286796024609559E-7</v>
      </c>
      <c r="B12" s="59" t="s">
        <v>114</v>
      </c>
      <c r="C12" s="60"/>
    </row>
  </sheetData>
  <mergeCells count="3">
    <mergeCell ref="C2:C3"/>
    <mergeCell ref="F2:F3"/>
    <mergeCell ref="G2:G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23DF4-42D6-41CC-86EB-8B984594A5D0}">
  <dimension ref="A1:K13"/>
  <sheetViews>
    <sheetView tabSelected="1" workbookViewId="0">
      <selection activeCell="B8" sqref="B8"/>
    </sheetView>
  </sheetViews>
  <sheetFormatPr defaultRowHeight="14.4" x14ac:dyDescent="0.3"/>
  <cols>
    <col min="1" max="1" width="34.88671875" bestFit="1" customWidth="1"/>
    <col min="2" max="2" width="8.5546875" bestFit="1" customWidth="1"/>
  </cols>
  <sheetData>
    <row r="1" spans="1:11" x14ac:dyDescent="0.3">
      <c r="G1" s="9"/>
    </row>
    <row r="2" spans="1:11" x14ac:dyDescent="0.3">
      <c r="F2" s="9"/>
      <c r="I2" s="72"/>
      <c r="K2" s="74"/>
    </row>
    <row r="3" spans="1:11" x14ac:dyDescent="0.3">
      <c r="A3" s="76" t="s">
        <v>125</v>
      </c>
      <c r="B3" s="76" t="s">
        <v>117</v>
      </c>
      <c r="C3" s="77" t="s">
        <v>118</v>
      </c>
      <c r="D3" s="72"/>
      <c r="E3" s="72"/>
      <c r="H3" s="72"/>
      <c r="I3" s="75"/>
      <c r="J3" s="74"/>
      <c r="K3" s="74"/>
    </row>
    <row r="4" spans="1:11" x14ac:dyDescent="0.3">
      <c r="A4" t="s">
        <v>116</v>
      </c>
      <c r="B4" s="9">
        <f>6.5*10^-15</f>
        <v>6.5000000000000007E-15</v>
      </c>
      <c r="C4" t="s">
        <v>119</v>
      </c>
    </row>
    <row r="5" spans="1:11" x14ac:dyDescent="0.3">
      <c r="A5" t="s">
        <v>120</v>
      </c>
      <c r="B5" s="73">
        <f>2.43*10^28</f>
        <v>2.43E+28</v>
      </c>
      <c r="C5" t="s">
        <v>119</v>
      </c>
    </row>
    <row r="6" spans="1:11" x14ac:dyDescent="0.3">
      <c r="A6" t="s">
        <v>121</v>
      </c>
      <c r="B6" s="73">
        <f>B4*B5</f>
        <v>157950000000000.03</v>
      </c>
      <c r="C6" t="s">
        <v>119</v>
      </c>
    </row>
    <row r="7" spans="1:11" x14ac:dyDescent="0.3">
      <c r="A7" t="s">
        <v>134</v>
      </c>
      <c r="B7" s="80">
        <v>0.5</v>
      </c>
      <c r="C7" s="78" t="s">
        <v>122</v>
      </c>
      <c r="D7" t="s">
        <v>133</v>
      </c>
    </row>
    <row r="8" spans="1:11" x14ac:dyDescent="0.3">
      <c r="A8" t="s">
        <v>132</v>
      </c>
      <c r="B8" s="72">
        <f>155*10^15</f>
        <v>1.55E+17</v>
      </c>
      <c r="C8" t="s">
        <v>149</v>
      </c>
    </row>
    <row r="9" spans="1:11" x14ac:dyDescent="0.3">
      <c r="A9" t="s">
        <v>126</v>
      </c>
      <c r="B9" s="79">
        <v>0.5</v>
      </c>
      <c r="C9" s="79" t="s">
        <v>122</v>
      </c>
      <c r="D9" t="s">
        <v>133</v>
      </c>
    </row>
    <row r="11" spans="1:11" x14ac:dyDescent="0.3">
      <c r="A11" s="8" t="s">
        <v>124</v>
      </c>
    </row>
    <row r="12" spans="1:11" x14ac:dyDescent="0.3">
      <c r="A12" s="43" t="s">
        <v>135</v>
      </c>
      <c r="B12" s="73">
        <f>B6*365*B7</f>
        <v>2.8825875000000004E+16</v>
      </c>
      <c r="C12" t="s">
        <v>123</v>
      </c>
    </row>
    <row r="13" spans="1:11" x14ac:dyDescent="0.3">
      <c r="A13" t="s">
        <v>127</v>
      </c>
      <c r="B13" s="74">
        <f>B12/(B8*B9)</f>
        <v>0.37194677419354844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headers</vt:lpstr>
      <vt:lpstr>data</vt:lpstr>
      <vt:lpstr>regression_output</vt:lpstr>
      <vt:lpstr>data_CN</vt:lpstr>
      <vt:lpstr>Table 1</vt:lpstr>
      <vt:lpstr>genomeP_calcs</vt:lpstr>
      <vt:lpstr>SAR11_GPP_Calcs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2018-10-11T09:03:25Z</dcterms:created>
  <dcterms:modified xsi:type="dcterms:W3CDTF">2018-10-22T22:04:43Z</dcterms:modified>
</cp:coreProperties>
</file>