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10800" activeTab="1"/>
  </bookViews>
  <sheets>
    <sheet name="Selected Qs for ms" sheetId="1" r:id="rId1"/>
    <sheet name="Tables" sheetId="2" r:id="rId2"/>
    <sheet name="Table Compression factor" sheetId="3" r:id="rId3"/>
  </sheets>
  <calcPr calcId="145621"/>
  <pivotCaches>
    <pivotCache cacheId="0" r:id="rId4"/>
  </pivotCaches>
</workbook>
</file>

<file path=xl/calcChain.xml><?xml version="1.0" encoding="utf-8"?>
<calcChain xmlns="http://schemas.openxmlformats.org/spreadsheetml/2006/main">
  <c r="AY2" i="1" l="1"/>
  <c r="AY3" i="1"/>
  <c r="AY4"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D8" i="3"/>
  <c r="C8" i="3"/>
  <c r="D15" i="3"/>
  <c r="C15" i="3"/>
  <c r="D14" i="3"/>
  <c r="C14" i="3"/>
  <c r="D13" i="3"/>
  <c r="C13" i="3"/>
  <c r="D19" i="3"/>
  <c r="D12" i="3"/>
  <c r="D11" i="3"/>
  <c r="D10" i="3"/>
  <c r="D9" i="3"/>
  <c r="D7" i="3"/>
  <c r="C19" i="3"/>
  <c r="C17" i="3"/>
  <c r="C12" i="3"/>
  <c r="C11" i="3"/>
  <c r="C10" i="3"/>
  <c r="C9" i="3"/>
  <c r="C7" i="3"/>
  <c r="F10" i="2" l="1"/>
  <c r="F9" i="2"/>
  <c r="F8" i="2"/>
  <c r="E9" i="2"/>
  <c r="E8" i="2"/>
  <c r="C10" i="2"/>
  <c r="C9" i="2"/>
  <c r="E10" i="2"/>
  <c r="G34" i="2"/>
  <c r="F34" i="2"/>
  <c r="C37" i="2"/>
  <c r="G31" i="2"/>
  <c r="F31" i="2"/>
  <c r="G40" i="2"/>
  <c r="F40" i="2"/>
  <c r="G37" i="2"/>
  <c r="F37" i="2"/>
  <c r="G38" i="2"/>
  <c r="F38" i="2"/>
  <c r="E37" i="2"/>
  <c r="C34" i="2"/>
  <c r="E34" i="2" s="1"/>
  <c r="C40" i="2"/>
  <c r="E40" i="2" s="1"/>
  <c r="C31" i="2"/>
  <c r="H31" i="2" s="1"/>
  <c r="H32" i="2" s="1"/>
  <c r="F32" i="2" l="1"/>
  <c r="G32" i="2"/>
  <c r="E31" i="2"/>
  <c r="H37" i="2"/>
  <c r="H38" i="2" s="1"/>
  <c r="H28" i="2" l="1"/>
  <c r="H19" i="2"/>
  <c r="F16" i="2"/>
  <c r="C7" i="2"/>
  <c r="E16" i="2"/>
  <c r="E15" i="2"/>
  <c r="E14" i="2"/>
  <c r="E13" i="2"/>
  <c r="E12" i="2"/>
  <c r="C16" i="2"/>
  <c r="C15" i="2"/>
  <c r="C14" i="2"/>
  <c r="C13" i="2"/>
  <c r="C12" i="2"/>
  <c r="E11" i="2"/>
  <c r="C11" i="2"/>
  <c r="E7" i="2"/>
  <c r="C22" i="2"/>
  <c r="C8" i="2"/>
  <c r="F15" i="2"/>
  <c r="F14" i="2"/>
  <c r="F13" i="2"/>
  <c r="F12" i="2"/>
  <c r="F11" i="2"/>
  <c r="F7" i="2"/>
  <c r="C3" i="2"/>
  <c r="C2" i="2"/>
  <c r="I35" i="2" l="1"/>
  <c r="I41" i="2"/>
  <c r="G22" i="2"/>
  <c r="F22" i="2"/>
  <c r="C64" i="2"/>
  <c r="E64" i="2" s="1"/>
  <c r="C58" i="2"/>
  <c r="E58" i="2" s="1"/>
  <c r="C52" i="2"/>
  <c r="E52" i="2" s="1"/>
  <c r="C28" i="2"/>
  <c r="E28" i="2" s="1"/>
  <c r="G76" i="2"/>
  <c r="F76" i="2"/>
  <c r="C76" i="2"/>
  <c r="E76" i="2" s="1"/>
  <c r="C70" i="2"/>
  <c r="E70" i="2" s="1"/>
  <c r="G70" i="2"/>
  <c r="F70" i="2"/>
  <c r="G64" i="2"/>
  <c r="F64" i="2"/>
  <c r="G58" i="2"/>
  <c r="F58" i="2"/>
  <c r="G52" i="2"/>
  <c r="F52" i="2"/>
  <c r="C73" i="2"/>
  <c r="E73" i="2" s="1"/>
  <c r="C67" i="2"/>
  <c r="E67" i="2" s="1"/>
  <c r="C61" i="2"/>
  <c r="E61" i="2" s="1"/>
  <c r="C55" i="2"/>
  <c r="E55" i="2" s="1"/>
  <c r="G73" i="2"/>
  <c r="G74" i="2" s="1"/>
  <c r="F73" i="2"/>
  <c r="G67" i="2"/>
  <c r="F67" i="2"/>
  <c r="F68" i="2" s="1"/>
  <c r="G61" i="2"/>
  <c r="F61" i="2"/>
  <c r="G55" i="2"/>
  <c r="F55" i="2"/>
  <c r="F56" i="2" s="1"/>
  <c r="G49" i="2"/>
  <c r="F49" i="2"/>
  <c r="G28" i="2"/>
  <c r="F28" i="2"/>
  <c r="G46" i="2"/>
  <c r="F46" i="2"/>
  <c r="C49" i="2"/>
  <c r="C46" i="2"/>
  <c r="E46" i="2" s="1"/>
  <c r="F43" i="2"/>
  <c r="G43" i="2"/>
  <c r="C43" i="2"/>
  <c r="E43" i="2" s="1"/>
  <c r="G25" i="2"/>
  <c r="C25" i="2"/>
  <c r="E25" i="2" s="1"/>
  <c r="G44" i="2" l="1"/>
  <c r="F74" i="2"/>
  <c r="I77" i="2" s="1"/>
  <c r="F44" i="2"/>
  <c r="I47" i="2" s="1"/>
  <c r="F62" i="2"/>
  <c r="I65" i="2" s="1"/>
  <c r="G62" i="2"/>
  <c r="I23" i="2"/>
  <c r="G56" i="2"/>
  <c r="G68" i="2"/>
  <c r="I59" i="2"/>
  <c r="I71" i="2"/>
  <c r="G50" i="2"/>
  <c r="E49" i="2"/>
  <c r="G26" i="2"/>
  <c r="F50" i="2"/>
  <c r="I53" i="2" s="1"/>
  <c r="H73" i="2"/>
  <c r="H74" i="2" s="1"/>
  <c r="H67" i="2"/>
  <c r="H68" i="2" s="1"/>
  <c r="H61" i="2"/>
  <c r="H62" i="2" s="1"/>
  <c r="H55" i="2"/>
  <c r="H56" i="2" s="1"/>
  <c r="H49" i="2"/>
  <c r="H50" i="2" s="1"/>
  <c r="H43" i="2"/>
  <c r="H44" i="2" s="1"/>
  <c r="F19" i="2"/>
  <c r="G19" i="2"/>
  <c r="C19" i="2"/>
  <c r="E19" i="2" s="1"/>
  <c r="F25" i="2"/>
  <c r="F26" i="2" l="1"/>
  <c r="E22" i="2"/>
  <c r="H25" i="2"/>
  <c r="H26" i="2" s="1"/>
</calcChain>
</file>

<file path=xl/sharedStrings.xml><?xml version="1.0" encoding="utf-8"?>
<sst xmlns="http://schemas.openxmlformats.org/spreadsheetml/2006/main" count="2847" uniqueCount="888">
  <si>
    <t>DK</t>
  </si>
  <si>
    <t>PD</t>
  </si>
  <si>
    <t>Y</t>
  </si>
  <si>
    <t>N/A</t>
  </si>
  <si>
    <t>N</t>
  </si>
  <si>
    <t>366-452, ae01_1a, ae01_w1a to 570</t>
  </si>
  <si>
    <t>In Module III</t>
  </si>
  <si>
    <t>PDF p.850-894</t>
  </si>
  <si>
    <t>PDF p.676-753 (there is a strange break in numbering in the PDF between the index case and contact case report forms</t>
  </si>
  <si>
    <t>PDF p.577-648</t>
  </si>
  <si>
    <t>PDF p.54-85</t>
  </si>
  <si>
    <t>3.2 efficacy results</t>
  </si>
  <si>
    <t>PDF p.3-5</t>
  </si>
  <si>
    <t>Oseltamivir WV16193</t>
  </si>
  <si>
    <t>In Module 4: “LISTINGS OF SAFETY DATA”</t>
  </si>
  <si>
    <t>in Module 3: “LISTINGS OF DEMOGRAPHIC DATA, ##[para]##CONCURRENT DISEASES AND TREATMENTS, ##[para]##AND EFFICACY DATA”</t>
  </si>
  <si>
    <t>PDF p.793-863</t>
  </si>
  <si>
    <t>PDF p.412-520</t>
  </si>
  <si>
    <t>PDF p.346-396</t>
  </si>
  <si>
    <t>PDF p.44-64</t>
  </si>
  <si>
    <t>3.2  Efficacy Results</t>
  </si>
  <si>
    <t>PDF p.12-14</t>
  </si>
  <si>
    <t>Oseltamivir WV15819 WV15876 WV15978</t>
  </si>
  <si>
    <t>PDF p.230-289 and PDF p.375-416</t>
  </si>
  <si>
    <t>Module IIIa: “LISTINGS OF DEMOGRAPHIC, EFFICACY AND ##[para]##PHARMACODYNAMIC DATA”</t>
  </si>
  <si>
    <t>PDF p.608-630</t>
  </si>
  <si>
    <t>Called the “REPORTING ANALYSIS PLAN” (RAP)</t>
  </si>
  <si>
    <t>PDF p.637-1041</t>
  </si>
  <si>
    <t>PDF p.519-580</t>
  </si>
  <si>
    <t>Dated February 9, 1999 (WV15758C), on PDF p.519.</t>
  </si>
  <si>
    <t>PDF p.59-80 (174-58 to 174-80)</t>
  </si>
  <si>
    <t>Section 3.2 efficacy results</t>
  </si>
  <si>
    <t>PDF p.4-6</t>
  </si>
  <si>
    <t>Oseltamivir WV15758</t>
  </si>
  <si>
    <t>PDF p.117-191, 356-357</t>
  </si>
  <si>
    <t>In Module 3: “LISTINGS OF DEMOGRAPHIC AND EFFICACY DATA”</t>
  </si>
  <si>
    <t>PDF p.492-516</t>
  </si>
  <si>
    <t>Called “Reporting Analysis Plan” (RAP)</t>
  </si>
  <si>
    <t>PDF p.460-491</t>
  </si>
  <si>
    <t>PDF p.410-444</t>
  </si>
  <si>
    <t>PDF p.59-60</t>
  </si>
  <si>
    <t>3.3 Efficacy Results</t>
  </si>
  <si>
    <t>PDF is 661 pages, but PDF p.643-661 is trial JVI5824, so I am not counting it.</t>
  </si>
  <si>
    <t>Oseltamivir WV15708</t>
  </si>
  <si>
    <t>In Module 4: “INDIVIDUAL SUBJECT DATA LISTINGS OF SAFETY ##[para]##DATA”</t>
  </si>
  <si>
    <t>In Module 3: “INDIVIDUAL SUBJECT LISTINGS OF DEMOGRAPHIC ##[para]##DATA, CONCURRENT DISEASES AND TREATMENTS, ##[para]##AND EFFICACY DATA”</t>
  </si>
  <si>
    <t>PDF p.472-482</t>
  </si>
  <si>
    <t>PDF p.483-539</t>
  </si>
  <si>
    <t>PDF p.365-399,  416-450</t>
  </si>
  <si>
    <t>PDF p.56-59</t>
  </si>
  <si>
    <t>PDF p.7-9</t>
  </si>
  <si>
    <t>Oseltamivir WV15673 WV15697</t>
  </si>
  <si>
    <t>In Module 3: “INDIVIDUAL SUBJECT LISTINGS OF SAFETY DATA”</t>
  </si>
  <si>
    <t>In Module 3: “INDIVIDUAL SUBJECT LISTING OF EFFICACY AND ##[para]##DEMOGRAPHIC DATA”</t>
  </si>
  <si>
    <t>PDF p.691-707</t>
  </si>
  <si>
    <t>Called the “Reporting Analysis Plan”</t>
  </si>
  <si>
    <t>PDF p.716-762, 874-1018</t>
  </si>
  <si>
    <t xml:space="preserve"> </t>
  </si>
  <si>
    <t>PDF p.638-686</t>
  </si>
  <si>
    <t>PDF p.54-72</t>
  </si>
  <si>
    <t>PDF p.5-7</t>
  </si>
  <si>
    <t>Oseltamivir WV15671</t>
  </si>
  <si>
    <t>PDF p.248-265</t>
  </si>
  <si>
    <t>9 tables mentioned on PDF p.267</t>
  </si>
  <si>
    <t>PDF p.529-554</t>
  </si>
  <si>
    <t>PDF p.337-528</t>
  </si>
  <si>
    <t>PDF p.270-323</t>
  </si>
  <si>
    <t>PDF p.49-62</t>
  </si>
  <si>
    <t>PDF p.13-17</t>
  </si>
  <si>
    <t>Oseltamivir NV16871</t>
  </si>
  <si>
    <t>Data in Module 4: “INDIVIDUAL PATIENT LISTINGS OF SAFETY DATA”</t>
  </si>
  <si>
    <t>Data in Module 3: “INDIVIDUAL PATIENT LISTINGS OF DEMOGRAPHIC AND EFFICACY DATA”</t>
  </si>
  <si>
    <t>PDF p.1057-1061</t>
  </si>
  <si>
    <t>PDF p.1092-1334</t>
  </si>
  <si>
    <t>PDF p.1025-1085</t>
  </si>
  <si>
    <t>3.2 Efficacy Parameters</t>
  </si>
  <si>
    <t>PDF p.2-4</t>
  </si>
  <si>
    <t>Oseltamivir M76001</t>
  </si>
  <si>
    <t>This CSR of 19 pages is no more than a translation of the synopsis plus some tables, so almost all expected sections of a CSR are missing.</t>
  </si>
  <si>
    <t>PDF p.10-13</t>
  </si>
  <si>
    <t>From synopsis</t>
  </si>
  <si>
    <t>Oseltamivir JV15824</t>
  </si>
  <si>
    <t>PDF p.3066-3138</t>
  </si>
  <si>
    <t>PDF p.2617-3063</t>
  </si>
  <si>
    <t>PDF p.1409-1446</t>
  </si>
  <si>
    <t>PDF p.746-975</t>
  </si>
  <si>
    <t>PDF p.546-638 (includes appendices to the protocol); dated “26 August 2003”</t>
  </si>
  <si>
    <t>Quetiapine 125</t>
  </si>
  <si>
    <t>App 12.2.7, mentioned on PDF p.5896</t>
  </si>
  <si>
    <t>App 12.2.6</t>
  </si>
  <si>
    <t>PDF p.6350-6401</t>
  </si>
  <si>
    <t>PDF p.4000-4420</t>
  </si>
  <si>
    <t>PDF p.3797-3882</t>
  </si>
  <si>
    <t>PDF p.138-165</t>
  </si>
  <si>
    <t>Called “EFFICACY AND PHARMACOKINETIC RESULTS”</t>
  </si>
  <si>
    <t>PDF p.2-14</t>
  </si>
  <si>
    <t>Quetiapine 127</t>
  </si>
  <si>
    <t>Listing 16.22 “Listing of Subjects with Adverse Events:  Safety Population”</t>
  </si>
  <si>
    <t>p.57-67</t>
  </si>
  <si>
    <t>p.7-10</t>
  </si>
  <si>
    <t>MS Word page length across 3 files</t>
  </si>
  <si>
    <t>Zanamivir NAIB3001</t>
  </si>
  <si>
    <t>p.116-164</t>
  </si>
  <si>
    <t>p.38-47</t>
  </si>
  <si>
    <t>p.54-63</t>
  </si>
  <si>
    <t>P.7-11</t>
  </si>
  <si>
    <t>Microsoft Word 2007 pages</t>
  </si>
  <si>
    <t>Zanamivir NAIB2005</t>
  </si>
  <si>
    <t>P73 says “A listing of subjects who experienced adverse events is in Listing 24.”</t>
  </si>
  <si>
    <t>Unclear##[para]##</t>
  </si>
  <si>
    <t>p.47-57</t>
  </si>
  <si>
    <t>p.63-72</t>
  </si>
  <si>
    <t>P6-11</t>
  </si>
  <si>
    <t>Across 3 files (main file plus 2 files with tables)</t>
  </si>
  <si>
    <t>Zanamivir NAIA3002</t>
  </si>
  <si>
    <t>P56 says “A listing of subject numbers for individual adverse events is in Listing 27.  A listing of subjects who experienced adverse events is in Listing 28.”</t>
  </si>
  <si>
    <t>P50-59</t>
  </si>
  <si>
    <t>P70-81</t>
  </si>
  <si>
    <t>P7-13</t>
  </si>
  <si>
    <t>Microsoft Word page length across 3 files (document text + 2 files of tables)</t>
  </si>
  <si>
    <t>Zanamivir NAI30010</t>
  </si>
  <si>
    <t>PDF p.893-948</t>
  </si>
  <si>
    <t>PDF p.721-892</t>
  </si>
  <si>
    <t>I’m considering Listings 12.0 through 16.0 (Hamilton Depression Rating Scale, Factors and Total Score, Montgomery Asberg Depression Rating scale, and Clinical global impression) as all part of “Individual efficacy response data”</t>
  </si>
  <si>
    <t>PDF p.40-45</t>
  </si>
  <si>
    <t>Not an appendix, however.</t>
  </si>
  <si>
    <t>PDF p.435-499</t>
  </si>
  <si>
    <t>PDF p.53-56</t>
  </si>
  <si>
    <t>PDF p.20-24</t>
  </si>
  <si>
    <t>Reboxetine 16</t>
  </si>
  <si>
    <t>PDF p.308-325</t>
  </si>
  <si>
    <t>There is a section “Analytic Cohort: NOSS in the Two Treatment Groups”  NOSS = Newly Observed Signs/Symptoms and lists adverse effects.  (Adverse EVENT is not a term that appears in the CSR.)  This section may not be completely comprehensive, but it is as close to individual listings of adverse events as I could find.</t>
  </si>
  <si>
    <t>Sort of</t>
  </si>
  <si>
    <t>What is presented does not seem to be individual level, but always aggregate, statistical output with means, standard deviations ,etc.</t>
  </si>
  <si>
    <t>PDF p.100-127</t>
  </si>
  <si>
    <t>Enclosure 2</t>
  </si>
  <si>
    <t>PDF p.41-61</t>
  </si>
  <si>
    <t>PDF p.14-15</t>
  </si>
  <si>
    <t>Reboxetine 91</t>
  </si>
  <si>
    <t>Cannot even guess as page numbers are not given in the TOC.</t>
  </si>
  <si>
    <t>App 5 “Case Report Forms” is vague as to its contents.</t>
  </si>
  <si>
    <t>Only summary tables, in the core report.</t>
  </si>
  <si>
    <t>App 1.9</t>
  </si>
  <si>
    <t>App 1.2</t>
  </si>
  <si>
    <t>App 1.1</t>
  </si>
  <si>
    <t>PDF p.35-38</t>
  </si>
  <si>
    <t>PDF p.4-7</t>
  </si>
  <si>
    <t>Reboxetine 71</t>
  </si>
  <si>
    <t>App 17</t>
  </si>
  <si>
    <t>App 10</t>
  </si>
  <si>
    <t>App 3</t>
  </si>
  <si>
    <t>App 2</t>
  </si>
  <si>
    <t>PDF p.55-110</t>
  </si>
  <si>
    <t>PDF p.4-8</t>
  </si>
  <si>
    <t>Reboxetine 50</t>
  </si>
  <si>
    <t>App 16</t>
  </si>
  <si>
    <t>App 5</t>
  </si>
  <si>
    <t>App 4</t>
  </si>
  <si>
    <t>PDF p.57-78</t>
  </si>
  <si>
    <t>PDF p.5-12</t>
  </si>
  <si>
    <t>Reboxetine 47</t>
  </si>
  <si>
    <t>Called “Appendix 13. Safety Data Listings (Each Patient)”</t>
  </si>
  <si>
    <t>PDF p.46-62</t>
  </si>
  <si>
    <t>PDF p.5-9</t>
  </si>
  <si>
    <t>Reboxetine 45</t>
  </si>
  <si>
    <t>Not applicable</t>
  </si>
  <si>
    <t>PDF p.2537: “12.2.3   CRFs ##[para]##Individual Patient CRFs are filed in the Study Master File.”</t>
  </si>
  <si>
    <t>PDF p.1855-2027</t>
  </si>
  <si>
    <t>PDF p.1274-1854</t>
  </si>
  <si>
    <t>I’m including Hamilton depression rating scale; Hamilton depression rating scale: factors and total score; Montgomery Asberg Depression Rating Scale; geriatric Depression Scale; Clinical Global Impression</t>
  </si>
  <si>
    <t>PDF p.809-813</t>
  </si>
  <si>
    <t>But only program code, no narrative.</t>
  </si>
  <si>
    <t>PDF p.675-747</t>
  </si>
  <si>
    <t>Dated June  15,  1992. PDF p.675 states: “This   protocol   contains   strictly  confidential   information ##[para]##which    is   not    to    be    communicated    or    published    unless ##[para]##previously authorized  by  FICE  R  &amp; D.”</t>
  </si>
  <si>
    <t>PDF p.67-72</t>
  </si>
  <si>
    <t>PDF p.23-29</t>
  </si>
  <si>
    <t>Reboxetine 35</t>
  </si>
  <si>
    <t>Says “provided upon request”</t>
  </si>
  <si>
    <t>TOC says this section is “not applicable”</t>
  </si>
  <si>
    <t>TOC says this section is “not applicable” !!!</t>
  </si>
  <si>
    <t>PDF p.5-10</t>
  </si>
  <si>
    <t>Reboxetine 32</t>
  </si>
  <si>
    <t>PDF p.1036-1116</t>
  </si>
  <si>
    <t>App 12.2.2 listing 17.0</t>
  </si>
  <si>
    <t>PDF p.774-1035</t>
  </si>
  <si>
    <t>App 12.2.2 Listing 12.0 through 16.0</t>
  </si>
  <si>
    <t>PDF p.544-551</t>
  </si>
  <si>
    <t>App 12.1.11 “Statistical analysis Programs Listings”##[para]####[para]##Just computer code; not human language.</t>
  </si>
  <si>
    <t>App 12.1.2</t>
  </si>
  <si>
    <t>PDF p.446-509</t>
  </si>
  <si>
    <t>App 12.1.1.##[para]####[para]##PDF p. 466: “The   final  Medical   Study  Report     will  be  written  by   the ##[para]##Product  Leader  and  will  be  submitted  to  the  Investigator ##[para]##for  approval  and  signature.”</t>
  </si>
  <si>
    <t>PDF p.51-54</t>
  </si>
  <si>
    <t>PDF p.19-22</t>
  </si>
  <si>
    <t>Reboxetine 17</t>
  </si>
  <si>
    <t>PDF p.245-257.  No narratives here.</t>
  </si>
  <si>
    <t>PDF p.230-244. Combining App 12.2.1 (Individual Data Listings) Listing 8.0 Hamilton Depression Rating Scale and Listing 9.0 Clinical Global Impression</t>
  </si>
  <si>
    <t>PDF p.327 says "in the Study Master File" which is assumed to be something other than the CSR.</t>
  </si>
  <si>
    <t>PDF p.162-194</t>
  </si>
  <si>
    <t>PDF p.28-31</t>
  </si>
  <si>
    <t>PDF p.13-15</t>
  </si>
  <si>
    <t>Reboxetine 9</t>
  </si>
  <si>
    <t>Remainder left blank as there are no appendices available, so I think it’s better not to even fill it out.</t>
  </si>
  <si>
    <t>Quetiapine 5077IL/0041</t>
  </si>
  <si>
    <t>Might be alluded to somewhere in the main text, but I don’t see it.</t>
  </si>
  <si>
    <t>“12.3.3 Listing of adverse events by patient##[para]##All treatment-emergent AEs, described both by the preferred term and the original term##[para]##used by the Investigator, are provided for each patient in Appendices 16.2.7.6 (serious##[para]##events) and 16.2.7.10 (non-serious events).”</t>
  </si>
  <si>
    <t>“Clinical outcome events related to efficacy are listed in Appendix 16.2.6.1.##[para]##Appendix 16.2.6.2 lists other cardiac events by patient for the ITT population.”##[para]##“Appendix 16.2.6.1 lists occurrence of efficacy endpoints [ie, occurrence of death,##[para]##cardiovascular death, non-fatal re-infarction, recurrent MI, recurrent myocardial##[para]##ischemia (severe or leading to revascularization), and severe congestive heart failure]##[para]##for the ITT population. Appendices 16.2.8.2 to 16.2.8.5 list CK-MB and troponin##[para]##values for the ITT population patients.”</t>
  </si>
  <si>
    <t>“The complete SAP is provided in Appendix 16.1.9”</t>
  </si>
  <si>
    <t>PDF p.81-92</t>
  </si>
  <si>
    <t>PDF p.2-9</t>
  </si>
  <si>
    <t>Clopidogrel CLARITY</t>
  </si>
  <si>
    <t>According to page length provided in the table of contents</t>
  </si>
  <si>
    <t>Using appendices 6.28 to 6.36</t>
  </si>
  <si>
    <t>Using appendices 6.8 to 6.27</t>
  </si>
  <si>
    <t>Says so in the table of contents</t>
  </si>
  <si>
    <t>PDF p.94-125</t>
  </si>
  <si>
    <t>PDF p.4-9</t>
  </si>
  <si>
    <t>Clopidogrel CAPRIE</t>
  </si>
  <si>
    <t>PDF p.36-38</t>
  </si>
  <si>
    <t>Not an appendix, but in the main report, PDF p.36-38 provide some details</t>
  </si>
  <si>
    <t>PDF p.3-7</t>
  </si>
  <si>
    <t>Paroxetine 715</t>
  </si>
  <si>
    <t>PDF p.18: “Appendix H: Case Report Form Tabulations”  Unclear what this is.</t>
  </si>
  <si>
    <t>Maybe</t>
  </si>
  <si>
    <t>Appendix I is a “Statistical Appendix” but it’s unclear what this contains.  There is a brief explanation of statistical methods on PDF p.45-52</t>
  </si>
  <si>
    <t>Unclear</t>
  </si>
  <si>
    <t>PDF p.64-83</t>
  </si>
  <si>
    <t>PDF p.3-11</t>
  </si>
  <si>
    <t>Paroxetine 377</t>
  </si>
  <si>
    <t>Has “Appendix H: Statistical Report” but unclear what this contains.</t>
  </si>
  <si>
    <t>PDF p.100-123</t>
  </si>
  <si>
    <t>Called “Efficacy Results” PDF p.100</t>
  </si>
  <si>
    <t>Paroxetine 701</t>
  </si>
  <si>
    <t>Appendix tables IIC, IICi, IICii, IICiii and perhaps more in Appendix 2: serious adverse events/pregnancy</t>
  </si>
  <si>
    <t>Most likely in Appendix Table IIIA lmmunogenicity</t>
  </si>
  <si>
    <t>Appendix 3K</t>
  </si>
  <si>
    <t>Appendix 3C Sample Case Report form (unique pages only)</t>
  </si>
  <si>
    <t>Appendix 3B Protocol and protocol amendments</t>
  </si>
  <si>
    <t>PDF p.180-184</t>
  </si>
  <si>
    <t>Called “8.  IMMUNOGENICITY RESULTS” – and properly so.</t>
  </si>
  <si>
    <t>PDF p.85-89</t>
  </si>
  <si>
    <t>PDF p.53-260</t>
  </si>
  <si>
    <t>H5N1 pandemic influenza vaccine with AS03 adjuvant GlaxoSmithKline</t>
  </si>
  <si>
    <t>mentioned on bottom of PDF p.8</t>
  </si>
  <si>
    <t>PDF p.43-61</t>
  </si>
  <si>
    <t>Paroxetine 511</t>
  </si>
  <si>
    <t>Appendix 6.1 (PDF p.3532-3650)</t>
  </si>
  <si>
    <t>Appendix 5.1 to 5.14 (PDF p.2639-3531)</t>
  </si>
  <si>
    <t>PDF p.1495-1579</t>
  </si>
  <si>
    <t>STATISTICAL ANALYSIS PLAN ##[para]##FOR CLINICAL STUDY REPORT ##[para]##A Multicenter, Randomized, Double-Blind, Placebo Controlled ##[para]##Study of Aripiprazole Monotherapy in the Treatment of Acutely ##[para]##Manic Patients with Bipolar I Disorder ##[para]##PROTOCOL CN138-135</t>
  </si>
  <si>
    <t>PDF p.1102-1165</t>
  </si>
  <si>
    <t>PDF p.900-1038</t>
  </si>
  <si>
    <t>PDF p.118-202</t>
  </si>
  <si>
    <t>PDF p.3-10</t>
  </si>
  <si>
    <t>Aripiprazole CN138135</t>
  </si>
  <si>
    <t>TJ</t>
  </si>
  <si>
    <t/>
  </si>
  <si>
    <t>Not listed</t>
  </si>
  <si>
    <t>guess based on PDF p.389</t>
  </si>
  <si>
    <t>SAP, all page data from index</t>
  </si>
  <si>
    <t>Protocol without amendments (protocol not accessible, all page data from index); guess based on PDF p.389</t>
  </si>
  <si>
    <t>PDF p.119-146</t>
  </si>
  <si>
    <t>PDF p.25-29</t>
  </si>
  <si>
    <t>Rofecoxib 78</t>
  </si>
  <si>
    <t>Strange inversion: efficacy IPD is in M3, Saf in M4 the contrary to normal pratice</t>
  </si>
  <si>
    <t>M3</t>
  </si>
  <si>
    <t>M5; PD: pdf p.683-718</t>
  </si>
  <si>
    <t>PDF p.389-559, 561-677</t>
  </si>
  <si>
    <t>WV15825C; PDF p.344-382</t>
  </si>
  <si>
    <t>PDF p.64-72</t>
  </si>
  <si>
    <t>Oseltamivir WV15825</t>
  </si>
  <si>
    <t>M5</t>
  </si>
  <si>
    <t>No mention of SAP other than "will be produced" PDF p.259</t>
  </si>
  <si>
    <t>PDF p.285-619</t>
  </si>
  <si>
    <t>PDF p.221-277</t>
  </si>
  <si>
    <t>PDF p.37-50</t>
  </si>
  <si>
    <t>Oseltamivir WV15812 WV15872</t>
  </si>
  <si>
    <t>PDF p.871-885</t>
  </si>
  <si>
    <t>PDF p.642-774</t>
  </si>
  <si>
    <t>PDF p.539-593</t>
  </si>
  <si>
    <t>PDF p.50-62</t>
  </si>
  <si>
    <t>Oseltamivir WV15799</t>
  </si>
  <si>
    <t>Module 4</t>
  </si>
  <si>
    <t>With Tables.</t>
  </si>
  <si>
    <t>RAP from p 570 to 653</t>
  </si>
  <si>
    <t>PDF p.665 to 1030</t>
  </si>
  <si>
    <t>PDF p.381-437 and 478-536</t>
  </si>
  <si>
    <t>PDF p.60-82</t>
  </si>
  <si>
    <t>Oseltamivir WV15759 WV15871</t>
  </si>
  <si>
    <t>The M4 content is reported as: LISTINGS OF SAFETY DATA##[para]##Listings of Previous/Concomitant Diseases##[para]##Listings of Previous/Concomitant Medications##[para]##Laboratory Parameters##[para]##Vital Signs##[para]##WHERE’s SAF DATA? (PD thinks we should take them at their word)</t>
  </si>
  <si>
    <t>PDF p.288-332</t>
  </si>
  <si>
    <t>PDF p.340-503, includes diary card</t>
  </si>
  <si>
    <t>PDF p.224-272</t>
  </si>
  <si>
    <t>Oseltamivir WV15730</t>
  </si>
  <si>
    <t>PDF p.49-92</t>
  </si>
  <si>
    <t>pdf p.98-229; includes diary cards</t>
  </si>
  <si>
    <t>PDF p.4-44</t>
  </si>
  <si>
    <t>PDF p.73-75 of JV15823 PDF</t>
  </si>
  <si>
    <t>252 pages in WV15707 PDF and 206 pages in JV15823 PDF</t>
  </si>
  <si>
    <t>Oseltamivir WV15707</t>
  </si>
  <si>
    <t>PDF p.680-707</t>
  </si>
  <si>
    <t>M5. See list at end of this sheet. RAP av in M2 (28 pages</t>
  </si>
  <si>
    <t>PFD p.714-832 (includes diary cards)</t>
  </si>
  <si>
    <t>D version, i.e. final 15670E study. PDF p.625-675</t>
  </si>
  <si>
    <t>PDF p.57-71</t>
  </si>
  <si>
    <t>Including a 3-page errata corrige</t>
  </si>
  <si>
    <t>Oseltamivir WV15670</t>
  </si>
  <si>
    <t>Have added Ms3 and 4 (safety listings) – the whole trial is about safety. (PD: I'd say 1437: PDF p.7109-8545)</t>
  </si>
  <si>
    <t>Statistical Hypothesis and Analytical Plan in M1 main body (4 pages) but no self standing chapter/appendix. (PD: in protocol, PDF p.269-271)</t>
  </si>
  <si>
    <t>PDF p.40-47</t>
  </si>
  <si>
    <t>Safety only</t>
  </si>
  <si>
    <t>Title page has page numbers for whole doc!</t>
  </si>
  <si>
    <t>Oseltamivir WP16263</t>
  </si>
  <si>
    <t>PDF p.282-298</t>
  </si>
  <si>
    <t>PDF p.304-433</t>
  </si>
  <si>
    <t>PDF p.39-54</t>
  </si>
  <si>
    <t>Oseltamivir NP15757</t>
  </si>
  <si>
    <t>PDF p.17-26</t>
  </si>
  <si>
    <t>Oseltamivir JV15823</t>
  </si>
  <si>
    <t>we know it exists (PDF p.103)</t>
  </si>
  <si>
    <t>App 12.2.7 and others, PDF p.103</t>
  </si>
  <si>
    <t>we know it exists (PDF p.79)</t>
  </si>
  <si>
    <t>Mentioned in App 12.1.9, PDF p.56</t>
  </si>
  <si>
    <t>PDF p.78-101</t>
  </si>
  <si>
    <t>Quetiapine D1447C00135</t>
  </si>
  <si>
    <t>PDF p.51 mentions them</t>
  </si>
  <si>
    <t>We know it exists (PDF p.165)</t>
  </si>
  <si>
    <t>We know it exists (PDF p.140)</t>
  </si>
  <si>
    <t>We know it exists (PDF p.3945)</t>
  </si>
  <si>
    <t>PDF p.4329-5309</t>
  </si>
  <si>
    <t>PDF p.3948-4033</t>
  </si>
  <si>
    <t>PDF p.138-163</t>
  </si>
  <si>
    <t>Quetiapine D1447C00126</t>
  </si>
  <si>
    <t>App G, G12 in particular mentioned on PDF p.82</t>
  </si>
  <si>
    <t>Only individual data tabulations (PD says what about App G?)</t>
  </si>
  <si>
    <t>From TOC</t>
  </si>
  <si>
    <t>PDF p.3082-3186</t>
  </si>
  <si>
    <t>Specimens</t>
  </si>
  <si>
    <t>PDF p.3188-3252, 3271-3331</t>
  </si>
  <si>
    <t>D1/pdf 3188</t>
  </si>
  <si>
    <t>PDF p.63-78</t>
  </si>
  <si>
    <t>PDF p.20-26</t>
  </si>
  <si>
    <t>Quetiapine 5077IL/0015</t>
  </si>
  <si>
    <t>App 12.3 PDF p.8026</t>
  </si>
  <si>
    <t>PDF p.3003-3035</t>
  </si>
  <si>
    <t>App 12.1.9</t>
  </si>
  <si>
    <t>PDF p. 2087-2313</t>
  </si>
  <si>
    <t>PDF p.1618-1704</t>
  </si>
  <si>
    <t>Quetiapine 49</t>
  </si>
  <si>
    <t>Listing 24 and others</t>
  </si>
  <si>
    <t>Listing 16 and others</t>
  </si>
  <si>
    <t>App 1.5??</t>
  </si>
  <si>
    <t>p.63-73</t>
  </si>
  <si>
    <t>across three files</t>
  </si>
  <si>
    <t>Zanamivir NAIB3002</t>
  </si>
  <si>
    <t>App 15-16,18</t>
  </si>
  <si>
    <t>App 11-14</t>
  </si>
  <si>
    <t>“Data Analysis Appendix”?</t>
  </si>
  <si>
    <t>In study information</t>
  </si>
  <si>
    <t>p.52-62</t>
  </si>
  <si>
    <t>423+80, tabs + main body</t>
  </si>
  <si>
    <t>Zanamivir NAIB2007</t>
  </si>
  <si>
    <t>Listing 23</t>
  </si>
  <si>
    <t>Data analysis (PD doesn't see this -- is this the description in the main text?)</t>
  </si>
  <si>
    <t>83+108</t>
  </si>
  <si>
    <t>Zanamivir NAIA3005</t>
  </si>
  <si>
    <t>appendix p.160-263 and 276-277</t>
  </si>
  <si>
    <t>Doesn't mention IPD efficacy</t>
  </si>
  <si>
    <t>“Data analysis appendix”</t>
  </si>
  <si>
    <t>Methods  + Results</t>
  </si>
  <si>
    <t>76+361+156. PD gets 645</t>
  </si>
  <si>
    <t>Zanamivir NAIA2005</t>
  </si>
  <si>
    <t>No app data av to us</t>
  </si>
  <si>
    <t>9+22 in methods and results. PD gets 12.</t>
  </si>
  <si>
    <t>97+143 tables. PD edited because his count was different</t>
  </si>
  <si>
    <t>Zanamivir NAI30009</t>
  </si>
  <si>
    <t>Just says “CRFs”</t>
  </si>
  <si>
    <t>In Methods and Results. Also other bits and pieces spread around</t>
  </si>
  <si>
    <t>However, it looks as if the document is cut down version of the original of 732 pages, But appendix titles are very close to E3 format</t>
  </si>
  <si>
    <t>Reboxetine 96</t>
  </si>
  <si>
    <t>No appendix material av</t>
  </si>
  <si>
    <t>Reboxetine 83</t>
  </si>
  <si>
    <t>PDF p.194-510</t>
  </si>
  <si>
    <t>PDF p.93-95</t>
  </si>
  <si>
    <t>Just mentioned in a para</t>
  </si>
  <si>
    <t>PDF p.57-92. According to TOC, 58 from pdf page 60 to 118 reading the csr text</t>
  </si>
  <si>
    <t>Reboxetine 8</t>
  </si>
  <si>
    <t>Reboxetine 49</t>
  </si>
  <si>
    <t>Maybe App 3?</t>
  </si>
  <si>
    <t>Maybe App 2?</t>
  </si>
  <si>
    <t>“The protocol including amendments is stored in the master file at##[para]##Pharmacia”.</t>
  </si>
  <si>
    <t>+ 10 in results</t>
  </si>
  <si>
    <t>In Methods</t>
  </si>
  <si>
    <t>Reboxetine 43</t>
  </si>
  <si>
    <t>PDF p.1623-1735. Mixture of aggregate and individual, concomitant medication and laboratory comments</t>
  </si>
  <si>
    <t>PDF p.94-97</t>
  </si>
  <si>
    <t>Also av concomitant medication and other form 60 pages all together. PDF p.124-608</t>
  </si>
  <si>
    <t>From pdf page 312</t>
  </si>
  <si>
    <t>Including protocol appendices. PDF p.61-116</t>
  </si>
  <si>
    <t>From pdf page 61</t>
  </si>
  <si>
    <t>Reboxetine 34</t>
  </si>
  <si>
    <t>PDF 726-733. There is an “approved 2002” date stamp but I think it post dates the SAS templates and empty outputs by a decade</t>
  </si>
  <si>
    <t>As program listings and analysis outputs</t>
  </si>
  <si>
    <t>“A complete CRF is filed in the Study Master File”</t>
  </si>
  <si>
    <t>Includes earlier versions and country specific versions of the protocol</t>
  </si>
  <si>
    <t>But other bits are sprinkled throughout the document</t>
  </si>
  <si>
    <t>In the study plan</t>
  </si>
  <si>
    <t>Reboxetine 15</t>
  </si>
  <si>
    <t>From 1402 to 1549</t>
  </si>
  <si>
    <t>From pdf 829 to 1401</t>
  </si>
  <si>
    <t>Statistical Analysis Programs Listings &amp; Selection of Statistical Analysis Outputs</t>
  </si>
  <si>
    <t>Pages of Results text plus all the appendices, tables etc</t>
  </si>
  <si>
    <t>Spread among methods and results, i.e. procedures etc</t>
  </si>
  <si>
    <t>Each page is numbered 1 /2598) etc!!!</t>
  </si>
  <si>
    <t>Reboxetine 13</t>
  </si>
  <si>
    <t>App 8</t>
  </si>
  <si>
    <t>Reboxetine 52</t>
  </si>
  <si>
    <t>In Results</t>
  </si>
  <si>
    <t>Reboxetine 46</t>
  </si>
  <si>
    <t>cannot find mention other than App H "statistical reports" which seems like output rather than methods</t>
  </si>
  <si>
    <t>in App. A, mentioned on PDF p.35</t>
  </si>
  <si>
    <t>footnote on page 35 mentions it in App A</t>
  </si>
  <si>
    <t>Results only</t>
  </si>
  <si>
    <t>Paroxetine 716</t>
  </si>
  <si>
    <t>PDF p.29 mentions statistical methods being part of the protocol</t>
  </si>
  <si>
    <t>mentioned in TOC</t>
  </si>
  <si>
    <t>Paroxetine 704</t>
  </si>
  <si>
    <t>PDF p.57 mentions a RAP</t>
  </si>
  <si>
    <t>PDF p.102-190</t>
  </si>
  <si>
    <t>Paroxetine 676</t>
  </si>
  <si>
    <t>PDF p.45-53</t>
  </si>
  <si>
    <t>PDF p.79-523</t>
  </si>
  <si>
    <t>PDF p.4-55</t>
  </si>
  <si>
    <t>“Efficacy results”</t>
  </si>
  <si>
    <t>Paroxetine 453</t>
  </si>
  <si>
    <t>App D</t>
  </si>
  <si>
    <t>App C</t>
  </si>
  <si>
    <t>PDF p.922-927</t>
  </si>
  <si>
    <t>PDF p.96-555</t>
  </si>
  <si>
    <t>PDF p.2-48, App A</t>
  </si>
  <si>
    <t>Paroxetine 329</t>
  </si>
  <si>
    <t>PDF p.155-159</t>
  </si>
  <si>
    <t>PDF p.59-112</t>
  </si>
  <si>
    <t>In Methods &amp; Results</t>
  </si>
  <si>
    <t>Atorvastatin 981080</t>
  </si>
  <si>
    <t>avail on request</t>
  </si>
  <si>
    <t>ID ? DoB redacted</t>
  </si>
  <si>
    <t>PDF p.2-7</t>
  </si>
  <si>
    <t>PDF p.2-31</t>
  </si>
  <si>
    <t>PDF p.4-69</t>
  </si>
  <si>
    <t>3670 pages across 26 files (1291 is just the main text, but we also have appendices)</t>
  </si>
  <si>
    <t>Fluad V87P1</t>
  </si>
  <si>
    <t>Available on request</t>
  </si>
  <si>
    <t>part 9</t>
  </si>
  <si>
    <t>“DoB” column redacted. Plus “other safety data” 177 pages</t>
  </si>
  <si>
    <t>“Site/Subject” column redacted. Page 2375-2404</t>
  </si>
  <si>
    <t>PDF p.2-45</t>
  </si>
  <si>
    <t>PDF p.4-76</t>
  </si>
  <si>
    <t>Includes a a preliminary CSR of 1117 pages dated 16 Dec 2008</t>
  </si>
  <si>
    <t>Fluad V87P6</t>
  </si>
  <si>
    <t>Epoetin Alfa 930107</t>
  </si>
  <si>
    <t>in app 16.2.7</t>
  </si>
  <si>
    <t>in app 16.2.6</t>
  </si>
  <si>
    <t>mentioned on PDF p.12</t>
  </si>
  <si>
    <t>Clopidogrel CURE</t>
  </si>
  <si>
    <t>Mentioned on PDF p.100</t>
  </si>
  <si>
    <t>Clopidogrel PICOLO</t>
  </si>
  <si>
    <t>PDF p.52</t>
  </si>
  <si>
    <t>PDF p.28 mentions it in App 16.1.9.1</t>
  </si>
  <si>
    <t>PDF p.13 mentions it in app 16.1.2</t>
  </si>
  <si>
    <t>PDF p.13 mentions it in app 16.1.1</t>
  </si>
  <si>
    <t>Clopidogrel COMMIT</t>
  </si>
  <si>
    <t>PDF p.462-503</t>
  </si>
  <si>
    <t>PDF p.277-344</t>
  </si>
  <si>
    <t>PDF p.179-273</t>
  </si>
  <si>
    <t>Two files (175 + 4749)</t>
  </si>
  <si>
    <t>Arthronat MA-CT-10-002</t>
  </si>
  <si>
    <t>Q152_NOTE</t>
  </si>
  <si>
    <t>Q152</t>
  </si>
  <si>
    <t>Q150_NOTE</t>
  </si>
  <si>
    <t>Q150</t>
  </si>
  <si>
    <t>Q143_NOTE</t>
  </si>
  <si>
    <t>Q143</t>
  </si>
  <si>
    <t>Q141_NOTE</t>
  </si>
  <si>
    <t>Q141</t>
  </si>
  <si>
    <t>Q140_NOTE</t>
  </si>
  <si>
    <t>Q140</t>
  </si>
  <si>
    <t>Q138_NOTE</t>
  </si>
  <si>
    <t>Q138</t>
  </si>
  <si>
    <t>Q111_NOTE</t>
  </si>
  <si>
    <t>Q111</t>
  </si>
  <si>
    <t>Q109_NOTE</t>
  </si>
  <si>
    <t>Q109</t>
  </si>
  <si>
    <t>Q090_NOTE</t>
  </si>
  <si>
    <t>Q090</t>
  </si>
  <si>
    <t>Q088_NOTE</t>
  </si>
  <si>
    <t>Q088</t>
  </si>
  <si>
    <t>Q084_NOTE</t>
  </si>
  <si>
    <t>Q084</t>
  </si>
  <si>
    <t>Q082_NOTE</t>
  </si>
  <si>
    <t>Q082</t>
  </si>
  <si>
    <t>Q063_NOTE</t>
  </si>
  <si>
    <t>Q063</t>
  </si>
  <si>
    <t>Q060_NOTE</t>
  </si>
  <si>
    <t>Q060</t>
  </si>
  <si>
    <t>Q030_NOTE</t>
  </si>
  <si>
    <t>Q030</t>
  </si>
  <si>
    <t>Q009_NOTE</t>
  </si>
  <si>
    <t>Q009</t>
  </si>
  <si>
    <t>Q004</t>
  </si>
  <si>
    <t>Drug_Trial</t>
  </si>
  <si>
    <t>Other</t>
  </si>
  <si>
    <t>Mean</t>
  </si>
  <si>
    <t>Median</t>
  </si>
  <si>
    <t>CSRs in sample (N)</t>
  </si>
  <si>
    <t>No. CSRs with &gt;0 pp</t>
  </si>
  <si>
    <t>No. CSRs not included</t>
  </si>
  <si>
    <t>Total pages obtained</t>
  </si>
  <si>
    <t>Synopsis</t>
  </si>
  <si>
    <t>Main text efficacy (y/n)</t>
  </si>
  <si>
    <t>Protocol (y/n)</t>
  </si>
  <si>
    <t>Blank CRF (y/n)</t>
  </si>
  <si>
    <t>SAP (y/n)</t>
  </si>
  <si>
    <t>IPD efficacy (y/n)</t>
  </si>
  <si>
    <t>IPD safety (y/n)</t>
  </si>
  <si>
    <t>Original CRFs (y/n)</t>
  </si>
  <si>
    <t>Summary statistics</t>
  </si>
  <si>
    <t>PDF p.4 (not E3, but conveys similar info)</t>
  </si>
  <si>
    <t>App 12.1.1 top of PDF p.38</t>
  </si>
  <si>
    <t>Main Text Efficacy</t>
  </si>
  <si>
    <t>Section of CSR</t>
  </si>
  <si>
    <t>Protocol</t>
  </si>
  <si>
    <t>Blank CRF</t>
  </si>
  <si>
    <t>Statistical Analysis Plan</t>
  </si>
  <si>
    <t>Blank Case Report Form (CRF)</t>
  </si>
  <si>
    <t>Individual participant efficacy listings</t>
  </si>
  <si>
    <t>Individual participant safety listings</t>
  </si>
  <si>
    <t>Completed CRFs</t>
  </si>
  <si>
    <t>Presence</t>
  </si>
  <si>
    <t>CSRs including section, n</t>
  </si>
  <si>
    <t>Median length (range), pages</t>
  </si>
  <si>
    <t>Length</t>
  </si>
  <si>
    <t>CSRs with section length available, n</t>
  </si>
  <si>
    <t>SAP</t>
  </si>
  <si>
    <t>IPD efficacy</t>
  </si>
  <si>
    <t>IPD safety</t>
  </si>
  <si>
    <t>Original CRFs</t>
  </si>
  <si>
    <t>Q010</t>
  </si>
  <si>
    <t>Q010_NOTE</t>
  </si>
  <si>
    <t>PDF p.2</t>
  </si>
  <si>
    <t>PDF p.5: “MARCH 24, 2000”</t>
  </si>
  <si>
    <t>Approval date by MD</t>
  </si>
  <si>
    <t>Last amended</t>
  </si>
  <si>
    <t>Edits by Pfizer</t>
  </si>
  <si>
    <t>Pre 1995 E3, however the Synopsis format is similar to that in the E3.  WHY??</t>
  </si>
  <si>
    <t>Total (included) CSRs</t>
  </si>
  <si>
    <t>Range</t>
  </si>
  <si>
    <t>Efficacy evaluation</t>
  </si>
  <si>
    <t>Q011</t>
  </si>
  <si>
    <t>Q011_NOTE</t>
  </si>
  <si>
    <t>Q012</t>
  </si>
  <si>
    <t>Q012_NOTE</t>
  </si>
  <si>
    <t>Q013</t>
  </si>
  <si>
    <t>Q013_NOTE</t>
  </si>
  <si>
    <t>According to ##[newline]##http://ctr.bms.com/OneBmsCtd/##[para]##ResultDetailAction.do?prodid=14&amp;trialid=1498</t>
  </si>
  <si>
    <t>Pub Med search negative</t>
  </si>
  <si>
    <t>2 publications</t>
  </si>
  <si>
    <t>Called “the Normal Hematocrit Trial (NHT)”##[para]##THIS IS A DISCONTINUED TRIAL</t>
  </si>
  <si>
    <t>Not published as of November 2006</t>
  </si>
  <si>
    <t>http://1.usa.gov/OIUfxa</t>
  </si>
  <si>
    <t>http://bit.ly/P0T2Gb</t>
  </si>
  <si>
    <t>Hayden FG, Atmar RL, Schilling M, Johnson C, Poretz D, Paar D, et al. Use of the Selective Oral Neuraminidase Inhibitor Oseltamivir to Prevent Influenza. N Engl J Med. 1999 Oct 28;341(18):1336–43.</t>
  </si>
  <si>
    <t>So says Roche supplied list of trials to Hernan and Lipsitch (CID)</t>
  </si>
  <si>
    <t>Only presented in a conference according to Roche supplied list of Tamiflu trials, as given in Hernan Lipsitch letter (CID)</t>
  </si>
  <si>
    <t>http://bit.ly/MaWNbg</t>
  </si>
  <si>
    <t>“None published as of August 1998.” (Synopsis, PDF p.3)</t>
  </si>
  <si>
    <t>Found on GSK online trial registry</t>
  </si>
  <si>
    <t>“Publication: None published as of the date of this report.”</t>
  </si>
  <si>
    <t>Publication:  No publication as of 20 July 2001.</t>
  </si>
  <si>
    <t>“No publications as of 14 November 2001”</t>
  </si>
  <si>
    <t>“None as of February 2002.”</t>
  </si>
  <si>
    <t>Listed on GSK trial register: http://bit.ly/ItMkls</t>
  </si>
  <si>
    <t>Conference abstract only at time of CSR</t>
  </si>
  <si>
    <t>“No publications provided” according to http://www.clinicaltrials.gov/ct2/show/NCT00081380</t>
  </si>
  <si>
    <t>“No publications produced at this time”</t>
  </si>
  <si>
    <t>“None at report time”</t>
  </si>
  <si>
    <t>Appendix 12.1.11 Publications based on the study is not av to us</t>
  </si>
  <si>
    <t>PDF p.5: “Publication Reference:  none”##[para]####[para]##And PDF p.16: “Appendix 1.11 List of Publications Based on the Study (not applicable)”</t>
  </si>
  <si>
    <t>The report states: “Publication (reference):  None”</t>
  </si>
  <si>
    <t>At time of report (PDF p.4): “Publication (reference):  none”</t>
  </si>
  <si>
    <t>Partial data disclosure according to Eyding</t>
  </si>
  <si>
    <t>PDF p.4: “Publication Reference:  None.”</t>
  </si>
  <si>
    <t>Found traces of it in a review by two KOLs in a 1999 Thomson Reuters publication but cannot find full publication and Eiyding does not list it</t>
  </si>
  <si>
    <t>None according to CSR (PDF p.13) at time of CSR.</t>
  </si>
  <si>
    <t>Note this PDF p.126: “Results  of  collaborative  study  will  be  published  in single  publication.    In  the  list of  authors,  the principal  investigators  will  be  listed  sequentially according  to  the  number  of  patients  that  each institution  contributed  to  the  trial,  starting  by  the name  of  the  investigator  who  enrolled  the  largest number  of  patients.    Whenever  associate investigators have participated,  their  names  will  appear  following  the  list of  principal  investigators,  and  according  to  the  same  sequence.    The  members  of  the  team  responsible for  the  scientific  coordination  and  any  appropriate  Adria personnel  will  also  be included  as  coauthors. Other  pUblications  and/or  presentations  of  data  will ##[para]##need  to  be  cleared  with  the  Sponsor  and  the  Scientific ##[para]##Coordinator”</t>
  </si>
  <si>
    <t>Not cited by Eyding. Cannot find it on Google or Pub Med</t>
  </si>
  <si>
    <t>Monto AS, Webster A, Keene O. Randomized, placebo-controlled studies of inhaled zanamivir in the treatment of influenza A and B: pooled efficacy analysis. J. Antimicrob. Chemother. 1999 Nov 1;44(suppl_2):23–9.</t>
  </si>
  <si>
    <t>Randomised trial of efficacy and safety of inhaled zanamivir in treatment of influenza A and B virus infections. The Lancet. 1998 Dec 12;352(9144):1877–81.</t>
  </si>
  <si>
    <t>CAPRIE Steering Committee . A randomised, blinded, trial of clopidogrel versus aspirin in patients at risk of ischaemic events (CAPRIE). Lancet. 1996 Nov 16;348(938):1329–39.</t>
  </si>
  <si>
    <t xml:space="preserve">Banzhoff A, Gasparini R, Laghi-Pasini F, Staniscia T, Durando P, Montomoli E, Capecchi P, di Giovanni P, Sticchi L, Gentile C, Hilbert A, Brauer V, Tilman S, Podda A. MF59-adjuvanted H5N1 vaccine induces immunologic memory and heterotypic antibody responses in non-elderly and elderly adults. PLoS ONE. 29;4(2):e4384. Epub 29 Feb 6. </t>
  </si>
  <si>
    <t>http://bit.ly/OvZmD</t>
  </si>
  <si>
    <t>Emslie GJ, Wagner KD, Kutcher S, et al. Paroxetine Treatment in Children and Adolescents With Major Depressive Disorder: A Randomized, Multicenter, Double-Blind, Placebo-Controlled Trial. Journal of the American Academy of Child &amp;amp; Adolescent Psychiatry. 45(6): 79-719, June 26.</t>
  </si>
  <si>
    <t>According to http://www.gsk-clinicalstudyregister.com##[newline]##/result_detail.jsp?protocolId=296%2f##[newline]##71&amp;studyId=E65F57E-CA12-443B-B9-1AC3481BAA4A##[newline]##&amp;compound=paroxetine</t>
  </si>
  <si>
    <t xml:space="preserve">Hayden FG, Osterhaus AD, Treanor JJ, Fleming DM, Aoki FY, Nicholson KG, et al.  Efficacy and Safety of the Neuraminidase Inhibitor Zanamivir in the Treatment and Safety of Influenza Virus Infections.  N.E.J.M.  1997;337:874-88 </t>
  </si>
  <si>
    <t xml:space="preserve">Hedrick JA, Barzilai A, Behre U, Henderson FW, Hammond J, Reilly L, et al. Zanamivir for treatment of symptomatic influenza A and B infection in children five to twelve years of age: a randomized controlled trial. Pediatr. Infect. Dis. J. 2000 May;19(5):410–7. </t>
  </si>
  <si>
    <t>http://bit.ly/M61tvs</t>
  </si>
  <si>
    <t>http://bit.ly/M29iru</t>
  </si>
  <si>
    <t>http://bit.ly/Oe5tKT</t>
  </si>
  <si>
    <t>http://bit.ly/L29sJ9</t>
  </si>
  <si>
    <t>http://1.usa.gov/T0amLT</t>
  </si>
  <si>
    <r>
      <t>The NAIB2005 synopsis</t>
    </r>
    <r>
      <rPr>
        <b/>
        <sz val="11"/>
        <color theme="1"/>
        <rFont val="Calibri"/>
        <family val="2"/>
        <scheme val="minor"/>
      </rPr>
      <t xml:space="preserve"> s</t>
    </r>
    <r>
      <rPr>
        <sz val="11"/>
        <color theme="1"/>
        <rFont val="Calibri"/>
        <family val="2"/>
        <scheme val="minor"/>
      </rPr>
      <t>ays it was published together with NAIB2005.</t>
    </r>
  </si>
  <si>
    <t>Monto AS, Robinson DP, Herlocher ML, Hinson JM, Elliott MJ, Crisp A. Zanamivir in the prevention of influenza among healthy adults: a randomized controlled trial. JAMA. 1999 Jul 7;282(1):31–5.</t>
  </si>
  <si>
    <t>http://jama.jamanetwork.com/article.aspx?articleid=190641</t>
  </si>
  <si>
    <t>"No primary publication" according to GSK's Helen Steel email to CDM (March 17, 2010)</t>
  </si>
  <si>
    <t>http://1.usa.gov/Qqj0FT</t>
  </si>
  <si>
    <t>Mäkelä MJ, Pauksens K, Rostila T, Fleming DM, Man CY, Keene ON, et al. Clinical efficacy and safety of the orally inhaled neuraminidase inhibitor zanamivir in the treatment of influenza: a randomized, double-blind, placebo-controlled European study. J. Infect. 2000 Jan;40(1):42–8.</t>
  </si>
  <si>
    <t>Reboxetine 32a</t>
  </si>
  <si>
    <t>PDF p.11-12</t>
  </si>
  <si>
    <t>PDF p.25-27</t>
  </si>
  <si>
    <t>App 12.1.1</t>
  </si>
  <si>
    <t>PDF p.112-173</t>
  </si>
  <si>
    <t>App 12.1.2 "CRF Sample"</t>
  </si>
  <si>
    <t>“A complete CRF is filed in the Study Master File” (PDF p.174)</t>
  </si>
  <si>
    <t>Within individual data listings (App 12.2.2)</t>
  </si>
  <si>
    <t>PDF p.220-237</t>
  </si>
  <si>
    <t>PDF p.238-239</t>
  </si>
  <si>
    <t>PDF p.307: App 12.2.3 "CRFs" Individual patient CRFs are filed in the Study Master File</t>
  </si>
  <si>
    <t>http://arthronat.com/images/Rowtasha-Manuscript.pdf</t>
  </si>
  <si>
    <t>To be published soon</t>
  </si>
  <si>
    <t>Site has draft of publication submission. "Rowtasha Manuscript Draft to be Published soon." (current as of July 30, 2012)</t>
  </si>
  <si>
    <t>Braconnier A, Le Coent R, Cohen D. Paroxetine versus clomipramine in adolescents with severe major depression: a double-blind, randomized, multicenter trial. J Am Acad Child Adolesc Psychiatry 2003;42:22-29.</t>
  </si>
  <si>
    <t>http://www.gsk.com/media/paroxetine/bibliography.pdf lists publication, but trial apparently not listed in GSK registry http://search.gsk-clinicalstudyregister.com##[newline]##/search?q=29060%2F511</t>
  </si>
  <si>
    <t>http://www.ncbi.nlm.nih.gov/pubmed/11075941</t>
  </si>
  <si>
    <t xml:space="preserve">Hayden FG, Jennings L, Robson R, Schiff G, Jackson H, Rana B, et al. Oral oseltamivir in human experimental influenza B infection. Antivir. Ther. (Lond.). 2000 Sep;5(3):205-13. </t>
  </si>
  <si>
    <t xml:space="preserve">Johnston SL, Ferrero F, Garcia ML, Dutkowski R. Oral oseltamivir improves pulmonary function and reduces exacerbation frequency for influenza-infected children with asthma. Pediatr. Infect. Dis. J. 2005 Mar;24(3):225–32. </t>
  </si>
  <si>
    <t>http://www.ncbi.nlm.nih.gov/pubmed/15750458</t>
  </si>
  <si>
    <t>Welliver R, Monto AS, Carewicz O, Schatteman E, Hassman M, Hedrick J, et al. Effectiveness of Oseltamivir in Preventing Influenza in Household Contacts: A Randomized Controlled Trial. JAMA. 2001 Feb 14;285(6):748-54.</t>
  </si>
  <si>
    <t>http://jama.jamanetwork.com/article.aspx?articleid=193547</t>
  </si>
  <si>
    <t>Nicholson KG, Aoki FY, Osterhaus AD, Trottier S, Carewicz O, Mercier CH, et al. Efficacy and safety of oseltamivir in treatment of acute influenza: a randomised controlled trial. Neuraminidase Inhibitor Flu Treatment Investigator Group. Lancet. 2000 May 27;355(9218):1845-50.</t>
  </si>
  <si>
    <t>http://www.ncbi.nlm.nih.gov/pubmed/10866439</t>
  </si>
  <si>
    <t>Peters PH Jr, Gravenstein S, Norwood P, De Bock V, Van Couter A, Gibbens M, et al. Long-term use of oseltamivir for the prophylaxis of influenza in a vaccinated frail older population. J Am Geriatr Soc. 2001 Aug;49(8):1025-31.</t>
  </si>
  <si>
    <t>Hayden FG, Belshe R, Villanueva C, Lanno R, Hughes C, Small I, et al. Management of Influenza in Households: A Prospective, Randomized Comparison of Oseltamivir Treatment With or Without Postexposure Prophylaxis. J Infect Dis. 2004 Feb 1;189(3):440–9.</t>
  </si>
  <si>
    <t>Besarab A, Bolton WK, Browne JK, Egrie JC, Nissenson AR, Okamoto DM, et al. The effects of normal as compared with low hematocrit values in patients with cardiac disease who are receiving hemodialysis and epoetin. N. Engl. J. Med. 1998 Aug 27;339(9):584–90.</t>
  </si>
  <si>
    <t>Calabrese JR, Keck PE Jr, Macfadden W, Minkwitz M, Ketter TA, Weisler RH, Cutler AJ, McCoy R, Wilson E, Mullen J. A randomised, double-blind, placebo-controlled trial of quetiapine in the treatment of bipolar I or II depression. Am J Psychiatry 2005; 162:1351-60</t>
  </si>
  <si>
    <t>http://www.ncbi.nlm.nih.gov/pubmed/15994719</t>
  </si>
  <si>
    <t>Keck PE, Orsulak PJ, Cutler AJ, Sanchez R, Torbeyns A, Marcus RN, et al.  Aripiprazole monotherapy in the treatment of acute bipolar I mania: a randomized, double-blind, placebo- and lithium-controlled study. J Affect Disord. 2009 Jan;112(1-3):36-49.</t>
  </si>
  <si>
    <t>Sabatine et al, Design and rationale of clopidogrel as adjunctive reperfusion##[para]##Publications##[para]##therapy-thrombolysis in myocardial infarction (CLARITY-TIMI) 28 trial. Am##[para]##(reference):##[para]##Heart J 25; 149: 227-233.##[para]####[para]##Sabatine et al, Addition of clopidogrel to aspirin and fibrinolytic therapy for##[para]##myocardial infarction with ST-segment elevation. NEJM 2005; 352: 1179-1189.</t>
  </si>
  <si>
    <t>COMMIT collaborative group. Addition of clopidogrel to aspirin in 45 852 patients with acute myocardial infarction: randomised, placebo-controlled trial. Lancet 2005; 366: 1607-1621</t>
  </si>
  <si>
    <t>http://www.ncbi.nlm.nih.gov/pubmed/16271642</t>
  </si>
  <si>
    <t>Yusuf S, Zhao F, Mehta SR, Chrolavicius S, Tognoni G, Fox KK. Effects of clopidogrel in addition to aspirin in patients with acute coronary syndromes without ST-segment elevation. N. Engl. J. Med. 2001 Aug 16;345(7):494-502.</t>
  </si>
  <si>
    <t>http://www.ncbi.nlm.nih.gov/pubmed/11519503</t>
  </si>
  <si>
    <t xml:space="preserve">Li JS, Yow E, Berezny KY, Bokesch PM, Takahashi M, Graham TP Jr, et al. Dosing of clopidogrel for platelet inhibition in infants and young children: primary results of the Platelet Inhibition in Children On cLOpidogrel (PICOLO) trial. Circulation. 2008 Jan 29;117(4):553–9. </t>
  </si>
  <si>
    <t>http://www.ncbi.nlm.nih.gov/pubmed/18195173</t>
  </si>
  <si>
    <t>http://www.ncbi.nlm.nih.gov/pubmed/19197383</t>
  </si>
  <si>
    <t>Vesikari T, Karvonen A, Tilman S, Borkowski A, Montomoli E, Banzhoff A, et al. Immunogenicity and safety of MF59-adjuvanted H5N1 influenza vaccine from infancy to adolescence. Pediatrics. 2010 Oct;126(4):e762–770.</t>
  </si>
  <si>
    <t>http://www.ncbi.nlm.nih.gov/pubmed/20819892</t>
  </si>
  <si>
    <t>Rümke HC, Bayas JM, de Juanes JR, Caso C, Richardus JH, Campins M, Rombo L, Duval X, Romanenko V, Schwarz TF, Fassakhov R, Abad-Santos F, von Sonnenburg F, Dramé M, Sänger R, Ballou WR. Safety and reactogenicity profile of an adjuvanted H5N1 pandemic candidate vaccine in adults within a phase III safety trial. Vaccine. 2008 May 2;26(19):2378-88. Epub 28 Mar 27.</t>
  </si>
  <si>
    <t xml:space="preserve">Kashiwagi S, Kudoh S, Watanabe A, Yoshimura I. [Clinical efficacy and safety of the selective oral neuraminidase inhibitor oseltamivir in treating acute influenza--placebo-controlled double-blind multicenter phase III trial]. Kansenshōgaku Zasshi. 2000 Dec;74(12):144–61. </t>
  </si>
  <si>
    <t>Kashiwagi S, Kudoh S, Watanabe A, Yoshimura I. [Efficacy and safety of the selective oral neuraminidase inhibitor oseltamivir for prophylaxis against influenza--placebo-controlled double-blind multicenter phase III trial]. Kansenshōgaku Zasshi. 2000 Dec;74(12):162–76.</t>
  </si>
  <si>
    <t>Dutkowski R, Smith JR, Davies BE. Safety and pharmacokinetics of oseltamivir at standard and high dosages. Int. J. Antimicrob. Agents. 2010 May;35(5):461–7.</t>
  </si>
  <si>
    <t>http://www.ncbi.nlm.nih.gov/pubmed/20189775</t>
  </si>
  <si>
    <t>Treanor JJ, Hayden FG, Vrooman PS, Barbarash R, Bettis R, Riff D, et al. Efficacy and safety of the oral neuraminidase inhibitor oseltamivir in treating acute influenza: a randomized controlled trial. US Oral Neuraminidase Study Group. JAMA. 2000 Feb 23;283(8):1016–24.</t>
  </si>
  <si>
    <t>http://jama.jamanetwork.com/article.aspx?articleid=192425</t>
  </si>
  <si>
    <t>Whitley RJ, Hayden FG, Reisinger KS, Young N, Dutkowski R, Ipe D, et al. Oral oseltamivir treatment of influenza in children. Pediatr. Infect. Dis. J. 2001 Feb;20(2):127–33.</t>
  </si>
  <si>
    <t>http://1.usa.gov/NWRqdV</t>
  </si>
  <si>
    <t>Berard R, Fong R, Carpenter DJ, Thomason C, Wilkinson C. An international, multicenter, placebo-controlled trial of paroxetine in adolescents with major depressive disorder. J Child Adolesc Psychopharmacol. 2006 Apr;16(1-2):59–75.</t>
  </si>
  <si>
    <t>Langworth S, Bodlund O, Agren H. Efficacy and tolerability of reboxetine compared with citalopram: a double-blind study in patients with major depressive disorder. J Clin Psychopharmacol 2006;26:121-7.</t>
  </si>
  <si>
    <t>http://www.ncbi.nlm.nih.gov/pubmed/16633139</t>
  </si>
  <si>
    <t>Hayden FG, Gubareva LV, Monto AS, et. al.  Inhaled zanamivir for the prevention of influenza in families.  New Engl J Med. 2000;343(18):1282-1289.</t>
  </si>
  <si>
    <t>528+952+640+660+224+89+856+2073</t>
  </si>
  <si>
    <t>494+897+345+875+71+96+1827+54</t>
  </si>
  <si>
    <t>790+1011+1027+709+2253+2405+3146+4099</t>
  </si>
  <si>
    <t>78+310+10+2</t>
  </si>
  <si>
    <t>1259+1163+969+909+197+110+1248</t>
  </si>
  <si>
    <t>1039+820+564+241+75+80+1197</t>
  </si>
  <si>
    <t>1178+692+654+283+142+91+856</t>
  </si>
  <si>
    <t>469+259+387+145</t>
  </si>
  <si>
    <t>2405+770+292+192+179+125+1437+71+2</t>
  </si>
  <si>
    <t>http://clinicaltrials.gov/ct2/show/NCT00214578?term=D1441C00125&amp;rank=1</t>
  </si>
  <si>
    <t>Newcomer JW, Ratner RE, Eriksson JW, Emsley R, Meulien D, Miller F, Leonova-Edlund J, Leong RW, Brecher M. A 24-week, multicenter, open-label, randomized study to compare changes in glucose metabolism in patients with schizophrenia receiving treatment with olanzapine, quetiapine, or risperidone. J Clin Psychiatry. 2009 Apr;70(4):487-99. Epub 2009 Apr 7.</t>
  </si>
  <si>
    <t>http://www.ncbi.nlm.nih.gov/pubmed/19358783</t>
  </si>
  <si>
    <t>"No publications provided" according to http://clinicaltrials.gov/ct2/show/NCT00107731</t>
  </si>
  <si>
    <t>"No publications provided" according to http://clinicaltrials.gov/ct2/show/NCT00083954</t>
  </si>
  <si>
    <t>Keller MB, Ryan ND, Strober M, et al. Efficacy of paroxetine in the treatment of adolescent major depression: a randomized, controlled trial. J Am Acad Child Adolesc Psychiatry 2001;40(7):762-772.</t>
  </si>
  <si>
    <t>Geller DA, Biederman J, Stewart SE, et al. Impact of comorbidity on treatment response to paroxetine in pediatric obsessive-compulsive disorder: is the use of exclusion criteria empirically supported in randomized clinical trials. J Child Adol Psychopharmacol 2003;13(Suppl 1):S19-29.</t>
  </si>
  <si>
    <t>Wagner KD, Berard R, Stein MB, et al. A multicenter, randomized, double-blind, placebo-controlled trial of paroxetine in children and adolescents with social anxiety disorder. Arch Gen Psychiatry 2004;61:1153-1162.</t>
  </si>
  <si>
    <t>Geller DA, Wagner KD, Emslie GJ, et al. Paroxetine treatment in children and adolescents with obsessivecompulsive disorder: a randomized, multicenter, double-blind, placebo-controlled trial. J Am Acad Child Adolesc Psychiatry 2004;43(11):1387-1396.</t>
  </si>
  <si>
    <t>Findling RL, Nucci G, Piergies AA, et al. Multiple dose pharmacokinetics of paroxetine in children and adolescents with major depressive disorder or obsessive-compulsive disorder. Neuropsychopharmacology 2006;31:1274-1285.</t>
  </si>
  <si>
    <t>Fong R, Carpenter D, Lipschitz A, et al. Long-term safety and tolerability of paroxetine. J Child Adolesc Psychopharmacol 2005;15:856.</t>
  </si>
  <si>
    <t>This is a conference abstract published in a scientific journal.</t>
  </si>
  <si>
    <t>Massana J, Möller HJ, Burrows GD, Montenegro RM. Reboxetine: a double-blind comparison with fluoxetine in major depressive disorder. Int Clin Psychopharmacol. 1999 Mar;14(2):73–80.</t>
  </si>
  <si>
    <t>No according to Eyding et al (2010), Table 1: http://www.bmj.com/content/341/bmj.c4737</t>
  </si>
  <si>
    <t>Yes according to Eyding et al (2010), Table 1: http://www.bmj.com/content/341/bmj.c4737</t>
  </si>
  <si>
    <t xml:space="preserve">Ferguson JM, Wesnes KA, Schwartz GE. Reboxetine versus paroxetine versus placebo: effects on cognitive functioning in depressed patients. Int Clin Psychopharmacol. 2003 Jan;18(1):9–14. </t>
  </si>
  <si>
    <t>Baldwin D, Bridgman K, Buis C. Resolution of sexual dysfunction during double-blind treatment of major depression with reboxetine or paroxetine. J Psychopharmacol. 2006 Jan 1;20(1):91–6.</t>
  </si>
  <si>
    <t>Versiani M, Amin M, Chouinard G. Double-blind, placebo-controlled study with reboxetine in inpatients with severe major depressive disorder. J Clin Psychopharmacol. 2000 Feb;20(1):28–34.</t>
  </si>
  <si>
    <t>Q064</t>
  </si>
  <si>
    <t>Q067</t>
  </si>
  <si>
    <t>Q067_NOTE</t>
  </si>
  <si>
    <t>Q072</t>
  </si>
  <si>
    <t>Q072_NOTE</t>
  </si>
  <si>
    <t>Q075</t>
  </si>
  <si>
    <t>Q075_NOTE</t>
  </si>
  <si>
    <t>PDF p.203-262</t>
  </si>
  <si>
    <t>PDF p.286-898</t>
  </si>
  <si>
    <t>PDF p.102-120</t>
  </si>
  <si>
    <t>PDF p.123-172</t>
  </si>
  <si>
    <t>PDF p.30-40</t>
  </si>
  <si>
    <t>PDF p.151-332</t>
  </si>
  <si>
    <t>PDF p.126-200</t>
  </si>
  <si>
    <t>PDF p.92-109</t>
  </si>
  <si>
    <t>PDF p.49-53</t>
  </si>
  <si>
    <t>PDF p.89-107</t>
  </si>
  <si>
    <t>PDF p.63-80</t>
  </si>
  <si>
    <t>PDF p.72-82</t>
  </si>
  <si>
    <t>Called an appendix, but conceptually the same</t>
  </si>
  <si>
    <t>PDF p.115-236</t>
  </si>
  <si>
    <t>PDF p.117-142</t>
  </si>
  <si>
    <t>PDF p.144-1288</t>
  </si>
  <si>
    <t>PDF p.109-133</t>
  </si>
  <si>
    <t>PDF p.135-400 (part 1); 1-400 (part 2); 1-400 (part 3); 1-400 (part 4) 1-153 (part 5)</t>
  </si>
  <si>
    <t>PDF p.140-179</t>
  </si>
  <si>
    <t>Called Supplements</t>
  </si>
  <si>
    <t>PDF p.186-244</t>
  </si>
  <si>
    <t>PDF p.27-32</t>
  </si>
  <si>
    <t>PDF p.13-16</t>
  </si>
  <si>
    <t>PDF p.65-84</t>
  </si>
  <si>
    <t>PDF p.88-1021</t>
  </si>
  <si>
    <t>PDF p.64-71</t>
  </si>
  <si>
    <t>Called "appendices" but location and content similar to E3 def</t>
  </si>
  <si>
    <t>PDF p.75-225</t>
  </si>
  <si>
    <t>PDF p.62-67</t>
  </si>
  <si>
    <t>PDF p.73-197</t>
  </si>
  <si>
    <t>PDF p.47-54</t>
  </si>
  <si>
    <t>PDF p.58-233</t>
  </si>
  <si>
    <t>PDF p.71-84</t>
  </si>
  <si>
    <t>PDF p.89-621</t>
  </si>
  <si>
    <t>PDF p.72-87</t>
  </si>
  <si>
    <t>PDF p.92-634</t>
  </si>
  <si>
    <t>PDF p.39-56</t>
  </si>
  <si>
    <t>PDF p.63-361</t>
  </si>
  <si>
    <t>PDF p.76-87</t>
  </si>
  <si>
    <t>PDF p.91-238</t>
  </si>
  <si>
    <t>PDF p.37-59</t>
  </si>
  <si>
    <t>PDF p.63-406</t>
  </si>
  <si>
    <t>PDF p.47-56</t>
  </si>
  <si>
    <t>PDF p.60-220</t>
  </si>
  <si>
    <t>PDF p.89-102 (174-88 to 174-101)</t>
  </si>
  <si>
    <t>PDF p.109-515</t>
  </si>
  <si>
    <t>PDF p.82-92</t>
  </si>
  <si>
    <t>PDF p.98-377</t>
  </si>
  <si>
    <t>PDF p.62-69</t>
  </si>
  <si>
    <t>PDF p.78-535</t>
  </si>
  <si>
    <t>PDF p.50-67</t>
  </si>
  <si>
    <t>PDF p.71-217</t>
  </si>
  <si>
    <t>PDF p.64-80</t>
  </si>
  <si>
    <t>Appendices 1-61 (described PDF p.9-11)</t>
  </si>
  <si>
    <t>PDF p.86-342</t>
  </si>
  <si>
    <t>PDF p.39-64</t>
  </si>
  <si>
    <t>PDF p.80-340</t>
  </si>
  <si>
    <t>PDF p.85-97</t>
  </si>
  <si>
    <t>PDF p.119-574</t>
  </si>
  <si>
    <t>PDF p.92-120</t>
  </si>
  <si>
    <t>PDF p.128-528</t>
  </si>
  <si>
    <t>PDF p.84-104</t>
  </si>
  <si>
    <t>PDF p.108-494</t>
  </si>
  <si>
    <t>PDF p.107-129</t>
  </si>
  <si>
    <t>PDF p.136-790</t>
  </si>
  <si>
    <t>PDF p.62-73</t>
  </si>
  <si>
    <t>PDF p.75</t>
  </si>
  <si>
    <t>PDF p.176-240</t>
  </si>
  <si>
    <t>PDF p.251-1259</t>
  </si>
  <si>
    <t>PDF p.124-168</t>
  </si>
  <si>
    <t>PDF p.179-1039</t>
  </si>
  <si>
    <t>PDF p.157-214</t>
  </si>
  <si>
    <t>PDF p.224-1178</t>
  </si>
  <si>
    <t>PDF p.48-70</t>
  </si>
  <si>
    <t>PDF p.85-469</t>
  </si>
  <si>
    <t>PDF p.126-218</t>
  </si>
  <si>
    <t>PDF p.263-2405</t>
  </si>
  <si>
    <t>PDF p.126-203</t>
  </si>
  <si>
    <t>PDF p.212-541</t>
  </si>
  <si>
    <t>PDF p.165-277</t>
  </si>
  <si>
    <t>PDF p.284-3794</t>
  </si>
  <si>
    <t>PDF p.104-151</t>
  </si>
  <si>
    <t>PDF p.158-1612</t>
  </si>
  <si>
    <t>PDF p.79-145</t>
  </si>
  <si>
    <t>PDF p.150-167, 178-2340</t>
  </si>
  <si>
    <t>PDF p.101-182</t>
  </si>
  <si>
    <t>Calculated based on TOC, PDF p.14</t>
  </si>
  <si>
    <t>PDF p.163-271</t>
  </si>
  <si>
    <t>PDF p.279-3943</t>
  </si>
  <si>
    <t>PDF p.102-145</t>
  </si>
  <si>
    <t>PDF p.151-1506</t>
  </si>
  <si>
    <t>PDF p.64-81</t>
  </si>
  <si>
    <t>PDF p.87-500</t>
  </si>
  <si>
    <t>PDF p.66-85</t>
  </si>
  <si>
    <t>PDF p.93-538</t>
  </si>
  <si>
    <t>PDF p.56-69</t>
  </si>
  <si>
    <t>PDF p.77-428</t>
  </si>
  <si>
    <t>PDF p.54-66</t>
  </si>
  <si>
    <t>PDF p.72-442</t>
  </si>
  <si>
    <t>PDF p.27-31</t>
  </si>
  <si>
    <t>Called "Tables"</t>
  </si>
  <si>
    <t>PDF p.35-108</t>
  </si>
  <si>
    <t>PDF p.62-83</t>
  </si>
  <si>
    <t>Called “Table Section”</t>
  </si>
  <si>
    <t>PDF p.46-56</t>
  </si>
  <si>
    <t>PDF p.73-94</t>
  </si>
  <si>
    <t>PDF p.103-671</t>
  </si>
  <si>
    <t>PDF p.46-47</t>
  </si>
  <si>
    <t>PDF p.62-86</t>
  </si>
  <si>
    <t>“Statistical tables” start on page 89, but we don’t have this in our holdings.</t>
  </si>
  <si>
    <t>PDF p.75-105</t>
  </si>
  <si>
    <t>PDF p.78-109</t>
  </si>
  <si>
    <t>PDF p.49-60</t>
  </si>
  <si>
    <t>PDF p.111-144</t>
  </si>
  <si>
    <t>PDF p.68-85</t>
  </si>
  <si>
    <t>Called "Tables and Figures"</t>
  </si>
  <si>
    <t>PDF p.38-49</t>
  </si>
  <si>
    <t>The list of tables is given on PDF p.52-53, but not the page numbers for these tables, so it’s not possible to estimate page length.</t>
  </si>
  <si>
    <t>PDF p.23-26</t>
  </si>
  <si>
    <t>Section 9 and 10</t>
  </si>
  <si>
    <t>PDF p.30-56</t>
  </si>
  <si>
    <t>We don't have the TOC</t>
  </si>
  <si>
    <t>PDF p.32-35</t>
  </si>
  <si>
    <t>PDF p.42-158</t>
  </si>
  <si>
    <t>I am including “Tolerability” (section 9.2) and “Safety” (section 9.3) in this.  PDF p.62-84</t>
  </si>
  <si>
    <t>Pre E3 so difficult to map the tables and figures concept</t>
  </si>
  <si>
    <t>PDF p.39-47</t>
  </si>
  <si>
    <t>PDF p.146-333</t>
  </si>
  <si>
    <t>PDF p.342-384</t>
  </si>
  <si>
    <t>Word p.82-88</t>
  </si>
  <si>
    <t>"Primary tables" and "supporting tables"</t>
  </si>
  <si>
    <t>63+143</t>
  </si>
  <si>
    <t>Word p.84-93</t>
  </si>
  <si>
    <t>102+102</t>
  </si>
  <si>
    <t>Word p.62-70</t>
  </si>
  <si>
    <t>Called "Tables"; we don't have figures</t>
  </si>
  <si>
    <t>Word p.72-78</t>
  </si>
  <si>
    <t>107 and 183 pages (2 files)</t>
  </si>
  <si>
    <t>Word p.66-71</t>
  </si>
  <si>
    <t>"Primary tables" and "supporting tables" but no access to supp tables</t>
  </si>
  <si>
    <t>tabs.doc</t>
  </si>
  <si>
    <t>Word p.64-70</t>
  </si>
  <si>
    <t>"Figures" and "Primary tables" but no access to "figures"</t>
  </si>
  <si>
    <t>TBS_ALL.DOC</t>
  </si>
  <si>
    <t>Word p.63-71</t>
  </si>
  <si>
    <t>"Figures" and "Tables" but no access to "figures"</t>
  </si>
  <si>
    <t>TABLES.DOC</t>
  </si>
  <si>
    <t>Word p.67-73</t>
  </si>
  <si>
    <t>"Primary tables", "Supporting tables", and "Figures" but we have no access to figures</t>
  </si>
  <si>
    <t>175+70</t>
  </si>
  <si>
    <t>Word p.73-80</t>
  </si>
  <si>
    <t>69+171</t>
  </si>
  <si>
    <t>Main Text Safety</t>
  </si>
  <si>
    <t>Main Text Safety (y/n)</t>
  </si>
  <si>
    <t>Tables/figs not in text (y/n)</t>
  </si>
  <si>
    <t>Tables/figs not in text</t>
  </si>
  <si>
    <t>Safety evaluation</t>
  </si>
  <si>
    <t>Attached tables not in report text</t>
  </si>
  <si>
    <t>Pharmaceutical</t>
  </si>
  <si>
    <t>Studies published in journals, n</t>
  </si>
  <si>
    <t>Oseltamivir</t>
  </si>
  <si>
    <t>Drug</t>
  </si>
  <si>
    <t>Aripiprazole</t>
  </si>
  <si>
    <t>Arthronat</t>
  </si>
  <si>
    <t>Atorvastatin</t>
  </si>
  <si>
    <t>Clopidogrel</t>
  </si>
  <si>
    <t>Epoetin Alfa</t>
  </si>
  <si>
    <t>Fluad</t>
  </si>
  <si>
    <t>GSK H5N1 vaccine</t>
  </si>
  <si>
    <t>Paroxetine</t>
  </si>
  <si>
    <t>Quetiapine</t>
  </si>
  <si>
    <t>Reboxetine</t>
  </si>
  <si>
    <t>Rofecoxib</t>
  </si>
  <si>
    <t>Zanamivir</t>
  </si>
  <si>
    <t>Row Labels</t>
  </si>
  <si>
    <t>Grand Total</t>
  </si>
  <si>
    <t>(Multiple Items)</t>
  </si>
  <si>
    <t>Compression factor</t>
  </si>
  <si>
    <t>Average of Compression factor</t>
  </si>
  <si>
    <t>Min of Compression factor</t>
  </si>
  <si>
    <t>Studies published</t>
  </si>
  <si>
    <t>Max of Compression factor</t>
  </si>
  <si>
    <t>Mean compression factor (range)</t>
  </si>
  <si>
    <t>Compression factor computations</t>
  </si>
  <si>
    <t>Conservative compression factors</t>
  </si>
  <si>
    <t>More realistic compression factors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</si>
</sst>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1"/>
      <name val="Calibri"/>
      <family val="2"/>
      <scheme val="minor"/>
    </font>
    <font>
      <u/>
      <sz val="11"/>
      <color theme="10"/>
      <name val="Calibri"/>
      <family val="2"/>
    </font>
    <font>
      <sz val="2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04">
    <xf numFmtId="0" fontId="0" fillId="0" borderId="0" xfId="0"/>
    <xf numFmtId="0" fontId="0" fillId="0" borderId="0" xfId="0" applyAlignment="1">
      <alignment wrapText="1"/>
    </xf>
    <xf numFmtId="0" fontId="0" fillId="0" borderId="4" xfId="0" applyBorder="1" applyAlignment="1">
      <alignment wrapText="1"/>
    </xf>
    <xf numFmtId="0" fontId="0" fillId="0" borderId="0" xfId="0" applyBorder="1" applyAlignment="1">
      <alignment wrapText="1"/>
    </xf>
    <xf numFmtId="0" fontId="0" fillId="0" borderId="0" xfId="0" applyAlignment="1"/>
    <xf numFmtId="0" fontId="3" fillId="0" borderId="0" xfId="0" applyFont="1" applyAlignment="1"/>
    <xf numFmtId="0" fontId="0" fillId="0" borderId="2" xfId="0" applyBorder="1" applyAlignment="1">
      <alignment horizontal="right"/>
    </xf>
    <xf numFmtId="0" fontId="0" fillId="0" borderId="0" xfId="0" applyAlignment="1">
      <alignment horizontal="right"/>
    </xf>
    <xf numFmtId="0" fontId="0" fillId="0" borderId="1" xfId="0" applyBorder="1" applyAlignment="1"/>
    <xf numFmtId="0" fontId="0" fillId="0" borderId="2" xfId="0" applyBorder="1" applyAlignment="1"/>
    <xf numFmtId="0" fontId="0" fillId="0" borderId="3" xfId="0" applyBorder="1" applyAlignment="1">
      <alignment horizontal="right"/>
    </xf>
    <xf numFmtId="0" fontId="0" fillId="0" borderId="4" xfId="0" applyBorder="1" applyAlignment="1"/>
    <xf numFmtId="0" fontId="0" fillId="0" borderId="0" xfId="0" applyBorder="1" applyAlignment="1">
      <alignment horizontal="right"/>
    </xf>
    <xf numFmtId="0" fontId="0" fillId="0" borderId="0" xfId="0" applyBorder="1" applyAlignment="1"/>
    <xf numFmtId="0" fontId="0" fillId="0" borderId="5" xfId="0" applyBorder="1" applyAlignment="1">
      <alignment horizontal="right"/>
    </xf>
    <xf numFmtId="0" fontId="0" fillId="0" borderId="6" xfId="0" applyBorder="1" applyAlignment="1"/>
    <xf numFmtId="0" fontId="0" fillId="0" borderId="7" xfId="0" applyBorder="1" applyAlignment="1">
      <alignment horizontal="right"/>
    </xf>
    <xf numFmtId="0" fontId="0" fillId="0" borderId="7" xfId="0" applyBorder="1" applyAlignment="1"/>
    <xf numFmtId="0" fontId="0" fillId="0" borderId="8" xfId="0" applyBorder="1" applyAlignment="1">
      <alignment horizontal="right"/>
    </xf>
    <xf numFmtId="164" fontId="0" fillId="0" borderId="0" xfId="0" applyNumberFormat="1" applyAlignment="1">
      <alignment horizontal="right"/>
    </xf>
    <xf numFmtId="9" fontId="0" fillId="0" borderId="7" xfId="1" applyFont="1" applyBorder="1" applyAlignment="1">
      <alignment horizontal="right"/>
    </xf>
    <xf numFmtId="9" fontId="0" fillId="0" borderId="8" xfId="1" applyFont="1" applyBorder="1" applyAlignment="1">
      <alignment horizontal="right"/>
    </xf>
    <xf numFmtId="9" fontId="0" fillId="0" borderId="3" xfId="1" applyFont="1" applyBorder="1" applyAlignment="1">
      <alignment horizontal="right"/>
    </xf>
    <xf numFmtId="165" fontId="0" fillId="0" borderId="0" xfId="2" applyNumberFormat="1" applyFont="1" applyAlignment="1"/>
    <xf numFmtId="0" fontId="0" fillId="2" borderId="1" xfId="0" applyFill="1" applyBorder="1" applyAlignment="1"/>
    <xf numFmtId="0" fontId="0" fillId="2" borderId="2" xfId="0" applyFill="1" applyBorder="1" applyAlignment="1">
      <alignment horizontal="right"/>
    </xf>
    <xf numFmtId="0" fontId="0" fillId="2" borderId="2" xfId="0" applyFill="1" applyBorder="1" applyAlignment="1"/>
    <xf numFmtId="0" fontId="0" fillId="2" borderId="3" xfId="0" applyFill="1" applyBorder="1" applyAlignment="1">
      <alignment horizontal="right"/>
    </xf>
    <xf numFmtId="0" fontId="0" fillId="2" borderId="4" xfId="0" applyFill="1" applyBorder="1" applyAlignment="1"/>
    <xf numFmtId="0" fontId="0" fillId="2" borderId="0" xfId="0" applyFill="1" applyBorder="1" applyAlignment="1">
      <alignment horizontal="right"/>
    </xf>
    <xf numFmtId="0" fontId="0" fillId="2" borderId="0" xfId="0" applyFill="1" applyBorder="1" applyAlignment="1"/>
    <xf numFmtId="164" fontId="0" fillId="2" borderId="0" xfId="0" applyNumberFormat="1" applyFill="1" applyBorder="1" applyAlignment="1">
      <alignment horizontal="right"/>
    </xf>
    <xf numFmtId="0" fontId="0" fillId="2" borderId="5" xfId="0" applyFill="1" applyBorder="1" applyAlignment="1">
      <alignment horizontal="right"/>
    </xf>
    <xf numFmtId="0" fontId="0" fillId="2" borderId="6" xfId="0" applyFill="1" applyBorder="1" applyAlignment="1"/>
    <xf numFmtId="0" fontId="0" fillId="2" borderId="7" xfId="0" applyFill="1" applyBorder="1" applyAlignment="1">
      <alignment horizontal="right"/>
    </xf>
    <xf numFmtId="0" fontId="0" fillId="2" borderId="7" xfId="0" applyFill="1" applyBorder="1" applyAlignment="1"/>
    <xf numFmtId="0" fontId="0" fillId="2" borderId="8" xfId="0" applyFill="1" applyBorder="1" applyAlignment="1">
      <alignment horizontal="right"/>
    </xf>
    <xf numFmtId="9" fontId="0" fillId="2" borderId="7" xfId="1" applyFont="1" applyFill="1" applyBorder="1" applyAlignment="1">
      <alignment horizontal="right"/>
    </xf>
    <xf numFmtId="9" fontId="0" fillId="2" borderId="8" xfId="1" applyFont="1" applyFill="1" applyBorder="1" applyAlignment="1">
      <alignment horizontal="right"/>
    </xf>
    <xf numFmtId="0" fontId="0" fillId="2" borderId="0" xfId="0" applyFill="1" applyAlignment="1">
      <alignment horizontal="right"/>
    </xf>
    <xf numFmtId="164" fontId="0" fillId="2" borderId="0" xfId="0" applyNumberFormat="1" applyFill="1" applyAlignment="1">
      <alignment horizontal="right"/>
    </xf>
    <xf numFmtId="0" fontId="4" fillId="0" borderId="4" xfId="0" applyFont="1" applyBorder="1" applyAlignment="1">
      <alignment wrapText="1"/>
    </xf>
    <xf numFmtId="0" fontId="0" fillId="0" borderId="0" xfId="0" applyNumberFormat="1"/>
    <xf numFmtId="14" fontId="0" fillId="0" borderId="0" xfId="0" applyNumberFormat="1"/>
    <xf numFmtId="0" fontId="0" fillId="2" borderId="14" xfId="0" applyFill="1" applyBorder="1" applyAlignment="1">
      <alignment horizontal="right"/>
    </xf>
    <xf numFmtId="0" fontId="5" fillId="0" borderId="0" xfId="3" applyNumberFormat="1" applyAlignment="1" applyProtection="1"/>
    <xf numFmtId="0" fontId="0" fillId="0" borderId="0" xfId="0" applyFill="1"/>
    <xf numFmtId="14" fontId="0" fillId="0" borderId="0" xfId="0" applyNumberFormat="1" applyFill="1"/>
    <xf numFmtId="9" fontId="0" fillId="2" borderId="0" xfId="1" applyFont="1" applyFill="1" applyBorder="1" applyAlignment="1">
      <alignment horizontal="right"/>
    </xf>
    <xf numFmtId="9" fontId="0" fillId="2" borderId="5" xfId="1" applyFont="1" applyFill="1" applyBorder="1" applyAlignment="1">
      <alignment horizontal="right"/>
    </xf>
    <xf numFmtId="0" fontId="0" fillId="3" borderId="0" xfId="0" applyFill="1" applyAlignment="1"/>
    <xf numFmtId="0" fontId="0" fillId="3" borderId="0" xfId="0" applyFill="1" applyBorder="1" applyAlignment="1">
      <alignment horizontal="right"/>
    </xf>
    <xf numFmtId="9" fontId="0" fillId="2" borderId="3" xfId="1" applyFont="1" applyFill="1" applyBorder="1" applyAlignment="1">
      <alignment horizontal="right"/>
    </xf>
    <xf numFmtId="9" fontId="0" fillId="0" borderId="7" xfId="1" applyFont="1" applyFill="1" applyBorder="1" applyAlignment="1">
      <alignment horizontal="right"/>
    </xf>
    <xf numFmtId="9" fontId="0" fillId="0" borderId="8" xfId="1" applyFont="1" applyFill="1" applyBorder="1" applyAlignment="1">
      <alignment horizontal="right"/>
    </xf>
    <xf numFmtId="165" fontId="0" fillId="3" borderId="0" xfId="2" applyNumberFormat="1" applyFont="1" applyFill="1" applyAlignment="1"/>
    <xf numFmtId="0" fontId="0" fillId="3" borderId="0" xfId="0" applyFill="1" applyAlignment="1">
      <alignment horizontal="right"/>
    </xf>
    <xf numFmtId="0" fontId="2" fillId="3" borderId="9" xfId="0" applyFont="1" applyFill="1" applyBorder="1" applyAlignment="1"/>
    <xf numFmtId="0" fontId="2" fillId="3" borderId="10" xfId="2" applyNumberFormat="1" applyFont="1" applyFill="1" applyBorder="1" applyAlignment="1">
      <alignment horizontal="center"/>
    </xf>
    <xf numFmtId="0" fontId="2" fillId="3" borderId="11" xfId="2" applyNumberFormat="1" applyFont="1" applyFill="1" applyBorder="1" applyAlignment="1">
      <alignment horizontal="center"/>
    </xf>
    <xf numFmtId="0" fontId="2" fillId="3" borderId="13" xfId="0" applyFont="1" applyFill="1" applyBorder="1" applyAlignment="1"/>
    <xf numFmtId="0" fontId="2" fillId="3" borderId="0" xfId="2" applyNumberFormat="1" applyFont="1" applyFill="1" applyBorder="1" applyAlignment="1">
      <alignment wrapText="1"/>
    </xf>
    <xf numFmtId="0" fontId="2" fillId="3" borderId="14" xfId="0" applyFont="1" applyFill="1" applyBorder="1" applyAlignment="1">
      <alignment horizontal="right" wrapText="1"/>
    </xf>
    <xf numFmtId="0" fontId="0" fillId="3" borderId="13" xfId="0" applyFill="1" applyBorder="1" applyAlignment="1">
      <alignment horizontal="left"/>
    </xf>
    <xf numFmtId="0" fontId="0" fillId="3" borderId="0" xfId="2" applyNumberFormat="1" applyFont="1" applyFill="1" applyBorder="1" applyAlignment="1">
      <alignment horizontal="center"/>
    </xf>
    <xf numFmtId="165" fontId="0" fillId="3" borderId="0" xfId="2" applyNumberFormat="1" applyFont="1" applyFill="1" applyBorder="1" applyAlignment="1"/>
    <xf numFmtId="0" fontId="0" fillId="3" borderId="0" xfId="0" applyFill="1" applyBorder="1" applyAlignment="1">
      <alignment horizontal="center"/>
    </xf>
    <xf numFmtId="0" fontId="0" fillId="3" borderId="14" xfId="0" applyFill="1" applyBorder="1" applyAlignment="1">
      <alignment horizontal="right"/>
    </xf>
    <xf numFmtId="0" fontId="0" fillId="3" borderId="15" xfId="0" applyFill="1" applyBorder="1" applyAlignment="1">
      <alignment horizontal="left"/>
    </xf>
    <xf numFmtId="0" fontId="0" fillId="3" borderId="16" xfId="0" applyFill="1" applyBorder="1" applyAlignment="1">
      <alignment horizontal="center"/>
    </xf>
    <xf numFmtId="0" fontId="0" fillId="3" borderId="16" xfId="0" applyFill="1" applyBorder="1" applyAlignment="1">
      <alignment horizontal="right"/>
    </xf>
    <xf numFmtId="0" fontId="0" fillId="3" borderId="17" xfId="0" applyFill="1" applyBorder="1" applyAlignment="1">
      <alignment horizontal="right"/>
    </xf>
    <xf numFmtId="0" fontId="0" fillId="2" borderId="13" xfId="0" applyFill="1" applyBorder="1" applyAlignment="1">
      <alignment horizontal="left"/>
    </xf>
    <xf numFmtId="0" fontId="0" fillId="2" borderId="0" xfId="2" applyNumberFormat="1" applyFont="1" applyFill="1" applyBorder="1" applyAlignment="1">
      <alignment horizontal="center"/>
    </xf>
    <xf numFmtId="165" fontId="0" fillId="2" borderId="0" xfId="2" applyNumberFormat="1" applyFont="1" applyFill="1" applyBorder="1" applyAlignment="1"/>
    <xf numFmtId="0" fontId="0" fillId="2" borderId="0" xfId="0" applyFill="1" applyBorder="1" applyAlignment="1">
      <alignment horizontal="center"/>
    </xf>
    <xf numFmtId="0" fontId="2" fillId="3" borderId="0" xfId="2" applyNumberFormat="1" applyFont="1" applyFill="1" applyBorder="1" applyAlignment="1">
      <alignment horizontal="center" wrapText="1"/>
    </xf>
    <xf numFmtId="0" fontId="2" fillId="3" borderId="0" xfId="0" applyFont="1" applyFill="1" applyBorder="1" applyAlignment="1">
      <alignment horizontal="center" wrapText="1"/>
    </xf>
    <xf numFmtId="0" fontId="0" fillId="0" borderId="0" xfId="0" pivotButton="1"/>
    <xf numFmtId="0" fontId="0" fillId="0" borderId="0" xfId="0" applyAlignment="1">
      <alignment horizontal="left"/>
    </xf>
    <xf numFmtId="164" fontId="0" fillId="0" borderId="0" xfId="0" applyNumberFormat="1"/>
    <xf numFmtId="0" fontId="0" fillId="2" borderId="15" xfId="0" applyFill="1" applyBorder="1" applyAlignment="1">
      <alignment horizontal="left"/>
    </xf>
    <xf numFmtId="0" fontId="0" fillId="2" borderId="16" xfId="0" applyFill="1" applyBorder="1" applyAlignment="1">
      <alignment horizontal="center"/>
    </xf>
    <xf numFmtId="0" fontId="0" fillId="2" borderId="17" xfId="0" applyFill="1" applyBorder="1" applyAlignment="1">
      <alignment horizontal="right"/>
    </xf>
    <xf numFmtId="1" fontId="0" fillId="0" borderId="0" xfId="0" applyNumberFormat="1"/>
    <xf numFmtId="0" fontId="0" fillId="0" borderId="0" xfId="0" applyFill="1" applyAlignment="1"/>
    <xf numFmtId="0" fontId="0" fillId="0" borderId="0" xfId="0" applyFill="1" applyAlignment="1">
      <alignment horizontal="right"/>
    </xf>
    <xf numFmtId="0" fontId="0" fillId="3" borderId="0" xfId="0" applyFill="1" applyBorder="1" applyAlignment="1">
      <alignment horizontal="left"/>
    </xf>
    <xf numFmtId="0" fontId="6" fillId="0" borderId="0" xfId="0" applyFont="1"/>
    <xf numFmtId="0" fontId="0" fillId="0" borderId="0" xfId="0" applyFill="1" applyBorder="1"/>
    <xf numFmtId="0" fontId="0" fillId="2" borderId="19" xfId="0" applyFill="1" applyBorder="1" applyAlignment="1">
      <alignment horizontal="left"/>
    </xf>
    <xf numFmtId="0" fontId="0" fillId="2" borderId="7" xfId="0" applyFill="1" applyBorder="1" applyAlignment="1">
      <alignment horizontal="center"/>
    </xf>
    <xf numFmtId="0" fontId="0" fillId="2" borderId="20" xfId="0" applyFill="1" applyBorder="1" applyAlignment="1">
      <alignment horizontal="right"/>
    </xf>
    <xf numFmtId="0" fontId="2" fillId="3" borderId="9" xfId="0" applyFont="1" applyFill="1" applyBorder="1" applyAlignment="1">
      <alignment vertical="top"/>
    </xf>
    <xf numFmtId="0" fontId="2" fillId="3" borderId="11" xfId="2" applyNumberFormat="1" applyFont="1" applyFill="1" applyBorder="1" applyAlignment="1">
      <alignment horizontal="center" vertical="top" wrapText="1"/>
    </xf>
    <xf numFmtId="0" fontId="2" fillId="3" borderId="18" xfId="0" applyFont="1" applyFill="1" applyBorder="1" applyAlignment="1">
      <alignment horizontal="right" vertical="top" wrapText="1"/>
    </xf>
    <xf numFmtId="0" fontId="2" fillId="3" borderId="10" xfId="0" applyFont="1" applyFill="1" applyBorder="1" applyAlignment="1">
      <alignment horizontal="center"/>
    </xf>
    <xf numFmtId="0" fontId="2" fillId="3" borderId="12" xfId="0" applyFont="1" applyFill="1" applyBorder="1" applyAlignment="1">
      <alignment horizontal="center"/>
    </xf>
    <xf numFmtId="0" fontId="0" fillId="3" borderId="21" xfId="0" applyFont="1" applyFill="1" applyBorder="1" applyAlignment="1">
      <alignment horizontal="center" wrapText="1"/>
    </xf>
    <xf numFmtId="0" fontId="0" fillId="3" borderId="2" xfId="0" applyFont="1" applyFill="1" applyBorder="1" applyAlignment="1">
      <alignment horizontal="center" wrapText="1"/>
    </xf>
    <xf numFmtId="0" fontId="0" fillId="3" borderId="22" xfId="0" applyFont="1" applyFill="1" applyBorder="1" applyAlignment="1">
      <alignment horizontal="center" wrapText="1"/>
    </xf>
    <xf numFmtId="0" fontId="0" fillId="3" borderId="13" xfId="0" applyFont="1" applyFill="1" applyBorder="1" applyAlignment="1">
      <alignment horizontal="center"/>
    </xf>
    <xf numFmtId="0" fontId="0" fillId="3" borderId="0" xfId="0" applyFont="1" applyFill="1" applyBorder="1" applyAlignment="1">
      <alignment horizontal="center"/>
    </xf>
    <xf numFmtId="0" fontId="0" fillId="3" borderId="14" xfId="0" applyFont="1" applyFill="1" applyBorder="1" applyAlignment="1">
      <alignment horizontal="center"/>
    </xf>
  </cellXfs>
  <cellStyles count="4">
    <cellStyle name="Comma" xfId="2" builtinId="3"/>
    <cellStyle name="Hyperlink" xfId="3" builtinId="8"/>
    <cellStyle name="Normal" xfId="0" builtinId="0"/>
    <cellStyle name="Percent" xfId="1" builtinId="5"/>
  </cellStyles>
  <dxfs count="17">
    <dxf>
      <numFmt numFmtId="164" formatCode="0.0"/>
    </dxf>
    <dxf>
      <numFmt numFmtId="1" formatCode="0"/>
    </dxf>
    <dxf>
      <numFmt numFmtId="2" formatCode="0.00"/>
    </dxf>
    <dxf>
      <numFmt numFmtId="166" formatCode="0.000"/>
    </dxf>
    <dxf>
      <numFmt numFmtId="2" formatCode="0.00"/>
    </dxf>
    <dxf>
      <numFmt numFmtId="164" formatCode="0.0"/>
    </dxf>
    <dxf>
      <numFmt numFmtId="1" formatCode="0"/>
    </dxf>
    <dxf>
      <numFmt numFmtId="1" formatCode="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 refreshedDate="41173.698130902776" createdVersion="4" refreshedVersion="4" minRefreshableVersion="3" recordCount="78">
  <cacheSource type="worksheet">
    <worksheetSource name="Table1"/>
  </cacheSource>
  <cacheFields count="51">
    <cacheField name="Drug_Trial" numFmtId="0">
      <sharedItems count="78">
        <s v="Aripiprazole CN138135"/>
        <s v="Arthronat MA-CT-10-002"/>
        <s v="Atorvastatin 981080"/>
        <s v="Clopidogrel CAPRIE"/>
        <s v="Clopidogrel CLARITY"/>
        <s v="Clopidogrel COMMIT"/>
        <s v="Clopidogrel CURE"/>
        <s v="Clopidogrel PICOLO"/>
        <s v="Epoetin Alfa 930107"/>
        <s v="Fluad V87P1"/>
        <s v="Fluad V87P6"/>
        <s v="H5N1 pandemic influenza vaccine with AS03 adjuvant GlaxoSmithKline"/>
        <s v="Oseltamivir JV15823"/>
        <s v="Oseltamivir JV15824"/>
        <s v="Oseltamivir M76001"/>
        <s v="Oseltamivir NP15757"/>
        <s v="Oseltamivir NV16871"/>
        <s v="Oseltamivir WP16263"/>
        <s v="Oseltamivir WV15670"/>
        <s v="Oseltamivir WV15671"/>
        <s v="Oseltamivir WV15673 WV15697"/>
        <s v="Oseltamivir WV15707"/>
        <s v="Oseltamivir WV15708"/>
        <s v="Oseltamivir WV15730"/>
        <s v="Oseltamivir WV15758"/>
        <s v="Oseltamivir WV15759 WV15871"/>
        <s v="Oseltamivir WV15799"/>
        <s v="Oseltamivir WV15812 WV15872"/>
        <s v="Oseltamivir WV15819 WV15876 WV15978"/>
        <s v="Oseltamivir WV15825"/>
        <s v="Oseltamivir WV16193"/>
        <s v="Paroxetine 329"/>
        <s v="Paroxetine 377"/>
        <s v="Paroxetine 453"/>
        <s v="Paroxetine 511"/>
        <s v="Paroxetine 676"/>
        <s v="Paroxetine 701"/>
        <s v="Paroxetine 704"/>
        <s v="Paroxetine 715"/>
        <s v="Paroxetine 716"/>
        <s v="Quetiapine 125"/>
        <s v="Quetiapine 127"/>
        <s v="Quetiapine 49"/>
        <s v="Quetiapine 5077IL/0015"/>
        <s v="Quetiapine 5077IL/0041"/>
        <s v="Quetiapine D1447C00126"/>
        <s v="Quetiapine D1447C00135"/>
        <s v="Reboxetine 13"/>
        <s v="Reboxetine 15"/>
        <s v="Reboxetine 16"/>
        <s v="Reboxetine 17"/>
        <s v="Reboxetine 32a"/>
        <s v="Reboxetine 32"/>
        <s v="Reboxetine 34"/>
        <s v="Reboxetine 35"/>
        <s v="Reboxetine 43"/>
        <s v="Reboxetine 45"/>
        <s v="Reboxetine 46"/>
        <s v="Reboxetine 47"/>
        <s v="Reboxetine 49"/>
        <s v="Reboxetine 50"/>
        <s v="Reboxetine 52"/>
        <s v="Reboxetine 71"/>
        <s v="Reboxetine 8"/>
        <s v="Reboxetine 83"/>
        <s v="Reboxetine 9"/>
        <s v="Reboxetine 91"/>
        <s v="Reboxetine 96"/>
        <s v="Rofecoxib 78"/>
        <s v="Zanamivir NAI30009"/>
        <s v="Zanamivir NAI30010"/>
        <s v="Zanamivir NAIA2005"/>
        <s v="Zanamivir NAIA3002"/>
        <s v="Zanamivir NAIA3005"/>
        <s v="Zanamivir NAIB2005"/>
        <s v="Zanamivir NAIB2007"/>
        <s v="Zanamivir NAIB3001"/>
        <s v="Zanamivir NAIB3002"/>
      </sharedItems>
    </cacheField>
    <cacheField name="Drug" numFmtId="0">
      <sharedItems count="13">
        <s v="Aripiprazole"/>
        <s v="Arthronat"/>
        <s v="Atorvastatin"/>
        <s v="Clopidogrel"/>
        <s v="Epoetin Alfa"/>
        <s v="Fluad"/>
        <s v="GSK H5N1 vaccine"/>
        <s v="Oseltamivir"/>
        <s v="Paroxetine"/>
        <s v="Quetiapine"/>
        <s v="Reboxetine"/>
        <s v="Rofecoxib"/>
        <s v="Zanamivir"/>
      </sharedItems>
    </cacheField>
    <cacheField name="Q004" numFmtId="0">
      <sharedItems/>
    </cacheField>
    <cacheField name="Q009" numFmtId="0">
      <sharedItems containsSemiMixedTypes="0" containsString="0" containsNumber="1" containsInteger="1" minValue="9" maxValue="15440"/>
    </cacheField>
    <cacheField name="Q009_NOTE" numFmtId="0">
      <sharedItems containsBlank="1"/>
    </cacheField>
    <cacheField name="Q010" numFmtId="14">
      <sharedItems containsSemiMixedTypes="0" containsNonDate="0" containsDate="1" containsString="0" minDate="1991-02-28T00:00:00" maxDate="2011-02-16T00:00:00"/>
    </cacheField>
    <cacheField name="Q010_NOTE" numFmtId="0">
      <sharedItems containsBlank="1"/>
    </cacheField>
    <cacheField name="Q011" numFmtId="0">
      <sharedItems count="4">
        <s v="Y"/>
        <s v="To be published soon"/>
        <s v="N"/>
        <s v="DK"/>
      </sharedItems>
    </cacheField>
    <cacheField name="Q011_NOTE" numFmtId="0">
      <sharedItems containsBlank="1" longText="1"/>
    </cacheField>
    <cacheField name="Q012" numFmtId="0">
      <sharedItems containsBlank="1" longText="1"/>
    </cacheField>
    <cacheField name="Q012_NOTE" numFmtId="0">
      <sharedItems containsBlank="1"/>
    </cacheField>
    <cacheField name="Q013" numFmtId="0">
      <sharedItems containsBlank="1" containsMixedTypes="1" containsNumber="1" containsInteger="1" minValue="1" maxValue="18"/>
    </cacheField>
    <cacheField name="Q013_NOTE" numFmtId="0">
      <sharedItems containsBlank="1"/>
    </cacheField>
    <cacheField name="Q030" numFmtId="0">
      <sharedItems containsSemiMixedTypes="0" containsString="0" containsNumber="1" containsInteger="1" minValue="1" maxValue="15"/>
    </cacheField>
    <cacheField name="Q030_NOTE" numFmtId="0">
      <sharedItems containsBlank="1"/>
    </cacheField>
    <cacheField name="Q060" numFmtId="0">
      <sharedItems/>
    </cacheField>
    <cacheField name="Q060_NOTE" numFmtId="0">
      <sharedItems containsBlank="1"/>
    </cacheField>
    <cacheField name="Q063" numFmtId="0">
      <sharedItems containsBlank="1" containsMixedTypes="1" containsNumber="1" containsInteger="1" minValue="2" maxValue="132"/>
    </cacheField>
    <cacheField name="Q063_NOTE" numFmtId="0">
      <sharedItems containsBlank="1"/>
    </cacheField>
    <cacheField name="Q064" numFmtId="0">
      <sharedItems/>
    </cacheField>
    <cacheField name="Q067" numFmtId="0">
      <sharedItems containsMixedTypes="1" containsNumber="1" containsInteger="1" minValue="2" maxValue="188"/>
    </cacheField>
    <cacheField name="Q067_NOTE" numFmtId="0">
      <sharedItems/>
    </cacheField>
    <cacheField name="Q072" numFmtId="0">
      <sharedItems/>
    </cacheField>
    <cacheField name="Q072_NOTE" numFmtId="0">
      <sharedItems containsBlank="1"/>
    </cacheField>
    <cacheField name="Q075" numFmtId="0">
      <sharedItems containsMixedTypes="1" containsNumber="1" containsInteger="1" minValue="1" maxValue="3665"/>
    </cacheField>
    <cacheField name="Q075_NOTE" numFmtId="0">
      <sharedItems containsBlank="1"/>
    </cacheField>
    <cacheField name="Q082" numFmtId="0">
      <sharedItems/>
    </cacheField>
    <cacheField name="Q082_NOTE" numFmtId="0">
      <sharedItems containsBlank="1"/>
    </cacheField>
    <cacheField name="Q084" numFmtId="0">
      <sharedItems containsBlank="1" containsMixedTypes="1" containsNumber="1" containsInteger="1" minValue="21" maxValue="139"/>
    </cacheField>
    <cacheField name="Q084_NOTE" numFmtId="0">
      <sharedItems containsBlank="1" containsMixedTypes="1" containsNumber="1" containsInteger="1" minValue="0" maxValue="0"/>
    </cacheField>
    <cacheField name="Q088" numFmtId="0">
      <sharedItems/>
    </cacheField>
    <cacheField name="Q088_NOTE" numFmtId="0">
      <sharedItems containsBlank="1" containsMixedTypes="1" containsNumber="1" containsInteger="1" minValue="0" maxValue="0"/>
    </cacheField>
    <cacheField name="Q090" numFmtId="0">
      <sharedItems containsBlank="1" containsMixedTypes="1" containsNumber="1" containsInteger="1" minValue="14" maxValue="981"/>
    </cacheField>
    <cacheField name="Q090_NOTE" numFmtId="0">
      <sharedItems containsBlank="1" containsMixedTypes="1" containsNumber="1" containsInteger="1" minValue="0" maxValue="0"/>
    </cacheField>
    <cacheField name="Q109" numFmtId="0">
      <sharedItems/>
    </cacheField>
    <cacheField name="Q109_NOTE" numFmtId="0">
      <sharedItems containsBlank="1" containsMixedTypes="1" containsNumber="1" containsInteger="1" minValue="0" maxValue="0" longText="1"/>
    </cacheField>
    <cacheField name="Q111" numFmtId="0">
      <sharedItems containsBlank="1" containsMixedTypes="1" containsNumber="1" containsInteger="1" minValue="3" maxValue="85"/>
    </cacheField>
    <cacheField name="Q111_NOTE" numFmtId="0">
      <sharedItems containsBlank="1" containsMixedTypes="1" containsNumber="1" containsInteger="1" minValue="0" maxValue="0"/>
    </cacheField>
    <cacheField name="Q138" numFmtId="0">
      <sharedItems containsBlank="1"/>
    </cacheField>
    <cacheField name="Q138_NOTE" numFmtId="0">
      <sharedItems containsBlank="1" containsMixedTypes="1" containsNumber="1" containsInteger="1" minValue="0" maxValue="0" longText="1"/>
    </cacheField>
    <cacheField name="Q140" numFmtId="0">
      <sharedItems containsBlank="1" containsMixedTypes="1" containsNumber="1" containsInteger="1" minValue="15" maxValue="21698"/>
    </cacheField>
    <cacheField name="Q140_NOTE" numFmtId="0">
      <sharedItems containsBlank="1" containsMixedTypes="1" containsNumber="1" containsInteger="1" minValue="0" maxValue="0"/>
    </cacheField>
    <cacheField name="Q141" numFmtId="0">
      <sharedItems containsBlank="1"/>
    </cacheField>
    <cacheField name="Q141_NOTE" numFmtId="0">
      <sharedItems containsBlank="1" containsMixedTypes="1" containsNumber="1" containsInteger="1" minValue="0" maxValue="0" longText="1"/>
    </cacheField>
    <cacheField name="Q143" numFmtId="0">
      <sharedItems containsBlank="1" containsMixedTypes="1" containsNumber="1" containsInteger="1" minValue="2" maxValue="10954"/>
    </cacheField>
    <cacheField name="Q143_NOTE" numFmtId="0">
      <sharedItems containsBlank="1" containsMixedTypes="1" containsNumber="1" containsInteger="1" minValue="0" maxValue="0"/>
    </cacheField>
    <cacheField name="Q150" numFmtId="0">
      <sharedItems containsBlank="1"/>
    </cacheField>
    <cacheField name="Q150_NOTE" numFmtId="0">
      <sharedItems containsBlank="1" containsMixedTypes="1" containsNumber="1" containsInteger="1" minValue="0" maxValue="0"/>
    </cacheField>
    <cacheField name="Q152" numFmtId="0">
      <sharedItems containsBlank="1" containsMixedTypes="1" containsNumber="1" containsInteger="1" minValue="765" maxValue="765"/>
    </cacheField>
    <cacheField name="Q152_NOTE" numFmtId="0">
      <sharedItems containsBlank="1" containsMixedTypes="1" containsNumber="1" containsInteger="1" minValue="0" maxValue="0"/>
    </cacheField>
    <cacheField name="Compression factor" numFmtId="0">
      <sharedItems containsMixedTypes="1" containsNumber="1" minValue="1.2666666666666666" maxValue="5473" count="48">
        <n v="671.85714285714289"/>
        <e v="#VALUE!"/>
        <n v="19.181818181818183"/>
        <n v="6.333333333333333"/>
        <n v="4"/>
        <n v="12.222222222222221"/>
        <n v="14.428571428571429"/>
        <n v="41.285714285714285"/>
        <n v="367"/>
        <n v="609.22222222222217"/>
        <n v="18.90909090909091"/>
        <n v="1.7777777777777777"/>
        <n v="1.2666666666666666"/>
        <n v="49.444444444444443"/>
        <n v="1220.7142857142858"/>
        <n v="206.4"/>
        <n v="113.11111111111111"/>
        <n v="100.5"/>
        <n v="160.85714285714286"/>
        <n v="140.125"/>
        <n v="128.57142857142858"/>
        <n v="125"/>
        <n v="89.4"/>
        <n v="547.4545454545455"/>
        <n v="274.05882352941177"/>
        <n v="1403.6363636363637"/>
        <n v="50"/>
        <n v="585.5"/>
        <n v="365.09090909090907"/>
        <n v="389.6"/>
        <n v="105"/>
        <n v="5473"/>
        <n v="352.46153846153845"/>
        <s v=""/>
        <n v="802.7"/>
        <n v="148.25"/>
        <n v="8.5714285714285712"/>
        <n v="22.166666666666668"/>
        <n v="15.333333333333334"/>
        <n v="245"/>
        <n v="28.125"/>
        <n v="38.875"/>
        <n v="92.142857142857139"/>
        <n v="55.142857142857146"/>
        <n v="38.200000000000003"/>
        <n v="62.857142857142854"/>
        <n v="65.599999999999994"/>
        <n v="48.57142857142856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x v="0"/>
    <s v="PD"/>
    <n v="9406"/>
    <m/>
    <d v="2007-03-26T00:00:00"/>
    <s v="PDF p.2"/>
    <x v="0"/>
    <s v="According to ##[newline]##http://ctr.bms.com/OneBmsCtd/##[para]##ResultDetailAction.do?prodid=14&amp;trialid=1498"/>
    <s v="Keck PE, Orsulak PJ, Cutler AJ, Sanchez R, Torbeyns A, Marcus RN, et al.  Aripiprazole monotherapy in the treatment of acute bipolar I mania: a randomized, double-blind, placebo- and lithium-controlled study. J Affect Disord. 2009 Jan;112(1-3):36-49."/>
    <s v="According to ##[newline]##http://ctr.bms.com/OneBmsCtd/##[para]##ResultDetailAction.do?prodid=14&amp;trialid=1498"/>
    <n v="14"/>
    <m/>
    <n v="11"/>
    <s v="PDF p.3-10"/>
    <s v="Y"/>
    <m/>
    <n v="85"/>
    <s v="PDF p.118-202"/>
    <s v="Y"/>
    <n v="60"/>
    <s v="PDF p.203-262"/>
    <s v="Y"/>
    <m/>
    <n v="613"/>
    <s v="PDF p.286-898"/>
    <s v="Y"/>
    <m/>
    <n v="139"/>
    <s v="PDF p.900-1038"/>
    <s v="Y"/>
    <m/>
    <n v="64"/>
    <s v="PDF p.1102-1165"/>
    <s v="Y"/>
    <s v="STATISTICAL ANALYSIS PLAN ##[para]##FOR CLINICAL STUDY REPORT ##[para]##A Multicenter, Randomized, Double-Blind, Placebo Controlled ##[para]##Study of Aripiprazole Monotherapy in the Treatment of Acutely ##[para]##Manic Patients with Bipolar I Disorder ##[para]##PROTOCOL CN138-135"/>
    <n v="85"/>
    <s v="PDF p.1495-1579"/>
    <s v="Y"/>
    <m/>
    <n v="893"/>
    <s v="Appendix 5.1 to 5.14 (PDF p.2639-3531)"/>
    <s v="Y"/>
    <m/>
    <n v="119"/>
    <s v="Appendix 6.1 (PDF p.3532-3650)"/>
    <s v="N"/>
    <m/>
    <s v="N/A"/>
    <m/>
    <x v="0"/>
  </r>
  <r>
    <x v="1"/>
    <x v="1"/>
    <s v="TJ"/>
    <n v="4924"/>
    <s v="Two files (175 + 4749)"/>
    <d v="2011-02-15T00:00:00"/>
    <m/>
    <x v="1"/>
    <s v="Site has draft of publication submission. &quot;Rowtasha Manuscript Draft to be Published soon.&quot; (current as of July 30, 2012)"/>
    <s v="http://arthronat.com/images/Rowtasha-Manuscript.pdf"/>
    <m/>
    <s v="N/A"/>
    <m/>
    <n v="8"/>
    <s v=""/>
    <s v="Y"/>
    <s v=""/>
    <n v="55"/>
    <s v=""/>
    <s v="Y"/>
    <n v="19"/>
    <s v="PDF p.102-120"/>
    <s v="Y"/>
    <m/>
    <n v="50"/>
    <s v="PDF p.123-172"/>
    <s v="Y"/>
    <s v="Y"/>
    <n v="95"/>
    <s v="PDF p.179-273"/>
    <s v="Y"/>
    <s v=""/>
    <n v="68"/>
    <s v="PDF p.277-344"/>
    <s v="Y"/>
    <s v=""/>
    <n v="42"/>
    <s v="PDF p.462-503"/>
    <s v="Y"/>
    <s v=""/>
    <n v="3138"/>
    <s v=""/>
    <s v="Y"/>
    <s v=""/>
    <n v="19"/>
    <s v=""/>
    <s v="Y"/>
    <s v=""/>
    <n v="765"/>
    <s v=""/>
    <x v="1"/>
  </r>
  <r>
    <x v="2"/>
    <x v="2"/>
    <s v="TJ"/>
    <n v="518"/>
    <s v=""/>
    <d v="1999-03-30T00:00:00"/>
    <m/>
    <x v="2"/>
    <s v="Pub Med search negative"/>
    <s v="N/A"/>
    <m/>
    <s v="N/A"/>
    <m/>
    <n v="4"/>
    <s v=""/>
    <s v="Y"/>
    <s v="In Methods &amp; Results"/>
    <n v="2"/>
    <s v=""/>
    <s v="Y"/>
    <n v="11"/>
    <s v="PDF p.30-40"/>
    <s v="Y"/>
    <m/>
    <n v="182"/>
    <s v="PDF p.151-332"/>
    <s v="Y"/>
    <s v="Y"/>
    <n v="63"/>
    <s v="PDF p.59-112"/>
    <s v="Y"/>
    <s v=""/>
    <n v="14"/>
    <s v=""/>
    <s v="Y"/>
    <s v=""/>
    <n v="5"/>
    <s v="PDF p.155-159"/>
    <s v="N"/>
    <s v=""/>
    <s v="N/A"/>
    <s v=""/>
    <s v="Y"/>
    <s v=""/>
    <n v="107"/>
    <s v=""/>
    <s v="N"/>
    <s v=""/>
    <s v="N/A"/>
    <s v=""/>
    <x v="1"/>
  </r>
  <r>
    <x v="3"/>
    <x v="3"/>
    <s v="PD"/>
    <n v="211"/>
    <m/>
    <d v="1997-01-13T00:00:00"/>
    <m/>
    <x v="0"/>
    <m/>
    <s v="CAPRIE Steering Committee . A randomised, blinded, trial of clopidogrel versus aspirin in patients at risk of ischaemic events (CAPRIE). Lancet. 1996 Nov 16;348(938):1329–39."/>
    <m/>
    <n v="11"/>
    <m/>
    <n v="6"/>
    <s v="PDF p.4-9"/>
    <s v="Y"/>
    <m/>
    <n v="132"/>
    <s v="PDF p.94-125"/>
    <s v="Y"/>
    <n v="75"/>
    <s v="PDF p.126-200"/>
    <s v="N"/>
    <m/>
    <s v="N/A"/>
    <m/>
    <s v="Y"/>
    <s v="Says so in the table of contents"/>
    <n v="49"/>
    <s v="According to page length provided in the table of contents"/>
    <s v="Y"/>
    <s v="Says so in the table of contents"/>
    <n v="149"/>
    <s v="According to page length provided in the table of contents"/>
    <s v="N"/>
    <m/>
    <s v="N/A"/>
    <m/>
    <s v="Y"/>
    <s v="Using appendices 6.8 to 6.27"/>
    <n v="21698"/>
    <s v="According to page length provided in the table of contents"/>
    <s v="Y"/>
    <s v="Using appendices 6.28 to 6.36"/>
    <n v="10954"/>
    <s v="According to page length provided in the table of contents"/>
    <s v="N"/>
    <m/>
    <s v="N/A"/>
    <m/>
    <x v="2"/>
  </r>
  <r>
    <x v="4"/>
    <x v="3"/>
    <s v="PD"/>
    <n v="114"/>
    <m/>
    <d v="2005-10-03T00:00:00"/>
    <m/>
    <x v="0"/>
    <m/>
    <s v="Sabatine et al, Design and rationale of clopidogrel as adjunctive reperfusion##[para]##Publications##[para]##therapy-thrombolysis in myocardial infarction (CLARITY-TIMI) 28 trial. Am##[para]##(reference):##[para]##Heart J 25; 149: 227-233.##[para]####[para]##Sabatine et al, Addition of clopidogrel to aspirin and fibrinolytic therapy for##[para]##myocardial infarction with ST-segment elevation. NEJM 2005; 352: 1179-1189."/>
    <s v="2 publications"/>
    <n v="18"/>
    <m/>
    <n v="8"/>
    <s v="PDF p.2-9"/>
    <s v="Y"/>
    <m/>
    <n v="12"/>
    <s v="PDF p.81-92"/>
    <s v="Y"/>
    <n v="18"/>
    <s v="PDF p.92-109"/>
    <s v="N"/>
    <m/>
    <s v="N/A"/>
    <m/>
    <s v="Y"/>
    <m/>
    <s v="DK"/>
    <m/>
    <s v="Y"/>
    <m/>
    <s v="DK"/>
    <m/>
    <s v="Y"/>
    <s v="“The complete SAP is provided in Appendix 16.1.9”"/>
    <s v="DK"/>
    <m/>
    <m/>
    <s v="“Clinical outcome events related to efficacy are listed in Appendix 16.2.6.1.##[para]##Appendix 16.2.6.2 lists other cardiac events by patient for the ITT population.”##[para]##“Appendix 16.2.6.1 lists occurrence of efficacy endpoints [ie, occurrence of death,##[para]##cardiovascular death, non-fatal re-infarction, recurrent MI, recurrent myocardial##[para]##ischemia (severe or leading to revascularization), and severe congestive heart failure]##[para]##for the ITT population. Appendices 16.2.8.2 to 16.2.8.5 list CK-MB and troponin##[para]##values for the ITT population patients.”"/>
    <s v="DK"/>
    <m/>
    <s v="Y"/>
    <s v="“12.3.3 Listing of adverse events by patient##[para]##All treatment-emergent AEs, described both by the preferred term and the original term##[para]##used by the Investigator, are provided for each patient in Appendices 16.2.7.6 (serious##[para]##events) and 16.2.7.10 (non-serious events).”"/>
    <s v="DK"/>
    <m/>
    <s v="DK"/>
    <s v="Might be alluded to somewhere in the main text, but I don’t see it."/>
    <s v="DK"/>
    <m/>
    <x v="3"/>
  </r>
  <r>
    <x v="5"/>
    <x v="3"/>
    <s v="TJ"/>
    <n v="56"/>
    <s v=""/>
    <d v="2005-10-05T00:00:00"/>
    <m/>
    <x v="0"/>
    <m/>
    <s v="COMMIT collaborative group. Addition of clopidogrel to aspirin in 45 852 patients with acute myocardial infarction: randomised, placebo-controlled trial. Lancet 2005; 366: 1607-1621"/>
    <s v="http://www.ncbi.nlm.nih.gov/pubmed/16271642"/>
    <n v="14"/>
    <m/>
    <n v="5"/>
    <s v=""/>
    <s v="Y"/>
    <s v=""/>
    <n v="11"/>
    <s v=""/>
    <s v="Y"/>
    <n v="5"/>
    <s v="PDF p.49-53"/>
    <s v="N"/>
    <m/>
    <s v="N/A"/>
    <m/>
    <s v="Y"/>
    <s v="PDF p.13 mentions it in app 16.1.1"/>
    <s v="DK"/>
    <s v=""/>
    <s v="Y"/>
    <s v="PDF p.13 mentions it in app 16.1.2"/>
    <s v="DK"/>
    <s v=""/>
    <s v="Y"/>
    <s v="PDF p.28 mentions it in App 16.1.9.1"/>
    <s v="DK"/>
    <s v=""/>
    <s v="DK"/>
    <s v=""/>
    <s v="DK"/>
    <s v=""/>
    <s v="N"/>
    <s v="PDF p.52"/>
    <s v="N/A"/>
    <s v="PDF p.52"/>
    <s v="N"/>
    <s v=""/>
    <s v="N/A"/>
    <s v=""/>
    <x v="4"/>
  </r>
  <r>
    <x v="6"/>
    <x v="3"/>
    <s v="TJ"/>
    <n v="110"/>
    <s v=""/>
    <d v="2001-10-05T00:00:00"/>
    <m/>
    <x v="0"/>
    <m/>
    <s v="Yusuf S, Zhao F, Mehta SR, Chrolavicius S, Tognoni G, Fox KK. Effects of clopidogrel in addition to aspirin in patients with acute coronary syndromes without ST-segment elevation. N. Engl. J. Med. 2001 Aug 16;345(7):494-502."/>
    <s v="http://www.ncbi.nlm.nih.gov/pubmed/11519503"/>
    <n v="9"/>
    <m/>
    <n v="6"/>
    <s v=""/>
    <s v="Y"/>
    <s v=""/>
    <n v="18"/>
    <s v=""/>
    <s v="Y"/>
    <n v="19"/>
    <s v="PDF p.89-107"/>
    <s v="N"/>
    <m/>
    <s v="N/A"/>
    <m/>
    <s v="Y"/>
    <s v="mentioned on PDF p.12"/>
    <s v="DK"/>
    <s v=""/>
    <s v="Y"/>
    <s v="mentioned on PDF p.12"/>
    <s v="DK"/>
    <s v=""/>
    <s v="Y"/>
    <s v="mentioned on PDF p.12"/>
    <s v="DK"/>
    <s v=""/>
    <s v="Y"/>
    <s v=""/>
    <s v="DK"/>
    <s v="in app 16.2.6"/>
    <s v="Y"/>
    <s v=""/>
    <s v="DK"/>
    <s v="in app 16.2.7"/>
    <s v="N"/>
    <s v=""/>
    <s v="N/A"/>
    <s v=""/>
    <x v="5"/>
  </r>
  <r>
    <x v="7"/>
    <x v="3"/>
    <s v="TJ"/>
    <n v="101"/>
    <s v=""/>
    <d v="2007-06-14T00:00:00"/>
    <m/>
    <x v="0"/>
    <m/>
    <s v="Li JS, Yow E, Berezny KY, Bokesch PM, Takahashi M, Graham TP Jr, et al. Dosing of clopidogrel for platelet inhibition in infants and young children: primary results of the Platelet Inhibition in Children On cLOpidogrel (PICOLO) trial. Circulation. 2008 Jan 29;117(4):553–9. "/>
    <s v="http://www.ncbi.nlm.nih.gov/pubmed/18195173"/>
    <n v="7"/>
    <m/>
    <n v="4"/>
    <s v=""/>
    <s v="Y"/>
    <s v=""/>
    <n v="13"/>
    <s v=""/>
    <s v="Y"/>
    <n v="17"/>
    <s v="PDF p.63-80"/>
    <s v="N"/>
    <m/>
    <s v="N/A"/>
    <m/>
    <s v="Y"/>
    <s v="Mentioned on PDF p.100"/>
    <s v="DK"/>
    <s v=""/>
    <s v="Y"/>
    <s v="Mentioned on PDF p.100"/>
    <s v="DK"/>
    <s v=""/>
    <s v="Y"/>
    <s v="Mentioned on PDF p.100"/>
    <s v="DK"/>
    <s v=""/>
    <s v="Y"/>
    <s v=""/>
    <s v="N/A"/>
    <s v=""/>
    <s v="Y"/>
    <s v=""/>
    <s v="N/A"/>
    <s v=""/>
    <s v="Y"/>
    <s v=""/>
    <s v="DK"/>
    <s v=""/>
    <x v="6"/>
  </r>
  <r>
    <x v="8"/>
    <x v="4"/>
    <s v="TJ"/>
    <n v="289"/>
    <s v=""/>
    <d v="1996-08-24T00:00:00"/>
    <m/>
    <x v="0"/>
    <m/>
    <s v="Besarab A, Bolton WK, Browne JK, Egrie JC, Nissenson AR, Okamoto DM, et al. The effects of normal as compared with low hematocrit values in patients with cardiac disease who are receiving hemodialysis and epoetin. N. Engl. J. Med. 1998 Aug 27;339(9):584–90."/>
    <s v="Called “the Normal Hematocrit Trial (NHT)”##[para]##THIS IS A DISCONTINUED TRIAL"/>
    <n v="7"/>
    <m/>
    <n v="4"/>
    <s v=""/>
    <s v="Y"/>
    <s v=""/>
    <n v="20"/>
    <s v=""/>
    <s v="Y"/>
    <n v="11"/>
    <s v="PDF p.72-82"/>
    <s v="Y"/>
    <s v="Called an appendix, but conceptually the same"/>
    <n v="122"/>
    <s v="PDF p.115-236"/>
    <s v="Y"/>
    <s v=""/>
    <s v="DK"/>
    <s v=""/>
    <s v="N"/>
    <s v=""/>
    <s v="N/A"/>
    <s v=""/>
    <s v="N"/>
    <s v=""/>
    <s v="N/A"/>
    <s v=""/>
    <s v="N/A"/>
    <s v=""/>
    <s v="N/A"/>
    <s v=""/>
    <s v="N/A"/>
    <s v=""/>
    <s v="N/A"/>
    <s v=""/>
    <s v="N/A"/>
    <s v=""/>
    <s v="N/A"/>
    <s v=""/>
    <x v="7"/>
  </r>
  <r>
    <x v="9"/>
    <x v="5"/>
    <s v="TJ"/>
    <n v="3670"/>
    <s v="3670 pages across 26 files (1291 is just the main text, but we also have appendices)"/>
    <d v="2008-07-10T00:00:00"/>
    <m/>
    <x v="0"/>
    <m/>
    <s v="Banzhoff A, Gasparini R, Laghi-Pasini F, Staniscia T, Durando P, Montomoli E, Capecchi P, di Giovanni P, Sticchi L, Gentile C, Hilbert A, Brauer V, Tilman S, Podda A. MF59-adjuvanted H5N1 vaccine induces immunologic memory and heterotypic antibody responses in non-elderly and elderly adults. PLoS ONE. 29;4(2):e4384. Epub 29 Feb 6. "/>
    <s v="http://www.ncbi.nlm.nih.gov/pubmed/19197383"/>
    <n v="10"/>
    <m/>
    <n v="13"/>
    <s v=""/>
    <s v="Y"/>
    <s v=""/>
    <n v="47"/>
    <s v=""/>
    <s v="Y"/>
    <n v="26"/>
    <s v="PDF p.117-142"/>
    <s v="Y"/>
    <m/>
    <n v="1145"/>
    <s v="PDF p.144-1288"/>
    <s v="Y"/>
    <s v=""/>
    <n v="66"/>
    <s v="PDF p.4-69"/>
    <s v="Y"/>
    <s v=""/>
    <n v="30"/>
    <s v="PDF p.2-31"/>
    <s v="Y"/>
    <s v=""/>
    <n v="6"/>
    <s v="PDF p.2-7"/>
    <s v="Y"/>
    <s v=""/>
    <n v="131"/>
    <s v=""/>
    <s v="Y"/>
    <s v=""/>
    <n v="929"/>
    <s v="ID ? DoB redacted"/>
    <s v="Y"/>
    <s v=""/>
    <s v="DK"/>
    <s v="avail on request"/>
    <x v="8"/>
  </r>
  <r>
    <x v="10"/>
    <x v="5"/>
    <s v="TJ"/>
    <n v="5483"/>
    <s v="Includes a a preliminary CSR of 1117 pages dated 16 Dec 2008"/>
    <d v="2009-08-05T00:00:00"/>
    <m/>
    <x v="0"/>
    <m/>
    <s v="Vesikari T, Karvonen A, Tilman S, Borkowski A, Montomoli E, Banzhoff A, et al. Immunogenicity and safety of MF59-adjuvanted H5N1 influenza vaccine from infancy to adolescence. Pediatrics. 2010 Oct;126(4):e762–770."/>
    <s v="http://www.ncbi.nlm.nih.gov/pubmed/20819892"/>
    <n v="9"/>
    <m/>
    <n v="15"/>
    <s v=""/>
    <s v="Y"/>
    <s v=""/>
    <n v="25"/>
    <s v=""/>
    <s v="Y"/>
    <n v="25"/>
    <s v="PDF p.109-133"/>
    <s v="Y"/>
    <m/>
    <n v="1619"/>
    <s v="PDF p.135-400 (part 1); 1-400 (part 2); 1-400 (part 3); 1-400 (part 4) 1-153 (part 5)"/>
    <s v="Y"/>
    <s v="Y"/>
    <n v="73"/>
    <s v="PDF p.4-76"/>
    <s v="Y"/>
    <s v=""/>
    <n v="44"/>
    <s v="PDF p.2-45"/>
    <s v="Y"/>
    <s v=""/>
    <n v="3"/>
    <s v="PDF p.2-4"/>
    <s v="Y"/>
    <s v=""/>
    <n v="30"/>
    <s v="“Site/Subject” column redacted. Page 2375-2404"/>
    <s v="Y"/>
    <s v=""/>
    <n v="577"/>
    <s v="“DoB” column redacted. Plus “other safety data” 177 pages"/>
    <s v="Y"/>
    <s v="part 9"/>
    <s v="DK"/>
    <s v="Available on request"/>
    <x v="9"/>
  </r>
  <r>
    <x v="11"/>
    <x v="6"/>
    <s v="PD"/>
    <n v="208"/>
    <s v="PDF p.53-260"/>
    <d v="2006-11-01T00:00:00"/>
    <m/>
    <x v="0"/>
    <s v="Not published as of November 2006"/>
    <s v="Rümke HC, Bayas JM, de Juanes JR, Caso C, Richardus JH, Campins M, Rombo L, Duval X, Romanenko V, Schwarz TF, Fassakhov R, Abad-Santos F, von Sonnenburg F, Dramé M, Sänger R, Ballou WR. Safety and reactogenicity profile of an adjuvanted H5N1 pandemic candidate vaccine in adults within a phase III safety trial. Vaccine. 2008 May 2;26(19):2378-88. Epub 28 Mar 27."/>
    <s v="http://1.usa.gov/OIUfxa"/>
    <n v="11"/>
    <m/>
    <n v="5"/>
    <s v="PDF p.85-89"/>
    <s v="Y"/>
    <s v="Called “8.  IMMUNOGENICITY RESULTS” – and properly so."/>
    <n v="5"/>
    <s v="PDF p.180-184"/>
    <s v="Y"/>
    <n v="40"/>
    <s v="PDF p.140-179"/>
    <s v="Y"/>
    <s v="Called Supplements"/>
    <n v="59"/>
    <s v="PDF p.186-244"/>
    <s v="Y"/>
    <s v="Appendix 3B Protocol and protocol amendments"/>
    <s v="DK"/>
    <m/>
    <s v="Y"/>
    <s v="Appendix 3C Sample Case Report form (unique pages only)"/>
    <s v="DK"/>
    <m/>
    <s v="Maybe"/>
    <s v="Appendix 3K"/>
    <s v="DK"/>
    <m/>
    <s v="Y"/>
    <s v="Most likely in Appendix Table IIIA lmmunogenicity"/>
    <s v="DK"/>
    <m/>
    <s v="Y"/>
    <s v="Appendix tables IIC, IICi, IICii, IICiii and perhaps more in Appendix 2: serious adverse events/pregnancy"/>
    <s v="DK"/>
    <m/>
    <s v="N"/>
    <m/>
    <s v="N/A"/>
    <m/>
    <x v="10"/>
  </r>
  <r>
    <x v="12"/>
    <x v="7"/>
    <s v="TJ"/>
    <n v="32"/>
    <s v=""/>
    <d v="2000-11-30T00:00:00"/>
    <m/>
    <x v="0"/>
    <m/>
    <s v="Kashiwagi S, Kudoh S, Watanabe A, Yoshimura I. [Clinical efficacy and safety of the selective oral neuraminidase inhibitor oseltamivir in treating acute influenza--placebo-controlled double-blind multicenter phase III trial]. Kansenshōgaku Zasshi. 2000 Dec;74(12):144–61. "/>
    <s v="http://bit.ly/OvZmD"/>
    <n v="18"/>
    <m/>
    <n v="3"/>
    <s v=""/>
    <s v="Y"/>
    <s v=""/>
    <n v="10"/>
    <s v="PDF p.17-26"/>
    <s v="Y"/>
    <n v="6"/>
    <s v="PDF p.27-32"/>
    <s v="DK"/>
    <m/>
    <s v="N/A"/>
    <m/>
    <s v="N"/>
    <s v=""/>
    <s v="N/A"/>
    <s v=""/>
    <s v="N"/>
    <s v=""/>
    <s v="N/A"/>
    <s v=""/>
    <s v="N"/>
    <s v=""/>
    <s v="N/A"/>
    <s v=""/>
    <s v="N"/>
    <s v=""/>
    <s v="N/A"/>
    <s v=""/>
    <s v="N"/>
    <s v=""/>
    <s v="N/A"/>
    <s v=""/>
    <s v="N"/>
    <s v=""/>
    <s v="N/A"/>
    <s v=""/>
    <x v="11"/>
  </r>
  <r>
    <x v="13"/>
    <x v="7"/>
    <s v="PD"/>
    <n v="19"/>
    <m/>
    <d v="2000-11-30T00:00:00"/>
    <m/>
    <x v="0"/>
    <m/>
    <s v="Kashiwagi S, Kudoh S, Watanabe A, Yoshimura I. [Efficacy and safety of the selective oral neuraminidase inhibitor oseltamivir for prophylaxis against influenza--placebo-controlled double-blind multicenter phase III trial]. Kansenshōgaku Zasshi. 2000 Dec;74(12):162–76."/>
    <m/>
    <n v="15"/>
    <m/>
    <n v="3"/>
    <s v="PDF p.2-4"/>
    <s v="Y"/>
    <s v="From synopsis"/>
    <n v="4"/>
    <s v="PDF p.10-13"/>
    <s v="Y"/>
    <n v="4"/>
    <s v="PDF p.13-16"/>
    <s v="DK"/>
    <m/>
    <s v="N/A"/>
    <m/>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s v="N/A"/>
    <s v="This CSR of 19 pages is no more than a translation of the synopsis plus some tables, so almost all expected sections of a CSR are missing."/>
    <x v="12"/>
  </r>
  <r>
    <x v="14"/>
    <x v="7"/>
    <s v="PD"/>
    <n v="1514"/>
    <m/>
    <d v="2000-03-14T00:00:00"/>
    <m/>
    <x v="2"/>
    <m/>
    <s v="N/A"/>
    <m/>
    <s v="N/A"/>
    <m/>
    <n v="3"/>
    <s v="PDF p.2-4"/>
    <s v="Y"/>
    <s v="3.2 Efficacy Parameters"/>
    <n v="21"/>
    <s v="PDF p.44-64"/>
    <s v="Y"/>
    <n v="20"/>
    <s v="PDF p.65-84"/>
    <s v="Y"/>
    <m/>
    <n v="934"/>
    <s v="PDF p.88-1021"/>
    <s v="Y"/>
    <m/>
    <n v="61"/>
    <s v="PDF p.1025-1085"/>
    <s v="Y"/>
    <m/>
    <n v="243"/>
    <s v="PDF p.1092-1334"/>
    <s v="Y"/>
    <m/>
    <n v="4"/>
    <s v="PDF p.1057-1061"/>
    <s v="Y"/>
    <s v="Data in Module 3: “INDIVIDUAL PATIENT LISTINGS OF DEMOGRAPHIC AND EFFICACY DATA”"/>
    <s v="DK"/>
    <m/>
    <s v="Y"/>
    <s v="Data in Module 4: “INDIVIDUAL PATIENT LISTINGS OF SAFETY DATA”"/>
    <s v="DK"/>
    <m/>
    <s v="N"/>
    <m/>
    <s v="N/A"/>
    <m/>
    <x v="1"/>
  </r>
  <r>
    <x v="15"/>
    <x v="7"/>
    <s v="TJ"/>
    <n v="445"/>
    <s v=""/>
    <d v="1999-02-10T00:00:00"/>
    <m/>
    <x v="0"/>
    <m/>
    <s v="Hayden FG, Jennings L, Robson R, Schiff G, Jackson H, Rana B, et al. Oral oseltamivir in human experimental influenza B infection. Antivir. Ther. (Lond.). 2000 Sep;5(3):205-13. "/>
    <s v="http://www.ncbi.nlm.nih.gov/pubmed/11075941"/>
    <n v="9"/>
    <m/>
    <n v="3"/>
    <s v=""/>
    <s v="Y"/>
    <s v=""/>
    <n v="15"/>
    <s v="PDF p.39-54"/>
    <s v="Y"/>
    <n v="8"/>
    <s v="PDF p.64-71"/>
    <s v="Y"/>
    <s v="Called &quot;appendices&quot; but location and content similar to E3 def"/>
    <n v="151"/>
    <s v="PDF p.75-225"/>
    <s v="Y"/>
    <s v=""/>
    <n v="51"/>
    <s v=""/>
    <s v="Y"/>
    <s v=""/>
    <n v="130"/>
    <s v="PDF p.304-433"/>
    <s v="Y"/>
    <s v=""/>
    <n v="17"/>
    <s v="PDF p.282-298"/>
    <s v="Y"/>
    <s v=""/>
    <s v="DK"/>
    <s v=""/>
    <s v="Y"/>
    <s v=""/>
    <s v="DK"/>
    <s v=""/>
    <s v="N"/>
    <s v=""/>
    <s v="N/A"/>
    <s v=""/>
    <x v="13"/>
  </r>
  <r>
    <x v="16"/>
    <x v="7"/>
    <s v="PD"/>
    <n v="614"/>
    <m/>
    <d v="2004-12-15T00:00:00"/>
    <m/>
    <x v="2"/>
    <s v="So says Roche supplied list of trials to Hernan and Lipsitch (CID)"/>
    <s v="N/A"/>
    <s v="http://bit.ly/P0T2Gb"/>
    <s v="N/A"/>
    <m/>
    <n v="5"/>
    <s v="PDF p.13-17"/>
    <s v="Y"/>
    <s v="Section 3.2 efficacy results"/>
    <n v="14"/>
    <s v="PDF p.49-62"/>
    <s v="Y"/>
    <n v="6"/>
    <s v="PDF p.62-67"/>
    <s v="Y"/>
    <s v="Called &quot;appendices&quot; but location and content similar to E3 def"/>
    <n v="125"/>
    <s v="PDF p.73-197"/>
    <s v="Y"/>
    <m/>
    <n v="54"/>
    <s v="PDF p.270-323"/>
    <s v="Y"/>
    <m/>
    <n v="192"/>
    <s v="PDF p.337-528"/>
    <s v="Y"/>
    <m/>
    <n v="26"/>
    <s v="PDF p.529-554"/>
    <s v="Y"/>
    <s v="9 tables mentioned on PDF p.267"/>
    <s v="DK"/>
    <m/>
    <s v="Y"/>
    <m/>
    <n v="18"/>
    <s v="PDF p.248-265"/>
    <s v="N"/>
    <m/>
    <s v="N/A"/>
    <m/>
    <x v="1"/>
  </r>
  <r>
    <x v="17"/>
    <x v="7"/>
    <s v="TJ"/>
    <n v="8545"/>
    <s v="Title page has page numbers for whole doc!"/>
    <d v="2001-01-09T00:00:00"/>
    <m/>
    <x v="0"/>
    <m/>
    <s v="Dutkowski R, Smith JR, Davies BE. Safety and pharmacokinetics of oseltamivir at standard and high dosages. Int. J. Antimicrob. Agents. 2010 May;35(5):461–7."/>
    <s v="http://www.ncbi.nlm.nih.gov/pubmed/20189775"/>
    <n v="7"/>
    <m/>
    <n v="3"/>
    <s v=""/>
    <s v="Y"/>
    <s v="Safety only"/>
    <n v="8"/>
    <s v="PDF p.40-47"/>
    <s v="Y"/>
    <n v="8"/>
    <s v="PDF p.47-54"/>
    <s v="Y"/>
    <s v="Called &quot;appendices&quot; but location and content similar to E3 def"/>
    <n v="176"/>
    <s v="PDF p.58-233"/>
    <s v="Y"/>
    <s v=""/>
    <n v="62"/>
    <s v=""/>
    <s v="Y"/>
    <s v=""/>
    <n v="52"/>
    <s v=""/>
    <s v="N"/>
    <s v="Statistical Hypothesis and Analytical Plan in M1 main body (4 pages) but no self standing chapter/appendix. (PD: in protocol, PDF p.269-271)"/>
    <s v="N/A"/>
    <s v=""/>
    <s v="N"/>
    <s v=""/>
    <s v="N/A"/>
    <s v=""/>
    <s v="Y"/>
    <s v=""/>
    <n v="1437"/>
    <s v="Have added Ms3 and 4 (safety listings) – the whole trial is about safety. (PD: I'd say 1437: PDF p.7109-8545)"/>
    <s v="N"/>
    <s v=""/>
    <s v="N/A"/>
    <s v=""/>
    <x v="14"/>
  </r>
  <r>
    <x v="18"/>
    <x v="7"/>
    <s v="TJ"/>
    <n v="1032"/>
    <s v="Including a 3-page errata corrige"/>
    <d v="1998-12-01T00:00:00"/>
    <m/>
    <x v="0"/>
    <m/>
    <s v="Nicholson KG, Aoki FY, Osterhaus AD, Trottier S, Carewicz O, Mercier CH, et al. Efficacy and safety of oseltamivir in treatment of acute influenza: a randomised controlled trial. Neuraminidase Inhibitor Flu Treatment Investigator Group. Lancet. 2000 May 27;355(9218):1845-50."/>
    <s v="http://www.ncbi.nlm.nih.gov/pubmed/10866439"/>
    <n v="5"/>
    <m/>
    <n v="3"/>
    <s v="PDF p.7-9"/>
    <s v="Y"/>
    <s v=""/>
    <n v="15"/>
    <s v="PDF p.57-71"/>
    <s v="Y"/>
    <n v="14"/>
    <s v="PDF p.71-84"/>
    <s v="Y"/>
    <s v="Called &quot;appendices&quot; but location and content similar to E3 def"/>
    <n v="533"/>
    <s v="PDF p.89-621"/>
    <s v="Y"/>
    <s v=""/>
    <n v="51"/>
    <s v="D version, i.e. final 15670E study. PDF p.625-675"/>
    <s v="Y"/>
    <s v=""/>
    <n v="119"/>
    <s v="PFD p.714-832 (includes diary cards)"/>
    <s v="Y"/>
    <s v="M5. See list at end of this sheet. RAP av in M2 (28 pages"/>
    <n v="28"/>
    <s v="PDF p.680-707"/>
    <s v="Y"/>
    <s v=""/>
    <s v="N/A"/>
    <s v=""/>
    <s v="Y"/>
    <s v=""/>
    <s v="N/A"/>
    <s v=""/>
    <s v="N"/>
    <s v=""/>
    <s v="N/A"/>
    <s v=""/>
    <x v="15"/>
  </r>
  <r>
    <x v="19"/>
    <x v="7"/>
    <s v="PD"/>
    <n v="1018"/>
    <m/>
    <d v="1999-02-08T00:00:00"/>
    <m/>
    <x v="0"/>
    <m/>
    <s v="Treanor JJ, Hayden FG, Vrooman PS, Barbarash R, Bettis R, Riff D, et al. Efficacy and safety of the oral neuraminidase inhibitor oseltamivir in treating acute influenza: a randomized controlled trial. US Oral Neuraminidase Study Group. JAMA. 2000 Feb 23;283(8):1016–24."/>
    <s v="http://jama.jamanetwork.com/article.aspx?articleid=192425"/>
    <n v="9"/>
    <m/>
    <n v="3"/>
    <s v="PDF p.5-7"/>
    <s v="Y"/>
    <m/>
    <n v="19"/>
    <s v="PDF p.54-72"/>
    <s v="Y"/>
    <n v="16"/>
    <s v="PDF p.72-87"/>
    <s v="Y"/>
    <s v="Called &quot;appendices&quot; but location and content similar to E3 def"/>
    <n v="543"/>
    <s v="PDF p.92-634"/>
    <s v="Y"/>
    <m/>
    <n v="49"/>
    <s v="PDF p.638-686"/>
    <s v="Y"/>
    <s v=" "/>
    <n v="192"/>
    <s v="PDF p.716-762, 874-1018"/>
    <s v="Y"/>
    <s v="Called the “Reporting Analysis Plan”"/>
    <n v="17"/>
    <s v="PDF p.691-707"/>
    <s v="Y"/>
    <s v="In Module 3: “INDIVIDUAL SUBJECT LISTING OF EFFICACY AND ##[para]##DEMOGRAPHIC DATA”"/>
    <s v="DK"/>
    <m/>
    <s v="Y"/>
    <s v="In Module 3: “INDIVIDUAL SUBJECT LISTINGS OF SAFETY DATA”"/>
    <s v="DK"/>
    <m/>
    <s v="N"/>
    <m/>
    <s v="N/A"/>
    <m/>
    <x v="16"/>
  </r>
  <r>
    <x v="20"/>
    <x v="7"/>
    <s v="PD"/>
    <n v="804"/>
    <m/>
    <d v="1999-02-04T00:00:00"/>
    <m/>
    <x v="0"/>
    <m/>
    <s v="Hayden FG, Atmar RL, Schilling M, Johnson C, Poretz D, Paar D, et al. Use of the Selective Oral Neuraminidase Inhibitor Oseltamivir to Prevent Influenza. N Engl J Med. 1999 Oct 28;341(18):1336–43."/>
    <m/>
    <n v="8"/>
    <m/>
    <n v="3"/>
    <s v="PDF p.7-9"/>
    <s v="Y"/>
    <s v="3.3 Efficacy Results"/>
    <n v="4"/>
    <s v="PDF p.56-59"/>
    <s v="Y"/>
    <n v="18"/>
    <s v="PDF p.39-56"/>
    <s v="Y"/>
    <s v="Called &quot;appendices&quot; but location and content similar to E3 def"/>
    <n v="299"/>
    <s v="PDF p.63-361"/>
    <s v="Y"/>
    <m/>
    <n v="70"/>
    <s v="PDF p.365-399,  416-450"/>
    <s v="Y"/>
    <m/>
    <n v="57"/>
    <s v="PDF p.483-539"/>
    <s v="Y"/>
    <s v="Called “Reporting Analysis Plan” (RAP)"/>
    <n v="11"/>
    <s v="PDF p.472-482"/>
    <s v="Y"/>
    <s v="In Module 3: “INDIVIDUAL SUBJECT LISTINGS OF DEMOGRAPHIC ##[para]##DATA, CONCURRENT DISEASES AND TREATMENTS, ##[para]##AND EFFICACY DATA”"/>
    <s v="DK"/>
    <m/>
    <s v="Y"/>
    <s v="In Module 4: “INDIVIDUAL SUBJECT DATA LISTINGS OF SAFETY ##[para]##DATA”"/>
    <s v="DK"/>
    <m/>
    <s v="N"/>
    <m/>
    <s v="N/A"/>
    <m/>
    <x v="17"/>
  </r>
  <r>
    <x v="21"/>
    <x v="7"/>
    <s v="TJ"/>
    <n v="458"/>
    <s v="252 pages in WV15707 PDF and 206 pages in JV15823 PDF"/>
    <d v="1999-02-15T00:00:00"/>
    <m/>
    <x v="2"/>
    <m/>
    <s v="N/A"/>
    <m/>
    <s v="N/A"/>
    <m/>
    <n v="3"/>
    <s v=""/>
    <s v="Y"/>
    <s v=""/>
    <n v="3"/>
    <s v="PDF p.73-75 of JV15823 PDF"/>
    <s v="Y"/>
    <n v="12"/>
    <s v="PDF p.76-87"/>
    <s v="Y"/>
    <s v="Called &quot;appendices&quot; but location and content similar to E3 def"/>
    <n v="148"/>
    <s v="PDF p.91-238"/>
    <s v="Y"/>
    <s v=""/>
    <n v="41"/>
    <s v="PDF p.4-44"/>
    <s v="Y"/>
    <s v=""/>
    <n v="131"/>
    <s v="pdf p.98-229; includes diary cards"/>
    <s v="Y"/>
    <s v=""/>
    <n v="44"/>
    <s v="PDF p.49-92"/>
    <s v="Y"/>
    <s v=""/>
    <s v="DK"/>
    <s v=""/>
    <s v="Y"/>
    <s v=""/>
    <s v="DK"/>
    <s v=""/>
    <s v="N"/>
    <s v=""/>
    <s v="N/A"/>
    <s v=""/>
    <x v="1"/>
  </r>
  <r>
    <x v="22"/>
    <x v="7"/>
    <s v="PD"/>
    <n v="642"/>
    <s v="PDF is 661 pages, but PDF p.643-661 is trial JVI5824, so I am not counting it."/>
    <d v="1999-03-02T00:00:00"/>
    <m/>
    <x v="2"/>
    <s v="So says Roche supplied list of trials to Hernan and Lipsitch (CID)"/>
    <s v="N/A"/>
    <m/>
    <s v="N/A"/>
    <m/>
    <n v="3"/>
    <s v="PDF p.3-5"/>
    <s v="Y"/>
    <s v="3.3 Efficacy Results"/>
    <n v="2"/>
    <s v="PDF p.59-60"/>
    <s v="Y"/>
    <n v="23"/>
    <s v="PDF p.37-59"/>
    <s v="Y"/>
    <s v="Called &quot;appendices&quot; but location and content similar to E3 def"/>
    <n v="344"/>
    <s v="PDF p.63-406"/>
    <s v="Y"/>
    <m/>
    <n v="35"/>
    <s v="PDF p.410-444"/>
    <s v="Y"/>
    <m/>
    <n v="32"/>
    <s v="PDF p.460-491"/>
    <s v="Y"/>
    <s v="Called “Reporting Analysis Plan” (RAP)"/>
    <n v="25"/>
    <s v="PDF p.492-516"/>
    <s v="Y"/>
    <s v="In Module 3: “LISTINGS OF DEMOGRAPHIC AND EFFICACY DATA”"/>
    <s v="DK"/>
    <m/>
    <s v="Y"/>
    <m/>
    <n v="77"/>
    <s v="PDF p.117-191, 356-357"/>
    <s v="N"/>
    <m/>
    <s v="N/A"/>
    <m/>
    <x v="1"/>
  </r>
  <r>
    <x v="23"/>
    <x v="7"/>
    <s v="TJ"/>
    <n v="525"/>
    <s v=""/>
    <d v="1999-02-22T00:00:00"/>
    <m/>
    <x v="2"/>
    <m/>
    <s v="N/A"/>
    <m/>
    <s v="N/A"/>
    <m/>
    <n v="3"/>
    <s v=""/>
    <s v="Y"/>
    <s v=""/>
    <n v="2"/>
    <s v=""/>
    <s v="Y"/>
    <n v="10"/>
    <s v="PDF p.47-56"/>
    <s v="Y"/>
    <s v="Called &quot;appendices&quot; but location and content similar to E3 def"/>
    <n v="161"/>
    <s v="PDF p.60-220"/>
    <s v="Y"/>
    <s v=""/>
    <n v="49"/>
    <s v="PDF p.224-272"/>
    <s v="Y"/>
    <s v=""/>
    <n v="164"/>
    <s v="PDF p.340-503, includes diary card"/>
    <s v="Y"/>
    <s v=""/>
    <n v="45"/>
    <s v="PDF p.288-332"/>
    <s v="Y"/>
    <s v="M3"/>
    <s v="N/A"/>
    <s v=""/>
    <s v="Y"/>
    <s v="The M4 content is reported as: LISTINGS OF SAFETY DATA##[para]##Listings of Previous/Concomitant Diseases##[para]##Listings of Previous/Concomitant Medications##[para]##Laboratory Parameters##[para]##Vital Signs##[para]##WHERE’s SAF DATA? (PD thinks we should take them at their word)"/>
    <s v="DK"/>
    <s v=""/>
    <s v="N"/>
    <s v=""/>
    <s v="N/A"/>
    <s v=""/>
    <x v="1"/>
  </r>
  <r>
    <x v="24"/>
    <x v="7"/>
    <s v="PD"/>
    <n v="1126"/>
    <m/>
    <d v="2000-03-08T00:00:00"/>
    <m/>
    <x v="0"/>
    <m/>
    <s v="Whitley RJ, Hayden FG, Reisinger KS, Young N, Dutkowski R, Ipe D, et al. Oral oseltamivir treatment of influenza in children. Pediatr. Infect. Dis. J. 2001 Feb;20(2):127–33."/>
    <s v="http://1.usa.gov/NWRqdV"/>
    <n v="7"/>
    <m/>
    <n v="3"/>
    <s v="PDF p.4-6"/>
    <s v="Y"/>
    <s v="Section 3.2 efficacy results"/>
    <n v="22"/>
    <s v="PDF p.59-80 (174-58 to 174-80)"/>
    <s v="Y"/>
    <n v="14"/>
    <s v="PDF p.89-102 (174-88 to 174-101)"/>
    <s v="Y"/>
    <s v="Called &quot;appendices&quot; but location and content similar to E3 def"/>
    <n v="407"/>
    <s v="PDF p.109-515"/>
    <s v="Y"/>
    <s v="Dated February 9, 1999 (WV15758C), on PDF p.519."/>
    <n v="62"/>
    <s v="PDF p.519-580"/>
    <s v="Y"/>
    <m/>
    <n v="405"/>
    <s v="PDF p.637-1041"/>
    <s v="Y"/>
    <s v="Called the “REPORTING ANALYSIS PLAN” (RAP)"/>
    <n v="23"/>
    <s v="PDF p.608-630"/>
    <s v="Y"/>
    <s v="Module IIIa: “LISTINGS OF DEMOGRAPHIC, EFFICACY AND ##[para]##PHARMACODYNAMIC DATA”"/>
    <s v="DK"/>
    <m/>
    <s v="Y"/>
    <m/>
    <n v="112"/>
    <s v="PDF p.230-289 and PDF p.375-416"/>
    <s v="N"/>
    <m/>
    <s v="N/A"/>
    <m/>
    <x v="18"/>
  </r>
  <r>
    <x v="25"/>
    <x v="7"/>
    <s v="TJ"/>
    <n v="1121"/>
    <s v=""/>
    <d v="2000-04-01T00:00:00"/>
    <m/>
    <x v="0"/>
    <m/>
    <s v="Johnston SL, Ferrero F, Garcia ML, Dutkowski R. Oral oseltamivir improves pulmonary function and reduces exacerbation frequency for influenza-infected children with asthma. Pediatr. Infect. Dis. J. 2005 Mar;24(3):225–32. "/>
    <s v="http://www.ncbi.nlm.nih.gov/pubmed/15750458"/>
    <n v="8"/>
    <m/>
    <n v="3"/>
    <s v=""/>
    <s v="Y"/>
    <s v=""/>
    <n v="22"/>
    <s v="PDF p.60-82"/>
    <s v="Y"/>
    <n v="11"/>
    <s v="PDF p.82-92"/>
    <s v="Y"/>
    <s v="Called &quot;appendices&quot; but location and content similar to E3 def"/>
    <n v="280"/>
    <s v="PDF p.98-377"/>
    <s v="Y"/>
    <s v=""/>
    <n v="116"/>
    <s v="PDF p.381-437 and 478-536"/>
    <s v="Y"/>
    <s v=""/>
    <n v="366"/>
    <s v="PDF p.665 to 1030"/>
    <s v="Y"/>
    <s v="RAP from p 570 to 653"/>
    <n v="83"/>
    <s v="With Tables."/>
    <s v="Y"/>
    <s v=""/>
    <s v="N/A"/>
    <s v=""/>
    <s v="Y"/>
    <s v="Module 4"/>
    <s v="DK"/>
    <s v=""/>
    <s v="N/A"/>
    <s v=""/>
    <s v="N/A"/>
    <s v=""/>
    <x v="19"/>
  </r>
  <r>
    <x v="26"/>
    <x v="7"/>
    <s v="TJ"/>
    <n v="900"/>
    <s v=""/>
    <d v="2000-01-19T00:00:00"/>
    <m/>
    <x v="0"/>
    <m/>
    <s v="Welliver R, Monto AS, Carewicz O, Schatteman E, Hassman M, Hedrick J, et al. Effectiveness of Oseltamivir in Preventing Influenza in Household Contacts: A Randomized Controlled Trial. JAMA. 2001 Feb 14;285(6):748-54."/>
    <s v="http://jama.jamanetwork.com/article.aspx?articleid=193547"/>
    <n v="7"/>
    <m/>
    <n v="3"/>
    <s v=""/>
    <s v="Y"/>
    <s v=""/>
    <n v="13"/>
    <s v="PDF p.50-62"/>
    <s v="Y"/>
    <n v="8"/>
    <s v="PDF p.62-69"/>
    <s v="Y"/>
    <s v="Called &quot;appendices&quot; but location and content similar to E3 def"/>
    <n v="458"/>
    <s v="PDF p.78-535"/>
    <s v="Y"/>
    <s v=""/>
    <n v="55"/>
    <s v="PDF p.539-593"/>
    <s v="Y"/>
    <s v=""/>
    <n v="133"/>
    <s v="PDF p.642-774"/>
    <s v="Y"/>
    <s v=""/>
    <n v="15"/>
    <s v="PDF p.871-885"/>
    <s v="Y"/>
    <s v=""/>
    <s v="DK"/>
    <s v=""/>
    <s v="Y"/>
    <s v=""/>
    <s v="DK"/>
    <s v=""/>
    <s v="N"/>
    <s v=""/>
    <s v="N/A"/>
    <s v=""/>
    <x v="20"/>
  </r>
  <r>
    <x v="27"/>
    <x v="7"/>
    <s v="TJ"/>
    <n v="683"/>
    <s v=""/>
    <d v="2000-04-01T00:00:00"/>
    <m/>
    <x v="2"/>
    <m/>
    <s v="N/A"/>
    <m/>
    <s v="N/A"/>
    <m/>
    <n v="2"/>
    <s v=""/>
    <s v="Y"/>
    <s v=""/>
    <n v="13"/>
    <s v="PDF p.37-50"/>
    <s v="Y"/>
    <n v="18"/>
    <s v="PDF p.50-67"/>
    <s v="Y"/>
    <s v="Called &quot;appendices&quot; but location and content similar to E3 def"/>
    <n v="147"/>
    <s v="PDF p.71-217"/>
    <s v="Y"/>
    <s v=""/>
    <n v="57"/>
    <s v="PDF p.221-277"/>
    <s v="Y"/>
    <s v=""/>
    <n v="335"/>
    <s v="PDF p.285-619"/>
    <s v="N"/>
    <s v="No mention of SAP other than &quot;will be produced&quot; PDF p.259"/>
    <s v="N/A"/>
    <s v="M5"/>
    <s v="Y"/>
    <s v=""/>
    <s v="N/A"/>
    <s v=""/>
    <s v="Y"/>
    <s v=""/>
    <s v="N/A"/>
    <s v=""/>
    <s v="N"/>
    <s v=""/>
    <s v="N/A"/>
    <s v=""/>
    <x v="1"/>
  </r>
  <r>
    <x v="28"/>
    <x v="7"/>
    <s v="PD"/>
    <n v="973"/>
    <m/>
    <d v="2000-11-29T00:00:00"/>
    <m/>
    <x v="2"/>
    <s v="Only presented in a conference according to Roche supplied list of Tamiflu trials, as given in Hernan Lipsitch letter (CID)"/>
    <s v="N/A"/>
    <m/>
    <s v="N/A"/>
    <m/>
    <n v="3"/>
    <s v="PDF p.12-14"/>
    <s v="Y"/>
    <s v="3.2  Efficacy Results"/>
    <n v="21"/>
    <s v="PDF p.44-64"/>
    <s v="Y"/>
    <n v="17"/>
    <s v="PDF p.64-80"/>
    <s v="Y"/>
    <s v="Appendices 1-61 (described PDF p.9-11)"/>
    <n v="257"/>
    <s v="PDF p.86-342"/>
    <s v="Y"/>
    <m/>
    <m/>
    <s v="PDF p.346-396"/>
    <s v="Y"/>
    <m/>
    <n v="109"/>
    <s v="PDF p.412-520"/>
    <s v="Y"/>
    <m/>
    <n v="71"/>
    <s v="PDF p.793-863"/>
    <s v="Y"/>
    <s v="in Module 3: “LISTINGS OF DEMOGRAPHIC DATA, ##[para]##CONCURRENT DISEASES AND TREATMENTS, ##[para]##AND EFFICACY DATA”"/>
    <s v="DK"/>
    <m/>
    <s v="Y"/>
    <s v="In Module 4: “LISTINGS OF SAFETY DATA”"/>
    <s v="DK"/>
    <m/>
    <s v="N"/>
    <m/>
    <s v="N/A"/>
    <m/>
    <x v="1"/>
  </r>
  <r>
    <x v="29"/>
    <x v="7"/>
    <s v="TJ"/>
    <n v="875"/>
    <s v=""/>
    <d v="2000-01-19T00:00:00"/>
    <m/>
    <x v="0"/>
    <m/>
    <s v="Peters PH Jr, Gravenstein S, Norwood P, De Bock V, Van Couter A, Gibbens M, et al. Long-term use of oseltamivir for the prophylaxis of influenza in a vaccinated frail older population. J Am Geriatr Soc. 2001 Aug;49(8):1025-31."/>
    <m/>
    <n v="7"/>
    <m/>
    <n v="3"/>
    <s v=""/>
    <s v="Y"/>
    <s v=""/>
    <n v="9"/>
    <s v="PDF p.64-72"/>
    <s v="Y"/>
    <n v="25"/>
    <s v="PDF p.39-64"/>
    <s v="Y"/>
    <s v="Called &quot;appendices&quot; but location and content similar to E3 def"/>
    <n v="259"/>
    <s v="PDF p.80-340"/>
    <s v="Y"/>
    <s v=""/>
    <n v="39"/>
    <s v="WV15825C; PDF p.344-382"/>
    <s v="Y"/>
    <s v=""/>
    <n v="288"/>
    <s v="PDF p.389-559, 561-677"/>
    <s v="Y"/>
    <s v=""/>
    <n v="36"/>
    <s v="M5; PD: pdf p.683-718"/>
    <s v="Y"/>
    <s v=""/>
    <s v="DK"/>
    <s v="M3"/>
    <s v="Y"/>
    <s v=""/>
    <s v="DK"/>
    <s v="Strange inversion: efficacy IPD is in M3, Saf in M4 the contrary to normal pratice"/>
    <s v="N"/>
    <s v=""/>
    <s v="N/A"/>
    <s v=""/>
    <x v="21"/>
  </r>
  <r>
    <x v="30"/>
    <x v="7"/>
    <s v="PD"/>
    <n v="894"/>
    <m/>
    <d v="2002-06-14T00:00:00"/>
    <m/>
    <x v="0"/>
    <s v="http://bit.ly/MaWNbg"/>
    <s v="Hayden FG, Belshe R, Villanueva C, Lanno R, Hughes C, Small I, et al. Management of Influenza in Households: A Prospective, Randomized Comparison of Oseltamivir Treatment With or Without Postexposure Prophylaxis. J Infect Dis. 2004 Feb 1;189(3):440–9."/>
    <m/>
    <n v="10"/>
    <m/>
    <n v="3"/>
    <s v="PDF p.3-5"/>
    <s v="Y"/>
    <s v="3.2 efficacy results"/>
    <n v="30"/>
    <s v="PDF p.54-85"/>
    <s v="Y"/>
    <n v="13"/>
    <s v="PDF p.85-97"/>
    <s v="Y"/>
    <s v="Called &quot;appendices&quot; but location and content similar to E3 def"/>
    <n v="456"/>
    <s v="PDF p.119-574"/>
    <s v="Y"/>
    <m/>
    <n v="72"/>
    <s v="PDF p.577-648"/>
    <s v="Y"/>
    <m/>
    <n v="78"/>
    <s v="PDF p.676-753 (there is a strange break in numbering in the PDF between the index case and contact case report forms"/>
    <s v="Y"/>
    <m/>
    <n v="45"/>
    <s v="PDF p.850-894"/>
    <s v="Y"/>
    <m/>
    <s v="DK"/>
    <s v="In Module III"/>
    <s v="Y"/>
    <s v="366-452, ae01_1a, ae01_w1a to 570"/>
    <n v="149"/>
    <m/>
    <s v="N"/>
    <m/>
    <s v="N/A"/>
    <m/>
    <x v="22"/>
  </r>
  <r>
    <x v="31"/>
    <x v="8"/>
    <s v="TJ"/>
    <n v="6022"/>
    <s v="528+952+640+660+224+89+856+2073"/>
    <d v="1998-11-24T00:00:00"/>
    <m/>
    <x v="0"/>
    <m/>
    <s v="Keller MB, Ryan ND, Strober M, et al. Efficacy of paroxetine in the treatment of adolescent major depression: a randomized, controlled trial. J Am Acad Child Adolesc Psychiatry 2001;40(7):762-772."/>
    <m/>
    <n v="11"/>
    <m/>
    <n v="9"/>
    <s v=""/>
    <s v="Y"/>
    <s v=""/>
    <n v="21"/>
    <s v=""/>
    <s v="Y"/>
    <n v="29"/>
    <s v="PDF p.92-120"/>
    <s v="Y"/>
    <m/>
    <n v="401"/>
    <s v="PDF p.128-528"/>
    <s v="Y"/>
    <s v=""/>
    <n v="47"/>
    <s v="PDF p.2-48, App A"/>
    <s v="Y"/>
    <s v=""/>
    <n v="460"/>
    <s v="PDF p.96-555"/>
    <s v="Y"/>
    <s v=""/>
    <n v="6"/>
    <s v="PDF p.922-927"/>
    <s v="Y"/>
    <s v=""/>
    <n v="660"/>
    <s v="App C"/>
    <s v="Y"/>
    <s v=""/>
    <n v="224"/>
    <s v="App D"/>
    <m/>
    <s v=""/>
    <m/>
    <s v=""/>
    <x v="23"/>
  </r>
  <r>
    <x v="32"/>
    <x v="8"/>
    <s v="PD"/>
    <n v="4659"/>
    <s v="494+897+345+875+71+96+1827+54"/>
    <d v="1998-11-19T00:00:00"/>
    <m/>
    <x v="0"/>
    <s v="“None published as of August 1998.” (Synopsis, PDF p.3)"/>
    <s v="Berard R, Fong R, Carpenter DJ, Thomason C, Wilkinson C. An international, multicenter, placebo-controlled trial of paroxetine in adolescents with major depressive disorder. J Child Adolesc Psychopharmacol. 2006 Apr;16(1-2):59–75."/>
    <s v="Found on GSK online trial registry"/>
    <n v="17"/>
    <m/>
    <n v="9"/>
    <s v="PDF p.3-11"/>
    <s v="Y"/>
    <m/>
    <n v="20"/>
    <s v="PDF p.64-83"/>
    <s v="Y"/>
    <n v="31"/>
    <s v="PDF p.84-104"/>
    <s v="Y"/>
    <m/>
    <n v="387"/>
    <s v="PDF p.108-494"/>
    <s v="Y"/>
    <m/>
    <m/>
    <m/>
    <s v="Y"/>
    <m/>
    <m/>
    <m/>
    <s v="Unclear"/>
    <s v="Appendix I is a “Statistical Appendix” but it’s unclear what this contains.  There is a brief explanation of statistical methods on PDF p.45-52"/>
    <m/>
    <m/>
    <s v="Y"/>
    <m/>
    <m/>
    <m/>
    <s v="Y"/>
    <m/>
    <m/>
    <m/>
    <s v="Maybe"/>
    <s v="PDF p.18: “Appendix H: Case Report Form Tabulations”  Unclear what this is."/>
    <m/>
    <m/>
    <x v="24"/>
  </r>
  <r>
    <x v="33"/>
    <x v="8"/>
    <s v="TJ"/>
    <n v="15440"/>
    <s v="790+1011+1027+709+2253+2405+3146+4099"/>
    <d v="1999-08-19T00:00:00"/>
    <m/>
    <x v="0"/>
    <m/>
    <s v="Geller DA, Biederman J, Stewart SE, et al. Impact of comorbidity on treatment response to paroxetine in pediatric obsessive-compulsive disorder: is the use of exclusion criteria empirically supported in randomized clinical trials. J Child Adol Psychopharmacol 2003;13(Suppl 1):S19-29."/>
    <m/>
    <n v="11"/>
    <m/>
    <n v="7"/>
    <s v=""/>
    <s v="Y"/>
    <s v=""/>
    <n v="22"/>
    <s v="“Efficacy results”"/>
    <s v="Y"/>
    <n v="23"/>
    <s v="PDF p.107-129"/>
    <s v="Y"/>
    <m/>
    <n v="655"/>
    <s v="PDF p.136-790"/>
    <s v="Y"/>
    <s v=""/>
    <n v="52"/>
    <s v="PDF p.4-55"/>
    <s v="Y"/>
    <s v=""/>
    <n v="445"/>
    <s v="PDF p.79-523"/>
    <s v="Y"/>
    <s v=""/>
    <n v="9"/>
    <s v="PDF p.45-53"/>
    <s v="Y"/>
    <s v=""/>
    <n v="709"/>
    <s v=""/>
    <s v="Y"/>
    <s v=""/>
    <s v="N/A"/>
    <s v=""/>
    <s v="Y"/>
    <s v=""/>
    <s v="N/A"/>
    <s v=""/>
    <x v="25"/>
  </r>
  <r>
    <x v="34"/>
    <x v="8"/>
    <s v="PD"/>
    <n v="400"/>
    <s v="78+310+10+2"/>
    <d v="2000-05-22T00:00:00"/>
    <s v="PDF p.5: “MARCH 24, 2000”"/>
    <x v="0"/>
    <s v="http://www.gsk.com/media/paroxetine/bibliography.pdf lists publication, but trial apparently not listed in GSK registry http://search.gsk-clinicalstudyregister.com##[newline]##/search?q=29060%2F511"/>
    <s v="Braconnier A, Le Coent R, Cohen D. Paroxetine versus clomipramine in adolescents with severe major depression: a double-blind, randomized, multicenter trial. J Am Acad Child Adolesc Psychiatry 2003;42:22-29."/>
    <m/>
    <n v="8"/>
    <m/>
    <n v="3"/>
    <s v="PDF p.3-5"/>
    <s v="Y"/>
    <m/>
    <n v="19"/>
    <s v="PDF p.43-61"/>
    <s v="Y"/>
    <n v="12"/>
    <s v="PDF p.62-73"/>
    <s v="Y"/>
    <m/>
    <n v="1"/>
    <s v="PDF p.75"/>
    <s v="Y"/>
    <m/>
    <s v="DK"/>
    <m/>
    <s v="Y"/>
    <m/>
    <s v="DK"/>
    <m/>
    <s v="Y"/>
    <m/>
    <s v="DK"/>
    <m/>
    <s v="DK"/>
    <m/>
    <m/>
    <m/>
    <s v="DK"/>
    <m/>
    <m/>
    <m/>
    <s v="Y"/>
    <s v="mentioned on bottom of PDF p.8"/>
    <s v="N/A"/>
    <m/>
    <x v="26"/>
  </r>
  <r>
    <x v="35"/>
    <x v="8"/>
    <s v="TJ"/>
    <n v="5855"/>
    <s v="1259+1163+969+909+197+110+1248"/>
    <d v="2002-05-31T00:00:00"/>
    <s v="Approval date by MD"/>
    <x v="0"/>
    <s v="“Publication: None published as of the date of this report.”"/>
    <s v="Wagner KD, Berard R, Stein MB, et al. A multicenter, randomized, double-blind, placebo-controlled trial of paroxetine in children and adolescents with social anxiety disorder. Arch Gen Psychiatry 2004;61:1153-1162."/>
    <m/>
    <n v="10"/>
    <m/>
    <n v="6"/>
    <s v=""/>
    <s v="Y"/>
    <s v=""/>
    <n v="40"/>
    <s v=""/>
    <s v="Y"/>
    <n v="65"/>
    <s v="PDF p.176-240"/>
    <s v="Y"/>
    <m/>
    <n v="1009"/>
    <s v="PDF p.251-1259"/>
    <s v="Y"/>
    <s v=""/>
    <n v="98"/>
    <s v=""/>
    <s v="Y"/>
    <s v=""/>
    <n v="89"/>
    <s v="PDF p.102-190"/>
    <s v="Y"/>
    <s v="PDF p.57 mentions a RAP"/>
    <s v="DK"/>
    <s v=""/>
    <s v="Y"/>
    <s v=""/>
    <n v="909"/>
    <s v=""/>
    <s v="Y"/>
    <s v=""/>
    <s v="N/A"/>
    <s v=""/>
    <s v="N"/>
    <s v=""/>
    <s v="N/A"/>
    <s v=""/>
    <x v="27"/>
  </r>
  <r>
    <x v="36"/>
    <x v="8"/>
    <s v="PD"/>
    <n v="4016"/>
    <s v="1039+820+564+241+75+80+1197"/>
    <d v="2001-07-30T00:00:00"/>
    <m/>
    <x v="0"/>
    <s v="Publication:  No publication as of 20 July 2001."/>
    <s v="Emslie GJ, Wagner KD, Kutcher S, et al. Paroxetine Treatment in Children and Adolescents With Major Depressive Disorder: A Randomized, Multicenter, Double-Blind, Placebo-Controlled Trial. Journal of the American Academy of Child &amp;amp; Adolescent Psychiatry. 45(6): 79-719, June 26."/>
    <s v="According to http://www.gsk-clinicalstudyregister.com##[newline]##/result_detail.jsp?protocolId=296%2f##[newline]##71&amp;studyId=E65F57E-CA12-443B-B9-1AC3481BAA4A##[newline]##&amp;compound=paroxetine"/>
    <n v="11"/>
    <m/>
    <n v="5"/>
    <s v="PDF p.3-7"/>
    <s v="Y"/>
    <s v="Called “Efficacy Results” PDF p.100"/>
    <n v="24"/>
    <s v="PDF p.100-123"/>
    <s v="Y"/>
    <n v="45"/>
    <s v="PDF p.124-168"/>
    <s v="Y"/>
    <m/>
    <n v="861"/>
    <s v="PDF p.179-1039"/>
    <s v="Y"/>
    <m/>
    <s v="DK"/>
    <m/>
    <s v="Y"/>
    <m/>
    <s v="DK"/>
    <m/>
    <s v="DK"/>
    <s v="Has “Appendix H: Statistical Report” but unclear what this contains."/>
    <m/>
    <m/>
    <s v="Y"/>
    <m/>
    <m/>
    <m/>
    <s v="Y"/>
    <m/>
    <m/>
    <m/>
    <s v="DK"/>
    <m/>
    <m/>
    <m/>
    <x v="28"/>
  </r>
  <r>
    <x v="37"/>
    <x v="8"/>
    <s v="TJ"/>
    <n v="3896"/>
    <s v="1178+692+654+283+142+91+856"/>
    <d v="2001-11-14T00:00:00"/>
    <m/>
    <x v="0"/>
    <s v="“No publications as of 14 November 2001”"/>
    <s v="Geller DA, Wagner KD, Emslie GJ, et al. Paroxetine treatment in children and adolescents with obsessivecompulsive disorder: a randomized, multicenter, double-blind, placebo-controlled trial. J Am Acad Child Adolesc Psychiatry 2004;43(11):1387-1396."/>
    <m/>
    <n v="10"/>
    <m/>
    <n v="7"/>
    <s v=""/>
    <s v="Y"/>
    <s v=""/>
    <n v="34"/>
    <s v=""/>
    <s v="Y"/>
    <n v="58"/>
    <s v="PDF p.157-214"/>
    <s v="Y"/>
    <m/>
    <n v="955"/>
    <s v="PDF p.224-1178"/>
    <s v="Y"/>
    <s v=""/>
    <s v="DK"/>
    <s v=""/>
    <s v="Y"/>
    <s v="mentioned in TOC"/>
    <s v="DK"/>
    <s v=""/>
    <s v="Y"/>
    <s v="PDF p.29 mentions statistical methods being part of the protocol"/>
    <s v="DK"/>
    <s v=""/>
    <s v="Y"/>
    <s v=""/>
    <s v="DK"/>
    <s v=""/>
    <s v="Y"/>
    <s v=""/>
    <s v="DK"/>
    <s v=""/>
    <s v="N"/>
    <s v=""/>
    <s v="N/A"/>
    <s v=""/>
    <x v="29"/>
  </r>
  <r>
    <x v="38"/>
    <x v="8"/>
    <s v="PD"/>
    <n v="1260"/>
    <s v="469+259+387+145"/>
    <d v="2002-02-24T00:00:00"/>
    <m/>
    <x v="0"/>
    <s v="“None as of February 2002.”"/>
    <s v="Findling RL, Nucci G, Piergies AA, et al. Multiple dose pharmacokinetics of paroxetine in children and adolescents with major depressive disorder or obsessive-compulsive disorder. Neuropsychopharmacology 2006;31:1274-1285."/>
    <s v="Listed on GSK trial register: http://bit.ly/ItMkls"/>
    <n v="12"/>
    <m/>
    <n v="5"/>
    <s v="PDF p.3-7"/>
    <s v="N"/>
    <m/>
    <m/>
    <m/>
    <s v="Y"/>
    <n v="23"/>
    <s v="PDF p.48-70"/>
    <s v="Y"/>
    <m/>
    <n v="385"/>
    <s v="PDF p.85-469"/>
    <s v="Y"/>
    <m/>
    <m/>
    <m/>
    <s v="Y"/>
    <m/>
    <m/>
    <m/>
    <s v="Y"/>
    <s v="Not an appendix, but in the main report, PDF p.36-38 provide some details"/>
    <n v="3"/>
    <s v="PDF p.36-38"/>
    <s v="DK"/>
    <m/>
    <m/>
    <m/>
    <s v="N"/>
    <m/>
    <s v="N/A"/>
    <m/>
    <s v="N"/>
    <m/>
    <m/>
    <m/>
    <x v="30"/>
  </r>
  <r>
    <x v="39"/>
    <x v="8"/>
    <s v="TJ"/>
    <n v="5473"/>
    <s v="2405+770+292+192+179+125+1437+71+2"/>
    <d v="2002-09-16T00:00:00"/>
    <m/>
    <x v="0"/>
    <s v="Conference abstract only at time of CSR"/>
    <s v="Fong R, Carpenter D, Lipschitz A, et al. Long-term safety and tolerability of paroxetine. J Child Adolesc Psychopharmacol 2005;15:856."/>
    <s v="This is a conference abstract published in a scientific journal."/>
    <n v="1"/>
    <m/>
    <n v="8"/>
    <s v=""/>
    <s v="Y"/>
    <s v=""/>
    <n v="33"/>
    <s v="Results only"/>
    <s v="Y"/>
    <n v="93"/>
    <s v="PDF p.126-218"/>
    <s v="Y"/>
    <m/>
    <n v="2143"/>
    <s v="PDF p.263-2405"/>
    <s v="Y"/>
    <s v="footnote on page 35 mentions it in App A"/>
    <s v="DK"/>
    <s v=""/>
    <s v="Y"/>
    <s v="in App. A, mentioned on PDF p.35"/>
    <s v="DK"/>
    <s v=""/>
    <s v="DK"/>
    <s v="cannot find mention other than App H &quot;statistical reports&quot; which seems like output rather than methods"/>
    <s v="N/A"/>
    <s v=""/>
    <s v="Y"/>
    <s v=""/>
    <s v="DK"/>
    <s v=""/>
    <s v="Y"/>
    <s v=""/>
    <s v="DK"/>
    <s v=""/>
    <s v="N"/>
    <s v=""/>
    <s v="N/A"/>
    <s v=""/>
    <x v="31"/>
  </r>
  <r>
    <x v="40"/>
    <x v="9"/>
    <s v="PD"/>
    <n v="4582"/>
    <m/>
    <d v="2006-06-12T00:00:00"/>
    <m/>
    <x v="0"/>
    <s v="http://clinicaltrials.gov/ct2/show/NCT00214578?term=D1441C00125&amp;rank=1"/>
    <s v="Newcomer JW, Ratner RE, Eriksson JW, Emsley R, Meulien D, Miller F, Leonova-Edlund J, Leong RW, Brecher M. A 24-week, multicenter, open-label, randomized study to compare changes in glucose metabolism in patients with schizophrenia receiving treatment with olanzapine, quetiapine, or risperidone. J Clin Psychiatry. 2009 Apr;70(4):487-99. Epub 2009 Apr 7."/>
    <s v="http://www.ncbi.nlm.nih.gov/pubmed/19358783"/>
    <n v="13"/>
    <m/>
    <n v="13"/>
    <m/>
    <s v="Y"/>
    <m/>
    <n v="11"/>
    <m/>
    <s v="Y"/>
    <n v="78"/>
    <s v="PDF p.126-203"/>
    <s v="Y"/>
    <m/>
    <n v="330"/>
    <s v="PDF p.212-541"/>
    <s v="Y"/>
    <m/>
    <n v="93"/>
    <s v="PDF p.546-638 (includes appendices to the protocol); dated “26 August 2003”"/>
    <s v="Y"/>
    <m/>
    <n v="230"/>
    <s v="PDF p.746-975"/>
    <s v="Y"/>
    <m/>
    <n v="38"/>
    <s v="PDF p.1409-1446"/>
    <s v="Y"/>
    <m/>
    <n v="447"/>
    <s v="PDF p.2617-3063"/>
    <s v="Y"/>
    <m/>
    <n v="73"/>
    <s v="PDF p.3066-3138"/>
    <s v="N"/>
    <m/>
    <m/>
    <m/>
    <x v="32"/>
  </r>
  <r>
    <x v="41"/>
    <x v="9"/>
    <s v="PD"/>
    <n v="6434"/>
    <m/>
    <d v="2007-06-19T00:00:00"/>
    <m/>
    <x v="2"/>
    <s v="“No publications provided” according to http://www.clinicaltrials.gov/ct2/show/NCT00081380"/>
    <m/>
    <m/>
    <m/>
    <m/>
    <n v="13"/>
    <s v="PDF p.2-14"/>
    <s v="Y"/>
    <s v="Called “EFFICACY AND PHARMACOKINETIC RESULTS”"/>
    <n v="28"/>
    <s v="PDF p.138-165"/>
    <s v="Y"/>
    <n v="113"/>
    <s v="PDF p.165-277"/>
    <s v="Y"/>
    <m/>
    <n v="3511"/>
    <s v="PDF p.284-3794"/>
    <s v="Y"/>
    <m/>
    <n v="86"/>
    <s v="PDF p.3797-3882"/>
    <s v="Y"/>
    <m/>
    <n v="421"/>
    <s v="PDF p.4000-4420"/>
    <s v="Y"/>
    <m/>
    <n v="52"/>
    <s v="PDF p.6350-6401"/>
    <s v="Y"/>
    <s v="App 12.2.6"/>
    <s v="DK"/>
    <m/>
    <s v="Y"/>
    <s v="App 12.2.7, mentioned on PDF p.5896"/>
    <s v="DK"/>
    <m/>
    <s v="N"/>
    <m/>
    <s v="N/A"/>
    <m/>
    <x v="33"/>
  </r>
  <r>
    <x v="42"/>
    <x v="9"/>
    <s v="TJ"/>
    <n v="8027"/>
    <s v=""/>
    <d v="2005-07-01T00:00:00"/>
    <m/>
    <x v="0"/>
    <m/>
    <s v="Calabrese JR, Keck PE Jr, Macfadden W, Minkwitz M, Ketter TA, Weisler RH, Cutler AJ, McCoy R, Wilson E, Mullen J. A randomised, double-blind, placebo-controlled trial of quetiapine in the treatment of bipolar I or II depression. Am J Psychiatry 2005; 162:1351-60"/>
    <s v="http://www.ncbi.nlm.nih.gov/pubmed/15994719"/>
    <n v="10"/>
    <m/>
    <n v="8"/>
    <s v=""/>
    <s v="Y"/>
    <s v=""/>
    <n v="25"/>
    <s v=""/>
    <s v="Y"/>
    <n v="48"/>
    <s v="PDF p.104-151"/>
    <s v="Y"/>
    <m/>
    <n v="1455"/>
    <s v="PDF p.158-1612"/>
    <s v="Y"/>
    <s v=""/>
    <n v="98"/>
    <s v="PDF p.1618-1704"/>
    <s v="Y"/>
    <s v=""/>
    <n v="228"/>
    <s v="PDF p. 2087-2313"/>
    <s v="Y"/>
    <s v="App 12.1.9"/>
    <n v="33"/>
    <s v="PDF p.3003-3035"/>
    <s v="Y"/>
    <s v=""/>
    <n v="1194"/>
    <s v=""/>
    <s v="Y"/>
    <s v=""/>
    <n v="706"/>
    <s v=""/>
    <s v="Y"/>
    <s v="App 12.3 PDF p.8026"/>
    <s v="DK"/>
    <s v=""/>
    <x v="34"/>
  </r>
  <r>
    <x v="43"/>
    <x v="9"/>
    <s v="TJ"/>
    <n v="3459"/>
    <s v=""/>
    <d v="1996-06-12T00:00:00"/>
    <m/>
    <x v="3"/>
    <m/>
    <s v="“No publications produced at this time”"/>
    <m/>
    <s v="N/A"/>
    <m/>
    <n v="7"/>
    <s v="PDF p.20-26"/>
    <s v="Y"/>
    <s v=""/>
    <n v="16"/>
    <s v="PDF p.63-78"/>
    <s v="Y"/>
    <n v="66"/>
    <s v="PDF p.79-145"/>
    <s v="Y"/>
    <m/>
    <n v="2181"/>
    <s v="PDF p.150-167, 178-2340"/>
    <s v="Y"/>
    <s v="D1/pdf 3188"/>
    <n v="126"/>
    <s v="PDF p.3188-3252, 3271-3331"/>
    <s v="Y"/>
    <s v="Specimens"/>
    <n v="105"/>
    <s v="PDF p.3082-3186"/>
    <s v="Y"/>
    <s v=""/>
    <s v="DK"/>
    <s v="From TOC"/>
    <s v="Y"/>
    <s v="Only individual data tabulations (PD says what about App G?)"/>
    <s v="DK"/>
    <s v=""/>
    <s v="Y"/>
    <s v="App G, G12 in particular mentioned on PDF p.82"/>
    <s v="DK"/>
    <s v=""/>
    <s v="N"/>
    <s v=""/>
    <s v="N/A"/>
    <s v=""/>
    <x v="1"/>
  </r>
  <r>
    <x v="44"/>
    <x v="9"/>
    <s v="PD"/>
    <n v="185"/>
    <m/>
    <d v="2006-03-02T00:00:00"/>
    <m/>
    <x v="3"/>
    <s v="“None at report time”"/>
    <s v="DK"/>
    <m/>
    <s v="DK"/>
    <m/>
    <n v="8"/>
    <m/>
    <s v="Y"/>
    <m/>
    <n v="15"/>
    <m/>
    <s v="Y"/>
    <n v="82"/>
    <s v="PDF p.101-182"/>
    <s v="Y"/>
    <m/>
    <n v="1148"/>
    <s v="Calculated based on TOC, PDF p.14"/>
    <s v="Y"/>
    <s v="App 12.1.1 top of PDF p.38"/>
    <s v="DK"/>
    <m/>
    <s v="DK"/>
    <m/>
    <s v="DK"/>
    <m/>
    <s v="DK"/>
    <m/>
    <s v="N"/>
    <m/>
    <s v="DK"/>
    <s v="Remainder left blank as there are no appendices available, so I think it’s better not to even fill it out."/>
    <s v="DK"/>
    <s v="Remainder left blank as there are no appendices available, so I think it’s better not to even fill it out."/>
    <s v="DK"/>
    <s v="Remainder left blank as there are no appendices available, so I think it’s better not to even fill it out."/>
    <s v="DK"/>
    <s v="Remainder left blank as there are no appendices available, so I think it’s better not to even fill it out."/>
    <s v="DK"/>
    <s v="Remainder left blank as there are no appendices available, so I think it’s better not to even fill it out."/>
    <s v="DK"/>
    <s v="Remainder left blank as there are no appendices available, so I think it’s better not to even fill it out."/>
    <x v="1"/>
  </r>
  <r>
    <x v="45"/>
    <x v="9"/>
    <s v="TJ"/>
    <n v="6135"/>
    <s v=""/>
    <d v="2007-06-19T00:00:00"/>
    <m/>
    <x v="2"/>
    <s v="&quot;No publications provided&quot; according to http://clinicaltrials.gov/ct2/show/NCT00107731"/>
    <s v="N/A"/>
    <m/>
    <s v="N/A"/>
    <s v="Appendix 12.1.11 Publications based on the study is not av to us"/>
    <n v="12"/>
    <s v=""/>
    <s v="Y"/>
    <s v=""/>
    <n v="25"/>
    <s v="PDF p.138-163"/>
    <s v="Y"/>
    <n v="109"/>
    <s v="PDF p.163-271"/>
    <s v="Y"/>
    <m/>
    <n v="3665"/>
    <s v="PDF p.279-3943"/>
    <s v="Y"/>
    <s v=""/>
    <n v="86"/>
    <s v="PDF p.3948-4033"/>
    <s v="Y"/>
    <s v=""/>
    <n v="981"/>
    <s v="PDF p.4329-5309"/>
    <s v="Y"/>
    <s v=""/>
    <s v="DK"/>
    <s v="We know it exists (PDF p.3945)"/>
    <s v="Y"/>
    <s v="App 12.2.6"/>
    <s v="DK"/>
    <s v="We know it exists (PDF p.140)"/>
    <s v="Y"/>
    <s v=""/>
    <s v="DK"/>
    <s v="We know it exists (PDF p.165)"/>
    <s v="Y"/>
    <s v="PDF p.51 mentions them"/>
    <s v="DK"/>
    <s v=""/>
    <x v="1"/>
  </r>
  <r>
    <x v="46"/>
    <x v="9"/>
    <s v="TJ"/>
    <n v="1507"/>
    <s v=""/>
    <d v="2005-12-01T00:00:00"/>
    <m/>
    <x v="2"/>
    <s v="&quot;No publications provided&quot; according to http://clinicaltrials.gov/ct2/show/NCT00083954"/>
    <s v="N/A"/>
    <m/>
    <s v="N/A"/>
    <m/>
    <n v="9"/>
    <s v=""/>
    <s v="Y"/>
    <s v=""/>
    <n v="24"/>
    <s v="PDF p.78-101"/>
    <s v="Y"/>
    <n v="44"/>
    <s v="PDF p.102-145"/>
    <s v="Y"/>
    <m/>
    <n v="1356"/>
    <s v="PDF p.151-1506"/>
    <s v="N"/>
    <s v=""/>
    <s v="N/A"/>
    <s v=""/>
    <s v="N"/>
    <s v=""/>
    <s v="N/A"/>
    <s v=""/>
    <s v="Y"/>
    <s v="Mentioned in App 12.1.9, PDF p.56"/>
    <s v="DK"/>
    <s v=""/>
    <s v="Y"/>
    <s v="App 12.2.6"/>
    <s v="DK"/>
    <s v="we know it exists (PDF p.79)"/>
    <s v="Y"/>
    <s v="App 12.2.7 and others, PDF p.103"/>
    <s v="DK"/>
    <s v="we know it exists (PDF p.103)"/>
    <s v="N"/>
    <s v=""/>
    <s v="N/A"/>
    <s v=""/>
    <x v="1"/>
  </r>
  <r>
    <x v="47"/>
    <x v="10"/>
    <s v="TJ"/>
    <n v="2599"/>
    <s v="Each page is numbered 1 /2598) etc!!!"/>
    <d v="1995-12-13T00:00:00"/>
    <m/>
    <x v="3"/>
    <m/>
    <m/>
    <m/>
    <m/>
    <m/>
    <n v="4"/>
    <s v=""/>
    <s v="Y"/>
    <s v="Spread among methods and results, i.e. procedures etc"/>
    <n v="5"/>
    <s v="Pages of Results text plus all the appendices, tables etc"/>
    <s v="Y"/>
    <n v="17"/>
    <s v="PDF p.64-81"/>
    <s v="Y"/>
    <m/>
    <n v="414"/>
    <s v="PDF p.87-500"/>
    <s v="Y"/>
    <s v="Y"/>
    <n v="70"/>
    <s v=""/>
    <s v="Y"/>
    <s v=""/>
    <s v="DK"/>
    <s v=""/>
    <s v="Y"/>
    <s v="Statistical Analysis Programs Listings &amp; Selection of Statistical Analysis Outputs"/>
    <n v="7"/>
    <s v=""/>
    <s v="Y"/>
    <s v=""/>
    <n v="573"/>
    <s v="From pdf 829 to 1401"/>
    <s v="Y"/>
    <s v=""/>
    <n v="147"/>
    <s v="From 1402 to 1549"/>
    <s v="Y"/>
    <s v=""/>
    <s v="DK"/>
    <s v=""/>
    <x v="33"/>
  </r>
  <r>
    <x v="48"/>
    <x v="10"/>
    <s v="TJ"/>
    <n v="2096"/>
    <s v=""/>
    <d v="1995-12-18T00:00:00"/>
    <m/>
    <x v="2"/>
    <s v="No according to Eyding et al (2010), Table 1: http://www.bmj.com/content/341/bmj.c4737"/>
    <s v="N/A"/>
    <m/>
    <s v="N/A"/>
    <m/>
    <n v="6"/>
    <s v=""/>
    <s v="Y"/>
    <s v="In the study plan"/>
    <n v="6"/>
    <s v="But other bits are sprinkled throughout the document"/>
    <s v="Y"/>
    <n v="20"/>
    <s v="PDF p.66-85"/>
    <s v="Y"/>
    <m/>
    <n v="446"/>
    <s v="PDF p.93-538"/>
    <s v="Y"/>
    <s v=""/>
    <n v="129"/>
    <s v="Includes earlier versions and country specific versions of the protocol"/>
    <s v="Y"/>
    <s v=""/>
    <s v="DK"/>
    <s v="“A complete CRF is filed in the Study Master File”"/>
    <s v="Y"/>
    <s v="As program listings and analysis outputs"/>
    <n v="8"/>
    <s v="PDF 726-733. There is an “approved 2002” date stamp but I think it post dates the SAS templates and empty outputs by a decade"/>
    <s v="Y"/>
    <s v=""/>
    <n v="444"/>
    <s v=""/>
    <s v="Y"/>
    <s v=""/>
    <n v="85"/>
    <s v=""/>
    <s v="Y"/>
    <s v=""/>
    <s v="DK"/>
    <s v=""/>
    <x v="1"/>
  </r>
  <r>
    <x v="49"/>
    <x v="10"/>
    <s v="PD"/>
    <n v="1186"/>
    <m/>
    <d v="1995-11-29T00:00:00"/>
    <m/>
    <x v="0"/>
    <s v="Yes according to Eyding et al (2010), Table 1: http://www.bmj.com/content/341/bmj.c4737"/>
    <s v="Massana J, Möller HJ, Burrows GD, Montenegro RM. Reboxetine: a double-blind comparison with fluoxetine in major depressive disorder. Int Clin Psychopharmacol. 1999 Mar;14(2):73–80."/>
    <m/>
    <n v="8"/>
    <m/>
    <n v="5"/>
    <s v="PDF p.20-24"/>
    <s v="Y"/>
    <m/>
    <n v="4"/>
    <s v="PDF p.53-56"/>
    <s v="Y"/>
    <n v="14"/>
    <s v="PDF p.56-69"/>
    <s v="Y"/>
    <m/>
    <n v="352"/>
    <s v="PDF p.77-428"/>
    <s v="Y"/>
    <m/>
    <n v="65"/>
    <s v="PDF p.435-499"/>
    <s v="Y"/>
    <m/>
    <m/>
    <m/>
    <s v="Y"/>
    <s v="Not an appendix, however."/>
    <n v="6"/>
    <s v="PDF p.40-45"/>
    <s v="Y"/>
    <s v="I’m considering Listings 12.0 through 16.0 (Hamilton Depression Rating Scale, Factors and Total Score, Montgomery Asberg Depression Rating scale, and Clinical global impression) as all part of “Individual efficacy response data”"/>
    <n v="172"/>
    <s v="PDF p.721-892"/>
    <s v="Y"/>
    <m/>
    <n v="56"/>
    <s v="PDF p.893-948"/>
    <s v="N"/>
    <m/>
    <m/>
    <m/>
    <x v="35"/>
  </r>
  <r>
    <x v="50"/>
    <x v="10"/>
    <s v="PD"/>
    <n v="1466"/>
    <m/>
    <d v="1995-11-20T00:00:00"/>
    <m/>
    <x v="3"/>
    <m/>
    <m/>
    <m/>
    <m/>
    <m/>
    <n v="4"/>
    <s v="PDF p.19-22"/>
    <s v="Y"/>
    <m/>
    <n v="4"/>
    <s v="PDF p.51-54"/>
    <s v="Y"/>
    <n v="13"/>
    <s v="PDF p.54-66"/>
    <s v="Y"/>
    <m/>
    <n v="371"/>
    <s v="PDF p.72-442"/>
    <s v="Y"/>
    <s v="App 12.1.1.##[para]####[para]##PDF p. 466: “The   final  Medical   Study  Report     will  be  written  by   the ##[para]##Product  Leader  and  will  be  submitted  to  the  Investigator ##[para]##for  approval  and  signature.”"/>
    <n v="64"/>
    <s v="PDF p.446-509"/>
    <s v="Y"/>
    <s v="App 12.1.2"/>
    <s v="N/A"/>
    <m/>
    <s v="Y"/>
    <s v="App 12.1.11 “Statistical analysis Programs Listings”##[para]####[para]##Just computer code; not human language."/>
    <n v="8"/>
    <s v="PDF p.544-551"/>
    <s v="Y"/>
    <s v="App 12.2.2 Listing 12.0 through 16.0"/>
    <n v="262"/>
    <s v="PDF p.774-1035"/>
    <s v="Y"/>
    <s v="App 12.2.2 listing 17.0"/>
    <n v="81"/>
    <s v="PDF p.1036-1116"/>
    <s v="N"/>
    <m/>
    <s v="N/A"/>
    <m/>
    <x v="33"/>
  </r>
  <r>
    <x v="51"/>
    <x v="10"/>
    <s v="TJ"/>
    <n v="307"/>
    <m/>
    <d v="1995-11-15T00:00:00"/>
    <s v="PDF p.2"/>
    <x v="3"/>
    <m/>
    <s v="N/A"/>
    <m/>
    <s v="N/A"/>
    <m/>
    <n v="2"/>
    <s v="PDF p.11-12"/>
    <s v="Y"/>
    <m/>
    <n v="2"/>
    <s v="PDF p.25-27"/>
    <s v="Y"/>
    <n v="4"/>
    <s v="PDF p.27-31"/>
    <s v="Y"/>
    <s v="Called &quot;Tables&quot;"/>
    <n v="74"/>
    <s v="PDF p.35-108"/>
    <s v="Y"/>
    <s v="App 12.1.1"/>
    <n v="21"/>
    <s v="PDF p.112-173"/>
    <s v="Y"/>
    <s v="App 12.1.2 &quot;CRF Sample&quot;"/>
    <s v="N/A"/>
    <s v="“A complete CRF is filed in the Study Master File” (PDF p.174)"/>
    <s v="N"/>
    <m/>
    <s v="N/A"/>
    <m/>
    <s v="Y"/>
    <s v="Within individual data listings (App 12.2.2)"/>
    <n v="18"/>
    <s v="PDF p.220-237"/>
    <s v="Y"/>
    <s v="Within individual data listings (App 12.2.2)"/>
    <n v="2"/>
    <s v="PDF p.238-239"/>
    <s v="Y"/>
    <s v="PDF p.307: App 12.2.3 &quot;CRFs&quot; Individual patient CRFs are filed in the Study Master File"/>
    <s v="N/A"/>
    <m/>
    <x v="1"/>
  </r>
  <r>
    <x v="52"/>
    <x v="10"/>
    <s v="PD"/>
    <n v="88"/>
    <m/>
    <d v="2001-11-19T00:00:00"/>
    <m/>
    <x v="2"/>
    <s v="No according to Eyding et al (2010), Table 1: http://www.bmj.com/content/341/bmj.c4737"/>
    <s v="N/A"/>
    <s v="PDF p.5: “Publication Reference:  none”##[para]####[para]##And PDF p.16: “Appendix 1.11 List of Publications Based on the Study (not applicable)”"/>
    <s v="N/A"/>
    <m/>
    <n v="6"/>
    <s v="PDF p.5-10"/>
    <s v="Y"/>
    <m/>
    <n v="14"/>
    <s v="PDF p.49-62"/>
    <s v="Y"/>
    <n v="22"/>
    <s v="PDF p.62-83"/>
    <s v="Y"/>
    <s v="Called “Table Section”"/>
    <s v="DK"/>
    <m/>
    <s v="Y"/>
    <m/>
    <s v="DK"/>
    <s v="Cannot even guess as page numbers are not given in the TOC."/>
    <s v="Y"/>
    <m/>
    <s v="DK"/>
    <s v="Cannot even guess as page numbers are not given in the TOC."/>
    <s v="Not applicable"/>
    <s v="TOC says this section is “not applicable” !!!"/>
    <s v="Not applicable"/>
    <s v="TOC says this section is “not applicable”"/>
    <s v="Not applicable"/>
    <s v="TOC says this section is “not applicable”"/>
    <s v="Not applicable"/>
    <s v="TOC says this section is “not applicable”"/>
    <s v="Y"/>
    <m/>
    <s v="DK"/>
    <s v="Cannot even guess as page numbers are not given in the TOC."/>
    <s v="Y"/>
    <s v="Says “provided upon request”"/>
    <s v="DK"/>
    <s v="Cannot even guess as page numbers are not given in the TOC."/>
    <x v="1"/>
  </r>
  <r>
    <x v="53"/>
    <x v="10"/>
    <s v="TJ"/>
    <n v="2079"/>
    <s v=""/>
    <d v="2003-08-15T00:00:00"/>
    <m/>
    <x v="3"/>
    <m/>
    <s v="N/A"/>
    <m/>
    <s v="N/A"/>
    <m/>
    <n v="5"/>
    <s v=""/>
    <s v="Y"/>
    <s v=""/>
    <n v="9"/>
    <s v=""/>
    <s v="Y"/>
    <n v="11"/>
    <s v="PDF p.46-56"/>
    <s v="N"/>
    <m/>
    <s v="N/A"/>
    <m/>
    <s v="Y"/>
    <s v="From pdf page 61"/>
    <n v="56"/>
    <s v="Including protocol appendices. PDF p.61-116"/>
    <s v="Y"/>
    <s v="From pdf page 312"/>
    <n v="485"/>
    <s v="Also av concomitant medication and other form 60 pages all together. PDF p.124-608"/>
    <s v="Y"/>
    <s v=""/>
    <n v="4"/>
    <s v="PDF p.94-97"/>
    <s v="N"/>
    <s v=""/>
    <s v="N/A"/>
    <s v=""/>
    <s v="Y"/>
    <s v=""/>
    <n v="113"/>
    <s v="PDF p.1623-1735. Mixture of aggregate and individual, concomitant medication and laboratory comments"/>
    <s v="N"/>
    <s v=""/>
    <s v="N/A"/>
    <s v=""/>
    <x v="1"/>
  </r>
  <r>
    <x v="54"/>
    <x v="10"/>
    <s v="PD"/>
    <n v="2537"/>
    <m/>
    <d v="1996-01-30T00:00:00"/>
    <m/>
    <x v="3"/>
    <m/>
    <m/>
    <m/>
    <m/>
    <m/>
    <n v="7"/>
    <s v="PDF p.23-29"/>
    <s v="Y"/>
    <m/>
    <n v="6"/>
    <s v="PDF p.67-72"/>
    <s v="Y"/>
    <n v="22"/>
    <s v="PDF p.73-94"/>
    <s v="Y"/>
    <m/>
    <n v="569"/>
    <s v="PDF p.103-671"/>
    <s v="Y"/>
    <s v="Dated June  15,  1992. PDF p.675 states: “This   protocol   contains   strictly  confidential   information ##[para]##which    is   not    to    be    communicated    or    published    unless ##[para]##previously authorized  by  FICE  R  &amp; D.”"/>
    <n v="73"/>
    <s v="PDF p.675-747"/>
    <s v="Y"/>
    <m/>
    <s v="DK"/>
    <m/>
    <s v="Y"/>
    <s v="But only program code, no narrative."/>
    <n v="5"/>
    <s v="PDF p.809-813"/>
    <s v="Y"/>
    <s v="I’m including Hamilton depression rating scale; Hamilton depression rating scale: factors and total score; Montgomery Asberg Depression Rating Scale; geriatric Depression Scale; Clinical Global Impression"/>
    <n v="581"/>
    <s v="PDF p.1274-1854"/>
    <s v="Y"/>
    <m/>
    <n v="173"/>
    <s v="PDF p.1855-2027"/>
    <s v="Y"/>
    <s v="PDF p.2537: “12.2.3   CRFs ##[para]##Individual Patient CRFs are filed in the Study Master File.”"/>
    <s v="DK"/>
    <m/>
    <x v="33"/>
  </r>
  <r>
    <x v="55"/>
    <x v="10"/>
    <s v="TJ"/>
    <n v="60"/>
    <s v=""/>
    <d v="2003-01-20T00:00:00"/>
    <m/>
    <x v="0"/>
    <s v="Yes according to Eyding et al (2010), Table 1: http://www.bmj.com/content/341/bmj.c4737"/>
    <s v="Langworth S, Bodlund O, Agren H. Efficacy and tolerability of reboxetine compared with citalopram: a double-blind study in patients with major depressive disorder. J Clin Psychopharmacol 2006;26:121-7."/>
    <s v="http://www.ncbi.nlm.nih.gov/pubmed/16633139"/>
    <n v="7"/>
    <m/>
    <n v="5"/>
    <s v=""/>
    <s v="Y"/>
    <s v="In Methods"/>
    <n v="10"/>
    <s v="+ 10 in results"/>
    <s v="Y"/>
    <n v="2"/>
    <s v="PDF p.46-47"/>
    <s v="N"/>
    <m/>
    <s v="N/A"/>
    <m/>
    <s v="N"/>
    <s v="“The protocol including amendments is stored in the master file at##[para]##Pharmacia”."/>
    <s v="N/A"/>
    <s v=""/>
    <s v="N"/>
    <s v=""/>
    <s v="N/A"/>
    <s v=""/>
    <s v="N"/>
    <s v=""/>
    <s v="N/A"/>
    <s v=""/>
    <s v="Unclear"/>
    <s v="Maybe App 2?"/>
    <s v="N/A"/>
    <s v=""/>
    <s v="Unclear"/>
    <s v="Maybe App 3?"/>
    <s v="N/A"/>
    <s v=""/>
    <s v="N"/>
    <s v=""/>
    <s v="N/A"/>
    <s v=""/>
    <x v="36"/>
  </r>
  <r>
    <x v="56"/>
    <x v="10"/>
    <s v="PD"/>
    <n v="89"/>
    <m/>
    <d v="2001-03-23T00:00:00"/>
    <m/>
    <x v="2"/>
    <s v="No according to Eyding et al (2010), Table 1: http://www.bmj.com/content/341/bmj.c4737"/>
    <s v="N/A"/>
    <s v="The report states: “Publication (reference):  None”"/>
    <s v="N/A"/>
    <m/>
    <n v="5"/>
    <s v="PDF p.5-9"/>
    <s v="Y"/>
    <m/>
    <n v="17"/>
    <s v="PDF p.46-62"/>
    <s v="Y"/>
    <n v="25"/>
    <s v="PDF p.62-86"/>
    <s v="Y"/>
    <m/>
    <s v="DK"/>
    <s v="“Statistical tables” start on page 89, but we don’t have this in our holdings."/>
    <s v="Y"/>
    <m/>
    <s v="DK"/>
    <s v="Cannot even guess as page numbers are not given in the TOC."/>
    <s v="Y"/>
    <m/>
    <s v="DK"/>
    <s v="Cannot even guess as page numbers are not given in the TOC."/>
    <s v="N"/>
    <m/>
    <m/>
    <m/>
    <s v="N"/>
    <m/>
    <m/>
    <m/>
    <s v="Y"/>
    <s v="Called “Appendix 13. Safety Data Listings (Each Patient)”"/>
    <s v="DK"/>
    <s v="Cannot even guess as page numbers are not given in the TOC."/>
    <s v="Y"/>
    <m/>
    <s v="DK"/>
    <s v="Cannot even guess as page numbers are not given in the TOC."/>
    <x v="1"/>
  </r>
  <r>
    <x v="57"/>
    <x v="10"/>
    <s v="TJ"/>
    <n v="112"/>
    <s v=""/>
    <d v="2001-04-26T00:00:00"/>
    <m/>
    <x v="2"/>
    <s v="No according to Eyding et al (2010), Table 1: http://www.bmj.com/content/341/bmj.c4737"/>
    <s v="N/A"/>
    <s v="The report states: “Publication (reference):  None”"/>
    <s v="N/A"/>
    <m/>
    <n v="7"/>
    <s v=""/>
    <s v="Y"/>
    <s v=""/>
    <n v="19"/>
    <s v="In Results"/>
    <s v="Y"/>
    <n v="31"/>
    <s v="PDF p.75-105"/>
    <s v="N"/>
    <m/>
    <s v="N/A"/>
    <m/>
    <s v="Y"/>
    <s v="App 4"/>
    <s v="N/A"/>
    <s v=""/>
    <s v="Y"/>
    <s v="App 5"/>
    <s v="DK"/>
    <s v=""/>
    <s v="N"/>
    <s v=""/>
    <s v="N/A"/>
    <s v=""/>
    <s v="N"/>
    <s v=""/>
    <s v="N/A"/>
    <s v=""/>
    <s v="Y"/>
    <s v=""/>
    <s v="DK"/>
    <s v=""/>
    <s v="N"/>
    <s v=""/>
    <s v="N/A"/>
    <s v=""/>
    <x v="1"/>
  </r>
  <r>
    <x v="58"/>
    <x v="10"/>
    <s v="PD"/>
    <n v="133"/>
    <m/>
    <d v="2001-02-06T00:00:00"/>
    <m/>
    <x v="0"/>
    <s v="Yes according to Eyding et al (2010), Table 1: http://www.bmj.com/content/341/bmj.c4737"/>
    <s v="Ferguson JM, Wesnes KA, Schwartz GE. Reboxetine versus paroxetine versus placebo: effects on cognitive functioning in depressed patients. Int Clin Psychopharmacol. 2003 Jan;18(1):9–14. "/>
    <m/>
    <n v="6"/>
    <m/>
    <n v="8"/>
    <s v="PDF p.5-12"/>
    <s v="Y"/>
    <m/>
    <n v="22"/>
    <s v="PDF p.57-78"/>
    <s v="Y"/>
    <n v="32"/>
    <s v="PDF p.78-109"/>
    <s v="N"/>
    <m/>
    <s v="N/A"/>
    <m/>
    <s v="Y"/>
    <s v="App 4"/>
    <s v="DK"/>
    <s v="Cannot even guess as page numbers are not given in the TOC."/>
    <s v="Y"/>
    <s v="App 5"/>
    <s v="DK"/>
    <s v="Cannot even guess as page numbers are not given in the TOC."/>
    <s v="N"/>
    <m/>
    <m/>
    <m/>
    <s v="N"/>
    <m/>
    <m/>
    <m/>
    <s v="Y"/>
    <s v="App 16"/>
    <s v="DK"/>
    <s v="Cannot even guess as page numbers are not given in the TOC."/>
    <s v="N"/>
    <m/>
    <m/>
    <m/>
    <x v="37"/>
  </r>
  <r>
    <x v="59"/>
    <x v="10"/>
    <s v="TJ"/>
    <n v="65"/>
    <s v=""/>
    <d v="2001-03-23T00:00:00"/>
    <s v="Last amended"/>
    <x v="2"/>
    <s v="No according to Eyding et al (2010), Table 1: http://www.bmj.com/content/341/bmj.c4737"/>
    <s v="N/A"/>
    <s v="The report states: “Publication (reference):  None”"/>
    <s v="N/A"/>
    <m/>
    <n v="3"/>
    <s v=""/>
    <s v="Y"/>
    <s v=""/>
    <n v="12"/>
    <s v=""/>
    <s v="Y"/>
    <n v="12"/>
    <s v="PDF p.49-60"/>
    <s v="N"/>
    <m/>
    <s v="N/A"/>
    <m/>
    <s v="Y"/>
    <s v=""/>
    <s v="DK"/>
    <s v=""/>
    <s v="Y"/>
    <s v=""/>
    <s v="DK"/>
    <s v=""/>
    <s v="N"/>
    <s v=""/>
    <s v="N/A"/>
    <s v=""/>
    <s v="N"/>
    <s v=""/>
    <s v="N/A"/>
    <s v=""/>
    <s v="N"/>
    <s v=""/>
    <s v="N/A"/>
    <s v=""/>
    <s v="N"/>
    <s v=""/>
    <s v="N/A"/>
    <s v=""/>
    <x v="1"/>
  </r>
  <r>
    <x v="60"/>
    <x v="10"/>
    <s v="PD"/>
    <n v="148"/>
    <m/>
    <d v="2001-04-04T00:00:00"/>
    <m/>
    <x v="3"/>
    <s v="At time of report (PDF p.4): “Publication (reference):  none”"/>
    <m/>
    <m/>
    <m/>
    <m/>
    <n v="5"/>
    <s v="PDF p.4-8"/>
    <s v="Y"/>
    <m/>
    <n v="56"/>
    <s v="PDF p.55-110"/>
    <s v="Y"/>
    <n v="34"/>
    <s v="PDF p.111-144"/>
    <s v="N"/>
    <m/>
    <s v="N/A"/>
    <m/>
    <s v="Y"/>
    <s v="App 2"/>
    <s v="DK"/>
    <s v="Cannot even guess as page numbers are not given in the TOC."/>
    <s v="Y"/>
    <s v="App 3"/>
    <s v="DK"/>
    <s v="Cannot even guess as page numbers are not given in the TOC."/>
    <s v="Y"/>
    <s v="App 10"/>
    <s v="DK"/>
    <s v="Cannot even guess as page numbers are not given in the TOC."/>
    <s v="N"/>
    <m/>
    <m/>
    <m/>
    <m/>
    <m/>
    <s v="N"/>
    <m/>
    <s v="Y"/>
    <s v="App 17"/>
    <s v="DK"/>
    <s v="Cannot even guess as page numbers are not given in the TOC."/>
    <x v="33"/>
  </r>
  <r>
    <x v="61"/>
    <x v="10"/>
    <s v="TJ"/>
    <n v="92"/>
    <s v=""/>
    <d v="2004-09-09T00:00:00"/>
    <s v="Edits by Pfizer"/>
    <x v="0"/>
    <s v="Partial data disclosure according to Eyding"/>
    <s v="Baldwin D, Bridgman K, Buis C. Resolution of sexual dysfunction during double-blind treatment of major depression with reboxetine or paroxetine. J Psychopharmacol. 2006 Jan 1;20(1):91–6."/>
    <m/>
    <n v="6"/>
    <m/>
    <n v="5"/>
    <s v=""/>
    <s v="Y"/>
    <s v=""/>
    <n v="16"/>
    <s v=""/>
    <s v="Y"/>
    <n v="18"/>
    <s v="PDF p.68-85"/>
    <s v="Y"/>
    <s v="Called &quot;Tables and Figures&quot;"/>
    <s v="DK"/>
    <m/>
    <s v="Y"/>
    <s v=""/>
    <s v="DK"/>
    <s v=""/>
    <s v="Y"/>
    <s v=""/>
    <s v="DK"/>
    <s v=""/>
    <s v="Y"/>
    <s v="App 8"/>
    <s v="DK"/>
    <s v=""/>
    <s v="Y"/>
    <s v=""/>
    <s v="DK"/>
    <s v=""/>
    <s v="Y"/>
    <s v=""/>
    <s v="DK"/>
    <s v=""/>
    <s v="N"/>
    <s v=""/>
    <s v="N/A"/>
    <s v=""/>
    <x v="38"/>
  </r>
  <r>
    <x v="62"/>
    <x v="10"/>
    <s v="PD"/>
    <n v="318"/>
    <m/>
    <d v="2004-01-30T00:00:00"/>
    <m/>
    <x v="3"/>
    <s v="PDF p.4: “Publication Reference:  None.”"/>
    <m/>
    <m/>
    <m/>
    <m/>
    <n v="4"/>
    <s v="PDF p.4-7"/>
    <s v="Y"/>
    <m/>
    <n v="4"/>
    <s v="PDF p.35-38"/>
    <s v="Y"/>
    <n v="12"/>
    <s v="PDF p.38-49"/>
    <s v="Y"/>
    <m/>
    <s v="DK"/>
    <s v="The list of tables is given on PDF p.52-53, but not the page numbers for these tables, so it’s not possible to estimate page length."/>
    <s v="Y"/>
    <s v="App 1.1"/>
    <s v="DK"/>
    <s v="Cannot even guess as page numbers are not given in the TOC."/>
    <s v="Y"/>
    <s v="App 1.2"/>
    <s v="DK"/>
    <s v="Cannot even guess as page numbers are not given in the TOC."/>
    <s v="Y"/>
    <s v="App 1.9"/>
    <s v="DK"/>
    <s v="Cannot even guess as page numbers are not given in the TOC."/>
    <s v="N"/>
    <m/>
    <m/>
    <m/>
    <s v="N"/>
    <s v="Only summary tables, in the core report."/>
    <m/>
    <m/>
    <s v="Y"/>
    <s v="App 5 “Case Report Forms” is vague as to its contents."/>
    <s v="DK"/>
    <s v="Cannot even guess as page numbers are not given in the TOC."/>
    <x v="33"/>
  </r>
  <r>
    <x v="63"/>
    <x v="10"/>
    <s v="TJ"/>
    <n v="711"/>
    <s v=""/>
    <d v="1991-02-28T00:00:00"/>
    <m/>
    <x v="2"/>
    <s v="Found traces of it in a review by two KOLs in a 1999 Thomson Reuters publication but cannot find full publication and Eiyding does not list it"/>
    <m/>
    <m/>
    <m/>
    <m/>
    <n v="1"/>
    <s v="PDF p.4 (not E3, but conveys similar info)"/>
    <s v="Y"/>
    <s v=""/>
    <n v="4"/>
    <s v=""/>
    <s v="Y"/>
    <n v="4"/>
    <s v="PDF p.23-26"/>
    <s v="Y"/>
    <s v="Section 9 and 10"/>
    <n v="27"/>
    <s v="PDF p.30-56"/>
    <s v="Y"/>
    <s v="Y"/>
    <n v="36"/>
    <s v="PDF p.57-92. According to TOC, 58 from pdf page 60 to 118 reading the csr text"/>
    <s v="N"/>
    <s v="Just mentioned in a para"/>
    <s v="N/A"/>
    <s v=""/>
    <s v="Y"/>
    <s v="PDF p.93-95"/>
    <n v="3"/>
    <s v="PDF p.93-95"/>
    <s v="Y"/>
    <s v="PDF p.194-510"/>
    <n v="316"/>
    <s v="PDF p.194-510"/>
    <s v="N"/>
    <s v=""/>
    <s v="N/A"/>
    <s v=""/>
    <s v="N"/>
    <s v=""/>
    <s v="N/A"/>
    <s v=""/>
    <x v="33"/>
  </r>
  <r>
    <x v="64"/>
    <x v="10"/>
    <s v="TJ"/>
    <n v="9"/>
    <s v=""/>
    <d v="2002-06-25T00:00:00"/>
    <m/>
    <x v="2"/>
    <m/>
    <s v="N/A"/>
    <m/>
    <s v="N/A"/>
    <m/>
    <n v="7"/>
    <s v=""/>
    <s v="N"/>
    <s v=""/>
    <s v="N/A"/>
    <s v=""/>
    <s v="DK"/>
    <s v="DK"/>
    <s v="We don't have the TOC"/>
    <s v="DK"/>
    <s v="We don't have the TOC"/>
    <s v="DK"/>
    <s v="We don't have the TOC"/>
    <s v="N"/>
    <s v="No appendix material av"/>
    <s v="N/A"/>
    <n v="0"/>
    <s v="N"/>
    <n v="0"/>
    <s v="N/A"/>
    <n v="0"/>
    <s v="N"/>
    <n v="0"/>
    <s v="N/A"/>
    <n v="0"/>
    <s v="N"/>
    <n v="0"/>
    <s v="N/A"/>
    <n v="0"/>
    <s v="N"/>
    <n v="0"/>
    <s v="N/A"/>
    <n v="0"/>
    <s v="N"/>
    <n v="0"/>
    <s v="N/A"/>
    <n v="0"/>
    <x v="1"/>
  </r>
  <r>
    <x v="65"/>
    <x v="10"/>
    <s v="PD"/>
    <n v="327"/>
    <m/>
    <d v="1996-01-10T00:00:00"/>
    <m/>
    <x v="3"/>
    <s v="None according to CSR (PDF p.13) at time of CSR."/>
    <m/>
    <m/>
    <m/>
    <m/>
    <n v="3"/>
    <s v="PDF p.13-15"/>
    <s v="Y"/>
    <m/>
    <n v="4"/>
    <s v="PDF p.28-31"/>
    <s v="Y"/>
    <n v="4"/>
    <s v="PDF p.32-35"/>
    <s v="Y"/>
    <m/>
    <n v="117"/>
    <s v="PDF p.42-158"/>
    <s v="Y"/>
    <m/>
    <n v="33"/>
    <s v="PDF p.162-194"/>
    <s v="N"/>
    <s v="PDF p.327 says &quot;in the Study Master File&quot; which is assumed to be something other than the CSR."/>
    <s v="N/A"/>
    <m/>
    <s v="N"/>
    <m/>
    <m/>
    <m/>
    <s v="Y"/>
    <m/>
    <n v="15"/>
    <s v="PDF p.230-244. Combining App 12.2.1 (Individual Data Listings) Listing 8.0 Hamilton Depression Rating Scale and Listing 9.0 Clinical Global Impression"/>
    <s v="Y"/>
    <m/>
    <n v="13"/>
    <s v="PDF p.245-257.  No narratives here."/>
    <s v="N"/>
    <m/>
    <m/>
    <m/>
    <x v="33"/>
  </r>
  <r>
    <x v="66"/>
    <x v="10"/>
    <s v="PD"/>
    <n v="1715"/>
    <m/>
    <d v="1993-11-17T00:00:00"/>
    <s v="Pre 1995 E3, however the Synopsis format is similar to that in the E3.  WHY??"/>
    <x v="0"/>
    <s v="Note this PDF p.126: “Results  of  collaborative  study  will  be  published  in single  publication.    In  the  list of  authors,  the principal  investigators  will  be  listed  sequentially according  to  the  number  of  patients  that  each institution  contributed  to  the  trial,  starting  by  the name  of  the  investigator  who  enrolled  the  largest number  of  patients.    Whenever  associate investigators have participated,  their  names  will  appear  following  the  list of  principal  investigators,  and  according  to  the  same  sequence.    The  members  of  the  team  responsible for  the  scientific  coordination  and  any  appropriate  Adria personnel  will  also  be included  as  coauthors. Other  pUblications  and/or  presentations  of  data  will ##[para]##need  to  be  cleared  with  the  Sponsor  and  the  Scientific ##[para]##Coordinator”"/>
    <s v="Versiani M, Amin M, Chouinard G. Double-blind, placebo-controlled study with reboxetine in inpatients with severe major depressive disorder. J Clin Psychopharmacol. 2000 Feb;20(1):28–34."/>
    <m/>
    <n v="7"/>
    <m/>
    <n v="2"/>
    <s v="PDF p.14-15"/>
    <s v="Y"/>
    <m/>
    <n v="21"/>
    <s v="PDF p.41-61"/>
    <s v="Y"/>
    <n v="23"/>
    <s v="I am including “Tolerability” (section 9.2) and “Safety” (section 9.3) in this.  PDF p.62-84"/>
    <s v="DK"/>
    <s v="Pre E3 so difficult to map the tables and figures concept"/>
    <s v="DK"/>
    <m/>
    <s v="Y"/>
    <s v="Enclosure 2"/>
    <n v="28"/>
    <s v="PDF p.100-127"/>
    <s v="N"/>
    <m/>
    <s v="N/A"/>
    <m/>
    <s v="N"/>
    <m/>
    <s v="N/A"/>
    <m/>
    <s v="N"/>
    <s v="What is presented does not seem to be individual level, but always aggregate, statistical output with means, standard deviations ,etc."/>
    <m/>
    <m/>
    <s v="Sort of"/>
    <s v="There is a section “Analytic Cohort: NOSS in the Two Treatment Groups”  NOSS = Newly Observed Signs/Symptoms and lists adverse effects.  (Adverse EVENT is not a term that appears in the CSR.)  This section may not be completely comprehensive, but it is as close to individual listings of adverse events as I could find."/>
    <n v="18"/>
    <s v="PDF p.308-325"/>
    <s v="N"/>
    <m/>
    <m/>
    <m/>
    <x v="39"/>
  </r>
  <r>
    <x v="67"/>
    <x v="10"/>
    <s v="TJ"/>
    <n v="52"/>
    <s v="However, it looks as if the document is cut down version of the original of 732 pages, But appendix titles are very close to E3 format"/>
    <d v="2002-11-01T00:00:00"/>
    <m/>
    <x v="3"/>
    <m/>
    <s v="N/A"/>
    <s v="Not cited by Eyding. Cannot find it on Google or Pub Med"/>
    <s v="N/A"/>
    <m/>
    <n v="4"/>
    <s v=""/>
    <s v="Y"/>
    <s v="In Methods and Results. Also other bits and pieces spread around"/>
    <n v="4"/>
    <s v=""/>
    <s v="Y"/>
    <n v="8"/>
    <s v="PDF p.39-47"/>
    <s v="Y"/>
    <s v="Called “Table Section”"/>
    <s v="DK"/>
    <m/>
    <s v="Y"/>
    <s v=""/>
    <s v="N/A"/>
    <s v=""/>
    <s v="Y"/>
    <s v=""/>
    <s v="N/A"/>
    <s v=""/>
    <s v="Y"/>
    <s v=""/>
    <s v="N/A"/>
    <s v=""/>
    <s v="Y"/>
    <s v=""/>
    <s v="N/A"/>
    <s v=""/>
    <s v="Y"/>
    <s v=""/>
    <s v="N/A"/>
    <s v=""/>
    <s v="Unclear"/>
    <s v="Just says “CRFs”"/>
    <s v="N/A"/>
    <s v=""/>
    <x v="1"/>
  </r>
  <r>
    <x v="68"/>
    <x v="11"/>
    <s v="TJ"/>
    <n v="392"/>
    <s v=""/>
    <d v="2003-11-24T00:00:00"/>
    <m/>
    <x v="2"/>
    <m/>
    <s v="N/A"/>
    <m/>
    <s v="N/A"/>
    <m/>
    <n v="5"/>
    <s v="PDF p.25-29"/>
    <s v="Y"/>
    <s v=""/>
    <n v="28"/>
    <s v="PDF p.119-146"/>
    <s v="Y"/>
    <n v="188"/>
    <s v="PDF p.146-333"/>
    <s v="Y"/>
    <m/>
    <n v="43"/>
    <s v="PDF p.342-384"/>
    <s v="Y"/>
    <s v=""/>
    <n v="113"/>
    <s v="Protocol without amendments (protocol not accessible, all page data from index); guess based on PDF p.389"/>
    <s v="Y"/>
    <s v=""/>
    <n v="107"/>
    <s v="guess based on PDF p.389"/>
    <s v="Y"/>
    <s v="SAP, all page data from index"/>
    <n v="64"/>
    <s v="guess based on PDF p.389"/>
    <s v="Y"/>
    <s v=""/>
    <s v="DK"/>
    <s v=""/>
    <s v="Y"/>
    <s v=""/>
    <s v="DK"/>
    <s v=""/>
    <s v="N"/>
    <s v="Not listed"/>
    <s v="N/A"/>
    <s v=""/>
    <x v="1"/>
  </r>
  <r>
    <x v="69"/>
    <x v="12"/>
    <s v="TJ"/>
    <n v="225"/>
    <s v="97+143 tables. PD edited because his count was different"/>
    <d v="1999-10-05T00:00:00"/>
    <m/>
    <x v="0"/>
    <m/>
    <s v="Hedrick JA, Barzilai A, Behre U, Henderson FW, Hammond J, Reilly L, et al. Zanamivir for treatment of symptomatic influenza A and B infection in children five to twelve years of age: a randomized controlled trial. Pediatr. Infect. Dis. J. 2000 May;19(5):410–7. "/>
    <s v="http://1.usa.gov/T0amLT"/>
    <n v="8"/>
    <m/>
    <n v="5"/>
    <s v=""/>
    <s v="Y"/>
    <s v=""/>
    <n v="12"/>
    <s v="9+22 in methods and results. PD gets 12."/>
    <s v="Y"/>
    <n v="7"/>
    <s v="Word p.82-88"/>
    <s v="Y"/>
    <s v="&quot;Primary tables&quot; and &quot;supporting tables&quot;"/>
    <n v="206"/>
    <s v="63+143"/>
    <s v="Y"/>
    <s v=""/>
    <s v="DK"/>
    <s v="No app data av to us"/>
    <s v="Y"/>
    <s v=""/>
    <s v="DK"/>
    <s v=""/>
    <s v="N"/>
    <s v=""/>
    <s v="N/A"/>
    <s v=""/>
    <s v="DK"/>
    <s v=""/>
    <s v="N/A"/>
    <s v=""/>
    <s v="DK"/>
    <s v=""/>
    <s v="N/A"/>
    <s v=""/>
    <s v="DK"/>
    <s v=""/>
    <s v="N/A"/>
    <s v=""/>
    <x v="40"/>
  </r>
  <r>
    <x v="70"/>
    <x v="12"/>
    <s v="PD"/>
    <n v="311"/>
    <s v="Microsoft Word page length across 3 files (document text + 2 files of tables)"/>
    <d v="1999-10-04T00:00:00"/>
    <m/>
    <x v="0"/>
    <m/>
    <s v="Hayden FG, Gubareva LV, Monto AS, et. al.  Inhaled zanamivir for the prevention of influenza in families.  New Engl J Med. 2000;343(18):1282-1289."/>
    <s v="http://bit.ly/M61tvs"/>
    <n v="8"/>
    <m/>
    <n v="7"/>
    <s v="P7-13"/>
    <s v="Y"/>
    <m/>
    <n v="12"/>
    <s v="P70-81"/>
    <s v="Y"/>
    <n v="10"/>
    <s v="Word p.84-93"/>
    <s v="Y"/>
    <s v="&quot;Primary tables&quot; and &quot;supporting tables&quot;"/>
    <n v="204"/>
    <s v="102+102"/>
    <s v="Y"/>
    <m/>
    <s v="DK"/>
    <m/>
    <s v="Y"/>
    <m/>
    <s v="DK"/>
    <m/>
    <s v="Y"/>
    <m/>
    <n v="10"/>
    <s v="P50-59"/>
    <s v="N"/>
    <m/>
    <s v="N/A"/>
    <m/>
    <s v="Y"/>
    <s v="P56 says “A listing of subject numbers for individual adverse events is in Listing 27.  A listing of subjects who experienced adverse events is in Listing 28.”"/>
    <s v="DK"/>
    <m/>
    <s v="N"/>
    <m/>
    <s v="N/A"/>
    <m/>
    <x v="41"/>
  </r>
  <r>
    <x v="71"/>
    <x v="12"/>
    <s v="TJ"/>
    <n v="645"/>
    <s v="76+361+156. PD gets 645"/>
    <d v="1998-06-04T00:00:00"/>
    <m/>
    <x v="0"/>
    <s v="The NAIB2005 synopsis says it was published together with NAIB2005."/>
    <s v="Hayden FG, Osterhaus AD, Treanor JJ, Fleming DM, Aoki FY, Nicholson KG, et al.  Efficacy and Safety of the Neuraminidase Inhibitor Zanamivir in the Treatment and Safety of Influenza Virus Infections.  N.E.J.M.  1997;337:874-88 "/>
    <s v="http://bit.ly/Oe5tKT"/>
    <n v="7"/>
    <m/>
    <n v="4"/>
    <s v=""/>
    <s v="Y"/>
    <s v=""/>
    <n v="10"/>
    <s v="Methods  + Results"/>
    <s v="Y"/>
    <n v="9"/>
    <s v="Word p.62-70"/>
    <s v="Y"/>
    <s v="Called &quot;Tables&quot;; we don't have figures"/>
    <n v="156"/>
    <m/>
    <s v="Y"/>
    <s v=""/>
    <s v="N/A"/>
    <s v=""/>
    <s v="Y"/>
    <s v=""/>
    <s v="N/A"/>
    <s v=""/>
    <s v="Y"/>
    <s v="“Data analysis appendix”"/>
    <s v="N/A"/>
    <s v=""/>
    <s v="N"/>
    <s v="Doesn't mention IPD efficacy"/>
    <s v="N/A"/>
    <s v=""/>
    <s v="Y"/>
    <s v=""/>
    <n v="106"/>
    <s v="appendix p.160-263 and 276-277"/>
    <s v="N"/>
    <s v=""/>
    <s v="N/A"/>
    <s v=""/>
    <x v="42"/>
  </r>
  <r>
    <x v="72"/>
    <x v="12"/>
    <s v="PD"/>
    <n v="386"/>
    <s v="Across 3 files (main file plus 2 files with tables)"/>
    <d v="1998-09-22T00:00:00"/>
    <m/>
    <x v="0"/>
    <m/>
    <s v="Monto AS, Webster A, Keene O. Randomized, placebo-controlled studies of inhaled zanamivir in the treatment of influenza A and B: pooled efficacy analysis. J. Antimicrob. Chemother. 1999 Nov 1;44(suppl_2):23–9."/>
    <s v="http://bit.ly/M29iru"/>
    <n v="7"/>
    <m/>
    <n v="6"/>
    <s v="P6-11"/>
    <s v="Y"/>
    <m/>
    <n v="10"/>
    <s v="p.63-72"/>
    <s v="Y"/>
    <n v="6"/>
    <s v="Word p.72-78"/>
    <s v="Y"/>
    <m/>
    <n v="290"/>
    <s v="107 and 183 pages (2 files)"/>
    <s v="Y"/>
    <m/>
    <s v="DK"/>
    <m/>
    <s v="Y"/>
    <m/>
    <s v="DK"/>
    <m/>
    <s v="Y"/>
    <m/>
    <n v="11"/>
    <s v="p.47-57"/>
    <s v="N"/>
    <m/>
    <s v="N/A"/>
    <m/>
    <s v="Unclear##[para]##"/>
    <s v="P73 says “A listing of subjects who experienced adverse events is in Listing 24.”"/>
    <s v="DK"/>
    <m/>
    <s v="N"/>
    <m/>
    <s v="N/A"/>
    <m/>
    <x v="43"/>
  </r>
  <r>
    <x v="73"/>
    <x v="12"/>
    <s v="TJ"/>
    <n v="191"/>
    <s v="83+108"/>
    <d v="1998-09-22T00:00:00"/>
    <m/>
    <x v="0"/>
    <m/>
    <s v="Monto AS, Robinson DP, Herlocher ML, Hinson JM, Elliott MJ, Crisp A. Zanamivir in the prevention of influenza among healthy adults: a randomized controlled trial. JAMA. 1999 Jul 7;282(1):31–5."/>
    <s v="http://jama.jamanetwork.com/article.aspx?articleid=190641"/>
    <n v="5"/>
    <m/>
    <n v="6"/>
    <s v=""/>
    <s v="Y"/>
    <s v=""/>
    <n v="7"/>
    <s v=""/>
    <s v="Y"/>
    <n v="5"/>
    <s v="Word p.66-71"/>
    <s v="Y"/>
    <s v="&quot;Primary tables&quot; and &quot;supporting tables&quot; but no access to supp tables"/>
    <n v="106"/>
    <s v="tabs.doc"/>
    <s v="Y"/>
    <s v=""/>
    <s v="N/A"/>
    <s v=""/>
    <s v="Y"/>
    <s v=""/>
    <s v="N/A"/>
    <s v=""/>
    <s v="Y"/>
    <s v="Data analysis (PD doesn't see this -- is this the description in the main text?)"/>
    <s v="N/A"/>
    <s v=""/>
    <s v="Y"/>
    <s v=""/>
    <s v="N/A"/>
    <s v=""/>
    <s v="Y"/>
    <s v="Listing 23"/>
    <s v="N/A"/>
    <s v=""/>
    <s v="N"/>
    <s v=""/>
    <s v="N/A"/>
    <s v=""/>
    <x v="44"/>
  </r>
  <r>
    <x v="74"/>
    <x v="12"/>
    <s v="PD"/>
    <n v="440"/>
    <s v="Microsoft Word 2007 pages"/>
    <d v="1998-07-07T00:00:00"/>
    <m/>
    <x v="0"/>
    <m/>
    <s v="Hayden FG, Osterhaus AD, Treanor JJ, Fleming DM, Aoki FY, Nicholson KG, et al.  Efficacy and Safety of the Neuraminidase Inhibitor Zanamivir in the Treatment and Safety of Influenza Virus Infections.  N.E.J.M.  1997;337:874-88 "/>
    <s v="http://bit.ly/Oe5tKT"/>
    <n v="7"/>
    <m/>
    <n v="5"/>
    <s v="P.7-11"/>
    <s v="Y"/>
    <m/>
    <n v="10"/>
    <s v="p.54-63"/>
    <s v="Y"/>
    <n v="6"/>
    <s v="Word p.64-70"/>
    <s v="Y"/>
    <s v="&quot;Figures&quot; and &quot;Primary tables&quot; but no access to &quot;figures&quot;"/>
    <n v="133"/>
    <s v="TBS_ALL.DOC"/>
    <s v="Y"/>
    <m/>
    <s v="DK"/>
    <m/>
    <s v="Y"/>
    <m/>
    <s v="DK"/>
    <m/>
    <s v="Y"/>
    <m/>
    <n v="10"/>
    <s v="p.38-47"/>
    <s v="Y"/>
    <m/>
    <s v="DK"/>
    <m/>
    <s v="Y"/>
    <m/>
    <n v="49"/>
    <s v="p.116-164"/>
    <s v="N"/>
    <m/>
    <s v="N/A"/>
    <m/>
    <x v="45"/>
  </r>
  <r>
    <x v="75"/>
    <x v="12"/>
    <s v="TJ"/>
    <n v="503"/>
    <s v="423+80, tabs + main body"/>
    <d v="1998-07-13T00:00:00"/>
    <m/>
    <x v="2"/>
    <s v="&quot;No primary publication&quot; according to GSK's Helen Steel email to CDM (March 17, 2010)"/>
    <s v="N/A"/>
    <m/>
    <s v="N/A"/>
    <m/>
    <n v="6"/>
    <s v=""/>
    <s v="Y"/>
    <s v=""/>
    <n v="11"/>
    <s v="p.52-62"/>
    <s v="Y"/>
    <n v="9"/>
    <s v="Word p.63-71"/>
    <s v="Y"/>
    <s v="&quot;Figures&quot; and &quot;Tables&quot; but no access to &quot;figures&quot;"/>
    <n v="169"/>
    <s v="TABLES.DOC"/>
    <s v="Y"/>
    <s v="In study information"/>
    <s v="N/A"/>
    <s v=""/>
    <s v="Y"/>
    <s v=""/>
    <s v="N/A"/>
    <s v=""/>
    <s v="N"/>
    <s v="“Data Analysis Appendix”?"/>
    <s v="N/A"/>
    <s v=""/>
    <s v="Y"/>
    <s v=""/>
    <n v="104"/>
    <s v="App 11-14"/>
    <s v="Y"/>
    <s v=""/>
    <n v="182"/>
    <s v="App 15-16,18"/>
    <s v="N"/>
    <s v=""/>
    <s v="N/A"/>
    <s v=""/>
    <x v="1"/>
  </r>
  <r>
    <x v="76"/>
    <x v="12"/>
    <s v="PD"/>
    <n v="328"/>
    <s v="MS Word page length across 3 files"/>
    <d v="1998-09-01T00:00:00"/>
    <m/>
    <x v="0"/>
    <m/>
    <s v="Randomised trial of efficacy and safety of inhaled zanamivir in treatment of influenza A and B virus infections. The Lancet. 1998 Dec 12;352(9144):1877–81."/>
    <s v="http://bit.ly/L29sJ9"/>
    <n v="5"/>
    <m/>
    <n v="4"/>
    <s v="p.7-10"/>
    <s v="Y"/>
    <m/>
    <n v="11"/>
    <s v="p.57-67"/>
    <s v="Y"/>
    <n v="6"/>
    <s v="Word p.67-73"/>
    <s v="Y"/>
    <s v="&quot;Primary tables&quot;, &quot;Supporting tables&quot;, and &quot;Figures&quot; but we have no access to figures"/>
    <n v="245"/>
    <s v="175+70"/>
    <s v="Y"/>
    <m/>
    <s v="DK"/>
    <m/>
    <s v="Y"/>
    <m/>
    <s v="DK"/>
    <m/>
    <s v="Y"/>
    <m/>
    <s v="DK"/>
    <m/>
    <s v="Y"/>
    <m/>
    <s v="DK"/>
    <m/>
    <s v="Y"/>
    <s v="Listing 16.22 “Listing of Subjects with Adverse Events:  Safety Population”"/>
    <s v="DK"/>
    <m/>
    <s v="N"/>
    <m/>
    <s v="N/A"/>
    <m/>
    <x v="46"/>
  </r>
  <r>
    <x v="77"/>
    <x v="12"/>
    <s v="TJ"/>
    <n v="340"/>
    <s v="across three files"/>
    <d v="1998-09-01T00:00:00"/>
    <m/>
    <x v="0"/>
    <m/>
    <s v="Mäkelä MJ, Pauksens K, Rostila T, Fleming DM, Man CY, Keene ON, et al. Clinical efficacy and safety of the orally inhaled neuraminidase inhibitor zanamivir in the treatment of influenza: a randomized, double-blind, placebo-controlled European study. J. Infect. 2000 Jan;40(1):42–8."/>
    <s v="http://1.usa.gov/Qqj0FT"/>
    <n v="7"/>
    <m/>
    <n v="7"/>
    <s v=""/>
    <s v="Y"/>
    <s v=""/>
    <n v="11"/>
    <s v="p.63-73"/>
    <s v="Y"/>
    <n v="8"/>
    <s v="Word p.73-80"/>
    <s v="Y"/>
    <s v="&quot;Primary tables&quot;, &quot;Supporting tables&quot;, and &quot;Figures&quot; but we have no access to figures"/>
    <n v="240"/>
    <s v="69+171"/>
    <s v="Y"/>
    <s v="Y"/>
    <s v="N/A"/>
    <s v=""/>
    <s v="Y"/>
    <s v=""/>
    <s v="N/A"/>
    <s v=""/>
    <s v="Y"/>
    <s v="App 1.5??"/>
    <s v="N/A"/>
    <s v=""/>
    <s v="Y"/>
    <s v="Listing 16 and others"/>
    <s v="N/A"/>
    <s v=""/>
    <s v="Y"/>
    <s v="Listing 24 and others"/>
    <s v="N/A"/>
    <s v=""/>
    <s v="N"/>
    <s v=""/>
    <s v="N/A"/>
    <s v=""/>
    <x v="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24:F36" firstHeaderRow="0" firstDataRow="1" firstDataCol="1" rowPageCount="1" colPageCount="1"/>
  <pivotFields count="51">
    <pivotField multipleItemSelectionAllowed="1" showAll="0">
      <items count="79">
        <item x="0"/>
        <item x="1"/>
        <item x="2"/>
        <item h="1"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1"/>
        <item x="53"/>
        <item x="54"/>
        <item x="55"/>
        <item x="56"/>
        <item x="57"/>
        <item x="58"/>
        <item x="59"/>
        <item x="60"/>
        <item x="61"/>
        <item x="62"/>
        <item x="63"/>
        <item x="64"/>
        <item x="65"/>
        <item x="66"/>
        <item x="67"/>
        <item x="68"/>
        <item x="69"/>
        <item x="70"/>
        <item x="71"/>
        <item x="72"/>
        <item x="73"/>
        <item x="74"/>
        <item x="75"/>
        <item x="76"/>
        <item x="77"/>
        <item t="default"/>
      </items>
    </pivotField>
    <pivotField axis="axisRow" dataField="1" showAll="0">
      <items count="14">
        <item x="0"/>
        <item x="1"/>
        <item x="2"/>
        <item x="3"/>
        <item x="4"/>
        <item x="5"/>
        <item x="6"/>
        <item x="7"/>
        <item x="8"/>
        <item x="9"/>
        <item x="10"/>
        <item x="11"/>
        <item x="12"/>
        <item t="default"/>
      </items>
    </pivotField>
    <pivotField showAll="0"/>
    <pivotField showAll="0"/>
    <pivotField showAll="0"/>
    <pivotField numFmtId="14" showAll="0"/>
    <pivotField showAll="0"/>
    <pivotField axis="axisPage" multipleItemSelectionAllowed="1" showAll="0">
      <items count="5">
        <item h="1" x="3"/>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items count="48">
        <item x="12"/>
        <item x="11"/>
        <item x="4"/>
        <item x="3"/>
        <item x="36"/>
        <item x="5"/>
        <item x="6"/>
        <item x="38"/>
        <item x="10"/>
        <item x="2"/>
        <item x="37"/>
        <item x="40"/>
        <item x="44"/>
        <item x="41"/>
        <item x="7"/>
        <item x="47"/>
        <item x="13"/>
        <item x="26"/>
        <item x="43"/>
        <item x="45"/>
        <item x="46"/>
        <item x="22"/>
        <item x="42"/>
        <item x="17"/>
        <item x="30"/>
        <item x="16"/>
        <item x="21"/>
        <item x="20"/>
        <item x="19"/>
        <item x="35"/>
        <item x="18"/>
        <item x="15"/>
        <item x="39"/>
        <item x="24"/>
        <item x="32"/>
        <item x="28"/>
        <item x="8"/>
        <item x="29"/>
        <item x="23"/>
        <item x="27"/>
        <item x="9"/>
        <item x="0"/>
        <item x="34"/>
        <item x="14"/>
        <item x="25"/>
        <item x="31"/>
        <item x="33"/>
        <item x="1"/>
      </items>
    </pivotField>
  </pivotFields>
  <rowFields count="1">
    <field x="1"/>
  </rowFields>
  <rowItems count="12">
    <i>
      <x/>
    </i>
    <i>
      <x v="1"/>
    </i>
    <i>
      <x v="3"/>
    </i>
    <i>
      <x v="4"/>
    </i>
    <i>
      <x v="5"/>
    </i>
    <i>
      <x v="6"/>
    </i>
    <i>
      <x v="7"/>
    </i>
    <i>
      <x v="8"/>
    </i>
    <i>
      <x v="9"/>
    </i>
    <i>
      <x v="10"/>
    </i>
    <i>
      <x v="12"/>
    </i>
    <i t="grand">
      <x/>
    </i>
  </rowItems>
  <colFields count="1">
    <field x="-2"/>
  </colFields>
  <colItems count="4">
    <i>
      <x/>
    </i>
    <i i="1">
      <x v="1"/>
    </i>
    <i i="2">
      <x v="2"/>
    </i>
    <i i="3">
      <x v="3"/>
    </i>
  </colItems>
  <pageFields count="1">
    <pageField fld="7" hier="-1"/>
  </pageFields>
  <dataFields count="4">
    <dataField name="Studies published" fld="1" subtotal="count" baseField="0" baseItem="0"/>
    <dataField name="Average of Compression factor" fld="50" subtotal="average" baseField="1" baseItem="0"/>
    <dataField name="Min of Compression factor" fld="50" subtotal="min" baseField="1" baseItem="0"/>
    <dataField name="Max of Compression factor" fld="50" subtotal="max" baseField="1" baseItem="0"/>
  </dataFields>
  <formats count="3">
    <format dxfId="7">
      <pivotArea collapsedLevelsAreSubtotals="1" fieldPosition="0">
        <references count="2">
          <reference field="4294967294" count="1" selected="0">
            <x v="1"/>
          </reference>
          <reference field="1" count="11">
            <x v="0"/>
            <x v="1"/>
            <x v="3"/>
            <x v="4"/>
            <x v="5"/>
            <x v="6"/>
            <x v="7"/>
            <x v="8"/>
            <x v="9"/>
            <x v="10"/>
            <x v="12"/>
          </reference>
        </references>
      </pivotArea>
    </format>
    <format dxfId="6">
      <pivotArea collapsedLevelsAreSubtotals="1" fieldPosition="0">
        <references count="2">
          <reference field="4294967294" count="2" selected="0">
            <x v="2"/>
            <x v="3"/>
          </reference>
          <reference field="1" count="11">
            <x v="0"/>
            <x v="1"/>
            <x v="3"/>
            <x v="4"/>
            <x v="5"/>
            <x v="6"/>
            <x v="7"/>
            <x v="8"/>
            <x v="9"/>
            <x v="10"/>
            <x v="12"/>
          </reference>
        </references>
      </pivotArea>
    </format>
    <format dxfId="1">
      <pivotArea collapsedLevelsAreSubtotals="1" fieldPosition="0">
        <references count="2">
          <reference field="4294967294" count="1" selected="0">
            <x v="1"/>
          </reference>
          <reference field="1"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Y79" totalsRowShown="0">
  <autoFilter ref="A1:AY79"/>
  <tableColumns count="51">
    <tableColumn id="1" name="Drug_Trial"/>
    <tableColumn id="50" name="Drug"/>
    <tableColumn id="2" name="Q004"/>
    <tableColumn id="3" name="Q009"/>
    <tableColumn id="4" name="Q009_NOTE"/>
    <tableColumn id="35" name="Q010" dataDxfId="16"/>
    <tableColumn id="36" name="Q010_NOTE" dataDxfId="15"/>
    <tableColumn id="37" name="Q011" dataDxfId="14"/>
    <tableColumn id="38" name="Q011_NOTE" dataDxfId="13"/>
    <tableColumn id="39" name="Q012" dataDxfId="12"/>
    <tableColumn id="40" name="Q012_NOTE" dataDxfId="11"/>
    <tableColumn id="41" name="Q013" dataDxfId="10"/>
    <tableColumn id="42" name="Q013_NOTE" dataDxfId="9"/>
    <tableColumn id="5" name="Q030"/>
    <tableColumn id="6" name="Q030_NOTE"/>
    <tableColumn id="7" name="Q060"/>
    <tableColumn id="8" name="Q060_NOTE"/>
    <tableColumn id="9" name="Q063"/>
    <tableColumn id="10" name="Q063_NOTE"/>
    <tableColumn id="43" name="Q064"/>
    <tableColumn id="44" name="Q067"/>
    <tableColumn id="45" name="Q067_NOTE"/>
    <tableColumn id="46" name="Q072"/>
    <tableColumn id="47" name="Q072_NOTE"/>
    <tableColumn id="48" name="Q075"/>
    <tableColumn id="49" name="Q075_NOTE"/>
    <tableColumn id="11" name="Q082"/>
    <tableColumn id="12" name="Q082_NOTE"/>
    <tableColumn id="13" name="Q084"/>
    <tableColumn id="14" name="Q084_NOTE"/>
    <tableColumn id="15" name="Q088"/>
    <tableColumn id="16" name="Q088_NOTE"/>
    <tableColumn id="17" name="Q090"/>
    <tableColumn id="18" name="Q090_NOTE"/>
    <tableColumn id="19" name="Q109"/>
    <tableColumn id="20" name="Q109_NOTE"/>
    <tableColumn id="21" name="Q111"/>
    <tableColumn id="22" name="Q111_NOTE"/>
    <tableColumn id="23" name="Q138"/>
    <tableColumn id="24" name="Q138_NOTE"/>
    <tableColumn id="25" name="Q140"/>
    <tableColumn id="26" name="Q140_NOTE"/>
    <tableColumn id="27" name="Q141"/>
    <tableColumn id="28" name="Q141_NOTE"/>
    <tableColumn id="29" name="Q143"/>
    <tableColumn id="30" name="Q143_NOTE"/>
    <tableColumn id="31" name="Q150"/>
    <tableColumn id="32" name="Q150_NOTE"/>
    <tableColumn id="33" name="Q152"/>
    <tableColumn id="34" name="Q152_NOTE"/>
    <tableColumn id="51" name="Compression factor" dataDxfId="8">
      <calculatedColumnFormula>IF(Table1[[#This Row],[Q013]]&gt;0,Table1[[#This Row],[Q009]]/Table1[[#This Row],[Q013]],"")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usa.gov/Qqj0FT" TargetMode="External"/><Relationship Id="rId13" Type="http://schemas.openxmlformats.org/officeDocument/2006/relationships/hyperlink" Target="http://www.ncbi.nlm.nih.gov/pubmed/10866439" TargetMode="External"/><Relationship Id="rId18" Type="http://schemas.openxmlformats.org/officeDocument/2006/relationships/hyperlink" Target="http://www.ncbi.nlm.nih.gov/pubmed/19197383" TargetMode="External"/><Relationship Id="rId3" Type="http://schemas.openxmlformats.org/officeDocument/2006/relationships/hyperlink" Target="http://bit.ly/Oe5tKT" TargetMode="External"/><Relationship Id="rId21" Type="http://schemas.openxmlformats.org/officeDocument/2006/relationships/hyperlink" Target="http://1.usa.gov/NWRqdV" TargetMode="External"/><Relationship Id="rId7" Type="http://schemas.openxmlformats.org/officeDocument/2006/relationships/hyperlink" Target="http://jama.jamanetwork.com/article.aspx?articleid=190641" TargetMode="External"/><Relationship Id="rId12" Type="http://schemas.openxmlformats.org/officeDocument/2006/relationships/hyperlink" Target="http://jama.jamanetwork.com/article.aspx?articleid=193547" TargetMode="External"/><Relationship Id="rId17" Type="http://schemas.openxmlformats.org/officeDocument/2006/relationships/hyperlink" Target="http://www.ncbi.nlm.nih.gov/pubmed/18195173" TargetMode="External"/><Relationship Id="rId25" Type="http://schemas.openxmlformats.org/officeDocument/2006/relationships/table" Target="../tables/table1.xml"/><Relationship Id="rId2" Type="http://schemas.openxmlformats.org/officeDocument/2006/relationships/hyperlink" Target="http://bit.ly/M29iru" TargetMode="External"/><Relationship Id="rId16" Type="http://schemas.openxmlformats.org/officeDocument/2006/relationships/hyperlink" Target="http://www.ncbi.nlm.nih.gov/pubmed/11519503" TargetMode="External"/><Relationship Id="rId20" Type="http://schemas.openxmlformats.org/officeDocument/2006/relationships/hyperlink" Target="http://www.ncbi.nlm.nih.gov/pubmed/20189775" TargetMode="External"/><Relationship Id="rId1" Type="http://schemas.openxmlformats.org/officeDocument/2006/relationships/hyperlink" Target="http://bit.ly/M61tvs" TargetMode="External"/><Relationship Id="rId6" Type="http://schemas.openxmlformats.org/officeDocument/2006/relationships/hyperlink" Target="http://bit.ly/Oe5tKT" TargetMode="External"/><Relationship Id="rId11" Type="http://schemas.openxmlformats.org/officeDocument/2006/relationships/hyperlink" Target="http://www.ncbi.nlm.nih.gov/pubmed/15750458" TargetMode="External"/><Relationship Id="rId24" Type="http://schemas.openxmlformats.org/officeDocument/2006/relationships/hyperlink" Target="http://www.ncbi.nlm.nih.gov/pubmed/19358783" TargetMode="External"/><Relationship Id="rId5" Type="http://schemas.openxmlformats.org/officeDocument/2006/relationships/hyperlink" Target="http://1.usa.gov/T0amLT" TargetMode="External"/><Relationship Id="rId15" Type="http://schemas.openxmlformats.org/officeDocument/2006/relationships/hyperlink" Target="http://www.ncbi.nlm.nih.gov/pubmed/16271642" TargetMode="External"/><Relationship Id="rId23" Type="http://schemas.openxmlformats.org/officeDocument/2006/relationships/hyperlink" Target="http://clinicaltrials.gov/ct2/show/NCT00214578?term=D1441C00125&amp;rank=1" TargetMode="External"/><Relationship Id="rId10" Type="http://schemas.openxmlformats.org/officeDocument/2006/relationships/hyperlink" Target="http://www.ncbi.nlm.nih.gov/pubmed/11075941" TargetMode="External"/><Relationship Id="rId19" Type="http://schemas.openxmlformats.org/officeDocument/2006/relationships/hyperlink" Target="http://www.ncbi.nlm.nih.gov/pubmed/20819892" TargetMode="External"/><Relationship Id="rId4" Type="http://schemas.openxmlformats.org/officeDocument/2006/relationships/hyperlink" Target="http://bit.ly/L29sJ9" TargetMode="External"/><Relationship Id="rId9" Type="http://schemas.openxmlformats.org/officeDocument/2006/relationships/hyperlink" Target="http://arthronat.com/images/Rowtasha-Manuscript.pdf" TargetMode="External"/><Relationship Id="rId14" Type="http://schemas.openxmlformats.org/officeDocument/2006/relationships/hyperlink" Target="http://www.ncbi.nlm.nih.gov/pubmed/15994719" TargetMode="External"/><Relationship Id="rId22" Type="http://schemas.openxmlformats.org/officeDocument/2006/relationships/hyperlink" Target="http://www.ncbi.nlm.nih.gov/pubmed/166331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
  <sheetViews>
    <sheetView workbookViewId="0">
      <pane xSplit="1" ySplit="1" topLeftCell="B2" activePane="bottomRight" state="frozen"/>
      <selection pane="topRight" activeCell="B1" sqref="B1"/>
      <selection pane="bottomLeft" activeCell="A2" sqref="A2"/>
      <selection pane="bottomRight" activeCell="C76" sqref="C76"/>
    </sheetView>
  </sheetViews>
  <sheetFormatPr defaultRowHeight="15" x14ac:dyDescent="0.25"/>
  <cols>
    <col min="1" max="1" width="36.7109375" customWidth="1"/>
    <col min="2" max="2" width="16.7109375" bestFit="1" customWidth="1"/>
    <col min="5" max="13" width="13.42578125" customWidth="1"/>
    <col min="15" max="15" width="13.42578125" customWidth="1"/>
    <col min="17" max="17" width="13.42578125" customWidth="1"/>
    <col min="19" max="26" width="13.42578125" customWidth="1"/>
    <col min="28" max="28" width="13.42578125" customWidth="1"/>
    <col min="30" max="30" width="13.42578125" customWidth="1"/>
    <col min="32" max="32" width="13.42578125" customWidth="1"/>
    <col min="34" max="34" width="13.42578125" customWidth="1"/>
    <col min="36" max="36" width="13.42578125" customWidth="1"/>
    <col min="38" max="38" width="13.42578125" customWidth="1"/>
    <col min="40" max="40" width="13.42578125" customWidth="1"/>
    <col min="42" max="42" width="13.42578125" customWidth="1"/>
    <col min="44" max="44" width="13.42578125" customWidth="1"/>
    <col min="46" max="46" width="13.42578125" customWidth="1"/>
    <col min="48" max="48" width="13.42578125" customWidth="1"/>
    <col min="50" max="50" width="13.42578125" customWidth="1"/>
    <col min="51" max="51" width="20.7109375" bestFit="1" customWidth="1"/>
  </cols>
  <sheetData>
    <row r="1" spans="1:51" x14ac:dyDescent="0.25">
      <c r="A1" t="s">
        <v>509</v>
      </c>
      <c r="B1" t="s">
        <v>863</v>
      </c>
      <c r="C1" t="s">
        <v>508</v>
      </c>
      <c r="D1" t="s">
        <v>507</v>
      </c>
      <c r="E1" t="s">
        <v>506</v>
      </c>
      <c r="F1" t="s">
        <v>546</v>
      </c>
      <c r="G1" t="s">
        <v>547</v>
      </c>
      <c r="H1" t="s">
        <v>557</v>
      </c>
      <c r="I1" t="s">
        <v>558</v>
      </c>
      <c r="J1" t="s">
        <v>559</v>
      </c>
      <c r="K1" t="s">
        <v>560</v>
      </c>
      <c r="L1" t="s">
        <v>561</v>
      </c>
      <c r="M1" t="s">
        <v>562</v>
      </c>
      <c r="N1" t="s">
        <v>505</v>
      </c>
      <c r="O1" t="s">
        <v>504</v>
      </c>
      <c r="P1" t="s">
        <v>503</v>
      </c>
      <c r="Q1" t="s">
        <v>502</v>
      </c>
      <c r="R1" t="s">
        <v>501</v>
      </c>
      <c r="S1" t="s">
        <v>500</v>
      </c>
      <c r="T1" t="s">
        <v>695</v>
      </c>
      <c r="U1" t="s">
        <v>696</v>
      </c>
      <c r="V1" t="s">
        <v>697</v>
      </c>
      <c r="W1" t="s">
        <v>698</v>
      </c>
      <c r="X1" t="s">
        <v>699</v>
      </c>
      <c r="Y1" t="s">
        <v>700</v>
      </c>
      <c r="Z1" t="s">
        <v>701</v>
      </c>
      <c r="AA1" t="s">
        <v>499</v>
      </c>
      <c r="AB1" t="s">
        <v>498</v>
      </c>
      <c r="AC1" t="s">
        <v>497</v>
      </c>
      <c r="AD1" t="s">
        <v>496</v>
      </c>
      <c r="AE1" t="s">
        <v>495</v>
      </c>
      <c r="AF1" t="s">
        <v>494</v>
      </c>
      <c r="AG1" t="s">
        <v>493</v>
      </c>
      <c r="AH1" t="s">
        <v>492</v>
      </c>
      <c r="AI1" t="s">
        <v>491</v>
      </c>
      <c r="AJ1" t="s">
        <v>490</v>
      </c>
      <c r="AK1" t="s">
        <v>489</v>
      </c>
      <c r="AL1" t="s">
        <v>488</v>
      </c>
      <c r="AM1" t="s">
        <v>487</v>
      </c>
      <c r="AN1" t="s">
        <v>486</v>
      </c>
      <c r="AO1" t="s">
        <v>485</v>
      </c>
      <c r="AP1" t="s">
        <v>484</v>
      </c>
      <c r="AQ1" t="s">
        <v>483</v>
      </c>
      <c r="AR1" t="s">
        <v>482</v>
      </c>
      <c r="AS1" t="s">
        <v>481</v>
      </c>
      <c r="AT1" t="s">
        <v>480</v>
      </c>
      <c r="AU1" t="s">
        <v>479</v>
      </c>
      <c r="AV1" t="s">
        <v>478</v>
      </c>
      <c r="AW1" t="s">
        <v>477</v>
      </c>
      <c r="AX1" t="s">
        <v>476</v>
      </c>
      <c r="AY1" t="s">
        <v>879</v>
      </c>
    </row>
    <row r="2" spans="1:51" x14ac:dyDescent="0.25">
      <c r="A2" t="s">
        <v>253</v>
      </c>
      <c r="B2" t="s">
        <v>864</v>
      </c>
      <c r="C2" t="s">
        <v>1</v>
      </c>
      <c r="D2">
        <v>9406</v>
      </c>
      <c r="F2" s="43">
        <v>39167</v>
      </c>
      <c r="G2" s="42" t="s">
        <v>548</v>
      </c>
      <c r="H2" s="42" t="s">
        <v>2</v>
      </c>
      <c r="I2" s="42" t="s">
        <v>563</v>
      </c>
      <c r="J2" s="42" t="s">
        <v>644</v>
      </c>
      <c r="K2" s="42" t="s">
        <v>563</v>
      </c>
      <c r="L2" s="42">
        <v>14</v>
      </c>
      <c r="M2" s="42"/>
      <c r="N2">
        <v>11</v>
      </c>
      <c r="O2" t="s">
        <v>252</v>
      </c>
      <c r="P2" t="s">
        <v>2</v>
      </c>
      <c r="R2">
        <v>85</v>
      </c>
      <c r="S2" t="s">
        <v>251</v>
      </c>
      <c r="T2" t="s">
        <v>2</v>
      </c>
      <c r="U2">
        <v>60</v>
      </c>
      <c r="V2" t="s">
        <v>702</v>
      </c>
      <c r="W2" t="s">
        <v>2</v>
      </c>
      <c r="Y2">
        <v>613</v>
      </c>
      <c r="Z2" t="s">
        <v>703</v>
      </c>
      <c r="AA2" t="s">
        <v>2</v>
      </c>
      <c r="AC2">
        <v>139</v>
      </c>
      <c r="AD2" t="s">
        <v>250</v>
      </c>
      <c r="AE2" t="s">
        <v>2</v>
      </c>
      <c r="AG2">
        <v>64</v>
      </c>
      <c r="AH2" t="s">
        <v>249</v>
      </c>
      <c r="AI2" t="s">
        <v>2</v>
      </c>
      <c r="AJ2" t="s">
        <v>248</v>
      </c>
      <c r="AK2">
        <v>85</v>
      </c>
      <c r="AL2" t="s">
        <v>247</v>
      </c>
      <c r="AM2" t="s">
        <v>2</v>
      </c>
      <c r="AO2">
        <v>893</v>
      </c>
      <c r="AP2" t="s">
        <v>246</v>
      </c>
      <c r="AQ2" t="s">
        <v>2</v>
      </c>
      <c r="AS2">
        <v>119</v>
      </c>
      <c r="AT2" t="s">
        <v>245</v>
      </c>
      <c r="AU2" t="s">
        <v>4</v>
      </c>
      <c r="AW2" t="s">
        <v>3</v>
      </c>
      <c r="AY2" s="80">
        <f>IF(Table1[[#This Row],[Q013]]&gt;0,Table1[[#This Row],[Q009]]/Table1[[#This Row],[Q013]],"")</f>
        <v>671.85714285714289</v>
      </c>
    </row>
    <row r="3" spans="1:51" x14ac:dyDescent="0.25">
      <c r="A3" t="s">
        <v>475</v>
      </c>
      <c r="B3" t="s">
        <v>865</v>
      </c>
      <c r="C3" t="s">
        <v>254</v>
      </c>
      <c r="D3">
        <v>4924</v>
      </c>
      <c r="E3" t="s">
        <v>474</v>
      </c>
      <c r="F3" s="43">
        <v>40589</v>
      </c>
      <c r="G3" s="42"/>
      <c r="H3" s="42" t="s">
        <v>627</v>
      </c>
      <c r="I3" s="42" t="s">
        <v>628</v>
      </c>
      <c r="J3" s="45" t="s">
        <v>626</v>
      </c>
      <c r="K3" s="42"/>
      <c r="L3" s="42" t="s">
        <v>3</v>
      </c>
      <c r="M3" s="42"/>
      <c r="N3">
        <v>8</v>
      </c>
      <c r="O3" t="s">
        <v>255</v>
      </c>
      <c r="P3" t="s">
        <v>2</v>
      </c>
      <c r="Q3" t="s">
        <v>255</v>
      </c>
      <c r="R3">
        <v>55</v>
      </c>
      <c r="S3" t="s">
        <v>255</v>
      </c>
      <c r="T3" t="s">
        <v>2</v>
      </c>
      <c r="U3">
        <v>19</v>
      </c>
      <c r="V3" t="s">
        <v>704</v>
      </c>
      <c r="W3" t="s">
        <v>2</v>
      </c>
      <c r="Y3">
        <v>50</v>
      </c>
      <c r="Z3" t="s">
        <v>705</v>
      </c>
      <c r="AA3" t="s">
        <v>2</v>
      </c>
      <c r="AB3" t="s">
        <v>2</v>
      </c>
      <c r="AC3">
        <v>95</v>
      </c>
      <c r="AD3" t="s">
        <v>473</v>
      </c>
      <c r="AE3" t="s">
        <v>2</v>
      </c>
      <c r="AF3" t="s">
        <v>255</v>
      </c>
      <c r="AG3">
        <v>68</v>
      </c>
      <c r="AH3" t="s">
        <v>472</v>
      </c>
      <c r="AI3" t="s">
        <v>2</v>
      </c>
      <c r="AJ3" t="s">
        <v>255</v>
      </c>
      <c r="AK3">
        <v>42</v>
      </c>
      <c r="AL3" t="s">
        <v>471</v>
      </c>
      <c r="AM3" t="s">
        <v>2</v>
      </c>
      <c r="AN3" t="s">
        <v>255</v>
      </c>
      <c r="AO3">
        <v>3138</v>
      </c>
      <c r="AP3" t="s">
        <v>255</v>
      </c>
      <c r="AQ3" t="s">
        <v>2</v>
      </c>
      <c r="AR3" t="s">
        <v>255</v>
      </c>
      <c r="AS3">
        <v>19</v>
      </c>
      <c r="AT3" t="s">
        <v>255</v>
      </c>
      <c r="AU3" t="s">
        <v>2</v>
      </c>
      <c r="AV3" t="s">
        <v>255</v>
      </c>
      <c r="AW3">
        <v>765</v>
      </c>
      <c r="AX3" t="s">
        <v>255</v>
      </c>
      <c r="AY3" t="e">
        <f>IF(Table1[[#This Row],[Q013]]&gt;0,Table1[[#This Row],[Q009]]/Table1[[#This Row],[Q013]],"")</f>
        <v>#VALUE!</v>
      </c>
    </row>
    <row r="4" spans="1:51" x14ac:dyDescent="0.25">
      <c r="A4" t="s">
        <v>443</v>
      </c>
      <c r="B4" t="s">
        <v>866</v>
      </c>
      <c r="C4" t="s">
        <v>254</v>
      </c>
      <c r="D4">
        <v>518</v>
      </c>
      <c r="E4" t="s">
        <v>255</v>
      </c>
      <c r="F4" s="43">
        <v>36249</v>
      </c>
      <c r="G4" s="42"/>
      <c r="H4" s="42" t="s">
        <v>4</v>
      </c>
      <c r="I4" s="42" t="s">
        <v>564</v>
      </c>
      <c r="J4" s="42" t="s">
        <v>3</v>
      </c>
      <c r="K4" s="42"/>
      <c r="L4" s="42" t="s">
        <v>3</v>
      </c>
      <c r="M4" s="42"/>
      <c r="N4">
        <v>4</v>
      </c>
      <c r="O4" t="s">
        <v>255</v>
      </c>
      <c r="P4" t="s">
        <v>2</v>
      </c>
      <c r="Q4" t="s">
        <v>442</v>
      </c>
      <c r="R4">
        <v>2</v>
      </c>
      <c r="S4" t="s">
        <v>255</v>
      </c>
      <c r="T4" t="s">
        <v>2</v>
      </c>
      <c r="U4">
        <v>11</v>
      </c>
      <c r="V4" t="s">
        <v>706</v>
      </c>
      <c r="W4" t="s">
        <v>2</v>
      </c>
      <c r="Y4">
        <v>182</v>
      </c>
      <c r="Z4" t="s">
        <v>707</v>
      </c>
      <c r="AA4" t="s">
        <v>2</v>
      </c>
      <c r="AB4" t="s">
        <v>2</v>
      </c>
      <c r="AC4">
        <v>63</v>
      </c>
      <c r="AD4" t="s">
        <v>441</v>
      </c>
      <c r="AE4" t="s">
        <v>2</v>
      </c>
      <c r="AF4" t="s">
        <v>255</v>
      </c>
      <c r="AG4">
        <v>14</v>
      </c>
      <c r="AH4" t="s">
        <v>255</v>
      </c>
      <c r="AI4" t="s">
        <v>2</v>
      </c>
      <c r="AJ4" t="s">
        <v>255</v>
      </c>
      <c r="AK4">
        <v>5</v>
      </c>
      <c r="AL4" t="s">
        <v>440</v>
      </c>
      <c r="AM4" t="s">
        <v>4</v>
      </c>
      <c r="AN4" t="s">
        <v>255</v>
      </c>
      <c r="AO4" t="s">
        <v>3</v>
      </c>
      <c r="AP4" t="s">
        <v>255</v>
      </c>
      <c r="AQ4" t="s">
        <v>2</v>
      </c>
      <c r="AR4" t="s">
        <v>255</v>
      </c>
      <c r="AS4">
        <v>107</v>
      </c>
      <c r="AT4" t="s">
        <v>255</v>
      </c>
      <c r="AU4" t="s">
        <v>4</v>
      </c>
      <c r="AV4" t="s">
        <v>255</v>
      </c>
      <c r="AW4" t="s">
        <v>3</v>
      </c>
      <c r="AX4" t="s">
        <v>255</v>
      </c>
      <c r="AY4" t="e">
        <f>IF(Table1[[#This Row],[Q013]]&gt;0,Table1[[#This Row],[Q009]]/Table1[[#This Row],[Q013]],"")</f>
        <v>#VALUE!</v>
      </c>
    </row>
    <row r="5" spans="1:51" x14ac:dyDescent="0.25">
      <c r="A5" t="s">
        <v>216</v>
      </c>
      <c r="B5" t="s">
        <v>867</v>
      </c>
      <c r="C5" t="s">
        <v>1</v>
      </c>
      <c r="D5">
        <v>211</v>
      </c>
      <c r="F5" s="43">
        <v>35443</v>
      </c>
      <c r="G5" s="42"/>
      <c r="H5" s="42" t="s">
        <v>2</v>
      </c>
      <c r="I5" s="42"/>
      <c r="J5" s="42" t="s">
        <v>597</v>
      </c>
      <c r="K5" s="42"/>
      <c r="L5" s="42">
        <v>11</v>
      </c>
      <c r="M5" s="42"/>
      <c r="N5">
        <v>6</v>
      </c>
      <c r="O5" t="s">
        <v>215</v>
      </c>
      <c r="P5" t="s">
        <v>2</v>
      </c>
      <c r="R5">
        <v>132</v>
      </c>
      <c r="S5" t="s">
        <v>214</v>
      </c>
      <c r="T5" t="s">
        <v>2</v>
      </c>
      <c r="U5">
        <v>75</v>
      </c>
      <c r="V5" t="s">
        <v>708</v>
      </c>
      <c r="W5" t="s">
        <v>4</v>
      </c>
      <c r="Y5" t="s">
        <v>3</v>
      </c>
      <c r="AA5" t="s">
        <v>2</v>
      </c>
      <c r="AB5" t="s">
        <v>213</v>
      </c>
      <c r="AC5">
        <v>49</v>
      </c>
      <c r="AD5" t="s">
        <v>210</v>
      </c>
      <c r="AE5" t="s">
        <v>2</v>
      </c>
      <c r="AF5" t="s">
        <v>213</v>
      </c>
      <c r="AG5">
        <v>149</v>
      </c>
      <c r="AH5" t="s">
        <v>210</v>
      </c>
      <c r="AI5" t="s">
        <v>4</v>
      </c>
      <c r="AK5" t="s">
        <v>3</v>
      </c>
      <c r="AM5" t="s">
        <v>2</v>
      </c>
      <c r="AN5" t="s">
        <v>212</v>
      </c>
      <c r="AO5">
        <v>21698</v>
      </c>
      <c r="AP5" t="s">
        <v>210</v>
      </c>
      <c r="AQ5" t="s">
        <v>2</v>
      </c>
      <c r="AR5" t="s">
        <v>211</v>
      </c>
      <c r="AS5">
        <v>10954</v>
      </c>
      <c r="AT5" t="s">
        <v>210</v>
      </c>
      <c r="AU5" t="s">
        <v>4</v>
      </c>
      <c r="AW5" t="s">
        <v>3</v>
      </c>
      <c r="AY5">
        <f>IF(Table1[[#This Row],[Q013]]&gt;0,Table1[[#This Row],[Q009]]/Table1[[#This Row],[Q013]],"")</f>
        <v>19.181818181818183</v>
      </c>
    </row>
    <row r="6" spans="1:51" x14ac:dyDescent="0.25">
      <c r="A6" t="s">
        <v>209</v>
      </c>
      <c r="B6" t="s">
        <v>867</v>
      </c>
      <c r="C6" t="s">
        <v>1</v>
      </c>
      <c r="D6">
        <v>114</v>
      </c>
      <c r="F6" s="43">
        <v>38628</v>
      </c>
      <c r="G6" s="42"/>
      <c r="H6" s="42" t="s">
        <v>2</v>
      </c>
      <c r="I6" s="42"/>
      <c r="J6" s="42" t="s">
        <v>645</v>
      </c>
      <c r="K6" s="42" t="s">
        <v>565</v>
      </c>
      <c r="L6" s="42">
        <v>18</v>
      </c>
      <c r="M6" s="42"/>
      <c r="N6">
        <v>8</v>
      </c>
      <c r="O6" t="s">
        <v>208</v>
      </c>
      <c r="P6" t="s">
        <v>2</v>
      </c>
      <c r="R6">
        <v>12</v>
      </c>
      <c r="S6" t="s">
        <v>207</v>
      </c>
      <c r="T6" t="s">
        <v>2</v>
      </c>
      <c r="U6">
        <v>18</v>
      </c>
      <c r="V6" t="s">
        <v>709</v>
      </c>
      <c r="W6" t="s">
        <v>4</v>
      </c>
      <c r="Y6" t="s">
        <v>3</v>
      </c>
      <c r="AA6" t="s">
        <v>2</v>
      </c>
      <c r="AC6" t="s">
        <v>0</v>
      </c>
      <c r="AE6" t="s">
        <v>2</v>
      </c>
      <c r="AG6" t="s">
        <v>0</v>
      </c>
      <c r="AI6" t="s">
        <v>2</v>
      </c>
      <c r="AJ6" t="s">
        <v>206</v>
      </c>
      <c r="AK6" t="s">
        <v>0</v>
      </c>
      <c r="AN6" t="s">
        <v>205</v>
      </c>
      <c r="AO6" t="s">
        <v>0</v>
      </c>
      <c r="AQ6" t="s">
        <v>2</v>
      </c>
      <c r="AR6" t="s">
        <v>204</v>
      </c>
      <c r="AS6" t="s">
        <v>0</v>
      </c>
      <c r="AU6" t="s">
        <v>0</v>
      </c>
      <c r="AV6" t="s">
        <v>203</v>
      </c>
      <c r="AW6" t="s">
        <v>0</v>
      </c>
      <c r="AY6">
        <f>IF(Table1[[#This Row],[Q013]]&gt;0,Table1[[#This Row],[Q009]]/Table1[[#This Row],[Q013]],"")</f>
        <v>6.333333333333333</v>
      </c>
    </row>
    <row r="7" spans="1:51" x14ac:dyDescent="0.25">
      <c r="A7" t="s">
        <v>470</v>
      </c>
      <c r="B7" t="s">
        <v>867</v>
      </c>
      <c r="C7" t="s">
        <v>254</v>
      </c>
      <c r="D7">
        <v>56</v>
      </c>
      <c r="E7" t="s">
        <v>255</v>
      </c>
      <c r="F7" s="43">
        <v>38630</v>
      </c>
      <c r="G7" s="42"/>
      <c r="H7" s="42" t="s">
        <v>2</v>
      </c>
      <c r="I7" s="42"/>
      <c r="J7" s="42" t="s">
        <v>646</v>
      </c>
      <c r="K7" s="45" t="s">
        <v>647</v>
      </c>
      <c r="L7" s="42">
        <v>14</v>
      </c>
      <c r="M7" s="42"/>
      <c r="N7">
        <v>5</v>
      </c>
      <c r="O7" t="s">
        <v>255</v>
      </c>
      <c r="P7" t="s">
        <v>2</v>
      </c>
      <c r="Q7" t="s">
        <v>255</v>
      </c>
      <c r="R7">
        <v>11</v>
      </c>
      <c r="S7" t="s">
        <v>255</v>
      </c>
      <c r="T7" t="s">
        <v>2</v>
      </c>
      <c r="U7">
        <v>5</v>
      </c>
      <c r="V7" t="s">
        <v>710</v>
      </c>
      <c r="W7" t="s">
        <v>4</v>
      </c>
      <c r="Y7" t="s">
        <v>3</v>
      </c>
      <c r="AA7" t="s">
        <v>2</v>
      </c>
      <c r="AB7" t="s">
        <v>469</v>
      </c>
      <c r="AC7" t="s">
        <v>0</v>
      </c>
      <c r="AD7" t="s">
        <v>255</v>
      </c>
      <c r="AE7" t="s">
        <v>2</v>
      </c>
      <c r="AF7" t="s">
        <v>468</v>
      </c>
      <c r="AG7" t="s">
        <v>0</v>
      </c>
      <c r="AH7" t="s">
        <v>255</v>
      </c>
      <c r="AI7" t="s">
        <v>2</v>
      </c>
      <c r="AJ7" t="s">
        <v>467</v>
      </c>
      <c r="AK7" t="s">
        <v>0</v>
      </c>
      <c r="AL7" t="s">
        <v>255</v>
      </c>
      <c r="AM7" t="s">
        <v>0</v>
      </c>
      <c r="AN7" t="s">
        <v>255</v>
      </c>
      <c r="AO7" t="s">
        <v>0</v>
      </c>
      <c r="AP7" t="s">
        <v>255</v>
      </c>
      <c r="AQ7" t="s">
        <v>4</v>
      </c>
      <c r="AR7" t="s">
        <v>466</v>
      </c>
      <c r="AS7" t="s">
        <v>3</v>
      </c>
      <c r="AT7" t="s">
        <v>466</v>
      </c>
      <c r="AU7" t="s">
        <v>4</v>
      </c>
      <c r="AV7" t="s">
        <v>255</v>
      </c>
      <c r="AW7" t="s">
        <v>3</v>
      </c>
      <c r="AX7" t="s">
        <v>255</v>
      </c>
      <c r="AY7">
        <f>IF(Table1[[#This Row],[Q013]]&gt;0,Table1[[#This Row],[Q009]]/Table1[[#This Row],[Q013]],"")</f>
        <v>4</v>
      </c>
    </row>
    <row r="8" spans="1:51" x14ac:dyDescent="0.25">
      <c r="A8" t="s">
        <v>463</v>
      </c>
      <c r="B8" t="s">
        <v>867</v>
      </c>
      <c r="C8" t="s">
        <v>254</v>
      </c>
      <c r="D8">
        <v>110</v>
      </c>
      <c r="E8" t="s">
        <v>255</v>
      </c>
      <c r="F8" s="43">
        <v>37169</v>
      </c>
      <c r="G8" s="42"/>
      <c r="H8" s="42" t="s">
        <v>2</v>
      </c>
      <c r="I8" s="42"/>
      <c r="J8" s="42" t="s">
        <v>648</v>
      </c>
      <c r="K8" s="45" t="s">
        <v>649</v>
      </c>
      <c r="L8" s="42">
        <v>9</v>
      </c>
      <c r="M8" s="42"/>
      <c r="N8">
        <v>6</v>
      </c>
      <c r="O8" t="s">
        <v>255</v>
      </c>
      <c r="P8" t="s">
        <v>2</v>
      </c>
      <c r="Q8" t="s">
        <v>255</v>
      </c>
      <c r="R8">
        <v>18</v>
      </c>
      <c r="S8" t="s">
        <v>255</v>
      </c>
      <c r="T8" t="s">
        <v>2</v>
      </c>
      <c r="U8">
        <v>19</v>
      </c>
      <c r="V8" t="s">
        <v>711</v>
      </c>
      <c r="W8" t="s">
        <v>4</v>
      </c>
      <c r="Y8" t="s">
        <v>3</v>
      </c>
      <c r="AA8" t="s">
        <v>2</v>
      </c>
      <c r="AB8" t="s">
        <v>462</v>
      </c>
      <c r="AC8" t="s">
        <v>0</v>
      </c>
      <c r="AD8" t="s">
        <v>255</v>
      </c>
      <c r="AE8" t="s">
        <v>2</v>
      </c>
      <c r="AF8" t="s">
        <v>462</v>
      </c>
      <c r="AG8" t="s">
        <v>0</v>
      </c>
      <c r="AH8" t="s">
        <v>255</v>
      </c>
      <c r="AI8" t="s">
        <v>2</v>
      </c>
      <c r="AJ8" t="s">
        <v>462</v>
      </c>
      <c r="AK8" t="s">
        <v>0</v>
      </c>
      <c r="AL8" t="s">
        <v>255</v>
      </c>
      <c r="AM8" t="s">
        <v>2</v>
      </c>
      <c r="AN8" t="s">
        <v>255</v>
      </c>
      <c r="AO8" t="s">
        <v>0</v>
      </c>
      <c r="AP8" t="s">
        <v>461</v>
      </c>
      <c r="AQ8" t="s">
        <v>2</v>
      </c>
      <c r="AR8" t="s">
        <v>255</v>
      </c>
      <c r="AS8" t="s">
        <v>0</v>
      </c>
      <c r="AT8" t="s">
        <v>460</v>
      </c>
      <c r="AU8" t="s">
        <v>4</v>
      </c>
      <c r="AV8" t="s">
        <v>255</v>
      </c>
      <c r="AW8" t="s">
        <v>3</v>
      </c>
      <c r="AX8" t="s">
        <v>255</v>
      </c>
      <c r="AY8">
        <f>IF(Table1[[#This Row],[Q013]]&gt;0,Table1[[#This Row],[Q009]]/Table1[[#This Row],[Q013]],"")</f>
        <v>12.222222222222221</v>
      </c>
    </row>
    <row r="9" spans="1:51" x14ac:dyDescent="0.25">
      <c r="A9" t="s">
        <v>465</v>
      </c>
      <c r="B9" t="s">
        <v>867</v>
      </c>
      <c r="C9" t="s">
        <v>254</v>
      </c>
      <c r="D9">
        <v>101</v>
      </c>
      <c r="E9" t="s">
        <v>255</v>
      </c>
      <c r="F9" s="43">
        <v>39247</v>
      </c>
      <c r="G9" s="42"/>
      <c r="H9" s="42" t="s">
        <v>2</v>
      </c>
      <c r="I9" s="42"/>
      <c r="J9" s="42" t="s">
        <v>650</v>
      </c>
      <c r="K9" s="45" t="s">
        <v>651</v>
      </c>
      <c r="L9" s="42">
        <v>7</v>
      </c>
      <c r="M9" s="42"/>
      <c r="N9">
        <v>4</v>
      </c>
      <c r="O9" t="s">
        <v>255</v>
      </c>
      <c r="P9" t="s">
        <v>2</v>
      </c>
      <c r="Q9" t="s">
        <v>255</v>
      </c>
      <c r="R9">
        <v>13</v>
      </c>
      <c r="S9" t="s">
        <v>255</v>
      </c>
      <c r="T9" t="s">
        <v>2</v>
      </c>
      <c r="U9">
        <v>17</v>
      </c>
      <c r="V9" t="s">
        <v>712</v>
      </c>
      <c r="W9" t="s">
        <v>4</v>
      </c>
      <c r="Y9" t="s">
        <v>3</v>
      </c>
      <c r="AA9" t="s">
        <v>2</v>
      </c>
      <c r="AB9" t="s">
        <v>464</v>
      </c>
      <c r="AC9" t="s">
        <v>0</v>
      </c>
      <c r="AD9" t="s">
        <v>255</v>
      </c>
      <c r="AE9" t="s">
        <v>2</v>
      </c>
      <c r="AF9" t="s">
        <v>464</v>
      </c>
      <c r="AG9" t="s">
        <v>0</v>
      </c>
      <c r="AH9" t="s">
        <v>255</v>
      </c>
      <c r="AI9" t="s">
        <v>2</v>
      </c>
      <c r="AJ9" t="s">
        <v>464</v>
      </c>
      <c r="AK9" t="s">
        <v>0</v>
      </c>
      <c r="AL9" t="s">
        <v>255</v>
      </c>
      <c r="AM9" t="s">
        <v>2</v>
      </c>
      <c r="AN9" t="s">
        <v>255</v>
      </c>
      <c r="AO9" t="s">
        <v>3</v>
      </c>
      <c r="AP9" t="s">
        <v>255</v>
      </c>
      <c r="AQ9" t="s">
        <v>2</v>
      </c>
      <c r="AR9" t="s">
        <v>255</v>
      </c>
      <c r="AS9" t="s">
        <v>3</v>
      </c>
      <c r="AT9" t="s">
        <v>255</v>
      </c>
      <c r="AU9" t="s">
        <v>2</v>
      </c>
      <c r="AV9" t="s">
        <v>255</v>
      </c>
      <c r="AW9" t="s">
        <v>0</v>
      </c>
      <c r="AX9" t="s">
        <v>255</v>
      </c>
      <c r="AY9">
        <f>IF(Table1[[#This Row],[Q013]]&gt;0,Table1[[#This Row],[Q009]]/Table1[[#This Row],[Q013]],"")</f>
        <v>14.428571428571429</v>
      </c>
    </row>
    <row r="10" spans="1:51" x14ac:dyDescent="0.25">
      <c r="A10" t="s">
        <v>459</v>
      </c>
      <c r="B10" t="s">
        <v>868</v>
      </c>
      <c r="C10" t="s">
        <v>254</v>
      </c>
      <c r="D10">
        <v>289</v>
      </c>
      <c r="E10" t="s">
        <v>255</v>
      </c>
      <c r="F10" s="43">
        <v>35301</v>
      </c>
      <c r="G10" s="42"/>
      <c r="H10" s="42" t="s">
        <v>2</v>
      </c>
      <c r="I10" s="42"/>
      <c r="J10" s="42" t="s">
        <v>641</v>
      </c>
      <c r="K10" s="42" t="s">
        <v>566</v>
      </c>
      <c r="L10" s="42">
        <v>7</v>
      </c>
      <c r="M10" s="42"/>
      <c r="N10">
        <v>4</v>
      </c>
      <c r="O10" t="s">
        <v>255</v>
      </c>
      <c r="P10" t="s">
        <v>2</v>
      </c>
      <c r="Q10" t="s">
        <v>255</v>
      </c>
      <c r="R10">
        <v>20</v>
      </c>
      <c r="S10" t="s">
        <v>255</v>
      </c>
      <c r="T10" t="s">
        <v>2</v>
      </c>
      <c r="U10">
        <v>11</v>
      </c>
      <c r="V10" t="s">
        <v>713</v>
      </c>
      <c r="W10" t="s">
        <v>2</v>
      </c>
      <c r="X10" t="s">
        <v>714</v>
      </c>
      <c r="Y10">
        <v>122</v>
      </c>
      <c r="Z10" t="s">
        <v>715</v>
      </c>
      <c r="AA10" t="s">
        <v>2</v>
      </c>
      <c r="AB10" t="s">
        <v>255</v>
      </c>
      <c r="AC10" t="s">
        <v>0</v>
      </c>
      <c r="AD10" t="s">
        <v>255</v>
      </c>
      <c r="AE10" t="s">
        <v>4</v>
      </c>
      <c r="AF10" t="s">
        <v>255</v>
      </c>
      <c r="AG10" t="s">
        <v>3</v>
      </c>
      <c r="AH10" t="s">
        <v>255</v>
      </c>
      <c r="AI10" t="s">
        <v>4</v>
      </c>
      <c r="AJ10" t="s">
        <v>255</v>
      </c>
      <c r="AK10" t="s">
        <v>3</v>
      </c>
      <c r="AL10" t="s">
        <v>255</v>
      </c>
      <c r="AM10" t="s">
        <v>3</v>
      </c>
      <c r="AN10" t="s">
        <v>255</v>
      </c>
      <c r="AO10" t="s">
        <v>3</v>
      </c>
      <c r="AP10" t="s">
        <v>255</v>
      </c>
      <c r="AQ10" t="s">
        <v>3</v>
      </c>
      <c r="AR10" t="s">
        <v>255</v>
      </c>
      <c r="AS10" t="s">
        <v>3</v>
      </c>
      <c r="AT10" t="s">
        <v>255</v>
      </c>
      <c r="AU10" t="s">
        <v>3</v>
      </c>
      <c r="AV10" t="s">
        <v>255</v>
      </c>
      <c r="AW10" t="s">
        <v>3</v>
      </c>
      <c r="AX10" t="s">
        <v>255</v>
      </c>
      <c r="AY10">
        <f>IF(Table1[[#This Row],[Q013]]&gt;0,Table1[[#This Row],[Q009]]/Table1[[#This Row],[Q013]],"")</f>
        <v>41.285714285714285</v>
      </c>
    </row>
    <row r="11" spans="1:51" x14ac:dyDescent="0.25">
      <c r="A11" t="s">
        <v>450</v>
      </c>
      <c r="B11" t="s">
        <v>869</v>
      </c>
      <c r="C11" t="s">
        <v>254</v>
      </c>
      <c r="D11">
        <v>3670</v>
      </c>
      <c r="E11" t="s">
        <v>449</v>
      </c>
      <c r="F11" s="43">
        <v>39639</v>
      </c>
      <c r="G11" s="42"/>
      <c r="H11" s="42" t="s">
        <v>2</v>
      </c>
      <c r="I11" s="42"/>
      <c r="J11" s="42" t="s">
        <v>598</v>
      </c>
      <c r="K11" s="45" t="s">
        <v>652</v>
      </c>
      <c r="L11" s="42">
        <v>10</v>
      </c>
      <c r="M11" s="42"/>
      <c r="N11">
        <v>13</v>
      </c>
      <c r="O11" t="s">
        <v>255</v>
      </c>
      <c r="P11" t="s">
        <v>2</v>
      </c>
      <c r="Q11" t="s">
        <v>255</v>
      </c>
      <c r="R11">
        <v>47</v>
      </c>
      <c r="S11" t="s">
        <v>255</v>
      </c>
      <c r="T11" t="s">
        <v>2</v>
      </c>
      <c r="U11">
        <v>26</v>
      </c>
      <c r="V11" t="s">
        <v>716</v>
      </c>
      <c r="W11" t="s">
        <v>2</v>
      </c>
      <c r="Y11">
        <v>1145</v>
      </c>
      <c r="Z11" t="s">
        <v>717</v>
      </c>
      <c r="AA11" t="s">
        <v>2</v>
      </c>
      <c r="AB11" t="s">
        <v>255</v>
      </c>
      <c r="AC11">
        <v>66</v>
      </c>
      <c r="AD11" t="s">
        <v>448</v>
      </c>
      <c r="AE11" t="s">
        <v>2</v>
      </c>
      <c r="AF11" t="s">
        <v>255</v>
      </c>
      <c r="AG11">
        <v>30</v>
      </c>
      <c r="AH11" t="s">
        <v>447</v>
      </c>
      <c r="AI11" t="s">
        <v>2</v>
      </c>
      <c r="AJ11" t="s">
        <v>255</v>
      </c>
      <c r="AK11">
        <v>6</v>
      </c>
      <c r="AL11" t="s">
        <v>446</v>
      </c>
      <c r="AM11" t="s">
        <v>2</v>
      </c>
      <c r="AN11" t="s">
        <v>255</v>
      </c>
      <c r="AO11">
        <v>131</v>
      </c>
      <c r="AP11" t="s">
        <v>255</v>
      </c>
      <c r="AQ11" t="s">
        <v>2</v>
      </c>
      <c r="AR11" t="s">
        <v>255</v>
      </c>
      <c r="AS11">
        <v>929</v>
      </c>
      <c r="AT11" t="s">
        <v>445</v>
      </c>
      <c r="AU11" t="s">
        <v>2</v>
      </c>
      <c r="AV11" t="s">
        <v>255</v>
      </c>
      <c r="AW11" t="s">
        <v>0</v>
      </c>
      <c r="AX11" t="s">
        <v>444</v>
      </c>
      <c r="AY11">
        <f>IF(Table1[[#This Row],[Q013]]&gt;0,Table1[[#This Row],[Q009]]/Table1[[#This Row],[Q013]],"")</f>
        <v>367</v>
      </c>
    </row>
    <row r="12" spans="1:51" x14ac:dyDescent="0.25">
      <c r="A12" t="s">
        <v>458</v>
      </c>
      <c r="B12" t="s">
        <v>869</v>
      </c>
      <c r="C12" t="s">
        <v>254</v>
      </c>
      <c r="D12">
        <v>5483</v>
      </c>
      <c r="E12" t="s">
        <v>457</v>
      </c>
      <c r="F12" s="43">
        <v>40030</v>
      </c>
      <c r="G12" s="42"/>
      <c r="H12" s="42" t="s">
        <v>2</v>
      </c>
      <c r="I12" s="42"/>
      <c r="J12" s="42" t="s">
        <v>653</v>
      </c>
      <c r="K12" s="45" t="s">
        <v>654</v>
      </c>
      <c r="L12" s="42">
        <v>9</v>
      </c>
      <c r="M12" s="42"/>
      <c r="N12">
        <v>15</v>
      </c>
      <c r="O12" t="s">
        <v>255</v>
      </c>
      <c r="P12" t="s">
        <v>2</v>
      </c>
      <c r="Q12" t="s">
        <v>255</v>
      </c>
      <c r="R12">
        <v>25</v>
      </c>
      <c r="S12" t="s">
        <v>255</v>
      </c>
      <c r="T12" t="s">
        <v>2</v>
      </c>
      <c r="U12">
        <v>25</v>
      </c>
      <c r="V12" t="s">
        <v>718</v>
      </c>
      <c r="W12" t="s">
        <v>2</v>
      </c>
      <c r="Y12">
        <v>1619</v>
      </c>
      <c r="Z12" t="s">
        <v>719</v>
      </c>
      <c r="AA12" t="s">
        <v>2</v>
      </c>
      <c r="AB12" t="s">
        <v>2</v>
      </c>
      <c r="AC12">
        <v>73</v>
      </c>
      <c r="AD12" t="s">
        <v>456</v>
      </c>
      <c r="AE12" t="s">
        <v>2</v>
      </c>
      <c r="AF12" t="s">
        <v>255</v>
      </c>
      <c r="AG12">
        <v>44</v>
      </c>
      <c r="AH12" t="s">
        <v>455</v>
      </c>
      <c r="AI12" t="s">
        <v>2</v>
      </c>
      <c r="AJ12" t="s">
        <v>255</v>
      </c>
      <c r="AK12">
        <v>3</v>
      </c>
      <c r="AL12" t="s">
        <v>76</v>
      </c>
      <c r="AM12" t="s">
        <v>2</v>
      </c>
      <c r="AN12" t="s">
        <v>255</v>
      </c>
      <c r="AO12">
        <v>30</v>
      </c>
      <c r="AP12" t="s">
        <v>454</v>
      </c>
      <c r="AQ12" t="s">
        <v>2</v>
      </c>
      <c r="AR12" t="s">
        <v>255</v>
      </c>
      <c r="AS12">
        <v>577</v>
      </c>
      <c r="AT12" t="s">
        <v>453</v>
      </c>
      <c r="AU12" t="s">
        <v>2</v>
      </c>
      <c r="AV12" t="s">
        <v>452</v>
      </c>
      <c r="AW12" t="s">
        <v>0</v>
      </c>
      <c r="AX12" t="s">
        <v>451</v>
      </c>
      <c r="AY12">
        <f>IF(Table1[[#This Row],[Q013]]&gt;0,Table1[[#This Row],[Q009]]/Table1[[#This Row],[Q013]],"")</f>
        <v>609.22222222222217</v>
      </c>
    </row>
    <row r="13" spans="1:51" x14ac:dyDescent="0.25">
      <c r="A13" t="s">
        <v>241</v>
      </c>
      <c r="B13" t="s">
        <v>870</v>
      </c>
      <c r="C13" t="s">
        <v>1</v>
      </c>
      <c r="D13">
        <v>208</v>
      </c>
      <c r="E13" t="s">
        <v>240</v>
      </c>
      <c r="F13" s="43">
        <v>39022</v>
      </c>
      <c r="G13" s="42"/>
      <c r="H13" s="42" t="s">
        <v>2</v>
      </c>
      <c r="I13" s="42" t="s">
        <v>567</v>
      </c>
      <c r="J13" s="42" t="s">
        <v>655</v>
      </c>
      <c r="K13" s="42" t="s">
        <v>568</v>
      </c>
      <c r="L13" s="42">
        <v>11</v>
      </c>
      <c r="M13" s="42"/>
      <c r="N13">
        <v>5</v>
      </c>
      <c r="O13" t="s">
        <v>239</v>
      </c>
      <c r="P13" t="s">
        <v>2</v>
      </c>
      <c r="Q13" t="s">
        <v>238</v>
      </c>
      <c r="R13">
        <v>5</v>
      </c>
      <c r="S13" t="s">
        <v>237</v>
      </c>
      <c r="T13" t="s">
        <v>2</v>
      </c>
      <c r="U13">
        <v>40</v>
      </c>
      <c r="V13" t="s">
        <v>720</v>
      </c>
      <c r="W13" t="s">
        <v>2</v>
      </c>
      <c r="X13" t="s">
        <v>721</v>
      </c>
      <c r="Y13">
        <v>59</v>
      </c>
      <c r="Z13" t="s">
        <v>722</v>
      </c>
      <c r="AA13" t="s">
        <v>2</v>
      </c>
      <c r="AB13" t="s">
        <v>236</v>
      </c>
      <c r="AC13" t="s">
        <v>0</v>
      </c>
      <c r="AE13" t="s">
        <v>2</v>
      </c>
      <c r="AF13" t="s">
        <v>235</v>
      </c>
      <c r="AG13" t="s">
        <v>0</v>
      </c>
      <c r="AI13" t="s">
        <v>222</v>
      </c>
      <c r="AJ13" t="s">
        <v>234</v>
      </c>
      <c r="AK13" t="s">
        <v>0</v>
      </c>
      <c r="AM13" t="s">
        <v>2</v>
      </c>
      <c r="AN13" t="s">
        <v>233</v>
      </c>
      <c r="AO13" t="s">
        <v>0</v>
      </c>
      <c r="AQ13" t="s">
        <v>2</v>
      </c>
      <c r="AR13" t="s">
        <v>232</v>
      </c>
      <c r="AS13" t="s">
        <v>0</v>
      </c>
      <c r="AU13" t="s">
        <v>4</v>
      </c>
      <c r="AW13" t="s">
        <v>3</v>
      </c>
      <c r="AY13">
        <f>IF(Table1[[#This Row],[Q013]]&gt;0,Table1[[#This Row],[Q009]]/Table1[[#This Row],[Q013]],"")</f>
        <v>18.90909090909091</v>
      </c>
    </row>
    <row r="14" spans="1:51" x14ac:dyDescent="0.25">
      <c r="A14" t="s">
        <v>317</v>
      </c>
      <c r="B14" t="s">
        <v>862</v>
      </c>
      <c r="C14" t="s">
        <v>254</v>
      </c>
      <c r="D14">
        <v>32</v>
      </c>
      <c r="E14" t="s">
        <v>255</v>
      </c>
      <c r="F14" s="43">
        <v>36860</v>
      </c>
      <c r="G14" s="42"/>
      <c r="H14" s="42" t="s">
        <v>2</v>
      </c>
      <c r="I14" s="42"/>
      <c r="J14" s="42" t="s">
        <v>656</v>
      </c>
      <c r="K14" s="42" t="s">
        <v>599</v>
      </c>
      <c r="L14" s="42">
        <v>18</v>
      </c>
      <c r="M14" s="42"/>
      <c r="N14">
        <v>3</v>
      </c>
      <c r="O14" t="s">
        <v>255</v>
      </c>
      <c r="P14" t="s">
        <v>2</v>
      </c>
      <c r="Q14" t="s">
        <v>255</v>
      </c>
      <c r="R14">
        <v>10</v>
      </c>
      <c r="S14" t="s">
        <v>316</v>
      </c>
      <c r="T14" t="s">
        <v>2</v>
      </c>
      <c r="U14">
        <v>6</v>
      </c>
      <c r="V14" t="s">
        <v>723</v>
      </c>
      <c r="W14" t="s">
        <v>0</v>
      </c>
      <c r="Y14" t="s">
        <v>3</v>
      </c>
      <c r="AA14" t="s">
        <v>4</v>
      </c>
      <c r="AB14" t="s">
        <v>255</v>
      </c>
      <c r="AC14" t="s">
        <v>3</v>
      </c>
      <c r="AD14" t="s">
        <v>255</v>
      </c>
      <c r="AE14" t="s">
        <v>4</v>
      </c>
      <c r="AF14" t="s">
        <v>255</v>
      </c>
      <c r="AG14" t="s">
        <v>3</v>
      </c>
      <c r="AH14" t="s">
        <v>255</v>
      </c>
      <c r="AI14" t="s">
        <v>4</v>
      </c>
      <c r="AJ14" t="s">
        <v>255</v>
      </c>
      <c r="AK14" t="s">
        <v>3</v>
      </c>
      <c r="AL14" t="s">
        <v>255</v>
      </c>
      <c r="AM14" t="s">
        <v>4</v>
      </c>
      <c r="AN14" t="s">
        <v>255</v>
      </c>
      <c r="AO14" t="s">
        <v>3</v>
      </c>
      <c r="AP14" t="s">
        <v>255</v>
      </c>
      <c r="AQ14" t="s">
        <v>4</v>
      </c>
      <c r="AR14" t="s">
        <v>255</v>
      </c>
      <c r="AS14" t="s">
        <v>3</v>
      </c>
      <c r="AT14" t="s">
        <v>255</v>
      </c>
      <c r="AU14" t="s">
        <v>4</v>
      </c>
      <c r="AV14" t="s">
        <v>255</v>
      </c>
      <c r="AW14" t="s">
        <v>3</v>
      </c>
      <c r="AX14" t="s">
        <v>255</v>
      </c>
      <c r="AY14">
        <f>IF(Table1[[#This Row],[Q013]]&gt;0,Table1[[#This Row],[Q009]]/Table1[[#This Row],[Q013]],"")</f>
        <v>1.7777777777777777</v>
      </c>
    </row>
    <row r="15" spans="1:51" x14ac:dyDescent="0.25">
      <c r="A15" t="s">
        <v>81</v>
      </c>
      <c r="B15" t="s">
        <v>862</v>
      </c>
      <c r="C15" t="s">
        <v>1</v>
      </c>
      <c r="D15">
        <v>19</v>
      </c>
      <c r="F15" s="43">
        <v>36860</v>
      </c>
      <c r="G15" s="42"/>
      <c r="H15" s="42" t="s">
        <v>2</v>
      </c>
      <c r="I15" s="42"/>
      <c r="J15" s="42" t="s">
        <v>657</v>
      </c>
      <c r="K15" s="42"/>
      <c r="L15" s="42">
        <v>15</v>
      </c>
      <c r="M15" s="42"/>
      <c r="N15">
        <v>3</v>
      </c>
      <c r="O15" t="s">
        <v>76</v>
      </c>
      <c r="P15" t="s">
        <v>2</v>
      </c>
      <c r="Q15" t="s">
        <v>80</v>
      </c>
      <c r="R15">
        <v>4</v>
      </c>
      <c r="S15" t="s">
        <v>79</v>
      </c>
      <c r="T15" t="s">
        <v>2</v>
      </c>
      <c r="U15">
        <v>4</v>
      </c>
      <c r="V15" t="s">
        <v>724</v>
      </c>
      <c r="W15" t="s">
        <v>0</v>
      </c>
      <c r="Y15" t="s">
        <v>3</v>
      </c>
      <c r="AA15" t="s">
        <v>3</v>
      </c>
      <c r="AB15" t="s">
        <v>78</v>
      </c>
      <c r="AC15" t="s">
        <v>3</v>
      </c>
      <c r="AD15" t="s">
        <v>78</v>
      </c>
      <c r="AE15" t="s">
        <v>3</v>
      </c>
      <c r="AF15" t="s">
        <v>78</v>
      </c>
      <c r="AG15" t="s">
        <v>3</v>
      </c>
      <c r="AH15" t="s">
        <v>78</v>
      </c>
      <c r="AI15" t="s">
        <v>3</v>
      </c>
      <c r="AJ15" t="s">
        <v>78</v>
      </c>
      <c r="AK15" t="s">
        <v>3</v>
      </c>
      <c r="AL15" t="s">
        <v>78</v>
      </c>
      <c r="AM15" t="s">
        <v>3</v>
      </c>
      <c r="AN15" t="s">
        <v>78</v>
      </c>
      <c r="AO15" t="s">
        <v>3</v>
      </c>
      <c r="AP15" t="s">
        <v>78</v>
      </c>
      <c r="AQ15" t="s">
        <v>3</v>
      </c>
      <c r="AR15" t="s">
        <v>78</v>
      </c>
      <c r="AS15" t="s">
        <v>3</v>
      </c>
      <c r="AT15" t="s">
        <v>78</v>
      </c>
      <c r="AU15" t="s">
        <v>3</v>
      </c>
      <c r="AV15" t="s">
        <v>78</v>
      </c>
      <c r="AW15" t="s">
        <v>3</v>
      </c>
      <c r="AX15" t="s">
        <v>78</v>
      </c>
      <c r="AY15">
        <f>IF(Table1[[#This Row],[Q013]]&gt;0,Table1[[#This Row],[Q009]]/Table1[[#This Row],[Q013]],"")</f>
        <v>1.2666666666666666</v>
      </c>
    </row>
    <row r="16" spans="1:51" x14ac:dyDescent="0.25">
      <c r="A16" t="s">
        <v>77</v>
      </c>
      <c r="B16" t="s">
        <v>862</v>
      </c>
      <c r="C16" t="s">
        <v>1</v>
      </c>
      <c r="D16">
        <v>1514</v>
      </c>
      <c r="F16" s="43">
        <v>36599</v>
      </c>
      <c r="G16" s="42"/>
      <c r="H16" s="42" t="s">
        <v>4</v>
      </c>
      <c r="I16" s="42"/>
      <c r="J16" s="42" t="s">
        <v>3</v>
      </c>
      <c r="K16" s="42"/>
      <c r="L16" s="42" t="s">
        <v>3</v>
      </c>
      <c r="M16" s="42"/>
      <c r="N16">
        <v>3</v>
      </c>
      <c r="O16" t="s">
        <v>76</v>
      </c>
      <c r="P16" t="s">
        <v>2</v>
      </c>
      <c r="Q16" t="s">
        <v>75</v>
      </c>
      <c r="R16">
        <v>21</v>
      </c>
      <c r="S16" t="s">
        <v>19</v>
      </c>
      <c r="T16" t="s">
        <v>2</v>
      </c>
      <c r="U16">
        <v>20</v>
      </c>
      <c r="V16" t="s">
        <v>725</v>
      </c>
      <c r="W16" t="s">
        <v>2</v>
      </c>
      <c r="Y16">
        <v>934</v>
      </c>
      <c r="Z16" t="s">
        <v>726</v>
      </c>
      <c r="AA16" t="s">
        <v>2</v>
      </c>
      <c r="AC16">
        <v>61</v>
      </c>
      <c r="AD16" t="s">
        <v>74</v>
      </c>
      <c r="AE16" t="s">
        <v>2</v>
      </c>
      <c r="AG16">
        <v>243</v>
      </c>
      <c r="AH16" t="s">
        <v>73</v>
      </c>
      <c r="AI16" t="s">
        <v>2</v>
      </c>
      <c r="AK16">
        <v>4</v>
      </c>
      <c r="AL16" t="s">
        <v>72</v>
      </c>
      <c r="AM16" t="s">
        <v>2</v>
      </c>
      <c r="AN16" t="s">
        <v>71</v>
      </c>
      <c r="AO16" t="s">
        <v>0</v>
      </c>
      <c r="AQ16" t="s">
        <v>2</v>
      </c>
      <c r="AR16" t="s">
        <v>70</v>
      </c>
      <c r="AS16" t="s">
        <v>0</v>
      </c>
      <c r="AU16" t="s">
        <v>4</v>
      </c>
      <c r="AW16" t="s">
        <v>3</v>
      </c>
      <c r="AY16" t="e">
        <f>IF(Table1[[#This Row],[Q013]]&gt;0,Table1[[#This Row],[Q009]]/Table1[[#This Row],[Q013]],"")</f>
        <v>#VALUE!</v>
      </c>
    </row>
    <row r="17" spans="1:51" x14ac:dyDescent="0.25">
      <c r="A17" t="s">
        <v>315</v>
      </c>
      <c r="B17" t="s">
        <v>862</v>
      </c>
      <c r="C17" t="s">
        <v>254</v>
      </c>
      <c r="D17">
        <v>445</v>
      </c>
      <c r="E17" t="s">
        <v>255</v>
      </c>
      <c r="F17" s="43">
        <v>36201</v>
      </c>
      <c r="G17" s="42"/>
      <c r="H17" s="42" t="s">
        <v>2</v>
      </c>
      <c r="I17" s="42"/>
      <c r="J17" s="42" t="s">
        <v>632</v>
      </c>
      <c r="K17" s="45" t="s">
        <v>631</v>
      </c>
      <c r="L17" s="42">
        <v>9</v>
      </c>
      <c r="M17" s="42"/>
      <c r="N17">
        <v>3</v>
      </c>
      <c r="O17" t="s">
        <v>255</v>
      </c>
      <c r="P17" t="s">
        <v>2</v>
      </c>
      <c r="Q17" t="s">
        <v>255</v>
      </c>
      <c r="R17">
        <v>15</v>
      </c>
      <c r="S17" t="s">
        <v>314</v>
      </c>
      <c r="T17" t="s">
        <v>2</v>
      </c>
      <c r="U17">
        <v>8</v>
      </c>
      <c r="V17" t="s">
        <v>727</v>
      </c>
      <c r="W17" t="s">
        <v>2</v>
      </c>
      <c r="X17" t="s">
        <v>728</v>
      </c>
      <c r="Y17">
        <v>151</v>
      </c>
      <c r="Z17" t="s">
        <v>729</v>
      </c>
      <c r="AA17" t="s">
        <v>2</v>
      </c>
      <c r="AB17" t="s">
        <v>255</v>
      </c>
      <c r="AC17">
        <v>51</v>
      </c>
      <c r="AD17" t="s">
        <v>255</v>
      </c>
      <c r="AE17" t="s">
        <v>2</v>
      </c>
      <c r="AF17" t="s">
        <v>255</v>
      </c>
      <c r="AG17">
        <v>130</v>
      </c>
      <c r="AH17" t="s">
        <v>313</v>
      </c>
      <c r="AI17" t="s">
        <v>2</v>
      </c>
      <c r="AJ17" t="s">
        <v>255</v>
      </c>
      <c r="AK17">
        <v>17</v>
      </c>
      <c r="AL17" t="s">
        <v>312</v>
      </c>
      <c r="AM17" t="s">
        <v>2</v>
      </c>
      <c r="AN17" t="s">
        <v>255</v>
      </c>
      <c r="AO17" t="s">
        <v>0</v>
      </c>
      <c r="AP17" t="s">
        <v>255</v>
      </c>
      <c r="AQ17" t="s">
        <v>2</v>
      </c>
      <c r="AR17" t="s">
        <v>255</v>
      </c>
      <c r="AS17" t="s">
        <v>0</v>
      </c>
      <c r="AT17" t="s">
        <v>255</v>
      </c>
      <c r="AU17" t="s">
        <v>4</v>
      </c>
      <c r="AV17" t="s">
        <v>255</v>
      </c>
      <c r="AW17" t="s">
        <v>3</v>
      </c>
      <c r="AX17" t="s">
        <v>255</v>
      </c>
      <c r="AY17">
        <f>IF(Table1[[#This Row],[Q013]]&gt;0,Table1[[#This Row],[Q009]]/Table1[[#This Row],[Q013]],"")</f>
        <v>49.444444444444443</v>
      </c>
    </row>
    <row r="18" spans="1:51" x14ac:dyDescent="0.25">
      <c r="A18" t="s">
        <v>69</v>
      </c>
      <c r="B18" t="s">
        <v>862</v>
      </c>
      <c r="C18" t="s">
        <v>1</v>
      </c>
      <c r="D18">
        <v>614</v>
      </c>
      <c r="F18" s="43">
        <v>38336</v>
      </c>
      <c r="G18" s="42"/>
      <c r="H18" s="42" t="s">
        <v>4</v>
      </c>
      <c r="I18" s="42" t="s">
        <v>571</v>
      </c>
      <c r="J18" s="42" t="s">
        <v>3</v>
      </c>
      <c r="K18" s="42" t="s">
        <v>569</v>
      </c>
      <c r="L18" s="42" t="s">
        <v>3</v>
      </c>
      <c r="M18" s="42"/>
      <c r="N18">
        <v>5</v>
      </c>
      <c r="O18" t="s">
        <v>68</v>
      </c>
      <c r="P18" t="s">
        <v>2</v>
      </c>
      <c r="Q18" t="s">
        <v>31</v>
      </c>
      <c r="R18">
        <v>14</v>
      </c>
      <c r="S18" t="s">
        <v>67</v>
      </c>
      <c r="T18" t="s">
        <v>2</v>
      </c>
      <c r="U18">
        <v>6</v>
      </c>
      <c r="V18" t="s">
        <v>730</v>
      </c>
      <c r="W18" t="s">
        <v>2</v>
      </c>
      <c r="X18" t="s">
        <v>728</v>
      </c>
      <c r="Y18">
        <v>125</v>
      </c>
      <c r="Z18" t="s">
        <v>731</v>
      </c>
      <c r="AA18" t="s">
        <v>2</v>
      </c>
      <c r="AC18">
        <v>54</v>
      </c>
      <c r="AD18" t="s">
        <v>66</v>
      </c>
      <c r="AE18" t="s">
        <v>2</v>
      </c>
      <c r="AG18">
        <v>192</v>
      </c>
      <c r="AH18" t="s">
        <v>65</v>
      </c>
      <c r="AI18" t="s">
        <v>2</v>
      </c>
      <c r="AK18">
        <v>26</v>
      </c>
      <c r="AL18" t="s">
        <v>64</v>
      </c>
      <c r="AM18" t="s">
        <v>2</v>
      </c>
      <c r="AN18" t="s">
        <v>63</v>
      </c>
      <c r="AO18" t="s">
        <v>0</v>
      </c>
      <c r="AQ18" t="s">
        <v>2</v>
      </c>
      <c r="AS18">
        <v>18</v>
      </c>
      <c r="AT18" t="s">
        <v>62</v>
      </c>
      <c r="AU18" t="s">
        <v>4</v>
      </c>
      <c r="AW18" t="s">
        <v>3</v>
      </c>
      <c r="AY18" t="e">
        <f>IF(Table1[[#This Row],[Q013]]&gt;0,Table1[[#This Row],[Q009]]/Table1[[#This Row],[Q013]],"")</f>
        <v>#VALUE!</v>
      </c>
    </row>
    <row r="19" spans="1:51" x14ac:dyDescent="0.25">
      <c r="A19" t="s">
        <v>311</v>
      </c>
      <c r="B19" t="s">
        <v>862</v>
      </c>
      <c r="C19" t="s">
        <v>254</v>
      </c>
      <c r="D19">
        <v>8545</v>
      </c>
      <c r="E19" t="s">
        <v>310</v>
      </c>
      <c r="F19" s="43">
        <v>36900</v>
      </c>
      <c r="G19" s="42"/>
      <c r="H19" s="42" t="s">
        <v>2</v>
      </c>
      <c r="I19" s="42"/>
      <c r="J19" s="42" t="s">
        <v>658</v>
      </c>
      <c r="K19" s="45" t="s">
        <v>659</v>
      </c>
      <c r="L19" s="42">
        <v>7</v>
      </c>
      <c r="M19" s="42"/>
      <c r="N19">
        <v>3</v>
      </c>
      <c r="O19" t="s">
        <v>255</v>
      </c>
      <c r="P19" t="s">
        <v>2</v>
      </c>
      <c r="Q19" t="s">
        <v>309</v>
      </c>
      <c r="R19">
        <v>8</v>
      </c>
      <c r="S19" t="s">
        <v>308</v>
      </c>
      <c r="T19" t="s">
        <v>2</v>
      </c>
      <c r="U19">
        <v>8</v>
      </c>
      <c r="V19" t="s">
        <v>732</v>
      </c>
      <c r="W19" t="s">
        <v>2</v>
      </c>
      <c r="X19" t="s">
        <v>728</v>
      </c>
      <c r="Y19">
        <v>176</v>
      </c>
      <c r="Z19" t="s">
        <v>733</v>
      </c>
      <c r="AA19" t="s">
        <v>2</v>
      </c>
      <c r="AB19" t="s">
        <v>255</v>
      </c>
      <c r="AC19">
        <v>62</v>
      </c>
      <c r="AD19" t="s">
        <v>255</v>
      </c>
      <c r="AE19" t="s">
        <v>2</v>
      </c>
      <c r="AF19" t="s">
        <v>255</v>
      </c>
      <c r="AG19">
        <v>52</v>
      </c>
      <c r="AH19" t="s">
        <v>255</v>
      </c>
      <c r="AI19" t="s">
        <v>4</v>
      </c>
      <c r="AJ19" t="s">
        <v>307</v>
      </c>
      <c r="AK19" t="s">
        <v>3</v>
      </c>
      <c r="AL19" t="s">
        <v>255</v>
      </c>
      <c r="AM19" t="s">
        <v>4</v>
      </c>
      <c r="AN19" t="s">
        <v>255</v>
      </c>
      <c r="AO19" t="s">
        <v>3</v>
      </c>
      <c r="AP19" t="s">
        <v>255</v>
      </c>
      <c r="AQ19" t="s">
        <v>2</v>
      </c>
      <c r="AR19" t="s">
        <v>255</v>
      </c>
      <c r="AS19">
        <v>1437</v>
      </c>
      <c r="AT19" t="s">
        <v>306</v>
      </c>
      <c r="AU19" t="s">
        <v>4</v>
      </c>
      <c r="AV19" t="s">
        <v>255</v>
      </c>
      <c r="AW19" t="s">
        <v>3</v>
      </c>
      <c r="AX19" t="s">
        <v>255</v>
      </c>
      <c r="AY19">
        <f>IF(Table1[[#This Row],[Q013]]&gt;0,Table1[[#This Row],[Q009]]/Table1[[#This Row],[Q013]],"")</f>
        <v>1220.7142857142858</v>
      </c>
    </row>
    <row r="20" spans="1:51" x14ac:dyDescent="0.25">
      <c r="A20" t="s">
        <v>305</v>
      </c>
      <c r="B20" t="s">
        <v>862</v>
      </c>
      <c r="C20" t="s">
        <v>254</v>
      </c>
      <c r="D20">
        <v>1032</v>
      </c>
      <c r="E20" t="s">
        <v>304</v>
      </c>
      <c r="F20" s="43">
        <v>36130</v>
      </c>
      <c r="G20" s="42"/>
      <c r="H20" s="42" t="s">
        <v>2</v>
      </c>
      <c r="I20" s="42"/>
      <c r="J20" s="42" t="s">
        <v>637</v>
      </c>
      <c r="K20" s="45" t="s">
        <v>638</v>
      </c>
      <c r="L20" s="42">
        <v>5</v>
      </c>
      <c r="M20" s="42"/>
      <c r="N20">
        <v>3</v>
      </c>
      <c r="O20" t="s">
        <v>50</v>
      </c>
      <c r="P20" t="s">
        <v>2</v>
      </c>
      <c r="Q20" t="s">
        <v>255</v>
      </c>
      <c r="R20">
        <v>15</v>
      </c>
      <c r="S20" t="s">
        <v>303</v>
      </c>
      <c r="T20" t="s">
        <v>2</v>
      </c>
      <c r="U20">
        <v>14</v>
      </c>
      <c r="V20" t="s">
        <v>734</v>
      </c>
      <c r="W20" t="s">
        <v>2</v>
      </c>
      <c r="X20" t="s">
        <v>728</v>
      </c>
      <c r="Y20">
        <v>533</v>
      </c>
      <c r="Z20" t="s">
        <v>735</v>
      </c>
      <c r="AA20" t="s">
        <v>2</v>
      </c>
      <c r="AB20" t="s">
        <v>255</v>
      </c>
      <c r="AC20">
        <v>51</v>
      </c>
      <c r="AD20" t="s">
        <v>302</v>
      </c>
      <c r="AE20" t="s">
        <v>2</v>
      </c>
      <c r="AF20" t="s">
        <v>255</v>
      </c>
      <c r="AG20">
        <v>119</v>
      </c>
      <c r="AH20" t="s">
        <v>301</v>
      </c>
      <c r="AI20" t="s">
        <v>2</v>
      </c>
      <c r="AJ20" t="s">
        <v>300</v>
      </c>
      <c r="AK20">
        <v>28</v>
      </c>
      <c r="AL20" t="s">
        <v>299</v>
      </c>
      <c r="AM20" t="s">
        <v>2</v>
      </c>
      <c r="AN20" t="s">
        <v>255</v>
      </c>
      <c r="AO20" t="s">
        <v>3</v>
      </c>
      <c r="AP20" t="s">
        <v>255</v>
      </c>
      <c r="AQ20" t="s">
        <v>2</v>
      </c>
      <c r="AR20" t="s">
        <v>255</v>
      </c>
      <c r="AS20" t="s">
        <v>3</v>
      </c>
      <c r="AT20" t="s">
        <v>255</v>
      </c>
      <c r="AU20" t="s">
        <v>4</v>
      </c>
      <c r="AV20" t="s">
        <v>255</v>
      </c>
      <c r="AW20" t="s">
        <v>3</v>
      </c>
      <c r="AX20" t="s">
        <v>255</v>
      </c>
      <c r="AY20">
        <f>IF(Table1[[#This Row],[Q013]]&gt;0,Table1[[#This Row],[Q009]]/Table1[[#This Row],[Q013]],"")</f>
        <v>206.4</v>
      </c>
    </row>
    <row r="21" spans="1:51" x14ac:dyDescent="0.25">
      <c r="A21" t="s">
        <v>61</v>
      </c>
      <c r="B21" t="s">
        <v>862</v>
      </c>
      <c r="C21" t="s">
        <v>1</v>
      </c>
      <c r="D21">
        <v>1018</v>
      </c>
      <c r="F21" s="43">
        <v>36199</v>
      </c>
      <c r="G21" s="42"/>
      <c r="H21" s="42" t="s">
        <v>2</v>
      </c>
      <c r="I21" s="42"/>
      <c r="J21" s="42" t="s">
        <v>660</v>
      </c>
      <c r="K21" s="42" t="s">
        <v>661</v>
      </c>
      <c r="L21" s="42">
        <v>9</v>
      </c>
      <c r="M21" s="42"/>
      <c r="N21">
        <v>3</v>
      </c>
      <c r="O21" t="s">
        <v>60</v>
      </c>
      <c r="P21" t="s">
        <v>2</v>
      </c>
      <c r="R21">
        <v>19</v>
      </c>
      <c r="S21" t="s">
        <v>59</v>
      </c>
      <c r="T21" t="s">
        <v>2</v>
      </c>
      <c r="U21">
        <v>16</v>
      </c>
      <c r="V21" t="s">
        <v>736</v>
      </c>
      <c r="W21" t="s">
        <v>2</v>
      </c>
      <c r="X21" t="s">
        <v>728</v>
      </c>
      <c r="Y21">
        <v>543</v>
      </c>
      <c r="Z21" t="s">
        <v>737</v>
      </c>
      <c r="AA21" t="s">
        <v>2</v>
      </c>
      <c r="AC21">
        <v>49</v>
      </c>
      <c r="AD21" t="s">
        <v>58</v>
      </c>
      <c r="AE21" t="s">
        <v>2</v>
      </c>
      <c r="AF21" t="s">
        <v>57</v>
      </c>
      <c r="AG21">
        <v>192</v>
      </c>
      <c r="AH21" t="s">
        <v>56</v>
      </c>
      <c r="AI21" t="s">
        <v>2</v>
      </c>
      <c r="AJ21" t="s">
        <v>55</v>
      </c>
      <c r="AK21">
        <v>17</v>
      </c>
      <c r="AL21" t="s">
        <v>54</v>
      </c>
      <c r="AM21" t="s">
        <v>2</v>
      </c>
      <c r="AN21" t="s">
        <v>53</v>
      </c>
      <c r="AO21" t="s">
        <v>0</v>
      </c>
      <c r="AQ21" t="s">
        <v>2</v>
      </c>
      <c r="AR21" t="s">
        <v>52</v>
      </c>
      <c r="AS21" t="s">
        <v>0</v>
      </c>
      <c r="AU21" t="s">
        <v>4</v>
      </c>
      <c r="AW21" t="s">
        <v>3</v>
      </c>
      <c r="AY21">
        <f>IF(Table1[[#This Row],[Q013]]&gt;0,Table1[[#This Row],[Q009]]/Table1[[#This Row],[Q013]],"")</f>
        <v>113.11111111111111</v>
      </c>
    </row>
    <row r="22" spans="1:51" x14ac:dyDescent="0.25">
      <c r="A22" t="s">
        <v>51</v>
      </c>
      <c r="B22" t="s">
        <v>862</v>
      </c>
      <c r="C22" t="s">
        <v>1</v>
      </c>
      <c r="D22">
        <v>804</v>
      </c>
      <c r="F22" s="43">
        <v>36195</v>
      </c>
      <c r="G22" s="42"/>
      <c r="H22" s="42" t="s">
        <v>2</v>
      </c>
      <c r="I22" s="42"/>
      <c r="J22" s="42" t="s">
        <v>570</v>
      </c>
      <c r="K22" s="42"/>
      <c r="L22" s="42">
        <v>8</v>
      </c>
      <c r="M22" s="42"/>
      <c r="N22">
        <v>3</v>
      </c>
      <c r="O22" t="s">
        <v>50</v>
      </c>
      <c r="P22" t="s">
        <v>2</v>
      </c>
      <c r="Q22" t="s">
        <v>41</v>
      </c>
      <c r="R22">
        <v>4</v>
      </c>
      <c r="S22" t="s">
        <v>49</v>
      </c>
      <c r="T22" t="s">
        <v>2</v>
      </c>
      <c r="U22">
        <v>18</v>
      </c>
      <c r="V22" t="s">
        <v>738</v>
      </c>
      <c r="W22" t="s">
        <v>2</v>
      </c>
      <c r="X22" t="s">
        <v>728</v>
      </c>
      <c r="Y22">
        <v>299</v>
      </c>
      <c r="Z22" t="s">
        <v>739</v>
      </c>
      <c r="AA22" t="s">
        <v>2</v>
      </c>
      <c r="AC22">
        <v>70</v>
      </c>
      <c r="AD22" t="s">
        <v>48</v>
      </c>
      <c r="AE22" t="s">
        <v>2</v>
      </c>
      <c r="AG22">
        <v>57</v>
      </c>
      <c r="AH22" t="s">
        <v>47</v>
      </c>
      <c r="AI22" t="s">
        <v>2</v>
      </c>
      <c r="AJ22" t="s">
        <v>37</v>
      </c>
      <c r="AK22">
        <v>11</v>
      </c>
      <c r="AL22" t="s">
        <v>46</v>
      </c>
      <c r="AM22" t="s">
        <v>2</v>
      </c>
      <c r="AN22" t="s">
        <v>45</v>
      </c>
      <c r="AO22" t="s">
        <v>0</v>
      </c>
      <c r="AQ22" t="s">
        <v>2</v>
      </c>
      <c r="AR22" t="s">
        <v>44</v>
      </c>
      <c r="AS22" t="s">
        <v>0</v>
      </c>
      <c r="AU22" t="s">
        <v>4</v>
      </c>
      <c r="AW22" t="s">
        <v>3</v>
      </c>
      <c r="AY22">
        <f>IF(Table1[[#This Row],[Q013]]&gt;0,Table1[[#This Row],[Q009]]/Table1[[#This Row],[Q013]],"")</f>
        <v>100.5</v>
      </c>
    </row>
    <row r="23" spans="1:51" x14ac:dyDescent="0.25">
      <c r="A23" t="s">
        <v>298</v>
      </c>
      <c r="B23" t="s">
        <v>862</v>
      </c>
      <c r="C23" t="s">
        <v>254</v>
      </c>
      <c r="D23">
        <v>458</v>
      </c>
      <c r="E23" t="s">
        <v>297</v>
      </c>
      <c r="F23" s="43">
        <v>36206</v>
      </c>
      <c r="G23" s="42"/>
      <c r="H23" s="42" t="s">
        <v>4</v>
      </c>
      <c r="I23" s="42"/>
      <c r="J23" s="42" t="s">
        <v>3</v>
      </c>
      <c r="K23" s="42"/>
      <c r="L23" s="42" t="s">
        <v>3</v>
      </c>
      <c r="M23" s="42"/>
      <c r="N23">
        <v>3</v>
      </c>
      <c r="O23" t="s">
        <v>255</v>
      </c>
      <c r="P23" t="s">
        <v>2</v>
      </c>
      <c r="Q23" t="s">
        <v>255</v>
      </c>
      <c r="R23">
        <v>3</v>
      </c>
      <c r="S23" t="s">
        <v>296</v>
      </c>
      <c r="T23" t="s">
        <v>2</v>
      </c>
      <c r="U23">
        <v>12</v>
      </c>
      <c r="V23" t="s">
        <v>740</v>
      </c>
      <c r="W23" t="s">
        <v>2</v>
      </c>
      <c r="X23" t="s">
        <v>728</v>
      </c>
      <c r="Y23">
        <v>148</v>
      </c>
      <c r="Z23" t="s">
        <v>741</v>
      </c>
      <c r="AA23" t="s">
        <v>2</v>
      </c>
      <c r="AB23" t="s">
        <v>255</v>
      </c>
      <c r="AC23">
        <v>41</v>
      </c>
      <c r="AD23" t="s">
        <v>295</v>
      </c>
      <c r="AE23" t="s">
        <v>2</v>
      </c>
      <c r="AF23" t="s">
        <v>255</v>
      </c>
      <c r="AG23">
        <v>131</v>
      </c>
      <c r="AH23" t="s">
        <v>294</v>
      </c>
      <c r="AI23" t="s">
        <v>2</v>
      </c>
      <c r="AJ23" t="s">
        <v>255</v>
      </c>
      <c r="AK23">
        <v>44</v>
      </c>
      <c r="AL23" t="s">
        <v>293</v>
      </c>
      <c r="AM23" t="s">
        <v>2</v>
      </c>
      <c r="AN23" t="s">
        <v>255</v>
      </c>
      <c r="AO23" t="s">
        <v>0</v>
      </c>
      <c r="AP23" t="s">
        <v>255</v>
      </c>
      <c r="AQ23" t="s">
        <v>2</v>
      </c>
      <c r="AR23" t="s">
        <v>255</v>
      </c>
      <c r="AS23" t="s">
        <v>0</v>
      </c>
      <c r="AT23" t="s">
        <v>255</v>
      </c>
      <c r="AU23" t="s">
        <v>4</v>
      </c>
      <c r="AV23" t="s">
        <v>255</v>
      </c>
      <c r="AW23" t="s">
        <v>3</v>
      </c>
      <c r="AX23" t="s">
        <v>255</v>
      </c>
      <c r="AY23" t="e">
        <f>IF(Table1[[#This Row],[Q013]]&gt;0,Table1[[#This Row],[Q009]]/Table1[[#This Row],[Q013]],"")</f>
        <v>#VALUE!</v>
      </c>
    </row>
    <row r="24" spans="1:51" x14ac:dyDescent="0.25">
      <c r="A24" t="s">
        <v>43</v>
      </c>
      <c r="B24" t="s">
        <v>862</v>
      </c>
      <c r="C24" t="s">
        <v>1</v>
      </c>
      <c r="D24">
        <v>642</v>
      </c>
      <c r="E24" t="s">
        <v>42</v>
      </c>
      <c r="F24" s="43">
        <v>36221</v>
      </c>
      <c r="G24" s="42"/>
      <c r="H24" s="42" t="s">
        <v>4</v>
      </c>
      <c r="I24" s="42" t="s">
        <v>571</v>
      </c>
      <c r="J24" s="42" t="s">
        <v>3</v>
      </c>
      <c r="K24" s="42"/>
      <c r="L24" s="42" t="s">
        <v>3</v>
      </c>
      <c r="M24" s="42"/>
      <c r="N24">
        <v>3</v>
      </c>
      <c r="O24" t="s">
        <v>12</v>
      </c>
      <c r="P24" t="s">
        <v>2</v>
      </c>
      <c r="Q24" t="s">
        <v>41</v>
      </c>
      <c r="R24">
        <v>2</v>
      </c>
      <c r="S24" t="s">
        <v>40</v>
      </c>
      <c r="T24" t="s">
        <v>2</v>
      </c>
      <c r="U24">
        <v>23</v>
      </c>
      <c r="V24" t="s">
        <v>742</v>
      </c>
      <c r="W24" t="s">
        <v>2</v>
      </c>
      <c r="X24" t="s">
        <v>728</v>
      </c>
      <c r="Y24">
        <v>344</v>
      </c>
      <c r="Z24" t="s">
        <v>743</v>
      </c>
      <c r="AA24" t="s">
        <v>2</v>
      </c>
      <c r="AC24">
        <v>35</v>
      </c>
      <c r="AD24" t="s">
        <v>39</v>
      </c>
      <c r="AE24" t="s">
        <v>2</v>
      </c>
      <c r="AG24">
        <v>32</v>
      </c>
      <c r="AH24" t="s">
        <v>38</v>
      </c>
      <c r="AI24" t="s">
        <v>2</v>
      </c>
      <c r="AJ24" t="s">
        <v>37</v>
      </c>
      <c r="AK24">
        <v>25</v>
      </c>
      <c r="AL24" t="s">
        <v>36</v>
      </c>
      <c r="AM24" t="s">
        <v>2</v>
      </c>
      <c r="AN24" t="s">
        <v>35</v>
      </c>
      <c r="AO24" t="s">
        <v>0</v>
      </c>
      <c r="AQ24" t="s">
        <v>2</v>
      </c>
      <c r="AS24">
        <v>77</v>
      </c>
      <c r="AT24" t="s">
        <v>34</v>
      </c>
      <c r="AU24" t="s">
        <v>4</v>
      </c>
      <c r="AW24" t="s">
        <v>3</v>
      </c>
      <c r="AY24" t="e">
        <f>IF(Table1[[#This Row],[Q013]]&gt;0,Table1[[#This Row],[Q009]]/Table1[[#This Row],[Q013]],"")</f>
        <v>#VALUE!</v>
      </c>
    </row>
    <row r="25" spans="1:51" x14ac:dyDescent="0.25">
      <c r="A25" t="s">
        <v>292</v>
      </c>
      <c r="B25" t="s">
        <v>862</v>
      </c>
      <c r="C25" t="s">
        <v>254</v>
      </c>
      <c r="D25">
        <v>525</v>
      </c>
      <c r="E25" t="s">
        <v>255</v>
      </c>
      <c r="F25" s="43">
        <v>36213</v>
      </c>
      <c r="G25" s="42"/>
      <c r="H25" s="42" t="s">
        <v>4</v>
      </c>
      <c r="I25" s="42"/>
      <c r="J25" s="42" t="s">
        <v>3</v>
      </c>
      <c r="K25" s="42"/>
      <c r="L25" s="42" t="s">
        <v>3</v>
      </c>
      <c r="M25" s="42"/>
      <c r="N25">
        <v>3</v>
      </c>
      <c r="O25" t="s">
        <v>255</v>
      </c>
      <c r="P25" t="s">
        <v>2</v>
      </c>
      <c r="Q25" t="s">
        <v>255</v>
      </c>
      <c r="R25">
        <v>2</v>
      </c>
      <c r="S25" t="s">
        <v>255</v>
      </c>
      <c r="T25" t="s">
        <v>2</v>
      </c>
      <c r="U25">
        <v>10</v>
      </c>
      <c r="V25" t="s">
        <v>744</v>
      </c>
      <c r="W25" t="s">
        <v>2</v>
      </c>
      <c r="X25" t="s">
        <v>728</v>
      </c>
      <c r="Y25">
        <v>161</v>
      </c>
      <c r="Z25" t="s">
        <v>745</v>
      </c>
      <c r="AA25" t="s">
        <v>2</v>
      </c>
      <c r="AB25" t="s">
        <v>255</v>
      </c>
      <c r="AC25">
        <v>49</v>
      </c>
      <c r="AD25" t="s">
        <v>291</v>
      </c>
      <c r="AE25" t="s">
        <v>2</v>
      </c>
      <c r="AF25" t="s">
        <v>255</v>
      </c>
      <c r="AG25">
        <v>164</v>
      </c>
      <c r="AH25" t="s">
        <v>290</v>
      </c>
      <c r="AI25" t="s">
        <v>2</v>
      </c>
      <c r="AJ25" t="s">
        <v>255</v>
      </c>
      <c r="AK25">
        <v>45</v>
      </c>
      <c r="AL25" t="s">
        <v>289</v>
      </c>
      <c r="AM25" t="s">
        <v>2</v>
      </c>
      <c r="AN25" t="s">
        <v>264</v>
      </c>
      <c r="AO25" t="s">
        <v>3</v>
      </c>
      <c r="AP25" t="s">
        <v>255</v>
      </c>
      <c r="AQ25" t="s">
        <v>2</v>
      </c>
      <c r="AR25" t="s">
        <v>288</v>
      </c>
      <c r="AS25" t="s">
        <v>0</v>
      </c>
      <c r="AT25" t="s">
        <v>255</v>
      </c>
      <c r="AU25" t="s">
        <v>4</v>
      </c>
      <c r="AV25" t="s">
        <v>255</v>
      </c>
      <c r="AW25" t="s">
        <v>3</v>
      </c>
      <c r="AX25" t="s">
        <v>255</v>
      </c>
      <c r="AY25" t="e">
        <f>IF(Table1[[#This Row],[Q013]]&gt;0,Table1[[#This Row],[Q009]]/Table1[[#This Row],[Q013]],"")</f>
        <v>#VALUE!</v>
      </c>
    </row>
    <row r="26" spans="1:51" x14ac:dyDescent="0.25">
      <c r="A26" t="s">
        <v>33</v>
      </c>
      <c r="B26" t="s">
        <v>862</v>
      </c>
      <c r="C26" t="s">
        <v>1</v>
      </c>
      <c r="D26">
        <v>1126</v>
      </c>
      <c r="F26" s="43">
        <v>36593</v>
      </c>
      <c r="G26" s="42"/>
      <c r="H26" s="42" t="s">
        <v>2</v>
      </c>
      <c r="I26" s="42"/>
      <c r="J26" s="42" t="s">
        <v>662</v>
      </c>
      <c r="K26" s="45" t="s">
        <v>663</v>
      </c>
      <c r="L26" s="42">
        <v>7</v>
      </c>
      <c r="M26" s="42"/>
      <c r="N26">
        <v>3</v>
      </c>
      <c r="O26" t="s">
        <v>32</v>
      </c>
      <c r="P26" t="s">
        <v>2</v>
      </c>
      <c r="Q26" t="s">
        <v>31</v>
      </c>
      <c r="R26">
        <v>22</v>
      </c>
      <c r="S26" t="s">
        <v>30</v>
      </c>
      <c r="T26" t="s">
        <v>2</v>
      </c>
      <c r="U26">
        <v>14</v>
      </c>
      <c r="V26" t="s">
        <v>746</v>
      </c>
      <c r="W26" t="s">
        <v>2</v>
      </c>
      <c r="X26" t="s">
        <v>728</v>
      </c>
      <c r="Y26">
        <v>407</v>
      </c>
      <c r="Z26" t="s">
        <v>747</v>
      </c>
      <c r="AA26" t="s">
        <v>2</v>
      </c>
      <c r="AB26" t="s">
        <v>29</v>
      </c>
      <c r="AC26">
        <v>62</v>
      </c>
      <c r="AD26" t="s">
        <v>28</v>
      </c>
      <c r="AE26" t="s">
        <v>2</v>
      </c>
      <c r="AG26">
        <v>405</v>
      </c>
      <c r="AH26" t="s">
        <v>27</v>
      </c>
      <c r="AI26" t="s">
        <v>2</v>
      </c>
      <c r="AJ26" t="s">
        <v>26</v>
      </c>
      <c r="AK26">
        <v>23</v>
      </c>
      <c r="AL26" t="s">
        <v>25</v>
      </c>
      <c r="AM26" t="s">
        <v>2</v>
      </c>
      <c r="AN26" t="s">
        <v>24</v>
      </c>
      <c r="AO26" t="s">
        <v>0</v>
      </c>
      <c r="AQ26" t="s">
        <v>2</v>
      </c>
      <c r="AS26">
        <v>112</v>
      </c>
      <c r="AT26" t="s">
        <v>23</v>
      </c>
      <c r="AU26" t="s">
        <v>4</v>
      </c>
      <c r="AW26" t="s">
        <v>3</v>
      </c>
      <c r="AY26">
        <f>IF(Table1[[#This Row],[Q013]]&gt;0,Table1[[#This Row],[Q009]]/Table1[[#This Row],[Q013]],"")</f>
        <v>160.85714285714286</v>
      </c>
    </row>
    <row r="27" spans="1:51" x14ac:dyDescent="0.25">
      <c r="A27" t="s">
        <v>287</v>
      </c>
      <c r="B27" t="s">
        <v>862</v>
      </c>
      <c r="C27" t="s">
        <v>254</v>
      </c>
      <c r="D27">
        <v>1121</v>
      </c>
      <c r="E27" t="s">
        <v>255</v>
      </c>
      <c r="F27" s="43">
        <v>36617</v>
      </c>
      <c r="G27" s="42"/>
      <c r="H27" s="42" t="s">
        <v>2</v>
      </c>
      <c r="I27" s="42"/>
      <c r="J27" s="42" t="s">
        <v>633</v>
      </c>
      <c r="K27" s="45" t="s">
        <v>634</v>
      </c>
      <c r="L27" s="42">
        <v>8</v>
      </c>
      <c r="M27" s="42"/>
      <c r="N27">
        <v>3</v>
      </c>
      <c r="O27" t="s">
        <v>255</v>
      </c>
      <c r="P27" t="s">
        <v>2</v>
      </c>
      <c r="Q27" t="s">
        <v>255</v>
      </c>
      <c r="R27">
        <v>22</v>
      </c>
      <c r="S27" t="s">
        <v>286</v>
      </c>
      <c r="T27" t="s">
        <v>2</v>
      </c>
      <c r="U27">
        <v>11</v>
      </c>
      <c r="V27" t="s">
        <v>748</v>
      </c>
      <c r="W27" t="s">
        <v>2</v>
      </c>
      <c r="X27" t="s">
        <v>728</v>
      </c>
      <c r="Y27">
        <v>280</v>
      </c>
      <c r="Z27" t="s">
        <v>749</v>
      </c>
      <c r="AA27" t="s">
        <v>2</v>
      </c>
      <c r="AB27" t="s">
        <v>255</v>
      </c>
      <c r="AC27">
        <v>116</v>
      </c>
      <c r="AD27" t="s">
        <v>285</v>
      </c>
      <c r="AE27" t="s">
        <v>2</v>
      </c>
      <c r="AF27" t="s">
        <v>255</v>
      </c>
      <c r="AG27">
        <v>366</v>
      </c>
      <c r="AH27" t="s">
        <v>284</v>
      </c>
      <c r="AI27" t="s">
        <v>2</v>
      </c>
      <c r="AJ27" t="s">
        <v>283</v>
      </c>
      <c r="AK27">
        <v>83</v>
      </c>
      <c r="AL27" t="s">
        <v>282</v>
      </c>
      <c r="AM27" t="s">
        <v>2</v>
      </c>
      <c r="AN27" t="s">
        <v>255</v>
      </c>
      <c r="AO27" t="s">
        <v>3</v>
      </c>
      <c r="AP27" t="s">
        <v>255</v>
      </c>
      <c r="AQ27" t="s">
        <v>2</v>
      </c>
      <c r="AR27" t="s">
        <v>281</v>
      </c>
      <c r="AS27" t="s">
        <v>0</v>
      </c>
      <c r="AT27" t="s">
        <v>255</v>
      </c>
      <c r="AU27" t="s">
        <v>3</v>
      </c>
      <c r="AV27" t="s">
        <v>255</v>
      </c>
      <c r="AW27" t="s">
        <v>3</v>
      </c>
      <c r="AX27" t="s">
        <v>255</v>
      </c>
      <c r="AY27">
        <f>IF(Table1[[#This Row],[Q013]]&gt;0,Table1[[#This Row],[Q009]]/Table1[[#This Row],[Q013]],"")</f>
        <v>140.125</v>
      </c>
    </row>
    <row r="28" spans="1:51" x14ac:dyDescent="0.25">
      <c r="A28" t="s">
        <v>280</v>
      </c>
      <c r="B28" t="s">
        <v>862</v>
      </c>
      <c r="C28" t="s">
        <v>254</v>
      </c>
      <c r="D28">
        <v>900</v>
      </c>
      <c r="E28" t="s">
        <v>255</v>
      </c>
      <c r="F28" s="43">
        <v>36544</v>
      </c>
      <c r="G28" s="42"/>
      <c r="H28" s="42" t="s">
        <v>2</v>
      </c>
      <c r="I28" s="42"/>
      <c r="J28" s="42" t="s">
        <v>635</v>
      </c>
      <c r="K28" s="45" t="s">
        <v>636</v>
      </c>
      <c r="L28" s="42">
        <v>7</v>
      </c>
      <c r="M28" s="42"/>
      <c r="N28">
        <v>3</v>
      </c>
      <c r="O28" t="s">
        <v>255</v>
      </c>
      <c r="P28" t="s">
        <v>2</v>
      </c>
      <c r="Q28" t="s">
        <v>255</v>
      </c>
      <c r="R28">
        <v>13</v>
      </c>
      <c r="S28" t="s">
        <v>279</v>
      </c>
      <c r="T28" t="s">
        <v>2</v>
      </c>
      <c r="U28">
        <v>8</v>
      </c>
      <c r="V28" t="s">
        <v>750</v>
      </c>
      <c r="W28" t="s">
        <v>2</v>
      </c>
      <c r="X28" t="s">
        <v>728</v>
      </c>
      <c r="Y28">
        <v>458</v>
      </c>
      <c r="Z28" t="s">
        <v>751</v>
      </c>
      <c r="AA28" t="s">
        <v>2</v>
      </c>
      <c r="AB28" t="s">
        <v>255</v>
      </c>
      <c r="AC28">
        <v>55</v>
      </c>
      <c r="AD28" t="s">
        <v>278</v>
      </c>
      <c r="AE28" t="s">
        <v>2</v>
      </c>
      <c r="AF28" t="s">
        <v>255</v>
      </c>
      <c r="AG28">
        <v>133</v>
      </c>
      <c r="AH28" t="s">
        <v>277</v>
      </c>
      <c r="AI28" t="s">
        <v>2</v>
      </c>
      <c r="AJ28" t="s">
        <v>255</v>
      </c>
      <c r="AK28">
        <v>15</v>
      </c>
      <c r="AL28" t="s">
        <v>276</v>
      </c>
      <c r="AM28" t="s">
        <v>2</v>
      </c>
      <c r="AN28" t="s">
        <v>255</v>
      </c>
      <c r="AO28" t="s">
        <v>0</v>
      </c>
      <c r="AP28" t="s">
        <v>255</v>
      </c>
      <c r="AQ28" t="s">
        <v>2</v>
      </c>
      <c r="AR28" t="s">
        <v>255</v>
      </c>
      <c r="AS28" t="s">
        <v>0</v>
      </c>
      <c r="AT28" t="s">
        <v>255</v>
      </c>
      <c r="AU28" t="s">
        <v>4</v>
      </c>
      <c r="AV28" t="s">
        <v>255</v>
      </c>
      <c r="AW28" t="s">
        <v>3</v>
      </c>
      <c r="AX28" t="s">
        <v>255</v>
      </c>
      <c r="AY28">
        <f>IF(Table1[[#This Row],[Q013]]&gt;0,Table1[[#This Row],[Q009]]/Table1[[#This Row],[Q013]],"")</f>
        <v>128.57142857142858</v>
      </c>
    </row>
    <row r="29" spans="1:51" x14ac:dyDescent="0.25">
      <c r="A29" t="s">
        <v>275</v>
      </c>
      <c r="B29" t="s">
        <v>862</v>
      </c>
      <c r="C29" t="s">
        <v>254</v>
      </c>
      <c r="D29">
        <v>683</v>
      </c>
      <c r="E29" t="s">
        <v>255</v>
      </c>
      <c r="F29" s="43">
        <v>36617</v>
      </c>
      <c r="G29" s="42"/>
      <c r="H29" s="42" t="s">
        <v>4</v>
      </c>
      <c r="I29" s="42"/>
      <c r="J29" s="42" t="s">
        <v>3</v>
      </c>
      <c r="K29" s="42"/>
      <c r="L29" s="42" t="s">
        <v>3</v>
      </c>
      <c r="M29" s="42"/>
      <c r="N29">
        <v>2</v>
      </c>
      <c r="O29" t="s">
        <v>255</v>
      </c>
      <c r="P29" t="s">
        <v>2</v>
      </c>
      <c r="Q29" t="s">
        <v>255</v>
      </c>
      <c r="R29">
        <v>13</v>
      </c>
      <c r="S29" t="s">
        <v>274</v>
      </c>
      <c r="T29" t="s">
        <v>2</v>
      </c>
      <c r="U29">
        <v>18</v>
      </c>
      <c r="V29" t="s">
        <v>752</v>
      </c>
      <c r="W29" t="s">
        <v>2</v>
      </c>
      <c r="X29" t="s">
        <v>728</v>
      </c>
      <c r="Y29">
        <v>147</v>
      </c>
      <c r="Z29" t="s">
        <v>753</v>
      </c>
      <c r="AA29" t="s">
        <v>2</v>
      </c>
      <c r="AB29" t="s">
        <v>255</v>
      </c>
      <c r="AC29">
        <v>57</v>
      </c>
      <c r="AD29" t="s">
        <v>273</v>
      </c>
      <c r="AE29" t="s">
        <v>2</v>
      </c>
      <c r="AF29" t="s">
        <v>255</v>
      </c>
      <c r="AG29">
        <v>335</v>
      </c>
      <c r="AH29" t="s">
        <v>272</v>
      </c>
      <c r="AI29" t="s">
        <v>4</v>
      </c>
      <c r="AJ29" t="s">
        <v>271</v>
      </c>
      <c r="AK29" t="s">
        <v>3</v>
      </c>
      <c r="AL29" t="s">
        <v>270</v>
      </c>
      <c r="AM29" t="s">
        <v>2</v>
      </c>
      <c r="AN29" t="s">
        <v>255</v>
      </c>
      <c r="AO29" t="s">
        <v>3</v>
      </c>
      <c r="AP29" t="s">
        <v>255</v>
      </c>
      <c r="AQ29" t="s">
        <v>2</v>
      </c>
      <c r="AR29" t="s">
        <v>255</v>
      </c>
      <c r="AS29" t="s">
        <v>3</v>
      </c>
      <c r="AT29" t="s">
        <v>255</v>
      </c>
      <c r="AU29" t="s">
        <v>4</v>
      </c>
      <c r="AV29" t="s">
        <v>255</v>
      </c>
      <c r="AW29" t="s">
        <v>3</v>
      </c>
      <c r="AX29" t="s">
        <v>255</v>
      </c>
      <c r="AY29" t="e">
        <f>IF(Table1[[#This Row],[Q013]]&gt;0,Table1[[#This Row],[Q009]]/Table1[[#This Row],[Q013]],"")</f>
        <v>#VALUE!</v>
      </c>
    </row>
    <row r="30" spans="1:51" x14ac:dyDescent="0.25">
      <c r="A30" t="s">
        <v>22</v>
      </c>
      <c r="B30" t="s">
        <v>862</v>
      </c>
      <c r="C30" t="s">
        <v>1</v>
      </c>
      <c r="D30">
        <v>973</v>
      </c>
      <c r="F30" s="43">
        <v>36859</v>
      </c>
      <c r="G30" s="42"/>
      <c r="H30" s="42" t="s">
        <v>4</v>
      </c>
      <c r="I30" s="42" t="s">
        <v>572</v>
      </c>
      <c r="J30" s="42" t="s">
        <v>3</v>
      </c>
      <c r="K30" s="42"/>
      <c r="L30" s="42" t="s">
        <v>3</v>
      </c>
      <c r="M30" s="42"/>
      <c r="N30">
        <v>3</v>
      </c>
      <c r="O30" t="s">
        <v>21</v>
      </c>
      <c r="P30" t="s">
        <v>2</v>
      </c>
      <c r="Q30" t="s">
        <v>20</v>
      </c>
      <c r="R30">
        <v>21</v>
      </c>
      <c r="S30" t="s">
        <v>19</v>
      </c>
      <c r="T30" t="s">
        <v>2</v>
      </c>
      <c r="U30">
        <v>17</v>
      </c>
      <c r="V30" t="s">
        <v>754</v>
      </c>
      <c r="W30" t="s">
        <v>2</v>
      </c>
      <c r="X30" t="s">
        <v>755</v>
      </c>
      <c r="Y30">
        <v>257</v>
      </c>
      <c r="Z30" t="s">
        <v>756</v>
      </c>
      <c r="AA30" t="s">
        <v>2</v>
      </c>
      <c r="AD30" t="s">
        <v>18</v>
      </c>
      <c r="AE30" t="s">
        <v>2</v>
      </c>
      <c r="AG30">
        <v>109</v>
      </c>
      <c r="AH30" t="s">
        <v>17</v>
      </c>
      <c r="AI30" t="s">
        <v>2</v>
      </c>
      <c r="AK30">
        <v>71</v>
      </c>
      <c r="AL30" t="s">
        <v>16</v>
      </c>
      <c r="AM30" t="s">
        <v>2</v>
      </c>
      <c r="AN30" t="s">
        <v>15</v>
      </c>
      <c r="AO30" t="s">
        <v>0</v>
      </c>
      <c r="AQ30" t="s">
        <v>2</v>
      </c>
      <c r="AR30" t="s">
        <v>14</v>
      </c>
      <c r="AS30" t="s">
        <v>0</v>
      </c>
      <c r="AU30" t="s">
        <v>4</v>
      </c>
      <c r="AW30" t="s">
        <v>3</v>
      </c>
      <c r="AY30" t="e">
        <f>IF(Table1[[#This Row],[Q013]]&gt;0,Table1[[#This Row],[Q009]]/Table1[[#This Row],[Q013]],"")</f>
        <v>#VALUE!</v>
      </c>
    </row>
    <row r="31" spans="1:51" x14ac:dyDescent="0.25">
      <c r="A31" t="s">
        <v>269</v>
      </c>
      <c r="B31" t="s">
        <v>862</v>
      </c>
      <c r="C31" t="s">
        <v>254</v>
      </c>
      <c r="D31">
        <v>875</v>
      </c>
      <c r="E31" t="s">
        <v>255</v>
      </c>
      <c r="F31" s="43">
        <v>36544</v>
      </c>
      <c r="G31" s="42"/>
      <c r="H31" s="42" t="s">
        <v>2</v>
      </c>
      <c r="I31" s="42"/>
      <c r="J31" s="42" t="s">
        <v>639</v>
      </c>
      <c r="K31" s="42"/>
      <c r="L31" s="42">
        <v>7</v>
      </c>
      <c r="M31" s="42"/>
      <c r="N31">
        <v>3</v>
      </c>
      <c r="O31" t="s">
        <v>255</v>
      </c>
      <c r="P31" t="s">
        <v>2</v>
      </c>
      <c r="Q31" t="s">
        <v>255</v>
      </c>
      <c r="R31">
        <v>9</v>
      </c>
      <c r="S31" t="s">
        <v>268</v>
      </c>
      <c r="T31" t="s">
        <v>2</v>
      </c>
      <c r="U31">
        <v>25</v>
      </c>
      <c r="V31" t="s">
        <v>757</v>
      </c>
      <c r="W31" t="s">
        <v>2</v>
      </c>
      <c r="X31" t="s">
        <v>728</v>
      </c>
      <c r="Y31">
        <v>259</v>
      </c>
      <c r="Z31" t="s">
        <v>758</v>
      </c>
      <c r="AA31" t="s">
        <v>2</v>
      </c>
      <c r="AB31" t="s">
        <v>255</v>
      </c>
      <c r="AC31">
        <v>39</v>
      </c>
      <c r="AD31" t="s">
        <v>267</v>
      </c>
      <c r="AE31" t="s">
        <v>2</v>
      </c>
      <c r="AF31" t="s">
        <v>255</v>
      </c>
      <c r="AG31">
        <v>288</v>
      </c>
      <c r="AH31" t="s">
        <v>266</v>
      </c>
      <c r="AI31" t="s">
        <v>2</v>
      </c>
      <c r="AJ31" t="s">
        <v>255</v>
      </c>
      <c r="AK31">
        <v>36</v>
      </c>
      <c r="AL31" t="s">
        <v>265</v>
      </c>
      <c r="AM31" t="s">
        <v>2</v>
      </c>
      <c r="AN31" t="s">
        <v>255</v>
      </c>
      <c r="AO31" t="s">
        <v>0</v>
      </c>
      <c r="AP31" t="s">
        <v>264</v>
      </c>
      <c r="AQ31" t="s">
        <v>2</v>
      </c>
      <c r="AR31" t="s">
        <v>255</v>
      </c>
      <c r="AS31" t="s">
        <v>0</v>
      </c>
      <c r="AT31" t="s">
        <v>263</v>
      </c>
      <c r="AU31" t="s">
        <v>4</v>
      </c>
      <c r="AV31" t="s">
        <v>255</v>
      </c>
      <c r="AW31" t="s">
        <v>3</v>
      </c>
      <c r="AX31" t="s">
        <v>255</v>
      </c>
      <c r="AY31">
        <f>IF(Table1[[#This Row],[Q013]]&gt;0,Table1[[#This Row],[Q009]]/Table1[[#This Row],[Q013]],"")</f>
        <v>125</v>
      </c>
    </row>
    <row r="32" spans="1:51" x14ac:dyDescent="0.25">
      <c r="A32" t="s">
        <v>13</v>
      </c>
      <c r="B32" t="s">
        <v>862</v>
      </c>
      <c r="C32" t="s">
        <v>1</v>
      </c>
      <c r="D32">
        <v>894</v>
      </c>
      <c r="F32" s="43">
        <v>37421</v>
      </c>
      <c r="G32" s="42"/>
      <c r="H32" s="42" t="s">
        <v>2</v>
      </c>
      <c r="I32" s="42" t="s">
        <v>573</v>
      </c>
      <c r="J32" s="42" t="s">
        <v>640</v>
      </c>
      <c r="K32" s="42"/>
      <c r="L32" s="42">
        <v>10</v>
      </c>
      <c r="M32" s="42"/>
      <c r="N32">
        <v>3</v>
      </c>
      <c r="O32" t="s">
        <v>12</v>
      </c>
      <c r="P32" t="s">
        <v>2</v>
      </c>
      <c r="Q32" t="s">
        <v>11</v>
      </c>
      <c r="R32">
        <v>30</v>
      </c>
      <c r="S32" t="s">
        <v>10</v>
      </c>
      <c r="T32" t="s">
        <v>2</v>
      </c>
      <c r="U32">
        <v>13</v>
      </c>
      <c r="V32" t="s">
        <v>759</v>
      </c>
      <c r="W32" t="s">
        <v>2</v>
      </c>
      <c r="X32" t="s">
        <v>728</v>
      </c>
      <c r="Y32">
        <v>456</v>
      </c>
      <c r="Z32" t="s">
        <v>760</v>
      </c>
      <c r="AA32" t="s">
        <v>2</v>
      </c>
      <c r="AC32">
        <v>72</v>
      </c>
      <c r="AD32" t="s">
        <v>9</v>
      </c>
      <c r="AE32" t="s">
        <v>2</v>
      </c>
      <c r="AG32">
        <v>78</v>
      </c>
      <c r="AH32" t="s">
        <v>8</v>
      </c>
      <c r="AI32" t="s">
        <v>2</v>
      </c>
      <c r="AK32">
        <v>45</v>
      </c>
      <c r="AL32" t="s">
        <v>7</v>
      </c>
      <c r="AM32" t="s">
        <v>2</v>
      </c>
      <c r="AO32" t="s">
        <v>0</v>
      </c>
      <c r="AP32" t="s">
        <v>6</v>
      </c>
      <c r="AQ32" t="s">
        <v>2</v>
      </c>
      <c r="AR32" t="s">
        <v>5</v>
      </c>
      <c r="AS32">
        <v>149</v>
      </c>
      <c r="AU32" t="s">
        <v>4</v>
      </c>
      <c r="AW32" t="s">
        <v>3</v>
      </c>
      <c r="AY32">
        <f>IF(Table1[[#This Row],[Q013]]&gt;0,Table1[[#This Row],[Q009]]/Table1[[#This Row],[Q013]],"")</f>
        <v>89.4</v>
      </c>
    </row>
    <row r="33" spans="1:51" x14ac:dyDescent="0.25">
      <c r="A33" t="s">
        <v>439</v>
      </c>
      <c r="B33" t="s">
        <v>871</v>
      </c>
      <c r="C33" t="s">
        <v>254</v>
      </c>
      <c r="D33">
        <v>6022</v>
      </c>
      <c r="E33" t="s">
        <v>668</v>
      </c>
      <c r="F33" s="43">
        <v>36123</v>
      </c>
      <c r="G33" s="42"/>
      <c r="H33" s="42" t="s">
        <v>2</v>
      </c>
      <c r="I33" s="42"/>
      <c r="J33" s="42" t="s">
        <v>682</v>
      </c>
      <c r="K33" s="42"/>
      <c r="L33" s="42">
        <v>11</v>
      </c>
      <c r="M33" s="42"/>
      <c r="N33">
        <v>9</v>
      </c>
      <c r="O33" t="s">
        <v>255</v>
      </c>
      <c r="P33" t="s">
        <v>2</v>
      </c>
      <c r="Q33" t="s">
        <v>255</v>
      </c>
      <c r="R33">
        <v>21</v>
      </c>
      <c r="S33" t="s">
        <v>255</v>
      </c>
      <c r="T33" t="s">
        <v>2</v>
      </c>
      <c r="U33">
        <v>29</v>
      </c>
      <c r="V33" t="s">
        <v>761</v>
      </c>
      <c r="W33" t="s">
        <v>2</v>
      </c>
      <c r="Y33">
        <v>401</v>
      </c>
      <c r="Z33" t="s">
        <v>762</v>
      </c>
      <c r="AA33" t="s">
        <v>2</v>
      </c>
      <c r="AB33" t="s">
        <v>255</v>
      </c>
      <c r="AC33">
        <v>47</v>
      </c>
      <c r="AD33" t="s">
        <v>438</v>
      </c>
      <c r="AE33" t="s">
        <v>2</v>
      </c>
      <c r="AF33" t="s">
        <v>255</v>
      </c>
      <c r="AG33">
        <v>460</v>
      </c>
      <c r="AH33" t="s">
        <v>437</v>
      </c>
      <c r="AI33" t="s">
        <v>2</v>
      </c>
      <c r="AJ33" t="s">
        <v>255</v>
      </c>
      <c r="AK33">
        <v>6</v>
      </c>
      <c r="AL33" t="s">
        <v>436</v>
      </c>
      <c r="AM33" t="s">
        <v>2</v>
      </c>
      <c r="AN33" t="s">
        <v>255</v>
      </c>
      <c r="AO33">
        <v>660</v>
      </c>
      <c r="AP33" t="s">
        <v>435</v>
      </c>
      <c r="AQ33" t="s">
        <v>2</v>
      </c>
      <c r="AR33" t="s">
        <v>255</v>
      </c>
      <c r="AS33">
        <v>224</v>
      </c>
      <c r="AT33" t="s">
        <v>434</v>
      </c>
      <c r="AV33" t="s">
        <v>255</v>
      </c>
      <c r="AX33" t="s">
        <v>255</v>
      </c>
      <c r="AY33">
        <f>IF(Table1[[#This Row],[Q013]]&gt;0,Table1[[#This Row],[Q009]]/Table1[[#This Row],[Q013]],"")</f>
        <v>547.4545454545455</v>
      </c>
    </row>
    <row r="34" spans="1:51" x14ac:dyDescent="0.25">
      <c r="A34" t="s">
        <v>227</v>
      </c>
      <c r="B34" t="s">
        <v>871</v>
      </c>
      <c r="C34" t="s">
        <v>1</v>
      </c>
      <c r="D34">
        <v>4659</v>
      </c>
      <c r="E34" t="s">
        <v>669</v>
      </c>
      <c r="F34" s="43">
        <v>36118</v>
      </c>
      <c r="G34" s="42"/>
      <c r="H34" s="42" t="s">
        <v>2</v>
      </c>
      <c r="I34" s="42" t="s">
        <v>574</v>
      </c>
      <c r="J34" s="42" t="s">
        <v>664</v>
      </c>
      <c r="K34" s="42" t="s">
        <v>575</v>
      </c>
      <c r="L34" s="42">
        <v>17</v>
      </c>
      <c r="M34" s="42"/>
      <c r="N34">
        <v>9</v>
      </c>
      <c r="O34" t="s">
        <v>226</v>
      </c>
      <c r="P34" t="s">
        <v>2</v>
      </c>
      <c r="R34">
        <v>20</v>
      </c>
      <c r="S34" t="s">
        <v>225</v>
      </c>
      <c r="T34" t="s">
        <v>2</v>
      </c>
      <c r="U34">
        <v>31</v>
      </c>
      <c r="V34" t="s">
        <v>763</v>
      </c>
      <c r="W34" t="s">
        <v>2</v>
      </c>
      <c r="Y34">
        <v>387</v>
      </c>
      <c r="Z34" t="s">
        <v>764</v>
      </c>
      <c r="AA34" t="s">
        <v>2</v>
      </c>
      <c r="AE34" t="s">
        <v>2</v>
      </c>
      <c r="AI34" t="s">
        <v>224</v>
      </c>
      <c r="AJ34" t="s">
        <v>223</v>
      </c>
      <c r="AM34" t="s">
        <v>2</v>
      </c>
      <c r="AQ34" t="s">
        <v>2</v>
      </c>
      <c r="AU34" t="s">
        <v>222</v>
      </c>
      <c r="AV34" t="s">
        <v>221</v>
      </c>
      <c r="AY34">
        <f>IF(Table1[[#This Row],[Q013]]&gt;0,Table1[[#This Row],[Q009]]/Table1[[#This Row],[Q013]],"")</f>
        <v>274.05882352941177</v>
      </c>
    </row>
    <row r="35" spans="1:51" x14ac:dyDescent="0.25">
      <c r="A35" t="s">
        <v>433</v>
      </c>
      <c r="B35" t="s">
        <v>871</v>
      </c>
      <c r="C35" t="s">
        <v>254</v>
      </c>
      <c r="D35">
        <v>15440</v>
      </c>
      <c r="E35" t="s">
        <v>670</v>
      </c>
      <c r="F35" s="43">
        <v>36391</v>
      </c>
      <c r="G35" s="42"/>
      <c r="H35" s="42" t="s">
        <v>2</v>
      </c>
      <c r="I35" s="42"/>
      <c r="J35" s="42" t="s">
        <v>683</v>
      </c>
      <c r="K35" s="42"/>
      <c r="L35" s="42">
        <v>11</v>
      </c>
      <c r="M35" s="42"/>
      <c r="N35">
        <v>7</v>
      </c>
      <c r="O35" t="s">
        <v>255</v>
      </c>
      <c r="P35" t="s">
        <v>2</v>
      </c>
      <c r="Q35" t="s">
        <v>255</v>
      </c>
      <c r="R35">
        <v>22</v>
      </c>
      <c r="S35" t="s">
        <v>432</v>
      </c>
      <c r="T35" t="s">
        <v>2</v>
      </c>
      <c r="U35">
        <v>23</v>
      </c>
      <c r="V35" t="s">
        <v>765</v>
      </c>
      <c r="W35" t="s">
        <v>2</v>
      </c>
      <c r="Y35">
        <v>655</v>
      </c>
      <c r="Z35" t="s">
        <v>766</v>
      </c>
      <c r="AA35" t="s">
        <v>2</v>
      </c>
      <c r="AB35" t="s">
        <v>255</v>
      </c>
      <c r="AC35">
        <v>52</v>
      </c>
      <c r="AD35" t="s">
        <v>431</v>
      </c>
      <c r="AE35" t="s">
        <v>2</v>
      </c>
      <c r="AF35" t="s">
        <v>255</v>
      </c>
      <c r="AG35">
        <v>445</v>
      </c>
      <c r="AH35" t="s">
        <v>430</v>
      </c>
      <c r="AI35" t="s">
        <v>2</v>
      </c>
      <c r="AJ35" t="s">
        <v>255</v>
      </c>
      <c r="AK35">
        <v>9</v>
      </c>
      <c r="AL35" t="s">
        <v>429</v>
      </c>
      <c r="AM35" t="s">
        <v>2</v>
      </c>
      <c r="AN35" t="s">
        <v>255</v>
      </c>
      <c r="AO35">
        <v>709</v>
      </c>
      <c r="AP35" t="s">
        <v>255</v>
      </c>
      <c r="AQ35" t="s">
        <v>2</v>
      </c>
      <c r="AR35" t="s">
        <v>255</v>
      </c>
      <c r="AS35" t="s">
        <v>3</v>
      </c>
      <c r="AT35" t="s">
        <v>255</v>
      </c>
      <c r="AU35" t="s">
        <v>2</v>
      </c>
      <c r="AV35" t="s">
        <v>255</v>
      </c>
      <c r="AW35" t="s">
        <v>3</v>
      </c>
      <c r="AX35" t="s">
        <v>255</v>
      </c>
      <c r="AY35">
        <f>IF(Table1[[#This Row],[Q013]]&gt;0,Table1[[#This Row],[Q009]]/Table1[[#This Row],[Q013]],"")</f>
        <v>1403.6363636363637</v>
      </c>
    </row>
    <row r="36" spans="1:51" x14ac:dyDescent="0.25">
      <c r="A36" t="s">
        <v>244</v>
      </c>
      <c r="B36" t="s">
        <v>871</v>
      </c>
      <c r="C36" t="s">
        <v>1</v>
      </c>
      <c r="D36">
        <v>400</v>
      </c>
      <c r="E36" t="s">
        <v>671</v>
      </c>
      <c r="F36" s="43">
        <v>36668</v>
      </c>
      <c r="G36" s="42" t="s">
        <v>549</v>
      </c>
      <c r="H36" s="42" t="s">
        <v>2</v>
      </c>
      <c r="I36" s="42" t="s">
        <v>630</v>
      </c>
      <c r="J36" s="42" t="s">
        <v>629</v>
      </c>
      <c r="K36" s="42"/>
      <c r="L36" s="42">
        <v>8</v>
      </c>
      <c r="M36" s="42"/>
      <c r="N36">
        <v>3</v>
      </c>
      <c r="O36" t="s">
        <v>12</v>
      </c>
      <c r="P36" t="s">
        <v>2</v>
      </c>
      <c r="R36">
        <v>19</v>
      </c>
      <c r="S36" t="s">
        <v>243</v>
      </c>
      <c r="T36" t="s">
        <v>2</v>
      </c>
      <c r="U36">
        <v>12</v>
      </c>
      <c r="V36" t="s">
        <v>767</v>
      </c>
      <c r="W36" t="s">
        <v>2</v>
      </c>
      <c r="Y36">
        <v>1</v>
      </c>
      <c r="Z36" t="s">
        <v>768</v>
      </c>
      <c r="AA36" t="s">
        <v>2</v>
      </c>
      <c r="AC36" t="s">
        <v>0</v>
      </c>
      <c r="AE36" t="s">
        <v>2</v>
      </c>
      <c r="AG36" t="s">
        <v>0</v>
      </c>
      <c r="AI36" t="s">
        <v>2</v>
      </c>
      <c r="AK36" t="s">
        <v>0</v>
      </c>
      <c r="AM36" t="s">
        <v>0</v>
      </c>
      <c r="AQ36" t="s">
        <v>0</v>
      </c>
      <c r="AU36" t="s">
        <v>2</v>
      </c>
      <c r="AV36" t="s">
        <v>242</v>
      </c>
      <c r="AW36" t="s">
        <v>3</v>
      </c>
      <c r="AY36">
        <f>IF(Table1[[#This Row],[Q013]]&gt;0,Table1[[#This Row],[Q009]]/Table1[[#This Row],[Q013]],"")</f>
        <v>50</v>
      </c>
    </row>
    <row r="37" spans="1:51" x14ac:dyDescent="0.25">
      <c r="A37" t="s">
        <v>428</v>
      </c>
      <c r="B37" t="s">
        <v>871</v>
      </c>
      <c r="C37" t="s">
        <v>254</v>
      </c>
      <c r="D37">
        <v>5855</v>
      </c>
      <c r="E37" t="s">
        <v>672</v>
      </c>
      <c r="F37" s="43">
        <v>37407</v>
      </c>
      <c r="G37" s="42" t="s">
        <v>550</v>
      </c>
      <c r="H37" s="42" t="s">
        <v>2</v>
      </c>
      <c r="I37" s="42" t="s">
        <v>576</v>
      </c>
      <c r="J37" s="42" t="s">
        <v>684</v>
      </c>
      <c r="K37" s="42"/>
      <c r="L37" s="42">
        <v>10</v>
      </c>
      <c r="M37" s="42"/>
      <c r="N37">
        <v>6</v>
      </c>
      <c r="O37" t="s">
        <v>255</v>
      </c>
      <c r="P37" t="s">
        <v>2</v>
      </c>
      <c r="Q37" t="s">
        <v>255</v>
      </c>
      <c r="R37">
        <v>40</v>
      </c>
      <c r="S37" t="s">
        <v>255</v>
      </c>
      <c r="T37" t="s">
        <v>2</v>
      </c>
      <c r="U37">
        <v>65</v>
      </c>
      <c r="V37" t="s">
        <v>769</v>
      </c>
      <c r="W37" t="s">
        <v>2</v>
      </c>
      <c r="Y37">
        <v>1009</v>
      </c>
      <c r="Z37" t="s">
        <v>770</v>
      </c>
      <c r="AA37" t="s">
        <v>2</v>
      </c>
      <c r="AB37" t="s">
        <v>255</v>
      </c>
      <c r="AC37">
        <v>98</v>
      </c>
      <c r="AD37" t="s">
        <v>255</v>
      </c>
      <c r="AE37" t="s">
        <v>2</v>
      </c>
      <c r="AF37" t="s">
        <v>255</v>
      </c>
      <c r="AG37">
        <v>89</v>
      </c>
      <c r="AH37" t="s">
        <v>427</v>
      </c>
      <c r="AI37" t="s">
        <v>2</v>
      </c>
      <c r="AJ37" t="s">
        <v>426</v>
      </c>
      <c r="AK37" t="s">
        <v>0</v>
      </c>
      <c r="AL37" t="s">
        <v>255</v>
      </c>
      <c r="AM37" t="s">
        <v>2</v>
      </c>
      <c r="AN37" t="s">
        <v>255</v>
      </c>
      <c r="AO37">
        <v>909</v>
      </c>
      <c r="AP37" t="s">
        <v>255</v>
      </c>
      <c r="AQ37" t="s">
        <v>2</v>
      </c>
      <c r="AR37" t="s">
        <v>255</v>
      </c>
      <c r="AS37" t="s">
        <v>3</v>
      </c>
      <c r="AT37" t="s">
        <v>255</v>
      </c>
      <c r="AU37" t="s">
        <v>4</v>
      </c>
      <c r="AV37" t="s">
        <v>255</v>
      </c>
      <c r="AW37" t="s">
        <v>3</v>
      </c>
      <c r="AX37" t="s">
        <v>255</v>
      </c>
      <c r="AY37">
        <f>IF(Table1[[#This Row],[Q013]]&gt;0,Table1[[#This Row],[Q009]]/Table1[[#This Row],[Q013]],"")</f>
        <v>585.5</v>
      </c>
    </row>
    <row r="38" spans="1:51" x14ac:dyDescent="0.25">
      <c r="A38" t="s">
        <v>231</v>
      </c>
      <c r="B38" t="s">
        <v>871</v>
      </c>
      <c r="C38" t="s">
        <v>1</v>
      </c>
      <c r="D38">
        <v>4016</v>
      </c>
      <c r="E38" t="s">
        <v>673</v>
      </c>
      <c r="F38" s="43">
        <v>37102</v>
      </c>
      <c r="G38" s="42"/>
      <c r="H38" s="42" t="s">
        <v>2</v>
      </c>
      <c r="I38" s="42" t="s">
        <v>577</v>
      </c>
      <c r="J38" s="42" t="s">
        <v>600</v>
      </c>
      <c r="K38" s="42" t="s">
        <v>601</v>
      </c>
      <c r="L38" s="42">
        <v>11</v>
      </c>
      <c r="M38" s="42"/>
      <c r="N38">
        <v>5</v>
      </c>
      <c r="O38" t="s">
        <v>219</v>
      </c>
      <c r="P38" t="s">
        <v>2</v>
      </c>
      <c r="Q38" t="s">
        <v>230</v>
      </c>
      <c r="R38">
        <v>24</v>
      </c>
      <c r="S38" t="s">
        <v>229</v>
      </c>
      <c r="T38" t="s">
        <v>2</v>
      </c>
      <c r="U38">
        <v>45</v>
      </c>
      <c r="V38" t="s">
        <v>771</v>
      </c>
      <c r="W38" t="s">
        <v>2</v>
      </c>
      <c r="Y38">
        <v>861</v>
      </c>
      <c r="Z38" t="s">
        <v>772</v>
      </c>
      <c r="AA38" t="s">
        <v>2</v>
      </c>
      <c r="AC38" t="s">
        <v>0</v>
      </c>
      <c r="AE38" t="s">
        <v>2</v>
      </c>
      <c r="AG38" t="s">
        <v>0</v>
      </c>
      <c r="AI38" t="s">
        <v>0</v>
      </c>
      <c r="AJ38" t="s">
        <v>228</v>
      </c>
      <c r="AM38" t="s">
        <v>2</v>
      </c>
      <c r="AQ38" t="s">
        <v>2</v>
      </c>
      <c r="AU38" t="s">
        <v>0</v>
      </c>
      <c r="AY38">
        <f>IF(Table1[[#This Row],[Q013]]&gt;0,Table1[[#This Row],[Q009]]/Table1[[#This Row],[Q013]],"")</f>
        <v>365.09090909090907</v>
      </c>
    </row>
    <row r="39" spans="1:51" x14ac:dyDescent="0.25">
      <c r="A39" t="s">
        <v>425</v>
      </c>
      <c r="B39" t="s">
        <v>871</v>
      </c>
      <c r="C39" t="s">
        <v>254</v>
      </c>
      <c r="D39">
        <v>3896</v>
      </c>
      <c r="E39" t="s">
        <v>674</v>
      </c>
      <c r="F39" s="43">
        <v>37209</v>
      </c>
      <c r="G39" s="42"/>
      <c r="H39" s="42" t="s">
        <v>2</v>
      </c>
      <c r="I39" s="42" t="s">
        <v>578</v>
      </c>
      <c r="J39" s="42" t="s">
        <v>685</v>
      </c>
      <c r="K39" s="42"/>
      <c r="L39" s="42">
        <v>10</v>
      </c>
      <c r="M39" s="42"/>
      <c r="N39">
        <v>7</v>
      </c>
      <c r="O39" t="s">
        <v>255</v>
      </c>
      <c r="P39" t="s">
        <v>2</v>
      </c>
      <c r="Q39" t="s">
        <v>255</v>
      </c>
      <c r="R39">
        <v>34</v>
      </c>
      <c r="S39" t="s">
        <v>255</v>
      </c>
      <c r="T39" t="s">
        <v>2</v>
      </c>
      <c r="U39">
        <v>58</v>
      </c>
      <c r="V39" t="s">
        <v>773</v>
      </c>
      <c r="W39" t="s">
        <v>2</v>
      </c>
      <c r="Y39">
        <v>955</v>
      </c>
      <c r="Z39" t="s">
        <v>774</v>
      </c>
      <c r="AA39" t="s">
        <v>2</v>
      </c>
      <c r="AB39" t="s">
        <v>255</v>
      </c>
      <c r="AC39" t="s">
        <v>0</v>
      </c>
      <c r="AD39" t="s">
        <v>255</v>
      </c>
      <c r="AE39" t="s">
        <v>2</v>
      </c>
      <c r="AF39" t="s">
        <v>424</v>
      </c>
      <c r="AG39" t="s">
        <v>0</v>
      </c>
      <c r="AH39" t="s">
        <v>255</v>
      </c>
      <c r="AI39" t="s">
        <v>2</v>
      </c>
      <c r="AJ39" t="s">
        <v>423</v>
      </c>
      <c r="AK39" t="s">
        <v>0</v>
      </c>
      <c r="AL39" t="s">
        <v>255</v>
      </c>
      <c r="AM39" t="s">
        <v>2</v>
      </c>
      <c r="AN39" t="s">
        <v>255</v>
      </c>
      <c r="AO39" t="s">
        <v>0</v>
      </c>
      <c r="AP39" t="s">
        <v>255</v>
      </c>
      <c r="AQ39" t="s">
        <v>2</v>
      </c>
      <c r="AR39" t="s">
        <v>255</v>
      </c>
      <c r="AS39" t="s">
        <v>0</v>
      </c>
      <c r="AT39" t="s">
        <v>255</v>
      </c>
      <c r="AU39" t="s">
        <v>4</v>
      </c>
      <c r="AV39" t="s">
        <v>255</v>
      </c>
      <c r="AW39" t="s">
        <v>3</v>
      </c>
      <c r="AX39" t="s">
        <v>255</v>
      </c>
      <c r="AY39">
        <f>IF(Table1[[#This Row],[Q013]]&gt;0,Table1[[#This Row],[Q009]]/Table1[[#This Row],[Q013]],"")</f>
        <v>389.6</v>
      </c>
    </row>
    <row r="40" spans="1:51" x14ac:dyDescent="0.25">
      <c r="A40" t="s">
        <v>220</v>
      </c>
      <c r="B40" t="s">
        <v>871</v>
      </c>
      <c r="C40" t="s">
        <v>1</v>
      </c>
      <c r="D40">
        <v>1260</v>
      </c>
      <c r="E40" t="s">
        <v>675</v>
      </c>
      <c r="F40" s="43">
        <v>37311</v>
      </c>
      <c r="G40" s="42"/>
      <c r="H40" s="42" t="s">
        <v>2</v>
      </c>
      <c r="I40" s="42" t="s">
        <v>579</v>
      </c>
      <c r="J40" s="42" t="s">
        <v>686</v>
      </c>
      <c r="K40" s="42" t="s">
        <v>580</v>
      </c>
      <c r="L40" s="42">
        <v>12</v>
      </c>
      <c r="M40" s="42"/>
      <c r="N40">
        <v>5</v>
      </c>
      <c r="O40" t="s">
        <v>219</v>
      </c>
      <c r="P40" t="s">
        <v>4</v>
      </c>
      <c r="T40" t="s">
        <v>2</v>
      </c>
      <c r="U40">
        <v>23</v>
      </c>
      <c r="V40" t="s">
        <v>775</v>
      </c>
      <c r="W40" t="s">
        <v>2</v>
      </c>
      <c r="Y40">
        <v>385</v>
      </c>
      <c r="Z40" t="s">
        <v>776</v>
      </c>
      <c r="AA40" t="s">
        <v>2</v>
      </c>
      <c r="AE40" t="s">
        <v>2</v>
      </c>
      <c r="AI40" t="s">
        <v>2</v>
      </c>
      <c r="AJ40" t="s">
        <v>218</v>
      </c>
      <c r="AK40">
        <v>3</v>
      </c>
      <c r="AL40" t="s">
        <v>217</v>
      </c>
      <c r="AM40" t="s">
        <v>0</v>
      </c>
      <c r="AQ40" t="s">
        <v>4</v>
      </c>
      <c r="AS40" t="s">
        <v>3</v>
      </c>
      <c r="AU40" t="s">
        <v>4</v>
      </c>
      <c r="AY40">
        <f>IF(Table1[[#This Row],[Q013]]&gt;0,Table1[[#This Row],[Q009]]/Table1[[#This Row],[Q013]],"")</f>
        <v>105</v>
      </c>
    </row>
    <row r="41" spans="1:51" x14ac:dyDescent="0.25">
      <c r="A41" t="s">
        <v>422</v>
      </c>
      <c r="B41" t="s">
        <v>871</v>
      </c>
      <c r="C41" t="s">
        <v>254</v>
      </c>
      <c r="D41">
        <v>5473</v>
      </c>
      <c r="E41" t="s">
        <v>676</v>
      </c>
      <c r="F41" s="43">
        <v>37515</v>
      </c>
      <c r="G41" s="42"/>
      <c r="H41" s="42" t="s">
        <v>2</v>
      </c>
      <c r="I41" s="42" t="s">
        <v>581</v>
      </c>
      <c r="J41" s="42" t="s">
        <v>687</v>
      </c>
      <c r="K41" s="42" t="s">
        <v>688</v>
      </c>
      <c r="L41" s="42">
        <v>1</v>
      </c>
      <c r="M41" s="42"/>
      <c r="N41">
        <v>8</v>
      </c>
      <c r="O41" t="s">
        <v>255</v>
      </c>
      <c r="P41" t="s">
        <v>2</v>
      </c>
      <c r="Q41" t="s">
        <v>255</v>
      </c>
      <c r="R41">
        <v>33</v>
      </c>
      <c r="S41" t="s">
        <v>421</v>
      </c>
      <c r="T41" t="s">
        <v>2</v>
      </c>
      <c r="U41">
        <v>93</v>
      </c>
      <c r="V41" t="s">
        <v>777</v>
      </c>
      <c r="W41" t="s">
        <v>2</v>
      </c>
      <c r="Y41">
        <v>2143</v>
      </c>
      <c r="Z41" t="s">
        <v>778</v>
      </c>
      <c r="AA41" t="s">
        <v>2</v>
      </c>
      <c r="AB41" t="s">
        <v>420</v>
      </c>
      <c r="AC41" t="s">
        <v>0</v>
      </c>
      <c r="AD41" t="s">
        <v>255</v>
      </c>
      <c r="AE41" t="s">
        <v>2</v>
      </c>
      <c r="AF41" t="s">
        <v>419</v>
      </c>
      <c r="AG41" t="s">
        <v>0</v>
      </c>
      <c r="AH41" t="s">
        <v>255</v>
      </c>
      <c r="AI41" t="s">
        <v>0</v>
      </c>
      <c r="AJ41" t="s">
        <v>418</v>
      </c>
      <c r="AK41" t="s">
        <v>3</v>
      </c>
      <c r="AL41" t="s">
        <v>255</v>
      </c>
      <c r="AM41" t="s">
        <v>2</v>
      </c>
      <c r="AN41" t="s">
        <v>255</v>
      </c>
      <c r="AO41" t="s">
        <v>0</v>
      </c>
      <c r="AP41" t="s">
        <v>255</v>
      </c>
      <c r="AQ41" t="s">
        <v>2</v>
      </c>
      <c r="AR41" t="s">
        <v>255</v>
      </c>
      <c r="AS41" t="s">
        <v>0</v>
      </c>
      <c r="AT41" t="s">
        <v>255</v>
      </c>
      <c r="AU41" t="s">
        <v>4</v>
      </c>
      <c r="AV41" t="s">
        <v>255</v>
      </c>
      <c r="AW41" t="s">
        <v>3</v>
      </c>
      <c r="AX41" t="s">
        <v>255</v>
      </c>
      <c r="AY41">
        <f>IF(Table1[[#This Row],[Q013]]&gt;0,Table1[[#This Row],[Q009]]/Table1[[#This Row],[Q013]],"")</f>
        <v>5473</v>
      </c>
    </row>
    <row r="42" spans="1:51" x14ac:dyDescent="0.25">
      <c r="A42" t="s">
        <v>87</v>
      </c>
      <c r="B42" t="s">
        <v>872</v>
      </c>
      <c r="C42" t="s">
        <v>1</v>
      </c>
      <c r="D42">
        <v>4582</v>
      </c>
      <c r="F42" s="43">
        <v>38880</v>
      </c>
      <c r="G42" s="42"/>
      <c r="H42" s="42" t="s">
        <v>2</v>
      </c>
      <c r="I42" s="45" t="s">
        <v>677</v>
      </c>
      <c r="J42" s="42" t="s">
        <v>678</v>
      </c>
      <c r="K42" s="45" t="s">
        <v>679</v>
      </c>
      <c r="L42" s="42">
        <v>13</v>
      </c>
      <c r="M42" s="42"/>
      <c r="N42">
        <v>13</v>
      </c>
      <c r="P42" t="s">
        <v>2</v>
      </c>
      <c r="R42">
        <v>11</v>
      </c>
      <c r="T42" t="s">
        <v>2</v>
      </c>
      <c r="U42">
        <v>78</v>
      </c>
      <c r="V42" t="s">
        <v>779</v>
      </c>
      <c r="W42" t="s">
        <v>2</v>
      </c>
      <c r="Y42">
        <v>330</v>
      </c>
      <c r="Z42" t="s">
        <v>780</v>
      </c>
      <c r="AA42" t="s">
        <v>2</v>
      </c>
      <c r="AC42">
        <v>93</v>
      </c>
      <c r="AD42" t="s">
        <v>86</v>
      </c>
      <c r="AE42" t="s">
        <v>2</v>
      </c>
      <c r="AG42">
        <v>230</v>
      </c>
      <c r="AH42" t="s">
        <v>85</v>
      </c>
      <c r="AI42" t="s">
        <v>2</v>
      </c>
      <c r="AK42">
        <v>38</v>
      </c>
      <c r="AL42" t="s">
        <v>84</v>
      </c>
      <c r="AM42" t="s">
        <v>2</v>
      </c>
      <c r="AO42">
        <v>447</v>
      </c>
      <c r="AP42" t="s">
        <v>83</v>
      </c>
      <c r="AQ42" t="s">
        <v>2</v>
      </c>
      <c r="AS42">
        <v>73</v>
      </c>
      <c r="AT42" t="s">
        <v>82</v>
      </c>
      <c r="AU42" t="s">
        <v>4</v>
      </c>
      <c r="AY42">
        <f>IF(Table1[[#This Row],[Q013]]&gt;0,Table1[[#This Row],[Q009]]/Table1[[#This Row],[Q013]],"")</f>
        <v>352.46153846153845</v>
      </c>
    </row>
    <row r="43" spans="1:51" x14ac:dyDescent="0.25">
      <c r="A43" t="s">
        <v>96</v>
      </c>
      <c r="B43" t="s">
        <v>872</v>
      </c>
      <c r="C43" t="s">
        <v>1</v>
      </c>
      <c r="D43">
        <v>6434</v>
      </c>
      <c r="F43" s="43">
        <v>39252</v>
      </c>
      <c r="G43" s="42"/>
      <c r="H43" s="42" t="s">
        <v>4</v>
      </c>
      <c r="I43" s="42" t="s">
        <v>582</v>
      </c>
      <c r="J43" s="42"/>
      <c r="K43" s="42"/>
      <c r="L43" s="42"/>
      <c r="M43" s="42"/>
      <c r="N43">
        <v>13</v>
      </c>
      <c r="O43" t="s">
        <v>95</v>
      </c>
      <c r="P43" t="s">
        <v>2</v>
      </c>
      <c r="Q43" t="s">
        <v>94</v>
      </c>
      <c r="R43">
        <v>28</v>
      </c>
      <c r="S43" t="s">
        <v>93</v>
      </c>
      <c r="T43" t="s">
        <v>2</v>
      </c>
      <c r="U43">
        <v>113</v>
      </c>
      <c r="V43" t="s">
        <v>781</v>
      </c>
      <c r="W43" t="s">
        <v>2</v>
      </c>
      <c r="Y43">
        <v>3511</v>
      </c>
      <c r="Z43" t="s">
        <v>782</v>
      </c>
      <c r="AA43" t="s">
        <v>2</v>
      </c>
      <c r="AC43">
        <v>86</v>
      </c>
      <c r="AD43" t="s">
        <v>92</v>
      </c>
      <c r="AE43" t="s">
        <v>2</v>
      </c>
      <c r="AG43">
        <v>421</v>
      </c>
      <c r="AH43" t="s">
        <v>91</v>
      </c>
      <c r="AI43" t="s">
        <v>2</v>
      </c>
      <c r="AK43">
        <v>52</v>
      </c>
      <c r="AL43" t="s">
        <v>90</v>
      </c>
      <c r="AM43" t="s">
        <v>2</v>
      </c>
      <c r="AN43" t="s">
        <v>89</v>
      </c>
      <c r="AO43" t="s">
        <v>0</v>
      </c>
      <c r="AQ43" t="s">
        <v>2</v>
      </c>
      <c r="AR43" t="s">
        <v>88</v>
      </c>
      <c r="AS43" t="s">
        <v>0</v>
      </c>
      <c r="AU43" t="s">
        <v>4</v>
      </c>
      <c r="AW43" t="s">
        <v>3</v>
      </c>
      <c r="AY43" t="str">
        <f>IF(Table1[[#This Row],[Q013]]&gt;0,Table1[[#This Row],[Q009]]/Table1[[#This Row],[Q013]],"")</f>
        <v/>
      </c>
    </row>
    <row r="44" spans="1:51" x14ac:dyDescent="0.25">
      <c r="A44" t="s">
        <v>347</v>
      </c>
      <c r="B44" t="s">
        <v>872</v>
      </c>
      <c r="C44" t="s">
        <v>254</v>
      </c>
      <c r="D44">
        <v>8027</v>
      </c>
      <c r="E44" t="s">
        <v>255</v>
      </c>
      <c r="F44" s="43">
        <v>38534</v>
      </c>
      <c r="G44" s="42"/>
      <c r="H44" s="42" t="s">
        <v>2</v>
      </c>
      <c r="I44" s="42"/>
      <c r="J44" s="42" t="s">
        <v>642</v>
      </c>
      <c r="K44" s="45" t="s">
        <v>643</v>
      </c>
      <c r="L44" s="42">
        <v>10</v>
      </c>
      <c r="M44" s="42"/>
      <c r="N44">
        <v>8</v>
      </c>
      <c r="O44" t="s">
        <v>255</v>
      </c>
      <c r="P44" t="s">
        <v>2</v>
      </c>
      <c r="Q44" t="s">
        <v>255</v>
      </c>
      <c r="R44">
        <v>25</v>
      </c>
      <c r="S44" t="s">
        <v>255</v>
      </c>
      <c r="T44" t="s">
        <v>2</v>
      </c>
      <c r="U44">
        <v>48</v>
      </c>
      <c r="V44" t="s">
        <v>783</v>
      </c>
      <c r="W44" t="s">
        <v>2</v>
      </c>
      <c r="Y44">
        <v>1455</v>
      </c>
      <c r="Z44" t="s">
        <v>784</v>
      </c>
      <c r="AA44" t="s">
        <v>2</v>
      </c>
      <c r="AB44" t="s">
        <v>255</v>
      </c>
      <c r="AC44">
        <v>98</v>
      </c>
      <c r="AD44" t="s">
        <v>346</v>
      </c>
      <c r="AE44" t="s">
        <v>2</v>
      </c>
      <c r="AF44" t="s">
        <v>255</v>
      </c>
      <c r="AG44">
        <v>228</v>
      </c>
      <c r="AH44" t="s">
        <v>345</v>
      </c>
      <c r="AI44" t="s">
        <v>2</v>
      </c>
      <c r="AJ44" t="s">
        <v>344</v>
      </c>
      <c r="AK44">
        <v>33</v>
      </c>
      <c r="AL44" t="s">
        <v>343</v>
      </c>
      <c r="AM44" t="s">
        <v>2</v>
      </c>
      <c r="AN44" t="s">
        <v>255</v>
      </c>
      <c r="AO44">
        <v>1194</v>
      </c>
      <c r="AP44" t="s">
        <v>255</v>
      </c>
      <c r="AQ44" t="s">
        <v>2</v>
      </c>
      <c r="AR44" t="s">
        <v>255</v>
      </c>
      <c r="AS44">
        <v>706</v>
      </c>
      <c r="AT44" t="s">
        <v>255</v>
      </c>
      <c r="AU44" t="s">
        <v>2</v>
      </c>
      <c r="AV44" t="s">
        <v>342</v>
      </c>
      <c r="AW44" t="s">
        <v>0</v>
      </c>
      <c r="AX44" t="s">
        <v>255</v>
      </c>
      <c r="AY44">
        <f>IF(Table1[[#This Row],[Q013]]&gt;0,Table1[[#This Row],[Q009]]/Table1[[#This Row],[Q013]],"")</f>
        <v>802.7</v>
      </c>
    </row>
    <row r="45" spans="1:51" x14ac:dyDescent="0.25">
      <c r="A45" t="s">
        <v>341</v>
      </c>
      <c r="B45" t="s">
        <v>872</v>
      </c>
      <c r="C45" t="s">
        <v>254</v>
      </c>
      <c r="D45">
        <v>3459</v>
      </c>
      <c r="E45" t="s">
        <v>255</v>
      </c>
      <c r="F45" s="43">
        <v>35228</v>
      </c>
      <c r="G45" s="42"/>
      <c r="H45" s="42" t="s">
        <v>0</v>
      </c>
      <c r="I45" s="42"/>
      <c r="J45" s="42" t="s">
        <v>583</v>
      </c>
      <c r="K45" s="42"/>
      <c r="L45" s="42" t="s">
        <v>3</v>
      </c>
      <c r="M45" s="42"/>
      <c r="N45">
        <v>7</v>
      </c>
      <c r="O45" t="s">
        <v>340</v>
      </c>
      <c r="P45" t="s">
        <v>2</v>
      </c>
      <c r="Q45" t="s">
        <v>255</v>
      </c>
      <c r="R45">
        <v>16</v>
      </c>
      <c r="S45" t="s">
        <v>339</v>
      </c>
      <c r="T45" t="s">
        <v>2</v>
      </c>
      <c r="U45">
        <v>66</v>
      </c>
      <c r="V45" t="s">
        <v>785</v>
      </c>
      <c r="W45" t="s">
        <v>2</v>
      </c>
      <c r="Y45">
        <v>2181</v>
      </c>
      <c r="Z45" t="s">
        <v>786</v>
      </c>
      <c r="AA45" t="s">
        <v>2</v>
      </c>
      <c r="AB45" t="s">
        <v>338</v>
      </c>
      <c r="AC45">
        <v>126</v>
      </c>
      <c r="AD45" t="s">
        <v>337</v>
      </c>
      <c r="AE45" t="s">
        <v>2</v>
      </c>
      <c r="AF45" t="s">
        <v>336</v>
      </c>
      <c r="AG45">
        <v>105</v>
      </c>
      <c r="AH45" t="s">
        <v>335</v>
      </c>
      <c r="AI45" t="s">
        <v>2</v>
      </c>
      <c r="AJ45" t="s">
        <v>255</v>
      </c>
      <c r="AK45" t="s">
        <v>0</v>
      </c>
      <c r="AL45" t="s">
        <v>334</v>
      </c>
      <c r="AM45" t="s">
        <v>2</v>
      </c>
      <c r="AN45" t="s">
        <v>333</v>
      </c>
      <c r="AO45" t="s">
        <v>0</v>
      </c>
      <c r="AP45" t="s">
        <v>255</v>
      </c>
      <c r="AQ45" t="s">
        <v>2</v>
      </c>
      <c r="AR45" t="s">
        <v>332</v>
      </c>
      <c r="AS45" t="s">
        <v>0</v>
      </c>
      <c r="AT45" t="s">
        <v>255</v>
      </c>
      <c r="AU45" t="s">
        <v>4</v>
      </c>
      <c r="AV45" t="s">
        <v>255</v>
      </c>
      <c r="AW45" t="s">
        <v>3</v>
      </c>
      <c r="AX45" t="s">
        <v>255</v>
      </c>
      <c r="AY45" t="e">
        <f>IF(Table1[[#This Row],[Q013]]&gt;0,Table1[[#This Row],[Q009]]/Table1[[#This Row],[Q013]],"")</f>
        <v>#VALUE!</v>
      </c>
    </row>
    <row r="46" spans="1:51" x14ac:dyDescent="0.25">
      <c r="A46" t="s">
        <v>202</v>
      </c>
      <c r="B46" t="s">
        <v>872</v>
      </c>
      <c r="C46" t="s">
        <v>1</v>
      </c>
      <c r="D46">
        <v>185</v>
      </c>
      <c r="F46" s="43">
        <v>38778</v>
      </c>
      <c r="G46" s="42"/>
      <c r="H46" s="42" t="s">
        <v>0</v>
      </c>
      <c r="I46" s="42" t="s">
        <v>584</v>
      </c>
      <c r="J46" s="42" t="s">
        <v>0</v>
      </c>
      <c r="K46" s="42"/>
      <c r="L46" s="42" t="s">
        <v>0</v>
      </c>
      <c r="M46" s="42"/>
      <c r="N46">
        <v>8</v>
      </c>
      <c r="P46" t="s">
        <v>2</v>
      </c>
      <c r="R46">
        <v>15</v>
      </c>
      <c r="T46" t="s">
        <v>2</v>
      </c>
      <c r="U46">
        <v>82</v>
      </c>
      <c r="V46" t="s">
        <v>787</v>
      </c>
      <c r="W46" t="s">
        <v>2</v>
      </c>
      <c r="Y46">
        <v>1148</v>
      </c>
      <c r="Z46" t="s">
        <v>788</v>
      </c>
      <c r="AA46" t="s">
        <v>2</v>
      </c>
      <c r="AB46" t="s">
        <v>527</v>
      </c>
      <c r="AC46" t="s">
        <v>0</v>
      </c>
      <c r="AE46" t="s">
        <v>0</v>
      </c>
      <c r="AG46" t="s">
        <v>0</v>
      </c>
      <c r="AI46" t="s">
        <v>0</v>
      </c>
      <c r="AK46" t="s">
        <v>4</v>
      </c>
      <c r="AM46" t="s">
        <v>0</v>
      </c>
      <c r="AN46" t="s">
        <v>201</v>
      </c>
      <c r="AO46" t="s">
        <v>0</v>
      </c>
      <c r="AP46" t="s">
        <v>201</v>
      </c>
      <c r="AQ46" t="s">
        <v>0</v>
      </c>
      <c r="AR46" t="s">
        <v>201</v>
      </c>
      <c r="AS46" t="s">
        <v>0</v>
      </c>
      <c r="AT46" t="s">
        <v>201</v>
      </c>
      <c r="AU46" t="s">
        <v>0</v>
      </c>
      <c r="AV46" t="s">
        <v>201</v>
      </c>
      <c r="AW46" t="s">
        <v>0</v>
      </c>
      <c r="AX46" t="s">
        <v>201</v>
      </c>
      <c r="AY46" t="e">
        <f>IF(Table1[[#This Row],[Q013]]&gt;0,Table1[[#This Row],[Q009]]/Table1[[#This Row],[Q013]],"")</f>
        <v>#VALUE!</v>
      </c>
    </row>
    <row r="47" spans="1:51" x14ac:dyDescent="0.25">
      <c r="A47" t="s">
        <v>331</v>
      </c>
      <c r="B47" t="s">
        <v>872</v>
      </c>
      <c r="C47" t="s">
        <v>254</v>
      </c>
      <c r="D47">
        <v>6135</v>
      </c>
      <c r="E47" t="s">
        <v>255</v>
      </c>
      <c r="F47" s="43">
        <v>39252</v>
      </c>
      <c r="G47" s="42"/>
      <c r="H47" s="42" t="s">
        <v>4</v>
      </c>
      <c r="I47" s="42" t="s">
        <v>680</v>
      </c>
      <c r="J47" s="42" t="s">
        <v>3</v>
      </c>
      <c r="K47" s="42"/>
      <c r="L47" s="42" t="s">
        <v>3</v>
      </c>
      <c r="M47" s="42" t="s">
        <v>585</v>
      </c>
      <c r="N47">
        <v>12</v>
      </c>
      <c r="O47" t="s">
        <v>255</v>
      </c>
      <c r="P47" t="s">
        <v>2</v>
      </c>
      <c r="Q47" t="s">
        <v>255</v>
      </c>
      <c r="R47">
        <v>25</v>
      </c>
      <c r="S47" t="s">
        <v>330</v>
      </c>
      <c r="T47" t="s">
        <v>2</v>
      </c>
      <c r="U47">
        <v>109</v>
      </c>
      <c r="V47" t="s">
        <v>789</v>
      </c>
      <c r="W47" t="s">
        <v>2</v>
      </c>
      <c r="Y47">
        <v>3665</v>
      </c>
      <c r="Z47" t="s">
        <v>790</v>
      </c>
      <c r="AA47" t="s">
        <v>2</v>
      </c>
      <c r="AB47" t="s">
        <v>255</v>
      </c>
      <c r="AC47">
        <v>86</v>
      </c>
      <c r="AD47" t="s">
        <v>329</v>
      </c>
      <c r="AE47" t="s">
        <v>2</v>
      </c>
      <c r="AF47" t="s">
        <v>255</v>
      </c>
      <c r="AG47">
        <v>981</v>
      </c>
      <c r="AH47" t="s">
        <v>328</v>
      </c>
      <c r="AI47" t="s">
        <v>2</v>
      </c>
      <c r="AJ47" t="s">
        <v>255</v>
      </c>
      <c r="AK47" t="s">
        <v>0</v>
      </c>
      <c r="AL47" t="s">
        <v>327</v>
      </c>
      <c r="AM47" t="s">
        <v>2</v>
      </c>
      <c r="AN47" t="s">
        <v>89</v>
      </c>
      <c r="AO47" t="s">
        <v>0</v>
      </c>
      <c r="AP47" t="s">
        <v>326</v>
      </c>
      <c r="AQ47" t="s">
        <v>2</v>
      </c>
      <c r="AR47" t="s">
        <v>255</v>
      </c>
      <c r="AS47" t="s">
        <v>0</v>
      </c>
      <c r="AT47" t="s">
        <v>325</v>
      </c>
      <c r="AU47" t="s">
        <v>2</v>
      </c>
      <c r="AV47" t="s">
        <v>324</v>
      </c>
      <c r="AW47" t="s">
        <v>0</v>
      </c>
      <c r="AX47" t="s">
        <v>255</v>
      </c>
      <c r="AY47" t="e">
        <f>IF(Table1[[#This Row],[Q013]]&gt;0,Table1[[#This Row],[Q009]]/Table1[[#This Row],[Q013]],"")</f>
        <v>#VALUE!</v>
      </c>
    </row>
    <row r="48" spans="1:51" x14ac:dyDescent="0.25">
      <c r="A48" t="s">
        <v>323</v>
      </c>
      <c r="B48" t="s">
        <v>872</v>
      </c>
      <c r="C48" t="s">
        <v>254</v>
      </c>
      <c r="D48">
        <v>1507</v>
      </c>
      <c r="E48" t="s">
        <v>255</v>
      </c>
      <c r="F48" s="43">
        <v>38687</v>
      </c>
      <c r="G48" s="42"/>
      <c r="H48" s="42" t="s">
        <v>4</v>
      </c>
      <c r="I48" s="42" t="s">
        <v>681</v>
      </c>
      <c r="J48" s="42" t="s">
        <v>3</v>
      </c>
      <c r="K48" s="42"/>
      <c r="L48" s="42" t="s">
        <v>3</v>
      </c>
      <c r="M48" s="42"/>
      <c r="N48">
        <v>9</v>
      </c>
      <c r="O48" t="s">
        <v>255</v>
      </c>
      <c r="P48" t="s">
        <v>2</v>
      </c>
      <c r="Q48" t="s">
        <v>255</v>
      </c>
      <c r="R48">
        <v>24</v>
      </c>
      <c r="S48" t="s">
        <v>322</v>
      </c>
      <c r="T48" t="s">
        <v>2</v>
      </c>
      <c r="U48">
        <v>44</v>
      </c>
      <c r="V48" t="s">
        <v>791</v>
      </c>
      <c r="W48" t="s">
        <v>2</v>
      </c>
      <c r="Y48">
        <v>1356</v>
      </c>
      <c r="Z48" t="s">
        <v>792</v>
      </c>
      <c r="AA48" t="s">
        <v>4</v>
      </c>
      <c r="AB48" t="s">
        <v>255</v>
      </c>
      <c r="AC48" t="s">
        <v>3</v>
      </c>
      <c r="AD48" t="s">
        <v>255</v>
      </c>
      <c r="AE48" t="s">
        <v>4</v>
      </c>
      <c r="AF48" t="s">
        <v>255</v>
      </c>
      <c r="AG48" t="s">
        <v>3</v>
      </c>
      <c r="AH48" t="s">
        <v>255</v>
      </c>
      <c r="AI48" t="s">
        <v>2</v>
      </c>
      <c r="AJ48" t="s">
        <v>321</v>
      </c>
      <c r="AK48" t="s">
        <v>0</v>
      </c>
      <c r="AL48" t="s">
        <v>255</v>
      </c>
      <c r="AM48" t="s">
        <v>2</v>
      </c>
      <c r="AN48" t="s">
        <v>89</v>
      </c>
      <c r="AO48" t="s">
        <v>0</v>
      </c>
      <c r="AP48" t="s">
        <v>320</v>
      </c>
      <c r="AQ48" t="s">
        <v>2</v>
      </c>
      <c r="AR48" t="s">
        <v>319</v>
      </c>
      <c r="AS48" t="s">
        <v>0</v>
      </c>
      <c r="AT48" t="s">
        <v>318</v>
      </c>
      <c r="AU48" t="s">
        <v>4</v>
      </c>
      <c r="AV48" t="s">
        <v>255</v>
      </c>
      <c r="AW48" t="s">
        <v>3</v>
      </c>
      <c r="AX48" t="s">
        <v>255</v>
      </c>
      <c r="AY48" t="e">
        <f>IF(Table1[[#This Row],[Q013]]&gt;0,Table1[[#This Row],[Q009]]/Table1[[#This Row],[Q013]],"")</f>
        <v>#VALUE!</v>
      </c>
    </row>
    <row r="49" spans="1:51" x14ac:dyDescent="0.25">
      <c r="A49" t="s">
        <v>413</v>
      </c>
      <c r="B49" t="s">
        <v>873</v>
      </c>
      <c r="C49" t="s">
        <v>254</v>
      </c>
      <c r="D49">
        <v>2599</v>
      </c>
      <c r="E49" t="s">
        <v>412</v>
      </c>
      <c r="F49" s="43">
        <v>35046</v>
      </c>
      <c r="G49" s="42"/>
      <c r="H49" s="42" t="s">
        <v>0</v>
      </c>
      <c r="I49" s="42"/>
      <c r="J49" s="42"/>
      <c r="K49" s="42"/>
      <c r="L49" s="42"/>
      <c r="M49" s="42"/>
      <c r="N49">
        <v>4</v>
      </c>
      <c r="O49" t="s">
        <v>255</v>
      </c>
      <c r="P49" t="s">
        <v>2</v>
      </c>
      <c r="Q49" t="s">
        <v>411</v>
      </c>
      <c r="R49">
        <v>5</v>
      </c>
      <c r="S49" t="s">
        <v>410</v>
      </c>
      <c r="T49" t="s">
        <v>2</v>
      </c>
      <c r="U49">
        <v>17</v>
      </c>
      <c r="V49" t="s">
        <v>793</v>
      </c>
      <c r="W49" t="s">
        <v>2</v>
      </c>
      <c r="Y49">
        <v>414</v>
      </c>
      <c r="Z49" t="s">
        <v>794</v>
      </c>
      <c r="AA49" t="s">
        <v>2</v>
      </c>
      <c r="AB49" t="s">
        <v>2</v>
      </c>
      <c r="AC49">
        <v>70</v>
      </c>
      <c r="AD49" t="s">
        <v>255</v>
      </c>
      <c r="AE49" t="s">
        <v>2</v>
      </c>
      <c r="AF49" t="s">
        <v>255</v>
      </c>
      <c r="AG49" t="s">
        <v>0</v>
      </c>
      <c r="AH49" t="s">
        <v>255</v>
      </c>
      <c r="AI49" t="s">
        <v>2</v>
      </c>
      <c r="AJ49" t="s">
        <v>409</v>
      </c>
      <c r="AK49">
        <v>7</v>
      </c>
      <c r="AL49" t="s">
        <v>255</v>
      </c>
      <c r="AM49" t="s">
        <v>2</v>
      </c>
      <c r="AN49" t="s">
        <v>255</v>
      </c>
      <c r="AO49">
        <v>573</v>
      </c>
      <c r="AP49" t="s">
        <v>408</v>
      </c>
      <c r="AQ49" t="s">
        <v>2</v>
      </c>
      <c r="AR49" t="s">
        <v>255</v>
      </c>
      <c r="AS49">
        <v>147</v>
      </c>
      <c r="AT49" t="s">
        <v>407</v>
      </c>
      <c r="AU49" t="s">
        <v>2</v>
      </c>
      <c r="AV49" t="s">
        <v>255</v>
      </c>
      <c r="AW49" t="s">
        <v>0</v>
      </c>
      <c r="AX49" t="s">
        <v>255</v>
      </c>
      <c r="AY49" t="str">
        <f>IF(Table1[[#This Row],[Q013]]&gt;0,Table1[[#This Row],[Q009]]/Table1[[#This Row],[Q013]],"")</f>
        <v/>
      </c>
    </row>
    <row r="50" spans="1:51" x14ac:dyDescent="0.25">
      <c r="A50" t="s">
        <v>406</v>
      </c>
      <c r="B50" t="s">
        <v>873</v>
      </c>
      <c r="C50" t="s">
        <v>254</v>
      </c>
      <c r="D50">
        <v>2096</v>
      </c>
      <c r="E50" t="s">
        <v>255</v>
      </c>
      <c r="F50" s="43">
        <v>35051</v>
      </c>
      <c r="G50" s="42"/>
      <c r="H50" s="42" t="s">
        <v>4</v>
      </c>
      <c r="I50" s="42" t="s">
        <v>690</v>
      </c>
      <c r="J50" s="42" t="s">
        <v>3</v>
      </c>
      <c r="K50" s="42"/>
      <c r="L50" s="42" t="s">
        <v>3</v>
      </c>
      <c r="M50" s="42"/>
      <c r="N50">
        <v>6</v>
      </c>
      <c r="O50" t="s">
        <v>255</v>
      </c>
      <c r="P50" t="s">
        <v>2</v>
      </c>
      <c r="Q50" t="s">
        <v>405</v>
      </c>
      <c r="R50">
        <v>6</v>
      </c>
      <c r="S50" t="s">
        <v>404</v>
      </c>
      <c r="T50" t="s">
        <v>2</v>
      </c>
      <c r="U50">
        <v>20</v>
      </c>
      <c r="V50" t="s">
        <v>795</v>
      </c>
      <c r="W50" t="s">
        <v>2</v>
      </c>
      <c r="Y50">
        <v>446</v>
      </c>
      <c r="Z50" t="s">
        <v>796</v>
      </c>
      <c r="AA50" t="s">
        <v>2</v>
      </c>
      <c r="AB50" t="s">
        <v>255</v>
      </c>
      <c r="AC50">
        <v>129</v>
      </c>
      <c r="AD50" t="s">
        <v>403</v>
      </c>
      <c r="AE50" t="s">
        <v>2</v>
      </c>
      <c r="AF50" t="s">
        <v>255</v>
      </c>
      <c r="AG50" t="s">
        <v>0</v>
      </c>
      <c r="AH50" t="s">
        <v>402</v>
      </c>
      <c r="AI50" t="s">
        <v>2</v>
      </c>
      <c r="AJ50" t="s">
        <v>401</v>
      </c>
      <c r="AK50">
        <v>8</v>
      </c>
      <c r="AL50" t="s">
        <v>400</v>
      </c>
      <c r="AM50" t="s">
        <v>2</v>
      </c>
      <c r="AN50" t="s">
        <v>255</v>
      </c>
      <c r="AO50">
        <v>444</v>
      </c>
      <c r="AP50" t="s">
        <v>255</v>
      </c>
      <c r="AQ50" t="s">
        <v>2</v>
      </c>
      <c r="AR50" t="s">
        <v>255</v>
      </c>
      <c r="AS50">
        <v>85</v>
      </c>
      <c r="AT50" t="s">
        <v>255</v>
      </c>
      <c r="AU50" t="s">
        <v>2</v>
      </c>
      <c r="AV50" t="s">
        <v>255</v>
      </c>
      <c r="AW50" t="s">
        <v>0</v>
      </c>
      <c r="AX50" t="s">
        <v>255</v>
      </c>
      <c r="AY50" t="e">
        <f>IF(Table1[[#This Row],[Q013]]&gt;0,Table1[[#This Row],[Q009]]/Table1[[#This Row],[Q013]],"")</f>
        <v>#VALUE!</v>
      </c>
    </row>
    <row r="51" spans="1:51" x14ac:dyDescent="0.25">
      <c r="A51" t="s">
        <v>129</v>
      </c>
      <c r="B51" t="s">
        <v>873</v>
      </c>
      <c r="C51" t="s">
        <v>1</v>
      </c>
      <c r="D51">
        <v>1186</v>
      </c>
      <c r="F51" s="43">
        <v>35032</v>
      </c>
      <c r="G51" s="42"/>
      <c r="H51" s="42" t="s">
        <v>2</v>
      </c>
      <c r="I51" s="42" t="s">
        <v>691</v>
      </c>
      <c r="J51" s="42" t="s">
        <v>689</v>
      </c>
      <c r="K51" s="42"/>
      <c r="L51" s="42">
        <v>8</v>
      </c>
      <c r="M51" s="42"/>
      <c r="N51">
        <v>5</v>
      </c>
      <c r="O51" t="s">
        <v>128</v>
      </c>
      <c r="P51" t="s">
        <v>2</v>
      </c>
      <c r="R51">
        <v>4</v>
      </c>
      <c r="S51" t="s">
        <v>127</v>
      </c>
      <c r="T51" t="s">
        <v>2</v>
      </c>
      <c r="U51">
        <v>14</v>
      </c>
      <c r="V51" t="s">
        <v>797</v>
      </c>
      <c r="W51" t="s">
        <v>2</v>
      </c>
      <c r="Y51">
        <v>352</v>
      </c>
      <c r="Z51" t="s">
        <v>798</v>
      </c>
      <c r="AA51" t="s">
        <v>2</v>
      </c>
      <c r="AC51">
        <v>65</v>
      </c>
      <c r="AD51" t="s">
        <v>126</v>
      </c>
      <c r="AE51" t="s">
        <v>2</v>
      </c>
      <c r="AI51" t="s">
        <v>2</v>
      </c>
      <c r="AJ51" t="s">
        <v>125</v>
      </c>
      <c r="AK51">
        <v>6</v>
      </c>
      <c r="AL51" t="s">
        <v>124</v>
      </c>
      <c r="AM51" t="s">
        <v>2</v>
      </c>
      <c r="AN51" t="s">
        <v>123</v>
      </c>
      <c r="AO51">
        <v>172</v>
      </c>
      <c r="AP51" t="s">
        <v>122</v>
      </c>
      <c r="AQ51" t="s">
        <v>2</v>
      </c>
      <c r="AS51">
        <v>56</v>
      </c>
      <c r="AT51" t="s">
        <v>121</v>
      </c>
      <c r="AU51" t="s">
        <v>4</v>
      </c>
      <c r="AY51">
        <f>IF(Table1[[#This Row],[Q013]]&gt;0,Table1[[#This Row],[Q009]]/Table1[[#This Row],[Q013]],"")</f>
        <v>148.25</v>
      </c>
    </row>
    <row r="52" spans="1:51" x14ac:dyDescent="0.25">
      <c r="A52" t="s">
        <v>193</v>
      </c>
      <c r="B52" t="s">
        <v>873</v>
      </c>
      <c r="C52" t="s">
        <v>1</v>
      </c>
      <c r="D52">
        <v>1466</v>
      </c>
      <c r="F52" s="43">
        <v>35023</v>
      </c>
      <c r="G52" s="42"/>
      <c r="H52" s="42" t="s">
        <v>0</v>
      </c>
      <c r="I52" s="42"/>
      <c r="J52" s="42"/>
      <c r="K52" s="42"/>
      <c r="L52" s="42"/>
      <c r="M52" s="42"/>
      <c r="N52">
        <v>4</v>
      </c>
      <c r="O52" t="s">
        <v>192</v>
      </c>
      <c r="P52" t="s">
        <v>2</v>
      </c>
      <c r="R52">
        <v>4</v>
      </c>
      <c r="S52" t="s">
        <v>191</v>
      </c>
      <c r="T52" t="s">
        <v>2</v>
      </c>
      <c r="U52">
        <v>13</v>
      </c>
      <c r="V52" t="s">
        <v>799</v>
      </c>
      <c r="W52" t="s">
        <v>2</v>
      </c>
      <c r="Y52">
        <v>371</v>
      </c>
      <c r="Z52" t="s">
        <v>800</v>
      </c>
      <c r="AA52" t="s">
        <v>2</v>
      </c>
      <c r="AB52" t="s">
        <v>190</v>
      </c>
      <c r="AC52">
        <v>64</v>
      </c>
      <c r="AD52" t="s">
        <v>189</v>
      </c>
      <c r="AE52" t="s">
        <v>2</v>
      </c>
      <c r="AF52" t="s">
        <v>188</v>
      </c>
      <c r="AG52" t="s">
        <v>3</v>
      </c>
      <c r="AI52" t="s">
        <v>2</v>
      </c>
      <c r="AJ52" t="s">
        <v>187</v>
      </c>
      <c r="AK52">
        <v>8</v>
      </c>
      <c r="AL52" t="s">
        <v>186</v>
      </c>
      <c r="AM52" t="s">
        <v>2</v>
      </c>
      <c r="AN52" t="s">
        <v>185</v>
      </c>
      <c r="AO52">
        <v>262</v>
      </c>
      <c r="AP52" t="s">
        <v>184</v>
      </c>
      <c r="AQ52" t="s">
        <v>2</v>
      </c>
      <c r="AR52" t="s">
        <v>183</v>
      </c>
      <c r="AS52">
        <v>81</v>
      </c>
      <c r="AT52" t="s">
        <v>182</v>
      </c>
      <c r="AU52" t="s">
        <v>4</v>
      </c>
      <c r="AW52" t="s">
        <v>3</v>
      </c>
      <c r="AY52" t="str">
        <f>IF(Table1[[#This Row],[Q013]]&gt;0,Table1[[#This Row],[Q009]]/Table1[[#This Row],[Q013]],"")</f>
        <v/>
      </c>
    </row>
    <row r="53" spans="1:51" s="46" customFormat="1" x14ac:dyDescent="0.25">
      <c r="A53" s="46" t="s">
        <v>615</v>
      </c>
      <c r="B53" t="s">
        <v>873</v>
      </c>
      <c r="C53" s="46" t="s">
        <v>254</v>
      </c>
      <c r="D53" s="46">
        <v>307</v>
      </c>
      <c r="F53" s="47">
        <v>35018</v>
      </c>
      <c r="G53" s="46" t="s">
        <v>548</v>
      </c>
      <c r="H53" s="46" t="s">
        <v>0</v>
      </c>
      <c r="J53" s="46" t="s">
        <v>3</v>
      </c>
      <c r="L53" s="46" t="s">
        <v>3</v>
      </c>
      <c r="N53" s="46">
        <v>2</v>
      </c>
      <c r="O53" s="46" t="s">
        <v>616</v>
      </c>
      <c r="P53" s="46" t="s">
        <v>2</v>
      </c>
      <c r="R53" s="46">
        <v>2</v>
      </c>
      <c r="S53" s="46" t="s">
        <v>617</v>
      </c>
      <c r="T53" s="46" t="s">
        <v>2</v>
      </c>
      <c r="U53" s="46">
        <v>4</v>
      </c>
      <c r="V53" s="46" t="s">
        <v>801</v>
      </c>
      <c r="W53" s="46" t="s">
        <v>2</v>
      </c>
      <c r="X53" s="46" t="s">
        <v>802</v>
      </c>
      <c r="Y53" s="46">
        <v>74</v>
      </c>
      <c r="Z53" s="46" t="s">
        <v>803</v>
      </c>
      <c r="AA53" s="46" t="s">
        <v>2</v>
      </c>
      <c r="AB53" s="46" t="s">
        <v>618</v>
      </c>
      <c r="AC53" s="46">
        <v>21</v>
      </c>
      <c r="AD53" s="46" t="s">
        <v>619</v>
      </c>
      <c r="AE53" s="46" t="s">
        <v>2</v>
      </c>
      <c r="AF53" s="46" t="s">
        <v>620</v>
      </c>
      <c r="AG53" s="46" t="s">
        <v>3</v>
      </c>
      <c r="AH53" s="46" t="s">
        <v>621</v>
      </c>
      <c r="AI53" s="46" t="s">
        <v>4</v>
      </c>
      <c r="AK53" s="46" t="s">
        <v>3</v>
      </c>
      <c r="AM53" s="46" t="s">
        <v>2</v>
      </c>
      <c r="AN53" s="46" t="s">
        <v>622</v>
      </c>
      <c r="AO53" s="46">
        <v>18</v>
      </c>
      <c r="AP53" s="46" t="s">
        <v>623</v>
      </c>
      <c r="AQ53" s="46" t="s">
        <v>2</v>
      </c>
      <c r="AR53" s="46" t="s">
        <v>622</v>
      </c>
      <c r="AS53" s="46">
        <v>2</v>
      </c>
      <c r="AT53" s="46" t="s">
        <v>624</v>
      </c>
      <c r="AU53" s="46" t="s">
        <v>2</v>
      </c>
      <c r="AV53" s="46" t="s">
        <v>625</v>
      </c>
      <c r="AW53" s="46" t="s">
        <v>3</v>
      </c>
      <c r="AY53" s="46" t="e">
        <f>IF(Table1[[#This Row],[Q013]]&gt;0,Table1[[#This Row],[Q009]]/Table1[[#This Row],[Q013]],"")</f>
        <v>#VALUE!</v>
      </c>
    </row>
    <row r="54" spans="1:51" x14ac:dyDescent="0.25">
      <c r="A54" t="s">
        <v>181</v>
      </c>
      <c r="B54" t="s">
        <v>873</v>
      </c>
      <c r="C54" t="s">
        <v>1</v>
      </c>
      <c r="D54">
        <v>88</v>
      </c>
      <c r="F54" s="43">
        <v>37214</v>
      </c>
      <c r="G54" s="42"/>
      <c r="H54" s="42" t="s">
        <v>4</v>
      </c>
      <c r="I54" s="42" t="s">
        <v>690</v>
      </c>
      <c r="J54" s="42" t="s">
        <v>3</v>
      </c>
      <c r="K54" s="42" t="s">
        <v>586</v>
      </c>
      <c r="L54" s="46" t="s">
        <v>3</v>
      </c>
      <c r="M54" s="42"/>
      <c r="N54">
        <v>6</v>
      </c>
      <c r="O54" t="s">
        <v>180</v>
      </c>
      <c r="P54" t="s">
        <v>2</v>
      </c>
      <c r="R54">
        <v>14</v>
      </c>
      <c r="S54" t="s">
        <v>67</v>
      </c>
      <c r="T54" t="s">
        <v>2</v>
      </c>
      <c r="U54">
        <v>22</v>
      </c>
      <c r="V54" t="s">
        <v>804</v>
      </c>
      <c r="W54" t="s">
        <v>2</v>
      </c>
      <c r="X54" t="s">
        <v>805</v>
      </c>
      <c r="Y54" t="s">
        <v>0</v>
      </c>
      <c r="AA54" t="s">
        <v>2</v>
      </c>
      <c r="AC54" t="s">
        <v>0</v>
      </c>
      <c r="AD54" t="s">
        <v>139</v>
      </c>
      <c r="AE54" t="s">
        <v>2</v>
      </c>
      <c r="AG54" t="s">
        <v>0</v>
      </c>
      <c r="AH54" t="s">
        <v>139</v>
      </c>
      <c r="AI54" t="s">
        <v>165</v>
      </c>
      <c r="AJ54" t="s">
        <v>179</v>
      </c>
      <c r="AK54" t="s">
        <v>165</v>
      </c>
      <c r="AL54" t="s">
        <v>178</v>
      </c>
      <c r="AM54" t="s">
        <v>165</v>
      </c>
      <c r="AN54" t="s">
        <v>178</v>
      </c>
      <c r="AO54" t="s">
        <v>165</v>
      </c>
      <c r="AP54" t="s">
        <v>178</v>
      </c>
      <c r="AQ54" t="s">
        <v>2</v>
      </c>
      <c r="AS54" t="s">
        <v>0</v>
      </c>
      <c r="AT54" t="s">
        <v>139</v>
      </c>
      <c r="AU54" t="s">
        <v>2</v>
      </c>
      <c r="AV54" t="s">
        <v>177</v>
      </c>
      <c r="AW54" t="s">
        <v>0</v>
      </c>
      <c r="AX54" t="s">
        <v>139</v>
      </c>
      <c r="AY54" t="e">
        <f>IF(Table1[[#This Row],[Q013]]&gt;0,Table1[[#This Row],[Q009]]/Table1[[#This Row],[Q013]],"")</f>
        <v>#VALUE!</v>
      </c>
    </row>
    <row r="55" spans="1:51" x14ac:dyDescent="0.25">
      <c r="A55" t="s">
        <v>399</v>
      </c>
      <c r="B55" t="s">
        <v>873</v>
      </c>
      <c r="C55" t="s">
        <v>254</v>
      </c>
      <c r="D55">
        <v>2079</v>
      </c>
      <c r="E55" t="s">
        <v>255</v>
      </c>
      <c r="F55" s="43">
        <v>37848</v>
      </c>
      <c r="G55" s="42"/>
      <c r="H55" s="42" t="s">
        <v>0</v>
      </c>
      <c r="I55" s="42"/>
      <c r="J55" s="42" t="s">
        <v>3</v>
      </c>
      <c r="K55" s="42"/>
      <c r="L55" s="42" t="s">
        <v>3</v>
      </c>
      <c r="M55" s="42"/>
      <c r="N55">
        <v>5</v>
      </c>
      <c r="O55" t="s">
        <v>255</v>
      </c>
      <c r="P55" t="s">
        <v>2</v>
      </c>
      <c r="Q55" t="s">
        <v>255</v>
      </c>
      <c r="R55">
        <v>9</v>
      </c>
      <c r="S55" t="s">
        <v>255</v>
      </c>
      <c r="T55" t="s">
        <v>2</v>
      </c>
      <c r="U55">
        <v>11</v>
      </c>
      <c r="V55" t="s">
        <v>806</v>
      </c>
      <c r="W55" t="s">
        <v>4</v>
      </c>
      <c r="Y55" t="s">
        <v>3</v>
      </c>
      <c r="AA55" t="s">
        <v>2</v>
      </c>
      <c r="AB55" t="s">
        <v>398</v>
      </c>
      <c r="AC55">
        <v>56</v>
      </c>
      <c r="AD55" t="s">
        <v>397</v>
      </c>
      <c r="AE55" t="s">
        <v>2</v>
      </c>
      <c r="AF55" t="s">
        <v>396</v>
      </c>
      <c r="AG55">
        <v>485</v>
      </c>
      <c r="AH55" t="s">
        <v>395</v>
      </c>
      <c r="AI55" t="s">
        <v>2</v>
      </c>
      <c r="AJ55" t="s">
        <v>255</v>
      </c>
      <c r="AK55">
        <v>4</v>
      </c>
      <c r="AL55" t="s">
        <v>394</v>
      </c>
      <c r="AM55" t="s">
        <v>4</v>
      </c>
      <c r="AN55" t="s">
        <v>255</v>
      </c>
      <c r="AO55" t="s">
        <v>3</v>
      </c>
      <c r="AP55" t="s">
        <v>255</v>
      </c>
      <c r="AQ55" t="s">
        <v>2</v>
      </c>
      <c r="AR55" t="s">
        <v>255</v>
      </c>
      <c r="AS55">
        <v>113</v>
      </c>
      <c r="AT55" t="s">
        <v>393</v>
      </c>
      <c r="AU55" t="s">
        <v>4</v>
      </c>
      <c r="AV55" t="s">
        <v>255</v>
      </c>
      <c r="AW55" t="s">
        <v>3</v>
      </c>
      <c r="AX55" t="s">
        <v>255</v>
      </c>
      <c r="AY55" t="e">
        <f>IF(Table1[[#This Row],[Q013]]&gt;0,Table1[[#This Row],[Q009]]/Table1[[#This Row],[Q013]],"")</f>
        <v>#VALUE!</v>
      </c>
    </row>
    <row r="56" spans="1:51" x14ac:dyDescent="0.25">
      <c r="A56" t="s">
        <v>176</v>
      </c>
      <c r="B56" t="s">
        <v>873</v>
      </c>
      <c r="C56" t="s">
        <v>1</v>
      </c>
      <c r="D56">
        <v>2537</v>
      </c>
      <c r="F56" s="43">
        <v>35094</v>
      </c>
      <c r="G56" s="42"/>
      <c r="H56" s="42" t="s">
        <v>0</v>
      </c>
      <c r="I56" s="42"/>
      <c r="J56" s="42"/>
      <c r="K56" s="42"/>
      <c r="L56" s="42"/>
      <c r="M56" s="42"/>
      <c r="N56">
        <v>7</v>
      </c>
      <c r="O56" t="s">
        <v>175</v>
      </c>
      <c r="P56" t="s">
        <v>2</v>
      </c>
      <c r="R56">
        <v>6</v>
      </c>
      <c r="S56" t="s">
        <v>174</v>
      </c>
      <c r="T56" t="s">
        <v>2</v>
      </c>
      <c r="U56">
        <v>22</v>
      </c>
      <c r="V56" t="s">
        <v>807</v>
      </c>
      <c r="W56" t="s">
        <v>2</v>
      </c>
      <c r="Y56">
        <v>569</v>
      </c>
      <c r="Z56" t="s">
        <v>808</v>
      </c>
      <c r="AA56" t="s">
        <v>2</v>
      </c>
      <c r="AB56" t="s">
        <v>173</v>
      </c>
      <c r="AC56">
        <v>73</v>
      </c>
      <c r="AD56" t="s">
        <v>172</v>
      </c>
      <c r="AE56" t="s">
        <v>2</v>
      </c>
      <c r="AG56" t="s">
        <v>0</v>
      </c>
      <c r="AI56" t="s">
        <v>2</v>
      </c>
      <c r="AJ56" t="s">
        <v>171</v>
      </c>
      <c r="AK56">
        <v>5</v>
      </c>
      <c r="AL56" t="s">
        <v>170</v>
      </c>
      <c r="AM56" t="s">
        <v>2</v>
      </c>
      <c r="AN56" t="s">
        <v>169</v>
      </c>
      <c r="AO56">
        <v>581</v>
      </c>
      <c r="AP56" t="s">
        <v>168</v>
      </c>
      <c r="AQ56" t="s">
        <v>2</v>
      </c>
      <c r="AS56">
        <v>173</v>
      </c>
      <c r="AT56" t="s">
        <v>167</v>
      </c>
      <c r="AU56" t="s">
        <v>2</v>
      </c>
      <c r="AV56" t="s">
        <v>166</v>
      </c>
      <c r="AW56" t="s">
        <v>0</v>
      </c>
      <c r="AY56" t="str">
        <f>IF(Table1[[#This Row],[Q013]]&gt;0,Table1[[#This Row],[Q009]]/Table1[[#This Row],[Q013]],"")</f>
        <v/>
      </c>
    </row>
    <row r="57" spans="1:51" x14ac:dyDescent="0.25">
      <c r="A57" t="s">
        <v>392</v>
      </c>
      <c r="B57" t="s">
        <v>873</v>
      </c>
      <c r="C57" t="s">
        <v>254</v>
      </c>
      <c r="D57">
        <v>60</v>
      </c>
      <c r="E57" t="s">
        <v>255</v>
      </c>
      <c r="F57" s="43">
        <v>37641</v>
      </c>
      <c r="G57" s="42"/>
      <c r="H57" s="42" t="s">
        <v>2</v>
      </c>
      <c r="I57" s="42" t="s">
        <v>691</v>
      </c>
      <c r="J57" s="42" t="s">
        <v>665</v>
      </c>
      <c r="K57" s="45" t="s">
        <v>666</v>
      </c>
      <c r="L57" s="42">
        <v>7</v>
      </c>
      <c r="M57" s="42"/>
      <c r="N57">
        <v>5</v>
      </c>
      <c r="O57" t="s">
        <v>255</v>
      </c>
      <c r="P57" t="s">
        <v>2</v>
      </c>
      <c r="Q57" t="s">
        <v>391</v>
      </c>
      <c r="R57">
        <v>10</v>
      </c>
      <c r="S57" t="s">
        <v>390</v>
      </c>
      <c r="T57" t="s">
        <v>2</v>
      </c>
      <c r="U57">
        <v>2</v>
      </c>
      <c r="V57" t="s">
        <v>809</v>
      </c>
      <c r="W57" t="s">
        <v>4</v>
      </c>
      <c r="Y57" t="s">
        <v>3</v>
      </c>
      <c r="AA57" t="s">
        <v>4</v>
      </c>
      <c r="AB57" t="s">
        <v>389</v>
      </c>
      <c r="AC57" t="s">
        <v>3</v>
      </c>
      <c r="AD57" t="s">
        <v>255</v>
      </c>
      <c r="AE57" t="s">
        <v>4</v>
      </c>
      <c r="AF57" t="s">
        <v>255</v>
      </c>
      <c r="AG57" t="s">
        <v>3</v>
      </c>
      <c r="AH57" t="s">
        <v>255</v>
      </c>
      <c r="AI57" t="s">
        <v>4</v>
      </c>
      <c r="AJ57" t="s">
        <v>255</v>
      </c>
      <c r="AK57" t="s">
        <v>3</v>
      </c>
      <c r="AL57" t="s">
        <v>255</v>
      </c>
      <c r="AM57" t="s">
        <v>224</v>
      </c>
      <c r="AN57" t="s">
        <v>388</v>
      </c>
      <c r="AO57" t="s">
        <v>3</v>
      </c>
      <c r="AP57" t="s">
        <v>255</v>
      </c>
      <c r="AQ57" t="s">
        <v>224</v>
      </c>
      <c r="AR57" t="s">
        <v>387</v>
      </c>
      <c r="AS57" t="s">
        <v>3</v>
      </c>
      <c r="AT57" t="s">
        <v>255</v>
      </c>
      <c r="AU57" t="s">
        <v>4</v>
      </c>
      <c r="AV57" t="s">
        <v>255</v>
      </c>
      <c r="AW57" t="s">
        <v>3</v>
      </c>
      <c r="AX57" t="s">
        <v>255</v>
      </c>
      <c r="AY57">
        <f>IF(Table1[[#This Row],[Q013]]&gt;0,Table1[[#This Row],[Q009]]/Table1[[#This Row],[Q013]],"")</f>
        <v>8.5714285714285712</v>
      </c>
    </row>
    <row r="58" spans="1:51" x14ac:dyDescent="0.25">
      <c r="A58" t="s">
        <v>164</v>
      </c>
      <c r="B58" t="s">
        <v>873</v>
      </c>
      <c r="C58" t="s">
        <v>1</v>
      </c>
      <c r="D58">
        <v>89</v>
      </c>
      <c r="F58" s="43">
        <v>36973</v>
      </c>
      <c r="G58" s="42"/>
      <c r="H58" s="42" t="s">
        <v>4</v>
      </c>
      <c r="I58" s="42" t="s">
        <v>690</v>
      </c>
      <c r="J58" s="42" t="s">
        <v>3</v>
      </c>
      <c r="K58" s="42" t="s">
        <v>587</v>
      </c>
      <c r="L58" s="42" t="s">
        <v>3</v>
      </c>
      <c r="M58" s="42"/>
      <c r="N58">
        <v>5</v>
      </c>
      <c r="O58" t="s">
        <v>163</v>
      </c>
      <c r="P58" t="s">
        <v>2</v>
      </c>
      <c r="R58">
        <v>17</v>
      </c>
      <c r="S58" t="s">
        <v>162</v>
      </c>
      <c r="T58" t="s">
        <v>2</v>
      </c>
      <c r="U58">
        <v>25</v>
      </c>
      <c r="V58" t="s">
        <v>810</v>
      </c>
      <c r="W58" t="s">
        <v>2</v>
      </c>
      <c r="Y58" t="s">
        <v>0</v>
      </c>
      <c r="Z58" t="s">
        <v>811</v>
      </c>
      <c r="AA58" t="s">
        <v>2</v>
      </c>
      <c r="AC58" t="s">
        <v>0</v>
      </c>
      <c r="AD58" t="s">
        <v>139</v>
      </c>
      <c r="AE58" t="s">
        <v>2</v>
      </c>
      <c r="AG58" t="s">
        <v>0</v>
      </c>
      <c r="AH58" t="s">
        <v>139</v>
      </c>
      <c r="AI58" t="s">
        <v>4</v>
      </c>
      <c r="AM58" t="s">
        <v>4</v>
      </c>
      <c r="AQ58" t="s">
        <v>2</v>
      </c>
      <c r="AR58" t="s">
        <v>161</v>
      </c>
      <c r="AS58" t="s">
        <v>0</v>
      </c>
      <c r="AT58" t="s">
        <v>139</v>
      </c>
      <c r="AU58" t="s">
        <v>2</v>
      </c>
      <c r="AW58" t="s">
        <v>0</v>
      </c>
      <c r="AX58" t="s">
        <v>139</v>
      </c>
      <c r="AY58" t="e">
        <f>IF(Table1[[#This Row],[Q013]]&gt;0,Table1[[#This Row],[Q009]]/Table1[[#This Row],[Q013]],"")</f>
        <v>#VALUE!</v>
      </c>
    </row>
    <row r="59" spans="1:51" x14ac:dyDescent="0.25">
      <c r="A59" t="s">
        <v>417</v>
      </c>
      <c r="B59" t="s">
        <v>873</v>
      </c>
      <c r="C59" t="s">
        <v>254</v>
      </c>
      <c r="D59">
        <v>112</v>
      </c>
      <c r="E59" t="s">
        <v>255</v>
      </c>
      <c r="F59" s="43">
        <v>37007</v>
      </c>
      <c r="G59" s="42"/>
      <c r="H59" s="42" t="s">
        <v>4</v>
      </c>
      <c r="I59" s="42" t="s">
        <v>690</v>
      </c>
      <c r="J59" s="42" t="s">
        <v>3</v>
      </c>
      <c r="K59" s="42" t="s">
        <v>587</v>
      </c>
      <c r="L59" s="42" t="s">
        <v>3</v>
      </c>
      <c r="M59" s="42"/>
      <c r="N59">
        <v>7</v>
      </c>
      <c r="O59" t="s">
        <v>255</v>
      </c>
      <c r="P59" t="s">
        <v>2</v>
      </c>
      <c r="Q59" t="s">
        <v>255</v>
      </c>
      <c r="R59">
        <v>19</v>
      </c>
      <c r="S59" t="s">
        <v>416</v>
      </c>
      <c r="T59" t="s">
        <v>2</v>
      </c>
      <c r="U59">
        <v>31</v>
      </c>
      <c r="V59" t="s">
        <v>812</v>
      </c>
      <c r="W59" t="s">
        <v>4</v>
      </c>
      <c r="Y59" t="s">
        <v>3</v>
      </c>
      <c r="AA59" t="s">
        <v>2</v>
      </c>
      <c r="AB59" t="s">
        <v>157</v>
      </c>
      <c r="AC59" t="s">
        <v>3</v>
      </c>
      <c r="AD59" t="s">
        <v>255</v>
      </c>
      <c r="AE59" t="s">
        <v>2</v>
      </c>
      <c r="AF59" t="s">
        <v>156</v>
      </c>
      <c r="AG59" t="s">
        <v>0</v>
      </c>
      <c r="AH59" t="s">
        <v>255</v>
      </c>
      <c r="AI59" t="s">
        <v>4</v>
      </c>
      <c r="AJ59" t="s">
        <v>255</v>
      </c>
      <c r="AK59" t="s">
        <v>3</v>
      </c>
      <c r="AL59" t="s">
        <v>255</v>
      </c>
      <c r="AM59" t="s">
        <v>4</v>
      </c>
      <c r="AN59" t="s">
        <v>255</v>
      </c>
      <c r="AO59" t="s">
        <v>3</v>
      </c>
      <c r="AP59" t="s">
        <v>255</v>
      </c>
      <c r="AQ59" t="s">
        <v>2</v>
      </c>
      <c r="AR59" t="s">
        <v>255</v>
      </c>
      <c r="AS59" t="s">
        <v>0</v>
      </c>
      <c r="AT59" t="s">
        <v>255</v>
      </c>
      <c r="AU59" t="s">
        <v>4</v>
      </c>
      <c r="AV59" t="s">
        <v>255</v>
      </c>
      <c r="AW59" t="s">
        <v>3</v>
      </c>
      <c r="AX59" t="s">
        <v>255</v>
      </c>
      <c r="AY59" t="e">
        <f>IF(Table1[[#This Row],[Q013]]&gt;0,Table1[[#This Row],[Q009]]/Table1[[#This Row],[Q013]],"")</f>
        <v>#VALUE!</v>
      </c>
    </row>
    <row r="60" spans="1:51" x14ac:dyDescent="0.25">
      <c r="A60" t="s">
        <v>160</v>
      </c>
      <c r="B60" t="s">
        <v>873</v>
      </c>
      <c r="C60" t="s">
        <v>1</v>
      </c>
      <c r="D60">
        <v>133</v>
      </c>
      <c r="F60" s="43">
        <v>36928</v>
      </c>
      <c r="G60" s="42"/>
      <c r="H60" s="42" t="s">
        <v>2</v>
      </c>
      <c r="I60" s="42" t="s">
        <v>691</v>
      </c>
      <c r="J60" s="42" t="s">
        <v>692</v>
      </c>
      <c r="K60" s="42"/>
      <c r="L60" s="42">
        <v>6</v>
      </c>
      <c r="M60" s="42"/>
      <c r="N60">
        <v>8</v>
      </c>
      <c r="O60" t="s">
        <v>159</v>
      </c>
      <c r="P60" t="s">
        <v>2</v>
      </c>
      <c r="R60">
        <v>22</v>
      </c>
      <c r="S60" t="s">
        <v>158</v>
      </c>
      <c r="T60" t="s">
        <v>2</v>
      </c>
      <c r="U60">
        <v>32</v>
      </c>
      <c r="V60" t="s">
        <v>813</v>
      </c>
      <c r="W60" t="s">
        <v>4</v>
      </c>
      <c r="Y60" t="s">
        <v>3</v>
      </c>
      <c r="AA60" t="s">
        <v>2</v>
      </c>
      <c r="AB60" t="s">
        <v>157</v>
      </c>
      <c r="AC60" t="s">
        <v>0</v>
      </c>
      <c r="AD60" t="s">
        <v>139</v>
      </c>
      <c r="AE60" t="s">
        <v>2</v>
      </c>
      <c r="AF60" t="s">
        <v>156</v>
      </c>
      <c r="AG60" t="s">
        <v>0</v>
      </c>
      <c r="AH60" t="s">
        <v>139</v>
      </c>
      <c r="AI60" t="s">
        <v>4</v>
      </c>
      <c r="AM60" t="s">
        <v>4</v>
      </c>
      <c r="AQ60" t="s">
        <v>2</v>
      </c>
      <c r="AR60" t="s">
        <v>155</v>
      </c>
      <c r="AS60" t="s">
        <v>0</v>
      </c>
      <c r="AT60" t="s">
        <v>139</v>
      </c>
      <c r="AU60" t="s">
        <v>4</v>
      </c>
      <c r="AY60">
        <f>IF(Table1[[#This Row],[Q013]]&gt;0,Table1[[#This Row],[Q009]]/Table1[[#This Row],[Q013]],"")</f>
        <v>22.166666666666668</v>
      </c>
    </row>
    <row r="61" spans="1:51" x14ac:dyDescent="0.25">
      <c r="A61" t="s">
        <v>386</v>
      </c>
      <c r="B61" t="s">
        <v>873</v>
      </c>
      <c r="C61" t="s">
        <v>254</v>
      </c>
      <c r="D61">
        <v>65</v>
      </c>
      <c r="E61" t="s">
        <v>255</v>
      </c>
      <c r="F61" s="43">
        <v>36973</v>
      </c>
      <c r="G61" s="42" t="s">
        <v>551</v>
      </c>
      <c r="H61" s="42" t="s">
        <v>4</v>
      </c>
      <c r="I61" s="42" t="s">
        <v>690</v>
      </c>
      <c r="J61" s="42" t="s">
        <v>3</v>
      </c>
      <c r="K61" s="42" t="s">
        <v>587</v>
      </c>
      <c r="L61" s="42" t="s">
        <v>3</v>
      </c>
      <c r="M61" s="42"/>
      <c r="N61">
        <v>3</v>
      </c>
      <c r="O61" t="s">
        <v>255</v>
      </c>
      <c r="P61" t="s">
        <v>2</v>
      </c>
      <c r="Q61" t="s">
        <v>255</v>
      </c>
      <c r="R61">
        <v>12</v>
      </c>
      <c r="S61" t="s">
        <v>255</v>
      </c>
      <c r="T61" t="s">
        <v>2</v>
      </c>
      <c r="U61">
        <v>12</v>
      </c>
      <c r="V61" t="s">
        <v>814</v>
      </c>
      <c r="W61" t="s">
        <v>4</v>
      </c>
      <c r="Y61" t="s">
        <v>3</v>
      </c>
      <c r="AA61" t="s">
        <v>2</v>
      </c>
      <c r="AB61" t="s">
        <v>255</v>
      </c>
      <c r="AC61" t="s">
        <v>0</v>
      </c>
      <c r="AD61" t="s">
        <v>255</v>
      </c>
      <c r="AE61" t="s">
        <v>2</v>
      </c>
      <c r="AF61" t="s">
        <v>255</v>
      </c>
      <c r="AG61" t="s">
        <v>0</v>
      </c>
      <c r="AH61" t="s">
        <v>255</v>
      </c>
      <c r="AI61" t="s">
        <v>4</v>
      </c>
      <c r="AJ61" t="s">
        <v>255</v>
      </c>
      <c r="AK61" t="s">
        <v>3</v>
      </c>
      <c r="AL61" t="s">
        <v>255</v>
      </c>
      <c r="AM61" t="s">
        <v>4</v>
      </c>
      <c r="AN61" t="s">
        <v>255</v>
      </c>
      <c r="AO61" t="s">
        <v>3</v>
      </c>
      <c r="AP61" t="s">
        <v>255</v>
      </c>
      <c r="AQ61" t="s">
        <v>4</v>
      </c>
      <c r="AR61" t="s">
        <v>255</v>
      </c>
      <c r="AS61" t="s">
        <v>3</v>
      </c>
      <c r="AT61" t="s">
        <v>255</v>
      </c>
      <c r="AU61" t="s">
        <v>4</v>
      </c>
      <c r="AV61" t="s">
        <v>255</v>
      </c>
      <c r="AW61" t="s">
        <v>3</v>
      </c>
      <c r="AX61" t="s">
        <v>255</v>
      </c>
      <c r="AY61" t="e">
        <f>IF(Table1[[#This Row],[Q013]]&gt;0,Table1[[#This Row],[Q009]]/Table1[[#This Row],[Q013]],"")</f>
        <v>#VALUE!</v>
      </c>
    </row>
    <row r="62" spans="1:51" x14ac:dyDescent="0.25">
      <c r="A62" t="s">
        <v>154</v>
      </c>
      <c r="B62" t="s">
        <v>873</v>
      </c>
      <c r="C62" t="s">
        <v>1</v>
      </c>
      <c r="D62">
        <v>148</v>
      </c>
      <c r="F62" s="43">
        <v>36985</v>
      </c>
      <c r="G62" s="42"/>
      <c r="H62" s="42" t="s">
        <v>0</v>
      </c>
      <c r="I62" s="42" t="s">
        <v>588</v>
      </c>
      <c r="J62" s="42"/>
      <c r="K62" s="42"/>
      <c r="L62" s="42"/>
      <c r="M62" s="42"/>
      <c r="N62">
        <v>5</v>
      </c>
      <c r="O62" t="s">
        <v>153</v>
      </c>
      <c r="P62" t="s">
        <v>2</v>
      </c>
      <c r="R62">
        <v>56</v>
      </c>
      <c r="S62" t="s">
        <v>152</v>
      </c>
      <c r="T62" t="s">
        <v>2</v>
      </c>
      <c r="U62">
        <v>34</v>
      </c>
      <c r="V62" t="s">
        <v>815</v>
      </c>
      <c r="W62" t="s">
        <v>4</v>
      </c>
      <c r="Y62" t="s">
        <v>3</v>
      </c>
      <c r="AA62" t="s">
        <v>2</v>
      </c>
      <c r="AB62" t="s">
        <v>151</v>
      </c>
      <c r="AC62" t="s">
        <v>0</v>
      </c>
      <c r="AD62" t="s">
        <v>139</v>
      </c>
      <c r="AE62" t="s">
        <v>2</v>
      </c>
      <c r="AF62" t="s">
        <v>150</v>
      </c>
      <c r="AG62" t="s">
        <v>0</v>
      </c>
      <c r="AH62" t="s">
        <v>139</v>
      </c>
      <c r="AI62" t="s">
        <v>2</v>
      </c>
      <c r="AJ62" t="s">
        <v>149</v>
      </c>
      <c r="AK62" t="s">
        <v>0</v>
      </c>
      <c r="AL62" t="s">
        <v>139</v>
      </c>
      <c r="AM62" t="s">
        <v>4</v>
      </c>
      <c r="AS62" t="s">
        <v>4</v>
      </c>
      <c r="AU62" t="s">
        <v>2</v>
      </c>
      <c r="AV62" t="s">
        <v>148</v>
      </c>
      <c r="AW62" t="s">
        <v>0</v>
      </c>
      <c r="AX62" t="s">
        <v>139</v>
      </c>
      <c r="AY62" t="str">
        <f>IF(Table1[[#This Row],[Q013]]&gt;0,Table1[[#This Row],[Q009]]/Table1[[#This Row],[Q013]],"")</f>
        <v/>
      </c>
    </row>
    <row r="63" spans="1:51" x14ac:dyDescent="0.25">
      <c r="A63" t="s">
        <v>415</v>
      </c>
      <c r="B63" t="s">
        <v>873</v>
      </c>
      <c r="C63" t="s">
        <v>254</v>
      </c>
      <c r="D63">
        <v>92</v>
      </c>
      <c r="E63" t="s">
        <v>255</v>
      </c>
      <c r="F63" s="43">
        <v>38239</v>
      </c>
      <c r="G63" s="42" t="s">
        <v>552</v>
      </c>
      <c r="H63" s="42" t="s">
        <v>2</v>
      </c>
      <c r="I63" s="42" t="s">
        <v>589</v>
      </c>
      <c r="J63" s="42" t="s">
        <v>693</v>
      </c>
      <c r="K63" s="42"/>
      <c r="L63" s="42">
        <v>6</v>
      </c>
      <c r="M63" s="42"/>
      <c r="N63">
        <v>5</v>
      </c>
      <c r="O63" t="s">
        <v>255</v>
      </c>
      <c r="P63" t="s">
        <v>2</v>
      </c>
      <c r="Q63" t="s">
        <v>255</v>
      </c>
      <c r="R63">
        <v>16</v>
      </c>
      <c r="S63" t="s">
        <v>255</v>
      </c>
      <c r="T63" t="s">
        <v>2</v>
      </c>
      <c r="U63">
        <v>18</v>
      </c>
      <c r="V63" t="s">
        <v>816</v>
      </c>
      <c r="W63" t="s">
        <v>2</v>
      </c>
      <c r="X63" t="s">
        <v>817</v>
      </c>
      <c r="Y63" t="s">
        <v>0</v>
      </c>
      <c r="AA63" t="s">
        <v>2</v>
      </c>
      <c r="AB63" t="s">
        <v>255</v>
      </c>
      <c r="AC63" t="s">
        <v>0</v>
      </c>
      <c r="AD63" t="s">
        <v>255</v>
      </c>
      <c r="AE63" t="s">
        <v>2</v>
      </c>
      <c r="AF63" t="s">
        <v>255</v>
      </c>
      <c r="AG63" t="s">
        <v>0</v>
      </c>
      <c r="AH63" t="s">
        <v>255</v>
      </c>
      <c r="AI63" t="s">
        <v>2</v>
      </c>
      <c r="AJ63" t="s">
        <v>414</v>
      </c>
      <c r="AK63" t="s">
        <v>0</v>
      </c>
      <c r="AL63" t="s">
        <v>255</v>
      </c>
      <c r="AM63" t="s">
        <v>2</v>
      </c>
      <c r="AN63" t="s">
        <v>255</v>
      </c>
      <c r="AO63" t="s">
        <v>0</v>
      </c>
      <c r="AP63" t="s">
        <v>255</v>
      </c>
      <c r="AQ63" t="s">
        <v>2</v>
      </c>
      <c r="AR63" t="s">
        <v>255</v>
      </c>
      <c r="AS63" t="s">
        <v>0</v>
      </c>
      <c r="AT63" t="s">
        <v>255</v>
      </c>
      <c r="AU63" t="s">
        <v>4</v>
      </c>
      <c r="AV63" t="s">
        <v>255</v>
      </c>
      <c r="AW63" t="s">
        <v>3</v>
      </c>
      <c r="AX63" t="s">
        <v>255</v>
      </c>
      <c r="AY63">
        <f>IF(Table1[[#This Row],[Q013]]&gt;0,Table1[[#This Row],[Q009]]/Table1[[#This Row],[Q013]],"")</f>
        <v>15.333333333333334</v>
      </c>
    </row>
    <row r="64" spans="1:51" x14ac:dyDescent="0.25">
      <c r="A64" t="s">
        <v>147</v>
      </c>
      <c r="B64" t="s">
        <v>873</v>
      </c>
      <c r="C64" t="s">
        <v>1</v>
      </c>
      <c r="D64">
        <v>318</v>
      </c>
      <c r="F64" s="43">
        <v>38016</v>
      </c>
      <c r="G64" s="42"/>
      <c r="H64" s="42" t="s">
        <v>0</v>
      </c>
      <c r="I64" s="42" t="s">
        <v>590</v>
      </c>
      <c r="J64" s="42"/>
      <c r="K64" s="42"/>
      <c r="L64" s="42"/>
      <c r="M64" s="42"/>
      <c r="N64">
        <v>4</v>
      </c>
      <c r="O64" t="s">
        <v>146</v>
      </c>
      <c r="P64" t="s">
        <v>2</v>
      </c>
      <c r="R64">
        <v>4</v>
      </c>
      <c r="S64" t="s">
        <v>145</v>
      </c>
      <c r="T64" t="s">
        <v>2</v>
      </c>
      <c r="U64">
        <v>12</v>
      </c>
      <c r="V64" t="s">
        <v>818</v>
      </c>
      <c r="W64" t="s">
        <v>2</v>
      </c>
      <c r="Y64" t="s">
        <v>0</v>
      </c>
      <c r="Z64" t="s">
        <v>819</v>
      </c>
      <c r="AA64" t="s">
        <v>2</v>
      </c>
      <c r="AB64" t="s">
        <v>144</v>
      </c>
      <c r="AC64" t="s">
        <v>0</v>
      </c>
      <c r="AD64" t="s">
        <v>139</v>
      </c>
      <c r="AE64" t="s">
        <v>2</v>
      </c>
      <c r="AF64" t="s">
        <v>143</v>
      </c>
      <c r="AG64" t="s">
        <v>0</v>
      </c>
      <c r="AH64" t="s">
        <v>139</v>
      </c>
      <c r="AI64" t="s">
        <v>2</v>
      </c>
      <c r="AJ64" t="s">
        <v>142</v>
      </c>
      <c r="AK64" t="s">
        <v>0</v>
      </c>
      <c r="AL64" t="s">
        <v>139</v>
      </c>
      <c r="AM64" t="s">
        <v>4</v>
      </c>
      <c r="AQ64" t="s">
        <v>4</v>
      </c>
      <c r="AR64" t="s">
        <v>141</v>
      </c>
      <c r="AU64" t="s">
        <v>2</v>
      </c>
      <c r="AV64" t="s">
        <v>140</v>
      </c>
      <c r="AW64" t="s">
        <v>0</v>
      </c>
      <c r="AX64" t="s">
        <v>139</v>
      </c>
      <c r="AY64" t="str">
        <f>IF(Table1[[#This Row],[Q013]]&gt;0,Table1[[#This Row],[Q009]]/Table1[[#This Row],[Q013]],"")</f>
        <v/>
      </c>
    </row>
    <row r="65" spans="1:51" x14ac:dyDescent="0.25">
      <c r="A65" t="s">
        <v>385</v>
      </c>
      <c r="B65" t="s">
        <v>873</v>
      </c>
      <c r="C65" t="s">
        <v>254</v>
      </c>
      <c r="D65">
        <v>711</v>
      </c>
      <c r="E65" t="s">
        <v>255</v>
      </c>
      <c r="F65" s="43">
        <v>33297</v>
      </c>
      <c r="G65" s="42"/>
      <c r="H65" s="42" t="s">
        <v>4</v>
      </c>
      <c r="I65" s="42" t="s">
        <v>591</v>
      </c>
      <c r="J65" s="42"/>
      <c r="K65" s="42"/>
      <c r="L65" s="42"/>
      <c r="M65" s="42"/>
      <c r="N65">
        <v>1</v>
      </c>
      <c r="O65" t="s">
        <v>526</v>
      </c>
      <c r="P65" t="s">
        <v>2</v>
      </c>
      <c r="Q65" t="s">
        <v>255</v>
      </c>
      <c r="R65">
        <v>4</v>
      </c>
      <c r="S65" t="s">
        <v>255</v>
      </c>
      <c r="T65" t="s">
        <v>2</v>
      </c>
      <c r="U65">
        <v>4</v>
      </c>
      <c r="V65" t="s">
        <v>820</v>
      </c>
      <c r="W65" t="s">
        <v>2</v>
      </c>
      <c r="X65" t="s">
        <v>821</v>
      </c>
      <c r="Y65">
        <v>27</v>
      </c>
      <c r="Z65" t="s">
        <v>822</v>
      </c>
      <c r="AA65" t="s">
        <v>2</v>
      </c>
      <c r="AB65" t="s">
        <v>2</v>
      </c>
      <c r="AC65">
        <v>36</v>
      </c>
      <c r="AD65" t="s">
        <v>384</v>
      </c>
      <c r="AE65" t="s">
        <v>4</v>
      </c>
      <c r="AF65" t="s">
        <v>383</v>
      </c>
      <c r="AG65" t="s">
        <v>3</v>
      </c>
      <c r="AH65" t="s">
        <v>255</v>
      </c>
      <c r="AI65" t="s">
        <v>2</v>
      </c>
      <c r="AJ65" t="s">
        <v>382</v>
      </c>
      <c r="AK65">
        <v>3</v>
      </c>
      <c r="AL65" t="s">
        <v>382</v>
      </c>
      <c r="AM65" t="s">
        <v>2</v>
      </c>
      <c r="AN65" t="s">
        <v>381</v>
      </c>
      <c r="AO65">
        <v>316</v>
      </c>
      <c r="AP65" t="s">
        <v>381</v>
      </c>
      <c r="AQ65" t="s">
        <v>4</v>
      </c>
      <c r="AR65" t="s">
        <v>255</v>
      </c>
      <c r="AS65" t="s">
        <v>3</v>
      </c>
      <c r="AT65" t="s">
        <v>255</v>
      </c>
      <c r="AU65" t="s">
        <v>4</v>
      </c>
      <c r="AV65" t="s">
        <v>255</v>
      </c>
      <c r="AW65" t="s">
        <v>3</v>
      </c>
      <c r="AX65" t="s">
        <v>255</v>
      </c>
      <c r="AY65" t="str">
        <f>IF(Table1[[#This Row],[Q013]]&gt;0,Table1[[#This Row],[Q009]]/Table1[[#This Row],[Q013]],"")</f>
        <v/>
      </c>
    </row>
    <row r="66" spans="1:51" x14ac:dyDescent="0.25">
      <c r="A66" t="s">
        <v>380</v>
      </c>
      <c r="B66" t="s">
        <v>873</v>
      </c>
      <c r="C66" t="s">
        <v>254</v>
      </c>
      <c r="D66">
        <v>9</v>
      </c>
      <c r="E66" t="s">
        <v>255</v>
      </c>
      <c r="F66" s="43">
        <v>37432</v>
      </c>
      <c r="G66" s="42"/>
      <c r="H66" s="42" t="s">
        <v>4</v>
      </c>
      <c r="I66" s="42"/>
      <c r="J66" s="42" t="s">
        <v>3</v>
      </c>
      <c r="K66" s="42"/>
      <c r="L66" s="42" t="s">
        <v>3</v>
      </c>
      <c r="M66" s="42"/>
      <c r="N66">
        <v>7</v>
      </c>
      <c r="O66" t="s">
        <v>255</v>
      </c>
      <c r="P66" t="s">
        <v>4</v>
      </c>
      <c r="Q66" t="s">
        <v>255</v>
      </c>
      <c r="R66" t="s">
        <v>3</v>
      </c>
      <c r="S66" t="s">
        <v>255</v>
      </c>
      <c r="T66" t="s">
        <v>0</v>
      </c>
      <c r="U66" t="s">
        <v>0</v>
      </c>
      <c r="V66" t="s">
        <v>823</v>
      </c>
      <c r="W66" t="s">
        <v>0</v>
      </c>
      <c r="X66" t="s">
        <v>823</v>
      </c>
      <c r="Y66" t="s">
        <v>0</v>
      </c>
      <c r="Z66" t="s">
        <v>823</v>
      </c>
      <c r="AA66" t="s">
        <v>4</v>
      </c>
      <c r="AB66" t="s">
        <v>379</v>
      </c>
      <c r="AC66" t="s">
        <v>3</v>
      </c>
      <c r="AD66">
        <v>0</v>
      </c>
      <c r="AE66" t="s">
        <v>4</v>
      </c>
      <c r="AF66">
        <v>0</v>
      </c>
      <c r="AG66" t="s">
        <v>3</v>
      </c>
      <c r="AH66">
        <v>0</v>
      </c>
      <c r="AI66" t="s">
        <v>4</v>
      </c>
      <c r="AJ66">
        <v>0</v>
      </c>
      <c r="AK66" t="s">
        <v>3</v>
      </c>
      <c r="AL66">
        <v>0</v>
      </c>
      <c r="AM66" t="s">
        <v>4</v>
      </c>
      <c r="AN66">
        <v>0</v>
      </c>
      <c r="AO66" t="s">
        <v>3</v>
      </c>
      <c r="AP66">
        <v>0</v>
      </c>
      <c r="AQ66" t="s">
        <v>4</v>
      </c>
      <c r="AR66">
        <v>0</v>
      </c>
      <c r="AS66" t="s">
        <v>3</v>
      </c>
      <c r="AT66">
        <v>0</v>
      </c>
      <c r="AU66" t="s">
        <v>4</v>
      </c>
      <c r="AV66">
        <v>0</v>
      </c>
      <c r="AW66" t="s">
        <v>3</v>
      </c>
      <c r="AX66">
        <v>0</v>
      </c>
      <c r="AY66" t="e">
        <f>IF(Table1[[#This Row],[Q013]]&gt;0,Table1[[#This Row],[Q009]]/Table1[[#This Row],[Q013]],"")</f>
        <v>#VALUE!</v>
      </c>
    </row>
    <row r="67" spans="1:51" x14ac:dyDescent="0.25">
      <c r="A67" t="s">
        <v>200</v>
      </c>
      <c r="B67" t="s">
        <v>873</v>
      </c>
      <c r="C67" t="s">
        <v>1</v>
      </c>
      <c r="D67">
        <v>327</v>
      </c>
      <c r="F67" s="43">
        <v>35074</v>
      </c>
      <c r="G67" s="42"/>
      <c r="H67" s="42" t="s">
        <v>0</v>
      </c>
      <c r="I67" s="42" t="s">
        <v>592</v>
      </c>
      <c r="J67" s="42"/>
      <c r="K67" s="42"/>
      <c r="L67" s="42"/>
      <c r="M67" s="42"/>
      <c r="N67">
        <v>3</v>
      </c>
      <c r="O67" t="s">
        <v>199</v>
      </c>
      <c r="P67" t="s">
        <v>2</v>
      </c>
      <c r="R67">
        <v>4</v>
      </c>
      <c r="S67" t="s">
        <v>198</v>
      </c>
      <c r="T67" t="s">
        <v>2</v>
      </c>
      <c r="U67">
        <v>4</v>
      </c>
      <c r="V67" t="s">
        <v>824</v>
      </c>
      <c r="W67" t="s">
        <v>2</v>
      </c>
      <c r="Y67">
        <v>117</v>
      </c>
      <c r="Z67" t="s">
        <v>825</v>
      </c>
      <c r="AA67" t="s">
        <v>2</v>
      </c>
      <c r="AC67">
        <v>33</v>
      </c>
      <c r="AD67" t="s">
        <v>197</v>
      </c>
      <c r="AE67" t="s">
        <v>4</v>
      </c>
      <c r="AF67" t="s">
        <v>196</v>
      </c>
      <c r="AG67" t="s">
        <v>3</v>
      </c>
      <c r="AI67" t="s">
        <v>4</v>
      </c>
      <c r="AM67" t="s">
        <v>2</v>
      </c>
      <c r="AO67">
        <v>15</v>
      </c>
      <c r="AP67" t="s">
        <v>195</v>
      </c>
      <c r="AQ67" t="s">
        <v>2</v>
      </c>
      <c r="AS67">
        <v>13</v>
      </c>
      <c r="AT67" t="s">
        <v>194</v>
      </c>
      <c r="AU67" t="s">
        <v>4</v>
      </c>
      <c r="AY67" t="str">
        <f>IF(Table1[[#This Row],[Q013]]&gt;0,Table1[[#This Row],[Q009]]/Table1[[#This Row],[Q013]],"")</f>
        <v/>
      </c>
    </row>
    <row r="68" spans="1:51" x14ac:dyDescent="0.25">
      <c r="A68" t="s">
        <v>138</v>
      </c>
      <c r="B68" t="s">
        <v>873</v>
      </c>
      <c r="C68" t="s">
        <v>1</v>
      </c>
      <c r="D68">
        <v>1715</v>
      </c>
      <c r="F68" s="43">
        <v>34290</v>
      </c>
      <c r="G68" s="42" t="s">
        <v>553</v>
      </c>
      <c r="H68" s="42" t="s">
        <v>2</v>
      </c>
      <c r="I68" s="42" t="s">
        <v>593</v>
      </c>
      <c r="J68" s="42" t="s">
        <v>694</v>
      </c>
      <c r="K68" s="42"/>
      <c r="L68" s="42">
        <v>7</v>
      </c>
      <c r="M68" s="42"/>
      <c r="N68">
        <v>2</v>
      </c>
      <c r="O68" t="s">
        <v>137</v>
      </c>
      <c r="P68" t="s">
        <v>2</v>
      </c>
      <c r="R68">
        <v>21</v>
      </c>
      <c r="S68" t="s">
        <v>136</v>
      </c>
      <c r="T68" t="s">
        <v>2</v>
      </c>
      <c r="U68">
        <v>23</v>
      </c>
      <c r="V68" t="s">
        <v>826</v>
      </c>
      <c r="W68" t="s">
        <v>0</v>
      </c>
      <c r="X68" t="s">
        <v>827</v>
      </c>
      <c r="Y68" t="s">
        <v>0</v>
      </c>
      <c r="AA68" t="s">
        <v>2</v>
      </c>
      <c r="AB68" t="s">
        <v>135</v>
      </c>
      <c r="AC68">
        <v>28</v>
      </c>
      <c r="AD68" t="s">
        <v>134</v>
      </c>
      <c r="AE68" t="s">
        <v>4</v>
      </c>
      <c r="AG68" t="s">
        <v>3</v>
      </c>
      <c r="AI68" t="s">
        <v>4</v>
      </c>
      <c r="AK68" t="s">
        <v>3</v>
      </c>
      <c r="AM68" t="s">
        <v>4</v>
      </c>
      <c r="AN68" t="s">
        <v>133</v>
      </c>
      <c r="AQ68" t="s">
        <v>132</v>
      </c>
      <c r="AR68" t="s">
        <v>131</v>
      </c>
      <c r="AS68">
        <v>18</v>
      </c>
      <c r="AT68" t="s">
        <v>130</v>
      </c>
      <c r="AU68" t="s">
        <v>4</v>
      </c>
      <c r="AY68">
        <f>IF(Table1[[#This Row],[Q013]]&gt;0,Table1[[#This Row],[Q009]]/Table1[[#This Row],[Q013]],"")</f>
        <v>245</v>
      </c>
    </row>
    <row r="69" spans="1:51" x14ac:dyDescent="0.25">
      <c r="A69" t="s">
        <v>378</v>
      </c>
      <c r="B69" t="s">
        <v>873</v>
      </c>
      <c r="C69" t="s">
        <v>254</v>
      </c>
      <c r="D69">
        <v>52</v>
      </c>
      <c r="E69" t="s">
        <v>377</v>
      </c>
      <c r="F69" s="43">
        <v>37561</v>
      </c>
      <c r="G69" s="42"/>
      <c r="H69" s="42" t="s">
        <v>0</v>
      </c>
      <c r="I69" s="42"/>
      <c r="J69" s="42" t="s">
        <v>3</v>
      </c>
      <c r="K69" s="42" t="s">
        <v>594</v>
      </c>
      <c r="L69" s="42" t="s">
        <v>3</v>
      </c>
      <c r="M69" s="42"/>
      <c r="N69">
        <v>4</v>
      </c>
      <c r="O69" t="s">
        <v>255</v>
      </c>
      <c r="P69" t="s">
        <v>2</v>
      </c>
      <c r="Q69" t="s">
        <v>376</v>
      </c>
      <c r="R69">
        <v>4</v>
      </c>
      <c r="S69" t="s">
        <v>255</v>
      </c>
      <c r="T69" t="s">
        <v>2</v>
      </c>
      <c r="U69">
        <v>8</v>
      </c>
      <c r="V69" t="s">
        <v>828</v>
      </c>
      <c r="W69" t="s">
        <v>2</v>
      </c>
      <c r="X69" t="s">
        <v>805</v>
      </c>
      <c r="Y69" t="s">
        <v>0</v>
      </c>
      <c r="AA69" t="s">
        <v>2</v>
      </c>
      <c r="AB69" t="s">
        <v>255</v>
      </c>
      <c r="AC69" t="s">
        <v>3</v>
      </c>
      <c r="AD69" t="s">
        <v>255</v>
      </c>
      <c r="AE69" t="s">
        <v>2</v>
      </c>
      <c r="AF69" t="s">
        <v>255</v>
      </c>
      <c r="AG69" t="s">
        <v>3</v>
      </c>
      <c r="AH69" t="s">
        <v>255</v>
      </c>
      <c r="AI69" t="s">
        <v>2</v>
      </c>
      <c r="AJ69" t="s">
        <v>255</v>
      </c>
      <c r="AK69" t="s">
        <v>3</v>
      </c>
      <c r="AL69" t="s">
        <v>255</v>
      </c>
      <c r="AM69" t="s">
        <v>2</v>
      </c>
      <c r="AN69" t="s">
        <v>255</v>
      </c>
      <c r="AO69" t="s">
        <v>3</v>
      </c>
      <c r="AP69" t="s">
        <v>255</v>
      </c>
      <c r="AQ69" t="s">
        <v>2</v>
      </c>
      <c r="AR69" t="s">
        <v>255</v>
      </c>
      <c r="AS69" t="s">
        <v>3</v>
      </c>
      <c r="AT69" t="s">
        <v>255</v>
      </c>
      <c r="AU69" t="s">
        <v>224</v>
      </c>
      <c r="AV69" t="s">
        <v>375</v>
      </c>
      <c r="AW69" t="s">
        <v>3</v>
      </c>
      <c r="AX69" t="s">
        <v>255</v>
      </c>
      <c r="AY69" t="e">
        <f>IF(Table1[[#This Row],[Q013]]&gt;0,Table1[[#This Row],[Q009]]/Table1[[#This Row],[Q013]],"")</f>
        <v>#VALUE!</v>
      </c>
    </row>
    <row r="70" spans="1:51" x14ac:dyDescent="0.25">
      <c r="A70" t="s">
        <v>262</v>
      </c>
      <c r="B70" t="s">
        <v>874</v>
      </c>
      <c r="C70" t="s">
        <v>254</v>
      </c>
      <c r="D70">
        <v>392</v>
      </c>
      <c r="E70" t="s">
        <v>255</v>
      </c>
      <c r="F70" s="43">
        <v>37949</v>
      </c>
      <c r="G70" s="42"/>
      <c r="H70" s="42" t="s">
        <v>4</v>
      </c>
      <c r="I70" s="42"/>
      <c r="J70" s="42" t="s">
        <v>3</v>
      </c>
      <c r="K70" s="42"/>
      <c r="L70" s="42" t="s">
        <v>3</v>
      </c>
      <c r="M70" s="42"/>
      <c r="N70">
        <v>5</v>
      </c>
      <c r="O70" t="s">
        <v>261</v>
      </c>
      <c r="P70" t="s">
        <v>2</v>
      </c>
      <c r="Q70" t="s">
        <v>255</v>
      </c>
      <c r="R70">
        <v>28</v>
      </c>
      <c r="S70" t="s">
        <v>260</v>
      </c>
      <c r="T70" t="s">
        <v>2</v>
      </c>
      <c r="U70">
        <v>188</v>
      </c>
      <c r="V70" t="s">
        <v>829</v>
      </c>
      <c r="W70" t="s">
        <v>2</v>
      </c>
      <c r="Y70">
        <v>43</v>
      </c>
      <c r="Z70" t="s">
        <v>830</v>
      </c>
      <c r="AA70" t="s">
        <v>2</v>
      </c>
      <c r="AB70" t="s">
        <v>255</v>
      </c>
      <c r="AC70">
        <v>113</v>
      </c>
      <c r="AD70" t="s">
        <v>259</v>
      </c>
      <c r="AE70" t="s">
        <v>2</v>
      </c>
      <c r="AF70" t="s">
        <v>255</v>
      </c>
      <c r="AG70">
        <v>107</v>
      </c>
      <c r="AH70" t="s">
        <v>257</v>
      </c>
      <c r="AI70" t="s">
        <v>2</v>
      </c>
      <c r="AJ70" t="s">
        <v>258</v>
      </c>
      <c r="AK70">
        <v>64</v>
      </c>
      <c r="AL70" t="s">
        <v>257</v>
      </c>
      <c r="AM70" t="s">
        <v>2</v>
      </c>
      <c r="AN70" t="s">
        <v>255</v>
      </c>
      <c r="AO70" t="s">
        <v>0</v>
      </c>
      <c r="AP70" t="s">
        <v>255</v>
      </c>
      <c r="AQ70" t="s">
        <v>2</v>
      </c>
      <c r="AR70" t="s">
        <v>255</v>
      </c>
      <c r="AS70" t="s">
        <v>0</v>
      </c>
      <c r="AT70" t="s">
        <v>255</v>
      </c>
      <c r="AU70" t="s">
        <v>4</v>
      </c>
      <c r="AV70" t="s">
        <v>256</v>
      </c>
      <c r="AW70" t="s">
        <v>3</v>
      </c>
      <c r="AX70" t="s">
        <v>255</v>
      </c>
      <c r="AY70" t="e">
        <f>IF(Table1[[#This Row],[Q013]]&gt;0,Table1[[#This Row],[Q009]]/Table1[[#This Row],[Q013]],"")</f>
        <v>#VALUE!</v>
      </c>
    </row>
    <row r="71" spans="1:51" x14ac:dyDescent="0.25">
      <c r="A71" t="s">
        <v>374</v>
      </c>
      <c r="B71" t="s">
        <v>875</v>
      </c>
      <c r="C71" t="s">
        <v>254</v>
      </c>
      <c r="D71">
        <v>225</v>
      </c>
      <c r="E71" t="s">
        <v>373</v>
      </c>
      <c r="F71" s="43">
        <v>36438</v>
      </c>
      <c r="G71" s="42"/>
      <c r="H71" s="42" t="s">
        <v>2</v>
      </c>
      <c r="I71" s="42"/>
      <c r="J71" s="42" t="s">
        <v>603</v>
      </c>
      <c r="K71" s="45" t="s">
        <v>608</v>
      </c>
      <c r="L71" s="42">
        <v>8</v>
      </c>
      <c r="M71" s="42"/>
      <c r="N71">
        <v>5</v>
      </c>
      <c r="O71" t="s">
        <v>255</v>
      </c>
      <c r="P71" t="s">
        <v>2</v>
      </c>
      <c r="Q71" t="s">
        <v>255</v>
      </c>
      <c r="R71">
        <v>12</v>
      </c>
      <c r="S71" t="s">
        <v>372</v>
      </c>
      <c r="T71" t="s">
        <v>2</v>
      </c>
      <c r="U71">
        <v>7</v>
      </c>
      <c r="V71" t="s">
        <v>831</v>
      </c>
      <c r="W71" t="s">
        <v>2</v>
      </c>
      <c r="X71" t="s">
        <v>832</v>
      </c>
      <c r="Y71">
        <v>206</v>
      </c>
      <c r="Z71" t="s">
        <v>833</v>
      </c>
      <c r="AA71" t="s">
        <v>2</v>
      </c>
      <c r="AB71" t="s">
        <v>255</v>
      </c>
      <c r="AC71" t="s">
        <v>0</v>
      </c>
      <c r="AD71" t="s">
        <v>371</v>
      </c>
      <c r="AE71" t="s">
        <v>2</v>
      </c>
      <c r="AF71" t="s">
        <v>255</v>
      </c>
      <c r="AG71" t="s">
        <v>0</v>
      </c>
      <c r="AH71" t="s">
        <v>255</v>
      </c>
      <c r="AI71" t="s">
        <v>4</v>
      </c>
      <c r="AJ71" t="s">
        <v>255</v>
      </c>
      <c r="AK71" t="s">
        <v>3</v>
      </c>
      <c r="AL71" t="s">
        <v>255</v>
      </c>
      <c r="AM71" t="s">
        <v>0</v>
      </c>
      <c r="AN71" t="s">
        <v>255</v>
      </c>
      <c r="AO71" t="s">
        <v>3</v>
      </c>
      <c r="AP71" t="s">
        <v>255</v>
      </c>
      <c r="AQ71" t="s">
        <v>0</v>
      </c>
      <c r="AR71" t="s">
        <v>255</v>
      </c>
      <c r="AS71" t="s">
        <v>3</v>
      </c>
      <c r="AT71" t="s">
        <v>255</v>
      </c>
      <c r="AU71" t="s">
        <v>0</v>
      </c>
      <c r="AV71" t="s">
        <v>255</v>
      </c>
      <c r="AW71" t="s">
        <v>3</v>
      </c>
      <c r="AX71" t="s">
        <v>255</v>
      </c>
      <c r="AY71">
        <f>IF(Table1[[#This Row],[Q013]]&gt;0,Table1[[#This Row],[Q009]]/Table1[[#This Row],[Q013]],"")</f>
        <v>28.125</v>
      </c>
    </row>
    <row r="72" spans="1:51" x14ac:dyDescent="0.25">
      <c r="A72" t="s">
        <v>120</v>
      </c>
      <c r="B72" t="s">
        <v>875</v>
      </c>
      <c r="C72" t="s">
        <v>1</v>
      </c>
      <c r="D72">
        <v>311</v>
      </c>
      <c r="E72" t="s">
        <v>119</v>
      </c>
      <c r="F72" s="43">
        <v>36437</v>
      </c>
      <c r="G72" s="42"/>
      <c r="H72" s="42" t="s">
        <v>2</v>
      </c>
      <c r="I72" s="42"/>
      <c r="J72" s="42" t="s">
        <v>667</v>
      </c>
      <c r="K72" s="45" t="s">
        <v>604</v>
      </c>
      <c r="L72" s="42">
        <v>8</v>
      </c>
      <c r="M72" s="42"/>
      <c r="N72">
        <v>7</v>
      </c>
      <c r="O72" t="s">
        <v>118</v>
      </c>
      <c r="P72" t="s">
        <v>2</v>
      </c>
      <c r="R72">
        <v>12</v>
      </c>
      <c r="S72" t="s">
        <v>117</v>
      </c>
      <c r="T72" t="s">
        <v>2</v>
      </c>
      <c r="U72">
        <v>10</v>
      </c>
      <c r="V72" t="s">
        <v>834</v>
      </c>
      <c r="W72" t="s">
        <v>2</v>
      </c>
      <c r="X72" t="s">
        <v>832</v>
      </c>
      <c r="Y72">
        <v>204</v>
      </c>
      <c r="Z72" t="s">
        <v>835</v>
      </c>
      <c r="AA72" t="s">
        <v>2</v>
      </c>
      <c r="AC72" t="s">
        <v>0</v>
      </c>
      <c r="AE72" t="s">
        <v>2</v>
      </c>
      <c r="AG72" t="s">
        <v>0</v>
      </c>
      <c r="AI72" t="s">
        <v>2</v>
      </c>
      <c r="AK72">
        <v>10</v>
      </c>
      <c r="AL72" t="s">
        <v>116</v>
      </c>
      <c r="AM72" t="s">
        <v>4</v>
      </c>
      <c r="AO72" t="s">
        <v>3</v>
      </c>
      <c r="AQ72" t="s">
        <v>2</v>
      </c>
      <c r="AR72" t="s">
        <v>115</v>
      </c>
      <c r="AS72" t="s">
        <v>0</v>
      </c>
      <c r="AU72" t="s">
        <v>4</v>
      </c>
      <c r="AW72" t="s">
        <v>3</v>
      </c>
      <c r="AY72">
        <f>IF(Table1[[#This Row],[Q013]]&gt;0,Table1[[#This Row],[Q009]]/Table1[[#This Row],[Q013]],"")</f>
        <v>38.875</v>
      </c>
    </row>
    <row r="73" spans="1:51" x14ac:dyDescent="0.25">
      <c r="A73" t="s">
        <v>370</v>
      </c>
      <c r="B73" t="s">
        <v>875</v>
      </c>
      <c r="C73" t="s">
        <v>254</v>
      </c>
      <c r="D73">
        <v>645</v>
      </c>
      <c r="E73" t="s">
        <v>369</v>
      </c>
      <c r="F73" s="43">
        <v>35950</v>
      </c>
      <c r="G73" s="42"/>
      <c r="H73" s="42" t="s">
        <v>2</v>
      </c>
      <c r="I73" s="42" t="s">
        <v>609</v>
      </c>
      <c r="J73" s="42" t="s">
        <v>602</v>
      </c>
      <c r="K73" s="45" t="s">
        <v>606</v>
      </c>
      <c r="L73" s="42">
        <v>7</v>
      </c>
      <c r="M73" s="42"/>
      <c r="N73">
        <v>4</v>
      </c>
      <c r="O73" t="s">
        <v>255</v>
      </c>
      <c r="P73" t="s">
        <v>2</v>
      </c>
      <c r="Q73" t="s">
        <v>255</v>
      </c>
      <c r="R73">
        <v>10</v>
      </c>
      <c r="S73" t="s">
        <v>368</v>
      </c>
      <c r="T73" t="s">
        <v>2</v>
      </c>
      <c r="U73">
        <v>9</v>
      </c>
      <c r="V73" t="s">
        <v>836</v>
      </c>
      <c r="W73" t="s">
        <v>2</v>
      </c>
      <c r="X73" t="s">
        <v>837</v>
      </c>
      <c r="Y73">
        <v>156</v>
      </c>
      <c r="AA73" t="s">
        <v>2</v>
      </c>
      <c r="AB73" t="s">
        <v>255</v>
      </c>
      <c r="AC73" t="s">
        <v>3</v>
      </c>
      <c r="AD73" t="s">
        <v>255</v>
      </c>
      <c r="AE73" t="s">
        <v>2</v>
      </c>
      <c r="AF73" t="s">
        <v>255</v>
      </c>
      <c r="AG73" t="s">
        <v>3</v>
      </c>
      <c r="AH73" t="s">
        <v>255</v>
      </c>
      <c r="AI73" t="s">
        <v>2</v>
      </c>
      <c r="AJ73" t="s">
        <v>367</v>
      </c>
      <c r="AK73" t="s">
        <v>3</v>
      </c>
      <c r="AL73" t="s">
        <v>255</v>
      </c>
      <c r="AM73" t="s">
        <v>4</v>
      </c>
      <c r="AN73" t="s">
        <v>366</v>
      </c>
      <c r="AO73" t="s">
        <v>3</v>
      </c>
      <c r="AP73" t="s">
        <v>255</v>
      </c>
      <c r="AQ73" t="s">
        <v>2</v>
      </c>
      <c r="AR73" t="s">
        <v>255</v>
      </c>
      <c r="AS73">
        <v>106</v>
      </c>
      <c r="AT73" t="s">
        <v>365</v>
      </c>
      <c r="AU73" t="s">
        <v>4</v>
      </c>
      <c r="AV73" t="s">
        <v>255</v>
      </c>
      <c r="AW73" t="s">
        <v>3</v>
      </c>
      <c r="AX73" t="s">
        <v>255</v>
      </c>
      <c r="AY73">
        <f>IF(Table1[[#This Row],[Q013]]&gt;0,Table1[[#This Row],[Q009]]/Table1[[#This Row],[Q013]],"")</f>
        <v>92.142857142857139</v>
      </c>
    </row>
    <row r="74" spans="1:51" x14ac:dyDescent="0.25">
      <c r="A74" t="s">
        <v>114</v>
      </c>
      <c r="B74" t="s">
        <v>875</v>
      </c>
      <c r="C74" t="s">
        <v>1</v>
      </c>
      <c r="D74">
        <v>386</v>
      </c>
      <c r="E74" t="s">
        <v>113</v>
      </c>
      <c r="F74" s="43">
        <v>36060</v>
      </c>
      <c r="G74" s="42"/>
      <c r="H74" s="42" t="s">
        <v>2</v>
      </c>
      <c r="I74" s="42"/>
      <c r="J74" s="42" t="s">
        <v>595</v>
      </c>
      <c r="K74" s="45" t="s">
        <v>605</v>
      </c>
      <c r="L74" s="42">
        <v>7</v>
      </c>
      <c r="M74" s="42"/>
      <c r="N74">
        <v>6</v>
      </c>
      <c r="O74" t="s">
        <v>112</v>
      </c>
      <c r="P74" t="s">
        <v>2</v>
      </c>
      <c r="R74">
        <v>10</v>
      </c>
      <c r="S74" t="s">
        <v>111</v>
      </c>
      <c r="T74" t="s">
        <v>2</v>
      </c>
      <c r="U74">
        <v>6</v>
      </c>
      <c r="V74" t="s">
        <v>838</v>
      </c>
      <c r="W74" t="s">
        <v>2</v>
      </c>
      <c r="Y74">
        <v>290</v>
      </c>
      <c r="Z74" t="s">
        <v>839</v>
      </c>
      <c r="AA74" t="s">
        <v>2</v>
      </c>
      <c r="AC74" t="s">
        <v>0</v>
      </c>
      <c r="AE74" t="s">
        <v>2</v>
      </c>
      <c r="AG74" t="s">
        <v>0</v>
      </c>
      <c r="AI74" t="s">
        <v>2</v>
      </c>
      <c r="AK74">
        <v>11</v>
      </c>
      <c r="AL74" t="s">
        <v>110</v>
      </c>
      <c r="AM74" t="s">
        <v>4</v>
      </c>
      <c r="AO74" t="s">
        <v>3</v>
      </c>
      <c r="AQ74" t="s">
        <v>109</v>
      </c>
      <c r="AR74" t="s">
        <v>108</v>
      </c>
      <c r="AS74" t="s">
        <v>0</v>
      </c>
      <c r="AU74" t="s">
        <v>4</v>
      </c>
      <c r="AW74" t="s">
        <v>3</v>
      </c>
      <c r="AY74">
        <f>IF(Table1[[#This Row],[Q013]]&gt;0,Table1[[#This Row],[Q009]]/Table1[[#This Row],[Q013]],"")</f>
        <v>55.142857142857146</v>
      </c>
    </row>
    <row r="75" spans="1:51" x14ac:dyDescent="0.25">
      <c r="A75" t="s">
        <v>364</v>
      </c>
      <c r="B75" t="s">
        <v>875</v>
      </c>
      <c r="C75" t="s">
        <v>254</v>
      </c>
      <c r="D75">
        <v>191</v>
      </c>
      <c r="E75" t="s">
        <v>363</v>
      </c>
      <c r="F75" s="43">
        <v>36060</v>
      </c>
      <c r="G75" s="42"/>
      <c r="H75" s="42" t="s">
        <v>2</v>
      </c>
      <c r="I75" s="42"/>
      <c r="J75" s="42" t="s">
        <v>610</v>
      </c>
      <c r="K75" s="45" t="s">
        <v>611</v>
      </c>
      <c r="L75" s="42">
        <v>5</v>
      </c>
      <c r="M75" s="42"/>
      <c r="N75">
        <v>6</v>
      </c>
      <c r="O75" t="s">
        <v>255</v>
      </c>
      <c r="P75" t="s">
        <v>2</v>
      </c>
      <c r="Q75" t="s">
        <v>255</v>
      </c>
      <c r="R75">
        <v>7</v>
      </c>
      <c r="S75" t="s">
        <v>255</v>
      </c>
      <c r="T75" t="s">
        <v>2</v>
      </c>
      <c r="U75">
        <v>5</v>
      </c>
      <c r="V75" t="s">
        <v>840</v>
      </c>
      <c r="W75" t="s">
        <v>2</v>
      </c>
      <c r="X75" t="s">
        <v>841</v>
      </c>
      <c r="Y75">
        <v>106</v>
      </c>
      <c r="Z75" t="s">
        <v>842</v>
      </c>
      <c r="AA75" t="s">
        <v>2</v>
      </c>
      <c r="AB75" t="s">
        <v>255</v>
      </c>
      <c r="AC75" t="s">
        <v>3</v>
      </c>
      <c r="AD75" t="s">
        <v>255</v>
      </c>
      <c r="AE75" t="s">
        <v>2</v>
      </c>
      <c r="AF75" t="s">
        <v>255</v>
      </c>
      <c r="AG75" t="s">
        <v>3</v>
      </c>
      <c r="AH75" t="s">
        <v>255</v>
      </c>
      <c r="AI75" t="s">
        <v>2</v>
      </c>
      <c r="AJ75" t="s">
        <v>362</v>
      </c>
      <c r="AK75" t="s">
        <v>3</v>
      </c>
      <c r="AL75" t="s">
        <v>255</v>
      </c>
      <c r="AM75" t="s">
        <v>2</v>
      </c>
      <c r="AN75" t="s">
        <v>255</v>
      </c>
      <c r="AO75" t="s">
        <v>3</v>
      </c>
      <c r="AP75" t="s">
        <v>255</v>
      </c>
      <c r="AQ75" t="s">
        <v>2</v>
      </c>
      <c r="AR75" t="s">
        <v>361</v>
      </c>
      <c r="AS75" t="s">
        <v>3</v>
      </c>
      <c r="AT75" t="s">
        <v>255</v>
      </c>
      <c r="AU75" t="s">
        <v>4</v>
      </c>
      <c r="AV75" t="s">
        <v>255</v>
      </c>
      <c r="AW75" t="s">
        <v>3</v>
      </c>
      <c r="AX75" t="s">
        <v>255</v>
      </c>
      <c r="AY75">
        <f>IF(Table1[[#This Row],[Q013]]&gt;0,Table1[[#This Row],[Q009]]/Table1[[#This Row],[Q013]],"")</f>
        <v>38.200000000000003</v>
      </c>
    </row>
    <row r="76" spans="1:51" x14ac:dyDescent="0.25">
      <c r="A76" t="s">
        <v>107</v>
      </c>
      <c r="B76" t="s">
        <v>875</v>
      </c>
      <c r="C76" t="s">
        <v>1</v>
      </c>
      <c r="D76">
        <v>440</v>
      </c>
      <c r="E76" t="s">
        <v>106</v>
      </c>
      <c r="F76" s="43">
        <v>35983</v>
      </c>
      <c r="G76" s="42"/>
      <c r="H76" s="42" t="s">
        <v>2</v>
      </c>
      <c r="I76" s="42"/>
      <c r="J76" s="42" t="s">
        <v>602</v>
      </c>
      <c r="K76" s="45" t="s">
        <v>606</v>
      </c>
      <c r="L76" s="42">
        <v>7</v>
      </c>
      <c r="M76" s="42"/>
      <c r="N76">
        <v>5</v>
      </c>
      <c r="O76" t="s">
        <v>105</v>
      </c>
      <c r="P76" t="s">
        <v>2</v>
      </c>
      <c r="R76">
        <v>10</v>
      </c>
      <c r="S76" t="s">
        <v>104</v>
      </c>
      <c r="T76" t="s">
        <v>2</v>
      </c>
      <c r="U76">
        <v>6</v>
      </c>
      <c r="V76" t="s">
        <v>843</v>
      </c>
      <c r="W76" t="s">
        <v>2</v>
      </c>
      <c r="X76" t="s">
        <v>844</v>
      </c>
      <c r="Y76">
        <v>133</v>
      </c>
      <c r="Z76" t="s">
        <v>845</v>
      </c>
      <c r="AA76" t="s">
        <v>2</v>
      </c>
      <c r="AC76" t="s">
        <v>0</v>
      </c>
      <c r="AE76" t="s">
        <v>2</v>
      </c>
      <c r="AG76" t="s">
        <v>0</v>
      </c>
      <c r="AI76" t="s">
        <v>2</v>
      </c>
      <c r="AK76">
        <v>10</v>
      </c>
      <c r="AL76" t="s">
        <v>103</v>
      </c>
      <c r="AM76" t="s">
        <v>2</v>
      </c>
      <c r="AO76" t="s">
        <v>0</v>
      </c>
      <c r="AQ76" t="s">
        <v>2</v>
      </c>
      <c r="AS76">
        <v>49</v>
      </c>
      <c r="AT76" t="s">
        <v>102</v>
      </c>
      <c r="AU76" t="s">
        <v>4</v>
      </c>
      <c r="AW76" t="s">
        <v>3</v>
      </c>
      <c r="AY76">
        <f>IF(Table1[[#This Row],[Q013]]&gt;0,Table1[[#This Row],[Q009]]/Table1[[#This Row],[Q013]],"")</f>
        <v>62.857142857142854</v>
      </c>
    </row>
    <row r="77" spans="1:51" x14ac:dyDescent="0.25">
      <c r="A77" t="s">
        <v>360</v>
      </c>
      <c r="B77" t="s">
        <v>875</v>
      </c>
      <c r="C77" t="s">
        <v>254</v>
      </c>
      <c r="D77">
        <v>503</v>
      </c>
      <c r="E77" t="s">
        <v>359</v>
      </c>
      <c r="F77" s="43">
        <v>35989</v>
      </c>
      <c r="G77" s="42"/>
      <c r="H77" s="42" t="s">
        <v>4</v>
      </c>
      <c r="I77" s="42" t="s">
        <v>612</v>
      </c>
      <c r="J77" s="42" t="s">
        <v>3</v>
      </c>
      <c r="K77" s="42"/>
      <c r="L77" s="42" t="s">
        <v>3</v>
      </c>
      <c r="M77" s="42"/>
      <c r="N77">
        <v>6</v>
      </c>
      <c r="O77" t="s">
        <v>255</v>
      </c>
      <c r="P77" t="s">
        <v>2</v>
      </c>
      <c r="Q77" t="s">
        <v>255</v>
      </c>
      <c r="R77">
        <v>11</v>
      </c>
      <c r="S77" t="s">
        <v>358</v>
      </c>
      <c r="T77" t="s">
        <v>2</v>
      </c>
      <c r="U77">
        <v>9</v>
      </c>
      <c r="V77" t="s">
        <v>846</v>
      </c>
      <c r="W77" t="s">
        <v>2</v>
      </c>
      <c r="X77" t="s">
        <v>847</v>
      </c>
      <c r="Y77">
        <v>169</v>
      </c>
      <c r="Z77" t="s">
        <v>848</v>
      </c>
      <c r="AA77" t="s">
        <v>2</v>
      </c>
      <c r="AB77" t="s">
        <v>357</v>
      </c>
      <c r="AC77" t="s">
        <v>3</v>
      </c>
      <c r="AD77" t="s">
        <v>255</v>
      </c>
      <c r="AE77" t="s">
        <v>2</v>
      </c>
      <c r="AF77" t="s">
        <v>255</v>
      </c>
      <c r="AG77" t="s">
        <v>3</v>
      </c>
      <c r="AH77" t="s">
        <v>255</v>
      </c>
      <c r="AI77" t="s">
        <v>4</v>
      </c>
      <c r="AJ77" t="s">
        <v>356</v>
      </c>
      <c r="AK77" t="s">
        <v>3</v>
      </c>
      <c r="AL77" t="s">
        <v>255</v>
      </c>
      <c r="AM77" t="s">
        <v>2</v>
      </c>
      <c r="AN77" t="s">
        <v>255</v>
      </c>
      <c r="AO77">
        <v>104</v>
      </c>
      <c r="AP77" t="s">
        <v>355</v>
      </c>
      <c r="AQ77" t="s">
        <v>2</v>
      </c>
      <c r="AR77" t="s">
        <v>255</v>
      </c>
      <c r="AS77">
        <v>182</v>
      </c>
      <c r="AT77" t="s">
        <v>354</v>
      </c>
      <c r="AU77" t="s">
        <v>4</v>
      </c>
      <c r="AV77" t="s">
        <v>255</v>
      </c>
      <c r="AW77" t="s">
        <v>3</v>
      </c>
      <c r="AX77" t="s">
        <v>255</v>
      </c>
      <c r="AY77" t="e">
        <f>IF(Table1[[#This Row],[Q013]]&gt;0,Table1[[#This Row],[Q009]]/Table1[[#This Row],[Q013]],"")</f>
        <v>#VALUE!</v>
      </c>
    </row>
    <row r="78" spans="1:51" x14ac:dyDescent="0.25">
      <c r="A78" t="s">
        <v>101</v>
      </c>
      <c r="B78" t="s">
        <v>875</v>
      </c>
      <c r="C78" t="s">
        <v>1</v>
      </c>
      <c r="D78">
        <v>328</v>
      </c>
      <c r="E78" t="s">
        <v>100</v>
      </c>
      <c r="F78" s="43">
        <v>36039</v>
      </c>
      <c r="G78" s="42"/>
      <c r="H78" s="42" t="s">
        <v>2</v>
      </c>
      <c r="I78" s="42"/>
      <c r="J78" s="42" t="s">
        <v>596</v>
      </c>
      <c r="K78" s="45" t="s">
        <v>607</v>
      </c>
      <c r="L78" s="42">
        <v>5</v>
      </c>
      <c r="M78" s="42"/>
      <c r="N78">
        <v>4</v>
      </c>
      <c r="O78" t="s">
        <v>99</v>
      </c>
      <c r="P78" t="s">
        <v>2</v>
      </c>
      <c r="R78">
        <v>11</v>
      </c>
      <c r="S78" t="s">
        <v>98</v>
      </c>
      <c r="T78" t="s">
        <v>2</v>
      </c>
      <c r="U78">
        <v>6</v>
      </c>
      <c r="V78" t="s">
        <v>849</v>
      </c>
      <c r="W78" t="s">
        <v>2</v>
      </c>
      <c r="X78" t="s">
        <v>850</v>
      </c>
      <c r="Y78">
        <v>245</v>
      </c>
      <c r="Z78" t="s">
        <v>851</v>
      </c>
      <c r="AA78" t="s">
        <v>2</v>
      </c>
      <c r="AC78" t="s">
        <v>0</v>
      </c>
      <c r="AE78" t="s">
        <v>2</v>
      </c>
      <c r="AG78" t="s">
        <v>0</v>
      </c>
      <c r="AI78" t="s">
        <v>2</v>
      </c>
      <c r="AK78" t="s">
        <v>0</v>
      </c>
      <c r="AM78" t="s">
        <v>2</v>
      </c>
      <c r="AO78" t="s">
        <v>0</v>
      </c>
      <c r="AQ78" t="s">
        <v>2</v>
      </c>
      <c r="AR78" t="s">
        <v>97</v>
      </c>
      <c r="AS78" t="s">
        <v>0</v>
      </c>
      <c r="AU78" t="s">
        <v>4</v>
      </c>
      <c r="AW78" t="s">
        <v>3</v>
      </c>
      <c r="AY78">
        <f>IF(Table1[[#This Row],[Q013]]&gt;0,Table1[[#This Row],[Q009]]/Table1[[#This Row],[Q013]],"")</f>
        <v>65.599999999999994</v>
      </c>
    </row>
    <row r="79" spans="1:51" x14ac:dyDescent="0.25">
      <c r="A79" t="s">
        <v>353</v>
      </c>
      <c r="B79" t="s">
        <v>875</v>
      </c>
      <c r="C79" t="s">
        <v>254</v>
      </c>
      <c r="D79">
        <v>340</v>
      </c>
      <c r="E79" t="s">
        <v>352</v>
      </c>
      <c r="F79" s="43">
        <v>36039</v>
      </c>
      <c r="G79" s="42"/>
      <c r="H79" s="42" t="s">
        <v>2</v>
      </c>
      <c r="I79" s="42"/>
      <c r="J79" s="42" t="s">
        <v>614</v>
      </c>
      <c r="K79" s="45" t="s">
        <v>613</v>
      </c>
      <c r="L79" s="42">
        <v>7</v>
      </c>
      <c r="M79" s="42"/>
      <c r="N79">
        <v>7</v>
      </c>
      <c r="O79" t="s">
        <v>255</v>
      </c>
      <c r="P79" t="s">
        <v>2</v>
      </c>
      <c r="Q79" t="s">
        <v>255</v>
      </c>
      <c r="R79">
        <v>11</v>
      </c>
      <c r="S79" t="s">
        <v>351</v>
      </c>
      <c r="T79" t="s">
        <v>2</v>
      </c>
      <c r="U79">
        <v>8</v>
      </c>
      <c r="V79" t="s">
        <v>852</v>
      </c>
      <c r="W79" t="s">
        <v>2</v>
      </c>
      <c r="X79" t="s">
        <v>850</v>
      </c>
      <c r="Y79">
        <v>240</v>
      </c>
      <c r="Z79" t="s">
        <v>853</v>
      </c>
      <c r="AA79" t="s">
        <v>2</v>
      </c>
      <c r="AB79" t="s">
        <v>2</v>
      </c>
      <c r="AC79" t="s">
        <v>3</v>
      </c>
      <c r="AD79" t="s">
        <v>255</v>
      </c>
      <c r="AE79" t="s">
        <v>2</v>
      </c>
      <c r="AF79" t="s">
        <v>255</v>
      </c>
      <c r="AG79" t="s">
        <v>3</v>
      </c>
      <c r="AH79" t="s">
        <v>255</v>
      </c>
      <c r="AI79" t="s">
        <v>2</v>
      </c>
      <c r="AJ79" t="s">
        <v>350</v>
      </c>
      <c r="AK79" t="s">
        <v>3</v>
      </c>
      <c r="AL79" t="s">
        <v>255</v>
      </c>
      <c r="AM79" t="s">
        <v>2</v>
      </c>
      <c r="AN79" t="s">
        <v>349</v>
      </c>
      <c r="AO79" t="s">
        <v>3</v>
      </c>
      <c r="AP79" t="s">
        <v>255</v>
      </c>
      <c r="AQ79" t="s">
        <v>2</v>
      </c>
      <c r="AR79" t="s">
        <v>348</v>
      </c>
      <c r="AS79" t="s">
        <v>3</v>
      </c>
      <c r="AT79" t="s">
        <v>255</v>
      </c>
      <c r="AU79" t="s">
        <v>4</v>
      </c>
      <c r="AV79" t="s">
        <v>255</v>
      </c>
      <c r="AW79" t="s">
        <v>3</v>
      </c>
      <c r="AX79" t="s">
        <v>255</v>
      </c>
      <c r="AY79">
        <f>IF(Table1[[#This Row],[Q013]]&gt;0,Table1[[#This Row],[Q009]]/Table1[[#This Row],[Q013]],"")</f>
        <v>48.571428571428569</v>
      </c>
    </row>
  </sheetData>
  <hyperlinks>
    <hyperlink ref="K72" r:id="rId1"/>
    <hyperlink ref="K74" r:id="rId2"/>
    <hyperlink ref="K76" r:id="rId3"/>
    <hyperlink ref="K78" r:id="rId4"/>
    <hyperlink ref="K71" r:id="rId5"/>
    <hyperlink ref="K73" r:id="rId6"/>
    <hyperlink ref="K75" r:id="rId7"/>
    <hyperlink ref="K79" r:id="rId8"/>
    <hyperlink ref="J3" r:id="rId9"/>
    <hyperlink ref="K17" r:id="rId10"/>
    <hyperlink ref="K27" r:id="rId11"/>
    <hyperlink ref="K28" r:id="rId12"/>
    <hyperlink ref="K20" r:id="rId13"/>
    <hyperlink ref="K44" r:id="rId14"/>
    <hyperlink ref="K7" r:id="rId15"/>
    <hyperlink ref="K8" r:id="rId16"/>
    <hyperlink ref="K9" r:id="rId17"/>
    <hyperlink ref="K11" r:id="rId18"/>
    <hyperlink ref="K12" r:id="rId19"/>
    <hyperlink ref="K19" r:id="rId20"/>
    <hyperlink ref="K26" r:id="rId21"/>
    <hyperlink ref="K57" r:id="rId22"/>
    <hyperlink ref="I42" r:id="rId23"/>
    <hyperlink ref="K42" r:id="rId24"/>
  </hyperlinks>
  <pageMargins left="0.7" right="0.7" top="0.75" bottom="0.75" header="0.3" footer="0.3"/>
  <tableParts count="1">
    <tablePart r:id="rId2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abSelected="1" zoomScaleNormal="100" workbookViewId="0">
      <selection activeCell="I7" sqref="I7"/>
    </sheetView>
  </sheetViews>
  <sheetFormatPr defaultRowHeight="15" x14ac:dyDescent="0.25"/>
  <cols>
    <col min="1" max="1" width="1.42578125" style="4" customWidth="1"/>
    <col min="2" max="2" width="34.7109375" style="4" bestFit="1" customWidth="1"/>
    <col min="3" max="3" width="18.5703125" style="7" bestFit="1" customWidth="1"/>
    <col min="4" max="4" width="1.85546875" style="7" customWidth="1"/>
    <col min="5" max="5" width="20.5703125" style="4" bestFit="1" customWidth="1"/>
    <col min="6" max="6" width="16.5703125" style="7" customWidth="1"/>
    <col min="7" max="7" width="7.7109375" style="7" bestFit="1" customWidth="1"/>
    <col min="8" max="8" width="16.140625" style="7" customWidth="1"/>
    <col min="9" max="9" width="39.140625" style="1" customWidth="1"/>
    <col min="10" max="16384" width="9.140625" style="4"/>
  </cols>
  <sheetData>
    <row r="1" spans="1:7" ht="23.25" x14ac:dyDescent="0.35">
      <c r="B1" s="5" t="s">
        <v>525</v>
      </c>
    </row>
    <row r="2" spans="1:7" x14ac:dyDescent="0.25">
      <c r="B2" s="4" t="s">
        <v>554</v>
      </c>
      <c r="C2" s="23">
        <f>COUNTA(Table1[Drug_Trial])</f>
        <v>78</v>
      </c>
      <c r="D2" s="23"/>
    </row>
    <row r="3" spans="1:7" x14ac:dyDescent="0.25">
      <c r="B3" s="4" t="s">
        <v>516</v>
      </c>
      <c r="C3" s="23">
        <f>SUM(Table1[Q009])</f>
        <v>144610</v>
      </c>
      <c r="D3" s="23"/>
    </row>
    <row r="4" spans="1:7" ht="15.75" thickBot="1" x14ac:dyDescent="0.3">
      <c r="A4" s="50"/>
      <c r="B4" s="50"/>
      <c r="C4" s="55"/>
      <c r="D4" s="55"/>
      <c r="E4" s="50"/>
      <c r="F4" s="56"/>
      <c r="G4" s="56"/>
    </row>
    <row r="5" spans="1:7" x14ac:dyDescent="0.25">
      <c r="A5" s="50"/>
      <c r="B5" s="57" t="s">
        <v>529</v>
      </c>
      <c r="C5" s="58" t="s">
        <v>537</v>
      </c>
      <c r="D5" s="59"/>
      <c r="E5" s="96" t="s">
        <v>540</v>
      </c>
      <c r="F5" s="97"/>
      <c r="G5" s="56"/>
    </row>
    <row r="6" spans="1:7" ht="30" x14ac:dyDescent="0.25">
      <c r="A6" s="50"/>
      <c r="B6" s="60"/>
      <c r="C6" s="76" t="s">
        <v>538</v>
      </c>
      <c r="D6" s="61"/>
      <c r="E6" s="77" t="s">
        <v>541</v>
      </c>
      <c r="F6" s="62" t="s">
        <v>539</v>
      </c>
      <c r="G6" s="56"/>
    </row>
    <row r="7" spans="1:7" x14ac:dyDescent="0.25">
      <c r="A7" s="50"/>
      <c r="B7" s="72" t="s">
        <v>517</v>
      </c>
      <c r="C7" s="73" t="str">
        <f>COUNT(Table1[Q030])&amp;" ("&amp;ROUND(COUNT(Table1[Q030])/COUNTA(Table1[Q030])*100,0)&amp;"%)"</f>
        <v>78 (100%)</v>
      </c>
      <c r="D7" s="74"/>
      <c r="E7" s="75">
        <f>COUNTIF(Table1[Q030],"&gt;0")</f>
        <v>78</v>
      </c>
      <c r="F7" s="44" t="str">
        <f>MEDIAN(Table1[Q030])&amp;" ("&amp;MIN(Table1[Q030])&amp;" - "&amp;MAX(Table1[Q030])&amp;")"</f>
        <v>5 (1 - 15)</v>
      </c>
      <c r="G7" s="56"/>
    </row>
    <row r="8" spans="1:7" x14ac:dyDescent="0.25">
      <c r="A8" s="50"/>
      <c r="B8" s="63" t="s">
        <v>556</v>
      </c>
      <c r="C8" s="64" t="str">
        <f>COUNTIF(Table1[Q060],"Y")&amp;" ("&amp;ROUND(COUNTIF(Table1[Q060],"Y")/COUNTA(Table1[Q060])*100,0)&amp;"%)"</f>
        <v>76 (97%)</v>
      </c>
      <c r="D8" s="65"/>
      <c r="E8" s="66">
        <f>COUNTIF(Table1[Q067],"&gt;0")</f>
        <v>77</v>
      </c>
      <c r="F8" s="67" t="str">
        <f>MEDIAN(Table1[Q063])&amp;" ("&amp;MIN(Table1[Q063])&amp;" - "&amp;MAX(Table1[Q063])&amp;")"</f>
        <v>13.5 (2 - 132)</v>
      </c>
      <c r="G8" s="56"/>
    </row>
    <row r="9" spans="1:7" x14ac:dyDescent="0.25">
      <c r="A9" s="50"/>
      <c r="B9" s="72" t="s">
        <v>858</v>
      </c>
      <c r="C9" s="73" t="str">
        <f>COUNTIF(Table1[Q064],"Y")&amp;" ("&amp;ROUND(COUNTIF(Table1[Q064],"Y")/COUNTA(Table1[Q064])*100,0)&amp;"%)"</f>
        <v>77 (99%)</v>
      </c>
      <c r="D9" s="74"/>
      <c r="E9" s="75">
        <f>COUNTIF(Table1[Q075],"&gt;0")</f>
        <v>58</v>
      </c>
      <c r="F9" s="44" t="str">
        <f>MEDIAN(Table1[Q067])&amp;" ("&amp;MIN(Table1[Q067])&amp;" - "&amp;MAX(Table1[Q067])&amp;")"</f>
        <v>17 (2 - 188)</v>
      </c>
      <c r="G9" s="56"/>
    </row>
    <row r="10" spans="1:7" x14ac:dyDescent="0.25">
      <c r="A10" s="50"/>
      <c r="B10" s="63" t="s">
        <v>859</v>
      </c>
      <c r="C10" s="64" t="str">
        <f>COUNTIF(Table1[Q072],"Y")&amp;" ("&amp;ROUND(COUNTIF(Table1[Q072],"Y")/COUNTA(Table1[Q072])*100,0)&amp;"%)"</f>
        <v>63 (81%)</v>
      </c>
      <c r="D10" s="65"/>
      <c r="E10" s="66">
        <f>COUNTIF(Table1[Q063],"&gt;0")</f>
        <v>76</v>
      </c>
      <c r="F10" s="67" t="str">
        <f>MEDIAN(Table1[Q075])&amp;" ("&amp;MIN(Table1[Q075])&amp;" - "&amp;MAX(Table1[Q075])&amp;")"</f>
        <v>337 (1 - 3665)</v>
      </c>
      <c r="G10" s="56"/>
    </row>
    <row r="11" spans="1:7" x14ac:dyDescent="0.25">
      <c r="A11" s="50"/>
      <c r="B11" s="72" t="s">
        <v>530</v>
      </c>
      <c r="C11" s="75" t="str">
        <f>COUNTIF(Table1[Q082],"Y")&amp;" ("&amp;ROUND(COUNTIF(Table1[Q082],"Y")/COUNTA(Table1[Q082])*100,0)&amp;"%)"</f>
        <v>73 (94%)</v>
      </c>
      <c r="D11" s="29"/>
      <c r="E11" s="75">
        <f>COUNTIF(Table1[Q084],"&gt;0")</f>
        <v>41</v>
      </c>
      <c r="F11" s="44" t="str">
        <f>MEDIAN(Table1[Q084])&amp;" ("&amp;MIN(Table1[Q084])&amp;" - "&amp;MAX(Table1[Q084])&amp;")"</f>
        <v>62 (21 - 139)</v>
      </c>
      <c r="G11" s="56"/>
    </row>
    <row r="12" spans="1:7" x14ac:dyDescent="0.25">
      <c r="A12" s="50"/>
      <c r="B12" s="63" t="s">
        <v>533</v>
      </c>
      <c r="C12" s="66" t="str">
        <f>COUNTIF(Table1[Q088],"Y")&amp;" ("&amp;ROUND(COUNTIF(Table1[Q088],"Y")/COUNTA(Table1[Q088])*100,0)&amp;"%)"</f>
        <v>68 (87%)</v>
      </c>
      <c r="D12" s="51"/>
      <c r="E12" s="66">
        <f>COUNTIF(Table1[Q090],"&gt;0")</f>
        <v>33</v>
      </c>
      <c r="F12" s="67" t="str">
        <f>MEDIAN(Table1[Q090])&amp;" ("&amp;MIN(Table1[Q090])&amp;" - "&amp;MAX(Table1[Q090])&amp;")"</f>
        <v>133 (14 - 981)</v>
      </c>
      <c r="G12" s="56"/>
    </row>
    <row r="13" spans="1:7" x14ac:dyDescent="0.25">
      <c r="A13" s="50"/>
      <c r="B13" s="72" t="s">
        <v>532</v>
      </c>
      <c r="C13" s="75" t="str">
        <f>COUNTIF(Table1[Q109],"Y")&amp;" ("&amp;ROUND(COUNTIF(Table1[Q109],"Y")/COUNTA(Table1[Q109])*100,0)&amp;"%)"</f>
        <v>55 (71%)</v>
      </c>
      <c r="D13" s="29"/>
      <c r="E13" s="75">
        <f>COUNTIF(Table1[Q111],"&gt;0")</f>
        <v>37</v>
      </c>
      <c r="F13" s="44" t="str">
        <f>MEDIAN(Table1[Q111])&amp;" ("&amp;MIN(Table1[Q111])&amp;" - "&amp;MAX(Table1[Q111])&amp;")"</f>
        <v>15 (3 - 85)</v>
      </c>
      <c r="G13" s="56"/>
    </row>
    <row r="14" spans="1:7" x14ac:dyDescent="0.25">
      <c r="A14" s="50"/>
      <c r="B14" s="63" t="s">
        <v>534</v>
      </c>
      <c r="C14" s="66" t="str">
        <f>COUNTIF(Table1[Q138],"Y")&amp;" ("&amp;ROUND(COUNTIF(Table1[Q138],"Y")/COUNTA(Table1[Q138])*100,0)&amp;"%)"</f>
        <v>53 (69%)</v>
      </c>
      <c r="D14" s="51"/>
      <c r="E14" s="66">
        <f>COUNTIF(Table1[Q140],"&gt;0")</f>
        <v>19</v>
      </c>
      <c r="F14" s="67" t="str">
        <f>MEDIAN(Table1[Q140])&amp;" ("&amp;MIN(Table1[Q140])&amp;" - "&amp;MAX(Table1[Q140])&amp;")"</f>
        <v>447 (15 - 21698)</v>
      </c>
      <c r="G14" s="56"/>
    </row>
    <row r="15" spans="1:7" x14ac:dyDescent="0.25">
      <c r="A15" s="50"/>
      <c r="B15" s="72" t="s">
        <v>535</v>
      </c>
      <c r="C15" s="75" t="str">
        <f>COUNTIF(Table1[Q141],"Y")&amp;" ("&amp;ROUND(COUNTIF(Table1[Q141],"Y")/COUNTA(Table1[Q141])*100,0)&amp;"%)"</f>
        <v>62 (81%)</v>
      </c>
      <c r="D15" s="29"/>
      <c r="E15" s="75">
        <f>COUNTIF(Table1[Q143],"&gt;0")</f>
        <v>26</v>
      </c>
      <c r="F15" s="44" t="str">
        <f>MEDIAN(Table1[Q143])&amp;" ("&amp;MIN(Table1[Q143])&amp;" - "&amp;MAX(Table1[Q143])&amp;")"</f>
        <v>109.5 (2 - 10954)</v>
      </c>
      <c r="G15" s="56"/>
    </row>
    <row r="16" spans="1:7" ht="15.75" thickBot="1" x14ac:dyDescent="0.3">
      <c r="A16" s="50"/>
      <c r="B16" s="68" t="s">
        <v>536</v>
      </c>
      <c r="C16" s="69" t="str">
        <f>COUNTIF(Table1[Q150],"Y")&amp;" ("&amp;ROUND(COUNTIF(Table1[Q150],"Y")/COUNTA(Table1[Q150])*100,0)&amp;"%)"</f>
        <v>16 (21%)</v>
      </c>
      <c r="D16" s="70"/>
      <c r="E16" s="69">
        <f>COUNTIF(Table1[Q152],"&gt;0")</f>
        <v>1</v>
      </c>
      <c r="F16" s="71">
        <f>MEDIAN(Table1[Q152])</f>
        <v>765</v>
      </c>
      <c r="G16" s="56"/>
    </row>
    <row r="17" spans="1:9" x14ac:dyDescent="0.25">
      <c r="A17" s="50"/>
      <c r="B17" s="50"/>
      <c r="C17" s="56"/>
      <c r="D17" s="56"/>
      <c r="E17" s="50"/>
      <c r="F17" s="56"/>
      <c r="G17" s="56"/>
    </row>
    <row r="18" spans="1:9" x14ac:dyDescent="0.25">
      <c r="B18" s="24" t="s">
        <v>516</v>
      </c>
      <c r="C18" s="25" t="s">
        <v>514</v>
      </c>
      <c r="D18" s="25"/>
      <c r="E18" s="26" t="s">
        <v>515</v>
      </c>
      <c r="F18" s="25" t="s">
        <v>511</v>
      </c>
      <c r="G18" s="25" t="s">
        <v>512</v>
      </c>
      <c r="H18" s="27" t="s">
        <v>555</v>
      </c>
      <c r="I18" s="3"/>
    </row>
    <row r="19" spans="1:9" x14ac:dyDescent="0.25">
      <c r="B19" s="28" t="s">
        <v>507</v>
      </c>
      <c r="C19" s="29">
        <f>COUNTIF(Table1[Q009],"&gt;0")</f>
        <v>78</v>
      </c>
      <c r="D19" s="29"/>
      <c r="E19" s="30">
        <f>COUNTA(Table1[Drug_Trial])-C19</f>
        <v>0</v>
      </c>
      <c r="F19" s="31">
        <f>AVERAGE(Table1[Q009])</f>
        <v>1853.9743589743589</v>
      </c>
      <c r="G19" s="31">
        <f>MEDIAN(Table1[Q009])</f>
        <v>643.5</v>
      </c>
      <c r="H19" s="32" t="str">
        <f>MIN(Table1[Q009])&amp;" - "&amp;MAX(Table1[Q009])</f>
        <v>9 - 15440</v>
      </c>
      <c r="I19" s="3"/>
    </row>
    <row r="20" spans="1:9" x14ac:dyDescent="0.25">
      <c r="B20" s="33"/>
      <c r="C20" s="34"/>
      <c r="D20" s="34"/>
      <c r="E20" s="35"/>
      <c r="F20" s="34"/>
      <c r="G20" s="34"/>
      <c r="H20" s="36"/>
      <c r="I20" s="3"/>
    </row>
    <row r="21" spans="1:9" x14ac:dyDescent="0.25">
      <c r="B21" s="8" t="s">
        <v>517</v>
      </c>
      <c r="C21" s="6" t="s">
        <v>514</v>
      </c>
      <c r="D21" s="6"/>
      <c r="E21" s="9" t="s">
        <v>515</v>
      </c>
      <c r="F21" s="7" t="s">
        <v>511</v>
      </c>
      <c r="G21" s="7" t="s">
        <v>512</v>
      </c>
      <c r="H21" s="10"/>
      <c r="I21" s="3"/>
    </row>
    <row r="22" spans="1:9" x14ac:dyDescent="0.25">
      <c r="B22" s="11" t="s">
        <v>505</v>
      </c>
      <c r="C22" s="12">
        <f>COUNTIF(Table1[Q030],"&gt;0")</f>
        <v>78</v>
      </c>
      <c r="D22" s="12"/>
      <c r="E22" s="13">
        <f>COUNTA(Table1[Drug_Trial])-C22</f>
        <v>0</v>
      </c>
      <c r="F22" s="19">
        <f>AVERAGE(Table1[Q030])</f>
        <v>5.5</v>
      </c>
      <c r="G22" s="19">
        <f>MEDIAN(Table1[Q030])</f>
        <v>5</v>
      </c>
      <c r="H22" s="14"/>
      <c r="I22" s="3"/>
    </row>
    <row r="23" spans="1:9" ht="45" x14ac:dyDescent="0.25">
      <c r="B23" s="15"/>
      <c r="C23" s="16"/>
      <c r="D23" s="16"/>
      <c r="E23" s="17"/>
      <c r="F23" s="20"/>
      <c r="G23" s="20"/>
      <c r="H23" s="21"/>
      <c r="I23" s="41" t="str">
        <f>"Of "&amp;$C$2&amp;" CSRs, "&amp;C22&amp;" included a "&amp;B21&amp;". Of those we could access (n="&amp;C22&amp;"), the mean page length was "&amp;ROUND(F22,1)&amp;" (median "&amp;ROUND(G22,1)&amp;")."</f>
        <v>Of 78 CSRs, 78 included a Synopsis. Of those we could access (n=78), the mean page length was 5.5 (median 5).</v>
      </c>
    </row>
    <row r="24" spans="1:9" x14ac:dyDescent="0.25">
      <c r="B24" s="24" t="s">
        <v>518</v>
      </c>
      <c r="C24" s="25" t="s">
        <v>513</v>
      </c>
      <c r="D24" s="25"/>
      <c r="E24" s="26" t="s">
        <v>515</v>
      </c>
      <c r="F24" s="25" t="s">
        <v>2</v>
      </c>
      <c r="G24" s="25" t="s">
        <v>4</v>
      </c>
      <c r="H24" s="27" t="s">
        <v>510</v>
      </c>
      <c r="I24" s="3"/>
    </row>
    <row r="25" spans="1:9" x14ac:dyDescent="0.25">
      <c r="B25" s="28" t="s">
        <v>503</v>
      </c>
      <c r="C25" s="29">
        <f>COUNTA(Table1[Q060])</f>
        <v>78</v>
      </c>
      <c r="D25" s="29"/>
      <c r="E25" s="30">
        <f>COUNTA(Table1[Drug_Trial])-C25</f>
        <v>0</v>
      </c>
      <c r="F25" s="29">
        <f>COUNTIF(Table1[Q060],"Y")</f>
        <v>76</v>
      </c>
      <c r="G25" s="29">
        <f>COUNTIF(Table1[Q060],"N")</f>
        <v>2</v>
      </c>
      <c r="H25" s="32">
        <f>C25-SUM(F25:G25)</f>
        <v>0</v>
      </c>
      <c r="I25" s="3"/>
    </row>
    <row r="26" spans="1:9" x14ac:dyDescent="0.25">
      <c r="B26" s="33"/>
      <c r="C26" s="34"/>
      <c r="D26" s="34"/>
      <c r="E26" s="35"/>
      <c r="F26" s="37">
        <f>F25/$C25</f>
        <v>0.97435897435897434</v>
      </c>
      <c r="G26" s="37">
        <f t="shared" ref="G26:H26" si="0">G25/$C25</f>
        <v>2.564102564102564E-2</v>
      </c>
      <c r="H26" s="38">
        <f t="shared" si="0"/>
        <v>0</v>
      </c>
      <c r="I26" s="3"/>
    </row>
    <row r="27" spans="1:9" x14ac:dyDescent="0.25">
      <c r="B27" s="24" t="s">
        <v>528</v>
      </c>
      <c r="C27" s="25"/>
      <c r="D27" s="25"/>
      <c r="E27" s="26" t="s">
        <v>515</v>
      </c>
      <c r="F27" s="39" t="s">
        <v>511</v>
      </c>
      <c r="G27" s="39" t="s">
        <v>512</v>
      </c>
      <c r="H27" s="27" t="s">
        <v>555</v>
      </c>
      <c r="I27" s="3"/>
    </row>
    <row r="28" spans="1:9" x14ac:dyDescent="0.25">
      <c r="B28" s="28" t="s">
        <v>501</v>
      </c>
      <c r="C28" s="29">
        <f>COUNTIF(Table1[Q063],"&gt;0")</f>
        <v>76</v>
      </c>
      <c r="D28" s="29"/>
      <c r="E28" s="30">
        <f>COUNTA(Table1[Drug_Trial])-C28</f>
        <v>2</v>
      </c>
      <c r="F28" s="40">
        <f>AVERAGE(Table1[Q063])</f>
        <v>18.289473684210527</v>
      </c>
      <c r="G28" s="40">
        <f>MEDIAN(Table1[Q063])</f>
        <v>13.5</v>
      </c>
      <c r="H28" s="44" t="str">
        <f>MIN(Table1[Q063])&amp;" - "&amp;MAX(Table1[Q063])</f>
        <v>2 - 132</v>
      </c>
      <c r="I28" s="3"/>
    </row>
    <row r="29" spans="1:9" x14ac:dyDescent="0.25">
      <c r="B29" s="28"/>
      <c r="C29" s="29"/>
      <c r="D29" s="29"/>
      <c r="E29" s="30"/>
      <c r="F29" s="48"/>
      <c r="G29" s="48"/>
      <c r="H29" s="49"/>
      <c r="I29" s="2"/>
    </row>
    <row r="30" spans="1:9" x14ac:dyDescent="0.25">
      <c r="B30" s="8" t="s">
        <v>855</v>
      </c>
      <c r="C30" s="6" t="s">
        <v>513</v>
      </c>
      <c r="D30" s="6"/>
      <c r="E30" s="9" t="s">
        <v>515</v>
      </c>
      <c r="F30" s="6" t="s">
        <v>2</v>
      </c>
      <c r="G30" s="6" t="s">
        <v>4</v>
      </c>
      <c r="H30" s="10" t="s">
        <v>510</v>
      </c>
      <c r="I30" s="3"/>
    </row>
    <row r="31" spans="1:9" x14ac:dyDescent="0.25">
      <c r="B31" s="11" t="s">
        <v>695</v>
      </c>
      <c r="C31" s="12">
        <f>COUNTA(Table1[Q064])</f>
        <v>78</v>
      </c>
      <c r="D31" s="12"/>
      <c r="E31" s="13">
        <f>COUNTA(Table1[Drug_Trial])-C31</f>
        <v>0</v>
      </c>
      <c r="F31" s="12">
        <f>COUNTIF(Table1[Q064],"Y")</f>
        <v>77</v>
      </c>
      <c r="G31" s="12">
        <f>COUNTIF(Table1[Q064],"N")</f>
        <v>0</v>
      </c>
      <c r="H31" s="14">
        <f>C31-SUM(F31:G31)</f>
        <v>1</v>
      </c>
      <c r="I31" s="3"/>
    </row>
    <row r="32" spans="1:9" x14ac:dyDescent="0.25">
      <c r="B32" s="15"/>
      <c r="C32" s="16"/>
      <c r="D32" s="16"/>
      <c r="E32" s="17"/>
      <c r="F32" s="53">
        <f>F31/$C31</f>
        <v>0.98717948717948723</v>
      </c>
      <c r="G32" s="53">
        <f t="shared" ref="G32:H32" si="1">G31/$C31</f>
        <v>0</v>
      </c>
      <c r="H32" s="54">
        <f t="shared" si="1"/>
        <v>1.282051282051282E-2</v>
      </c>
      <c r="I32" s="3"/>
    </row>
    <row r="33" spans="2:9" x14ac:dyDescent="0.25">
      <c r="B33" s="8" t="s">
        <v>854</v>
      </c>
      <c r="C33" s="6" t="s">
        <v>513</v>
      </c>
      <c r="D33" s="6"/>
      <c r="E33" s="9" t="s">
        <v>515</v>
      </c>
      <c r="F33" s="6" t="s">
        <v>511</v>
      </c>
      <c r="G33" s="6" t="s">
        <v>512</v>
      </c>
      <c r="H33" s="22"/>
      <c r="I33" s="3"/>
    </row>
    <row r="34" spans="2:9" x14ac:dyDescent="0.25">
      <c r="B34" s="11" t="s">
        <v>696</v>
      </c>
      <c r="C34" s="12">
        <f>COUNTIF(Table1[Q067],"&gt;0")</f>
        <v>77</v>
      </c>
      <c r="D34" s="12"/>
      <c r="E34" s="13">
        <f>COUNTA(Table1[Drug_Trial])-C34</f>
        <v>1</v>
      </c>
      <c r="F34" s="19">
        <f>AVERAGE(Table1[Q067])</f>
        <v>26.987012987012989</v>
      </c>
      <c r="G34" s="19">
        <f>MEDIAN(Table1[Q067])</f>
        <v>17</v>
      </c>
      <c r="H34" s="14"/>
      <c r="I34" s="3"/>
    </row>
    <row r="35" spans="2:9" ht="75" x14ac:dyDescent="0.25">
      <c r="B35" s="15"/>
      <c r="C35" s="16"/>
      <c r="D35" s="16"/>
      <c r="E35" s="17"/>
      <c r="F35" s="16"/>
      <c r="G35" s="16"/>
      <c r="H35" s="18"/>
      <c r="I35" s="2" t="str">
        <f>"Of "&amp;$C$2&amp;" included CSRs, we were able to identify the "&amp;B33&amp;" in "&amp;F31&amp;" ("&amp;ROUND(F32*100,1)&amp;"%). Of those for which we could directly access the content (n="&amp;C34&amp;"), the mean page length was "&amp;ROUND(F34,1)&amp;" (median "&amp;G34&amp;")."</f>
        <v>Of 78 included CSRs, we were able to identify the Main Text Safety in 77 (98.7%). Of those for which we could directly access the content (n=77), the mean page length was 27 (median 17).</v>
      </c>
    </row>
    <row r="36" spans="2:9" x14ac:dyDescent="0.25">
      <c r="B36" s="24" t="s">
        <v>856</v>
      </c>
      <c r="C36" s="25" t="s">
        <v>513</v>
      </c>
      <c r="D36" s="25"/>
      <c r="E36" s="26" t="s">
        <v>515</v>
      </c>
      <c r="F36" s="25" t="s">
        <v>2</v>
      </c>
      <c r="G36" s="25" t="s">
        <v>4</v>
      </c>
      <c r="H36" s="27" t="s">
        <v>510</v>
      </c>
      <c r="I36" s="3"/>
    </row>
    <row r="37" spans="2:9" x14ac:dyDescent="0.25">
      <c r="B37" s="28" t="s">
        <v>698</v>
      </c>
      <c r="C37" s="29">
        <f>COUNTA(Table1[Q072])</f>
        <v>78</v>
      </c>
      <c r="D37" s="29"/>
      <c r="E37" s="30">
        <f>COUNTA(Table1[Drug_Trial])-C37</f>
        <v>0</v>
      </c>
      <c r="F37" s="29">
        <f>COUNTIF(Table1[Q072],"Y")</f>
        <v>63</v>
      </c>
      <c r="G37" s="29">
        <f>COUNTIF(Table1[Q072],"N")</f>
        <v>11</v>
      </c>
      <c r="H37" s="32">
        <f>C37-SUM(F37:G37)</f>
        <v>4</v>
      </c>
      <c r="I37" s="3"/>
    </row>
    <row r="38" spans="2:9" x14ac:dyDescent="0.25">
      <c r="B38" s="33"/>
      <c r="C38" s="34"/>
      <c r="D38" s="34"/>
      <c r="E38" s="35"/>
      <c r="F38" s="37">
        <f>F37/$C37</f>
        <v>0.80769230769230771</v>
      </c>
      <c r="G38" s="37">
        <f t="shared" ref="G38:H38" si="2">G37/$C37</f>
        <v>0.14102564102564102</v>
      </c>
      <c r="H38" s="38">
        <f t="shared" si="2"/>
        <v>5.128205128205128E-2</v>
      </c>
      <c r="I38" s="2"/>
    </row>
    <row r="39" spans="2:9" x14ac:dyDescent="0.25">
      <c r="B39" s="24" t="s">
        <v>857</v>
      </c>
      <c r="C39" s="25" t="s">
        <v>513</v>
      </c>
      <c r="D39" s="25"/>
      <c r="E39" s="26" t="s">
        <v>515</v>
      </c>
      <c r="F39" s="25" t="s">
        <v>511</v>
      </c>
      <c r="G39" s="25" t="s">
        <v>512</v>
      </c>
      <c r="H39" s="52"/>
      <c r="I39" s="3"/>
    </row>
    <row r="40" spans="2:9" x14ac:dyDescent="0.25">
      <c r="B40" s="28" t="s">
        <v>700</v>
      </c>
      <c r="C40" s="29">
        <f>COUNTIF(Table1[Q075],"&gt;0")</f>
        <v>58</v>
      </c>
      <c r="D40" s="29"/>
      <c r="E40" s="30">
        <f>COUNTA(Table1[Drug_Trial])-C40</f>
        <v>20</v>
      </c>
      <c r="F40" s="40">
        <f>AVERAGE(Table1[Q075])</f>
        <v>587.4655172413793</v>
      </c>
      <c r="G40" s="40">
        <f>MEDIAN(Table1[Q075])</f>
        <v>337</v>
      </c>
      <c r="H40" s="32"/>
      <c r="I40" s="3"/>
    </row>
    <row r="41" spans="2:9" ht="90" x14ac:dyDescent="0.25">
      <c r="B41" s="33"/>
      <c r="C41" s="34"/>
      <c r="D41" s="34"/>
      <c r="E41" s="35"/>
      <c r="F41" s="34"/>
      <c r="G41" s="34"/>
      <c r="H41" s="36"/>
      <c r="I41" s="2" t="str">
        <f>"Of "&amp;$C$2&amp;" included CSRs, we were able to identify the "&amp;B39&amp;" in "&amp;F37&amp;" ("&amp;ROUND(F38*100,1)&amp;"%). Of those for which we could directly access the content (n="&amp;C40&amp;"), the mean page length was "&amp;ROUND(F40,1)&amp;" (median "&amp;G40&amp;")."</f>
        <v>Of 78 included CSRs, we were able to identify the Tables/figs not in text in 63 (80.8%). Of those for which we could directly access the content (n=58), the mean page length was 587.5 (median 337).</v>
      </c>
    </row>
    <row r="42" spans="2:9" x14ac:dyDescent="0.25">
      <c r="B42" s="8" t="s">
        <v>519</v>
      </c>
      <c r="C42" s="6" t="s">
        <v>513</v>
      </c>
      <c r="D42" s="6"/>
      <c r="E42" s="9" t="s">
        <v>515</v>
      </c>
      <c r="F42" s="6" t="s">
        <v>2</v>
      </c>
      <c r="G42" s="6" t="s">
        <v>4</v>
      </c>
      <c r="H42" s="10" t="s">
        <v>510</v>
      </c>
      <c r="I42" s="3"/>
    </row>
    <row r="43" spans="2:9" x14ac:dyDescent="0.25">
      <c r="B43" s="11" t="s">
        <v>499</v>
      </c>
      <c r="C43" s="12">
        <f>COUNTA(Table1[Q082])</f>
        <v>78</v>
      </c>
      <c r="D43" s="12"/>
      <c r="E43" s="13">
        <f>COUNTA(Table1[Drug_Trial])-C43</f>
        <v>0</v>
      </c>
      <c r="F43" s="12">
        <f>COUNTIF(Table1[Q082],"Y")</f>
        <v>73</v>
      </c>
      <c r="G43" s="12">
        <f>COUNTIF(Table1[Q082],"N")</f>
        <v>4</v>
      </c>
      <c r="H43" s="14">
        <f>C43-SUM(F43:G43)</f>
        <v>1</v>
      </c>
      <c r="I43" s="3"/>
    </row>
    <row r="44" spans="2:9" x14ac:dyDescent="0.25">
      <c r="B44" s="15"/>
      <c r="C44" s="16"/>
      <c r="D44" s="16"/>
      <c r="E44" s="17"/>
      <c r="F44" s="20">
        <f>F43/$C43</f>
        <v>0.9358974358974359</v>
      </c>
      <c r="G44" s="20">
        <f t="shared" ref="G44" si="3">G43/$C43</f>
        <v>5.128205128205128E-2</v>
      </c>
      <c r="H44" s="21">
        <f t="shared" ref="H44" si="4">H43/$C43</f>
        <v>1.282051282051282E-2</v>
      </c>
      <c r="I44" s="2"/>
    </row>
    <row r="45" spans="2:9" x14ac:dyDescent="0.25">
      <c r="B45" s="8" t="s">
        <v>530</v>
      </c>
      <c r="C45" s="6" t="s">
        <v>513</v>
      </c>
      <c r="D45" s="6"/>
      <c r="E45" s="9" t="s">
        <v>515</v>
      </c>
      <c r="F45" s="7" t="s">
        <v>511</v>
      </c>
      <c r="G45" s="7" t="s">
        <v>512</v>
      </c>
      <c r="H45" s="22"/>
      <c r="I45" s="3"/>
    </row>
    <row r="46" spans="2:9" x14ac:dyDescent="0.25">
      <c r="B46" s="11" t="s">
        <v>497</v>
      </c>
      <c r="C46" s="12">
        <f>COUNTIF(Table1[Q084],"&gt;0")</f>
        <v>41</v>
      </c>
      <c r="D46" s="12"/>
      <c r="E46" s="13">
        <f>COUNTA(Table1[Drug_Trial])-C46</f>
        <v>37</v>
      </c>
      <c r="F46" s="19">
        <f>AVERAGE(Table1[Q084])</f>
        <v>67.878048780487802</v>
      </c>
      <c r="G46" s="19">
        <f>MEDIAN(Table1[Q084])</f>
        <v>62</v>
      </c>
      <c r="H46" s="14"/>
      <c r="I46" s="3"/>
    </row>
    <row r="47" spans="2:9" ht="75" x14ac:dyDescent="0.25">
      <c r="B47" s="11"/>
      <c r="C47" s="16"/>
      <c r="D47" s="16"/>
      <c r="E47" s="17"/>
      <c r="F47" s="16"/>
      <c r="G47" s="16"/>
      <c r="H47" s="18"/>
      <c r="I47" s="2" t="str">
        <f>"Of "&amp;$C$2&amp;" included CSRs, we were able to identify the "&amp;B45&amp;" in "&amp;F43&amp;" ("&amp;ROUND(F44*100,1)&amp;"%). Of those for which we could directly access the content (n="&amp;C46&amp;"), the mean page length was "&amp;ROUND(F46,1)&amp;" (median "&amp;G46&amp;")."</f>
        <v>Of 78 included CSRs, we were able to identify the Protocol in 73 (93.6%). Of those for which we could directly access the content (n=41), the mean page length was 67.9 (median 62).</v>
      </c>
    </row>
    <row r="48" spans="2:9" x14ac:dyDescent="0.25">
      <c r="B48" s="24" t="s">
        <v>520</v>
      </c>
      <c r="C48" s="25" t="s">
        <v>513</v>
      </c>
      <c r="D48" s="25"/>
      <c r="E48" s="26" t="s">
        <v>515</v>
      </c>
      <c r="F48" s="25" t="s">
        <v>2</v>
      </c>
      <c r="G48" s="25" t="s">
        <v>4</v>
      </c>
      <c r="H48" s="27" t="s">
        <v>510</v>
      </c>
      <c r="I48" s="3"/>
    </row>
    <row r="49" spans="2:9" x14ac:dyDescent="0.25">
      <c r="B49" s="28" t="s">
        <v>495</v>
      </c>
      <c r="C49" s="29">
        <f>COUNTA(Table1[Q088])</f>
        <v>78</v>
      </c>
      <c r="D49" s="29"/>
      <c r="E49" s="30">
        <f>COUNTA(Table1[Drug_Trial])-C49</f>
        <v>0</v>
      </c>
      <c r="F49" s="29">
        <f>COUNTIF(Table1[Q088],"Y")</f>
        <v>68</v>
      </c>
      <c r="G49" s="29">
        <f>COUNTIF(Table1[Q088],"N")</f>
        <v>8</v>
      </c>
      <c r="H49" s="32">
        <f>C49-SUM(F49:G49)</f>
        <v>2</v>
      </c>
      <c r="I49" s="3"/>
    </row>
    <row r="50" spans="2:9" x14ac:dyDescent="0.25">
      <c r="B50" s="33"/>
      <c r="C50" s="34"/>
      <c r="D50" s="34"/>
      <c r="E50" s="35"/>
      <c r="F50" s="37">
        <f>F49/$C49</f>
        <v>0.87179487179487181</v>
      </c>
      <c r="G50" s="37">
        <f t="shared" ref="G50" si="5">G49/$C49</f>
        <v>0.10256410256410256</v>
      </c>
      <c r="H50" s="38">
        <f t="shared" ref="H50" si="6">H49/$C49</f>
        <v>2.564102564102564E-2</v>
      </c>
      <c r="I50" s="3"/>
    </row>
    <row r="51" spans="2:9" x14ac:dyDescent="0.25">
      <c r="B51" s="24" t="s">
        <v>531</v>
      </c>
      <c r="C51" s="25" t="s">
        <v>513</v>
      </c>
      <c r="D51" s="25"/>
      <c r="E51" s="26" t="s">
        <v>515</v>
      </c>
      <c r="F51" s="39" t="s">
        <v>511</v>
      </c>
      <c r="G51" s="39" t="s">
        <v>512</v>
      </c>
      <c r="H51" s="27"/>
      <c r="I51" s="3"/>
    </row>
    <row r="52" spans="2:9" x14ac:dyDescent="0.25">
      <c r="B52" s="28" t="s">
        <v>493</v>
      </c>
      <c r="C52" s="29">
        <f>COUNTIF(Table1[Q090],"&gt;0")</f>
        <v>33</v>
      </c>
      <c r="D52" s="29"/>
      <c r="E52" s="30">
        <f>COUNTA(Table1[Drug_Trial])-C52</f>
        <v>45</v>
      </c>
      <c r="F52" s="40">
        <f>AVERAGE(Table1[Q090])</f>
        <v>210.4848484848485</v>
      </c>
      <c r="G52" s="40">
        <f>MEDIAN(Table1[Q090])</f>
        <v>133</v>
      </c>
      <c r="H52" s="32"/>
      <c r="I52" s="3"/>
    </row>
    <row r="53" spans="2:9" ht="75" x14ac:dyDescent="0.25">
      <c r="B53" s="28"/>
      <c r="C53" s="34"/>
      <c r="D53" s="34"/>
      <c r="E53" s="35"/>
      <c r="F53" s="34"/>
      <c r="G53" s="34"/>
      <c r="H53" s="36"/>
      <c r="I53" s="2" t="str">
        <f>"Of "&amp;$C$2&amp;" included CSRs, we were able to identify the "&amp;B51&amp;" in "&amp;F49&amp;" ("&amp;ROUND(F50*100,1)&amp;"%). Of those for which we could directly access the content (n="&amp;C52&amp;"), the mean page length was "&amp;ROUND(F52,1)&amp;" (median "&amp;G52&amp;")."</f>
        <v>Of 78 included CSRs, we were able to identify the Blank CRF in 68 (87.2%). Of those for which we could directly access the content (n=33), the mean page length was 210.5 (median 133).</v>
      </c>
    </row>
    <row r="54" spans="2:9" x14ac:dyDescent="0.25">
      <c r="B54" s="8" t="s">
        <v>521</v>
      </c>
      <c r="C54" s="6" t="s">
        <v>513</v>
      </c>
      <c r="D54" s="6"/>
      <c r="E54" s="9" t="s">
        <v>515</v>
      </c>
      <c r="F54" s="6" t="s">
        <v>2</v>
      </c>
      <c r="G54" s="6" t="s">
        <v>4</v>
      </c>
      <c r="H54" s="10" t="s">
        <v>510</v>
      </c>
      <c r="I54" s="3"/>
    </row>
    <row r="55" spans="2:9" x14ac:dyDescent="0.25">
      <c r="B55" s="11" t="s">
        <v>491</v>
      </c>
      <c r="C55" s="12">
        <f>COUNTA(Table1[Q109])</f>
        <v>78</v>
      </c>
      <c r="D55" s="12"/>
      <c r="E55" s="13">
        <f>COUNTA(Table1[Drug_Trial])-C55</f>
        <v>0</v>
      </c>
      <c r="F55" s="12">
        <f>COUNTIF(Table1[Q109],"Y")</f>
        <v>55</v>
      </c>
      <c r="G55" s="12">
        <f>COUNTIF(Table1[Q109],"N")</f>
        <v>16</v>
      </c>
      <c r="H55" s="14">
        <f>C55-SUM(F55:G55)</f>
        <v>7</v>
      </c>
      <c r="I55" s="3"/>
    </row>
    <row r="56" spans="2:9" x14ac:dyDescent="0.25">
      <c r="B56" s="15"/>
      <c r="C56" s="16"/>
      <c r="D56" s="16"/>
      <c r="E56" s="17"/>
      <c r="F56" s="20">
        <f>F55/$C55</f>
        <v>0.70512820512820518</v>
      </c>
      <c r="G56" s="20">
        <f t="shared" ref="G56" si="7">G55/$C55</f>
        <v>0.20512820512820512</v>
      </c>
      <c r="H56" s="21">
        <f t="shared" ref="H56" si="8">H55/$C55</f>
        <v>8.9743589743589744E-2</v>
      </c>
      <c r="I56" s="3"/>
    </row>
    <row r="57" spans="2:9" x14ac:dyDescent="0.25">
      <c r="B57" s="8" t="s">
        <v>542</v>
      </c>
      <c r="C57" s="6" t="s">
        <v>513</v>
      </c>
      <c r="D57" s="6"/>
      <c r="E57" s="9" t="s">
        <v>515</v>
      </c>
      <c r="F57" s="7" t="s">
        <v>511</v>
      </c>
      <c r="G57" s="7" t="s">
        <v>512</v>
      </c>
      <c r="H57" s="10"/>
      <c r="I57" s="3"/>
    </row>
    <row r="58" spans="2:9" x14ac:dyDescent="0.25">
      <c r="B58" s="11" t="s">
        <v>489</v>
      </c>
      <c r="C58" s="12">
        <f>COUNTIF(Table1[Q111],"&gt;0")</f>
        <v>37</v>
      </c>
      <c r="D58" s="12"/>
      <c r="E58" s="13">
        <f>COUNTA(Table1[Drug_Trial])-C58</f>
        <v>41</v>
      </c>
      <c r="F58" s="19">
        <f>AVERAGE(Table1[Q111])</f>
        <v>24.54054054054054</v>
      </c>
      <c r="G58" s="19">
        <f>MEDIAN(Table1[Q111])</f>
        <v>15</v>
      </c>
      <c r="H58" s="14"/>
      <c r="I58" s="3"/>
    </row>
    <row r="59" spans="2:9" ht="75" x14ac:dyDescent="0.25">
      <c r="B59" s="11"/>
      <c r="C59" s="16"/>
      <c r="D59" s="16"/>
      <c r="E59" s="17"/>
      <c r="F59" s="16"/>
      <c r="G59" s="16"/>
      <c r="H59" s="18"/>
      <c r="I59" s="2" t="str">
        <f>"Of "&amp;$C$2&amp;" included CSRs, we were able to identify the "&amp;B57&amp;" in "&amp;F55&amp;" ("&amp;ROUND(F56*100,1)&amp;"%). Of those for which we could directly access the content (n="&amp;C58&amp;"), the mean page length was "&amp;ROUND(F58,1)&amp;" (median "&amp;G58&amp;")."</f>
        <v>Of 78 included CSRs, we were able to identify the SAP in 55 (70.5%). Of those for which we could directly access the content (n=37), the mean page length was 24.5 (median 15).</v>
      </c>
    </row>
    <row r="60" spans="2:9" x14ac:dyDescent="0.25">
      <c r="B60" s="24" t="s">
        <v>522</v>
      </c>
      <c r="C60" s="25" t="s">
        <v>513</v>
      </c>
      <c r="D60" s="25"/>
      <c r="E60" s="26" t="s">
        <v>515</v>
      </c>
      <c r="F60" s="25" t="s">
        <v>2</v>
      </c>
      <c r="G60" s="25" t="s">
        <v>4</v>
      </c>
      <c r="H60" s="27" t="s">
        <v>510</v>
      </c>
      <c r="I60" s="3"/>
    </row>
    <row r="61" spans="2:9" x14ac:dyDescent="0.25">
      <c r="B61" s="28" t="s">
        <v>487</v>
      </c>
      <c r="C61" s="29">
        <f>COUNTA(Table1[Q138])</f>
        <v>77</v>
      </c>
      <c r="D61" s="29"/>
      <c r="E61" s="30">
        <f>COUNTA(Table1[Drug_Trial])-C61</f>
        <v>1</v>
      </c>
      <c r="F61" s="29">
        <f>COUNTIF(Table1[Q138],"Y")</f>
        <v>53</v>
      </c>
      <c r="G61" s="29">
        <f>COUNTIF(Table1[Q138],"N")</f>
        <v>15</v>
      </c>
      <c r="H61" s="32">
        <f>C61-SUM(F61:G61)</f>
        <v>9</v>
      </c>
      <c r="I61" s="3"/>
    </row>
    <row r="62" spans="2:9" x14ac:dyDescent="0.25">
      <c r="B62" s="33"/>
      <c r="C62" s="34"/>
      <c r="D62" s="34"/>
      <c r="E62" s="35"/>
      <c r="F62" s="37">
        <f>F61/$C61</f>
        <v>0.68831168831168832</v>
      </c>
      <c r="G62" s="37">
        <f t="shared" ref="G62" si="9">G61/$C61</f>
        <v>0.19480519480519481</v>
      </c>
      <c r="H62" s="38">
        <f t="shared" ref="H62" si="10">H61/$C61</f>
        <v>0.11688311688311688</v>
      </c>
      <c r="I62" s="3"/>
    </row>
    <row r="63" spans="2:9" x14ac:dyDescent="0.25">
      <c r="B63" s="24" t="s">
        <v>543</v>
      </c>
      <c r="C63" s="25" t="s">
        <v>513</v>
      </c>
      <c r="D63" s="25"/>
      <c r="E63" s="26" t="s">
        <v>515</v>
      </c>
      <c r="F63" s="39" t="s">
        <v>511</v>
      </c>
      <c r="G63" s="39" t="s">
        <v>512</v>
      </c>
      <c r="H63" s="27"/>
      <c r="I63" s="3"/>
    </row>
    <row r="64" spans="2:9" x14ac:dyDescent="0.25">
      <c r="B64" s="28" t="s">
        <v>485</v>
      </c>
      <c r="C64" s="29">
        <f>COUNTIF(Table1[Q140],"&gt;0")</f>
        <v>19</v>
      </c>
      <c r="D64" s="29"/>
      <c r="E64" s="30">
        <f>COUNTA(Table1[Drug_Trial])-C64</f>
        <v>59</v>
      </c>
      <c r="F64" s="40">
        <f>AVERAGE(Table1[Q140])</f>
        <v>1699.6842105263158</v>
      </c>
      <c r="G64" s="40">
        <f>MEDIAN(Table1[Q140])</f>
        <v>447</v>
      </c>
      <c r="H64" s="32"/>
      <c r="I64" s="3"/>
    </row>
    <row r="65" spans="2:9" ht="75" x14ac:dyDescent="0.25">
      <c r="B65" s="28"/>
      <c r="C65" s="34"/>
      <c r="D65" s="34"/>
      <c r="E65" s="35"/>
      <c r="F65" s="34"/>
      <c r="G65" s="34"/>
      <c r="H65" s="36"/>
      <c r="I65" s="2" t="str">
        <f>"Of "&amp;$C$2&amp;" included CSRs, we were able to identify the "&amp;B63&amp;" in "&amp;F61&amp;" ("&amp;ROUND(F62*100,1)&amp;"%). Of those for which we could directly access the content (n="&amp;C64&amp;"), the mean page length was "&amp;ROUND(F64,1)&amp;" (median "&amp;G64&amp;")."</f>
        <v>Of 78 included CSRs, we were able to identify the IPD efficacy in 53 (68.8%). Of those for which we could directly access the content (n=19), the mean page length was 1699.7 (median 447).</v>
      </c>
    </row>
    <row r="66" spans="2:9" x14ac:dyDescent="0.25">
      <c r="B66" s="8" t="s">
        <v>523</v>
      </c>
      <c r="C66" s="6" t="s">
        <v>513</v>
      </c>
      <c r="D66" s="6"/>
      <c r="E66" s="9" t="s">
        <v>515</v>
      </c>
      <c r="F66" s="6" t="s">
        <v>2</v>
      </c>
      <c r="G66" s="6" t="s">
        <v>4</v>
      </c>
      <c r="H66" s="10" t="s">
        <v>510</v>
      </c>
      <c r="I66" s="3"/>
    </row>
    <row r="67" spans="2:9" x14ac:dyDescent="0.25">
      <c r="B67" s="11" t="s">
        <v>483</v>
      </c>
      <c r="C67" s="12">
        <f>COUNTA(Table1[Q141])</f>
        <v>77</v>
      </c>
      <c r="D67" s="12"/>
      <c r="E67" s="13">
        <f>COUNTA(Table1[Drug_Trial])-C67</f>
        <v>1</v>
      </c>
      <c r="F67" s="12">
        <f>COUNTIF(Table1[Q141],"Y")</f>
        <v>62</v>
      </c>
      <c r="G67" s="12">
        <f>COUNTIF(Table1[Q141],"N")</f>
        <v>7</v>
      </c>
      <c r="H67" s="14">
        <f>C67-SUM(F67:G67)</f>
        <v>8</v>
      </c>
      <c r="I67" s="3"/>
    </row>
    <row r="68" spans="2:9" x14ac:dyDescent="0.25">
      <c r="B68" s="15"/>
      <c r="C68" s="16"/>
      <c r="D68" s="16"/>
      <c r="E68" s="17"/>
      <c r="F68" s="20">
        <f>F67/$C67</f>
        <v>0.80519480519480524</v>
      </c>
      <c r="G68" s="20">
        <f t="shared" ref="G68" si="11">G67/$C67</f>
        <v>9.0909090909090912E-2</v>
      </c>
      <c r="H68" s="21">
        <f t="shared" ref="H68" si="12">H67/$C67</f>
        <v>0.1038961038961039</v>
      </c>
      <c r="I68" s="3"/>
    </row>
    <row r="69" spans="2:9" x14ac:dyDescent="0.25">
      <c r="B69" s="8" t="s">
        <v>544</v>
      </c>
      <c r="C69" s="6" t="s">
        <v>513</v>
      </c>
      <c r="D69" s="6"/>
      <c r="E69" s="9" t="s">
        <v>515</v>
      </c>
      <c r="F69" s="7" t="s">
        <v>511</v>
      </c>
      <c r="G69" s="7" t="s">
        <v>512</v>
      </c>
      <c r="H69" s="10"/>
      <c r="I69" s="3"/>
    </row>
    <row r="70" spans="2:9" x14ac:dyDescent="0.25">
      <c r="B70" s="11" t="s">
        <v>481</v>
      </c>
      <c r="C70" s="12">
        <f>COUNTIF(Table1[Q143],"&gt;0")</f>
        <v>26</v>
      </c>
      <c r="D70" s="12"/>
      <c r="E70" s="13">
        <f>COUNTA(Table1[Drug_Trial])-C70</f>
        <v>52</v>
      </c>
      <c r="F70" s="19">
        <f>AVERAGE(Table1[Q143])</f>
        <v>635.61538461538464</v>
      </c>
      <c r="G70" s="19">
        <f>MEDIAN(Table1[Q143])</f>
        <v>109.5</v>
      </c>
      <c r="H70" s="14"/>
      <c r="I70" s="3"/>
    </row>
    <row r="71" spans="2:9" ht="75" x14ac:dyDescent="0.25">
      <c r="B71" s="11"/>
      <c r="C71" s="16"/>
      <c r="D71" s="16"/>
      <c r="E71" s="17"/>
      <c r="F71" s="16"/>
      <c r="G71" s="16"/>
      <c r="H71" s="18"/>
      <c r="I71" s="2" t="str">
        <f>"Of "&amp;$C$2&amp;" included CSRs, we were able to identify the "&amp;B69&amp;" in "&amp;F67&amp;" ("&amp;ROUND(F68*100,1)&amp;"%). Of those for which we could directly access the content (n="&amp;C70&amp;"), the mean page length was "&amp;ROUND(F70,1)&amp;" (median "&amp;G70&amp;")."</f>
        <v>Of 78 included CSRs, we were able to identify the IPD safety in 62 (80.5%). Of those for which we could directly access the content (n=26), the mean page length was 635.6 (median 109.5).</v>
      </c>
    </row>
    <row r="72" spans="2:9" x14ac:dyDescent="0.25">
      <c r="B72" s="24" t="s">
        <v>524</v>
      </c>
      <c r="C72" s="25" t="s">
        <v>513</v>
      </c>
      <c r="D72" s="25"/>
      <c r="E72" s="26" t="s">
        <v>515</v>
      </c>
      <c r="F72" s="25" t="s">
        <v>2</v>
      </c>
      <c r="G72" s="25" t="s">
        <v>4</v>
      </c>
      <c r="H72" s="27" t="s">
        <v>510</v>
      </c>
      <c r="I72" s="3"/>
    </row>
    <row r="73" spans="2:9" x14ac:dyDescent="0.25">
      <c r="B73" s="28" t="s">
        <v>479</v>
      </c>
      <c r="C73" s="29">
        <f>COUNTA(Table1[Q150])</f>
        <v>77</v>
      </c>
      <c r="D73" s="29"/>
      <c r="E73" s="30">
        <f>COUNTA(Table1[Drug_Trial])-C73</f>
        <v>1</v>
      </c>
      <c r="F73" s="29">
        <f>COUNTIF(Table1[Q150],"Y")</f>
        <v>16</v>
      </c>
      <c r="G73" s="29">
        <f>COUNTIF(Table1[Q150],"N")</f>
        <v>52</v>
      </c>
      <c r="H73" s="32">
        <f>C73-SUM(F73:G73)</f>
        <v>9</v>
      </c>
      <c r="I73" s="3"/>
    </row>
    <row r="74" spans="2:9" x14ac:dyDescent="0.25">
      <c r="B74" s="33"/>
      <c r="C74" s="34"/>
      <c r="D74" s="34"/>
      <c r="E74" s="35"/>
      <c r="F74" s="37">
        <f>F73/$C73</f>
        <v>0.20779220779220781</v>
      </c>
      <c r="G74" s="37">
        <f t="shared" ref="G74" si="13">G73/$C73</f>
        <v>0.67532467532467533</v>
      </c>
      <c r="H74" s="38">
        <f t="shared" ref="H74" si="14">H73/$C73</f>
        <v>0.11688311688311688</v>
      </c>
      <c r="I74" s="3"/>
    </row>
    <row r="75" spans="2:9" x14ac:dyDescent="0.25">
      <c r="B75" s="24" t="s">
        <v>545</v>
      </c>
      <c r="C75" s="25" t="s">
        <v>513</v>
      </c>
      <c r="D75" s="25"/>
      <c r="E75" s="26" t="s">
        <v>515</v>
      </c>
      <c r="F75" s="39" t="s">
        <v>511</v>
      </c>
      <c r="G75" s="39" t="s">
        <v>512</v>
      </c>
      <c r="H75" s="27"/>
      <c r="I75" s="3"/>
    </row>
    <row r="76" spans="2:9" x14ac:dyDescent="0.25">
      <c r="B76" s="28" t="s">
        <v>477</v>
      </c>
      <c r="C76" s="29">
        <f>COUNTIF(Table1[Q152],"&gt;0")</f>
        <v>1</v>
      </c>
      <c r="D76" s="29"/>
      <c r="E76" s="30">
        <f>COUNTA(Table1[Drug_Trial])-C76</f>
        <v>77</v>
      </c>
      <c r="F76" s="40">
        <f>AVERAGE(Table1[Q152])</f>
        <v>765</v>
      </c>
      <c r="G76" s="40">
        <f>MEDIAN(Table1[Q152])</f>
        <v>765</v>
      </c>
      <c r="H76" s="32"/>
      <c r="I76" s="3"/>
    </row>
    <row r="77" spans="2:9" ht="75" x14ac:dyDescent="0.25">
      <c r="B77" s="33"/>
      <c r="C77" s="34"/>
      <c r="D77" s="34"/>
      <c r="E77" s="35"/>
      <c r="F77" s="34"/>
      <c r="G77" s="34"/>
      <c r="H77" s="36"/>
      <c r="I77" s="2" t="str">
        <f>"Of "&amp;$C$2&amp;" included CSRs, we were able to identify the "&amp;B75&amp;" in "&amp;F73&amp;" ("&amp;ROUND(F74*100,1)&amp;"%). Of those for which we could directly access the content (n="&amp;C76&amp;"), the mean page length was "&amp;ROUND(F76,1)&amp;" (median "&amp;G76&amp;")."</f>
        <v>Of 78 included CSRs, we were able to identify the Original CRFs in 16 (20.8%). Of those for which we could directly access the content (n=1), the mean page length was 765 (median 765).</v>
      </c>
    </row>
    <row r="78" spans="2:9" x14ac:dyDescent="0.25">
      <c r="I78" s="3"/>
    </row>
    <row r="79" spans="2:9" x14ac:dyDescent="0.25">
      <c r="I79" s="3"/>
    </row>
  </sheetData>
  <mergeCells count="1">
    <mergeCell ref="E5:F5"/>
  </mergeCells>
  <pageMargins left="0.7" right="0.7" top="0.75" bottom="0.75" header="0.3" footer="0.3"/>
  <pageSetup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F10" sqref="F10"/>
    </sheetView>
  </sheetViews>
  <sheetFormatPr defaultRowHeight="15" x14ac:dyDescent="0.25"/>
  <cols>
    <col min="1" max="1" width="2.140625" customWidth="1"/>
    <col min="2" max="2" width="16.7109375" customWidth="1"/>
    <col min="3" max="3" width="17.85546875" customWidth="1"/>
    <col min="4" max="4" width="28.7109375" customWidth="1"/>
    <col min="5" max="5" width="24.85546875" bestFit="1" customWidth="1"/>
    <col min="6" max="6" width="25.140625" bestFit="1" customWidth="1"/>
  </cols>
  <sheetData>
    <row r="1" spans="1:9" ht="28.5" x14ac:dyDescent="0.45">
      <c r="B1" s="88" t="s">
        <v>885</v>
      </c>
      <c r="F1" s="46"/>
      <c r="G1" s="46"/>
      <c r="H1" s="46"/>
      <c r="I1" s="46"/>
    </row>
    <row r="2" spans="1:9" x14ac:dyDescent="0.25">
      <c r="E2" s="46"/>
      <c r="F2" s="46"/>
      <c r="G2" s="46"/>
      <c r="H2" s="46"/>
      <c r="I2" s="46"/>
    </row>
    <row r="3" spans="1:9" x14ac:dyDescent="0.25">
      <c r="E3" s="46"/>
      <c r="F3" s="46"/>
      <c r="G3" s="46"/>
      <c r="H3" s="46"/>
      <c r="I3" s="46"/>
    </row>
    <row r="4" spans="1:9" ht="15.75" thickBot="1" x14ac:dyDescent="0.3">
      <c r="A4" s="50"/>
      <c r="B4" s="50"/>
      <c r="C4" s="55"/>
      <c r="D4" s="55"/>
      <c r="E4" s="50"/>
      <c r="F4" s="86"/>
      <c r="G4" s="86"/>
      <c r="H4" s="46"/>
      <c r="I4" s="46"/>
    </row>
    <row r="5" spans="1:9" x14ac:dyDescent="0.25">
      <c r="A5" s="50"/>
      <c r="B5" s="93" t="s">
        <v>860</v>
      </c>
      <c r="C5" s="94" t="s">
        <v>861</v>
      </c>
      <c r="D5" s="95" t="s">
        <v>884</v>
      </c>
      <c r="E5" s="77"/>
      <c r="F5" s="46"/>
      <c r="G5" s="86"/>
      <c r="H5" s="46"/>
      <c r="I5" s="46"/>
    </row>
    <row r="6" spans="1:9" x14ac:dyDescent="0.25">
      <c r="A6" s="50"/>
      <c r="B6" s="98" t="s">
        <v>886</v>
      </c>
      <c r="C6" s="99"/>
      <c r="D6" s="100"/>
      <c r="E6" s="77"/>
      <c r="F6" s="46"/>
      <c r="G6" s="86"/>
      <c r="H6" s="46"/>
      <c r="I6" s="46"/>
    </row>
    <row r="7" spans="1:9" x14ac:dyDescent="0.25">
      <c r="A7" s="50"/>
      <c r="B7" s="72" t="s">
        <v>864</v>
      </c>
      <c r="C7" s="73">
        <f t="shared" ref="C7:C15" si="0">GETPIVOTDATA("Studies published",$B$24,"Drug",B7)</f>
        <v>1</v>
      </c>
      <c r="D7" s="44" t="str">
        <f t="shared" ref="D7:D15" si="1">ROUND(GETPIVOTDATA("Average of Compression factor",$B$24,"Drug",B7),0)&amp;" ("&amp;ROUND(GETPIVOTDATA("Min of Compression factor",$B$24,"Drug",B7),0)&amp;" - "&amp;ROUND(GETPIVOTDATA("Max of Compression factor",$B$24,"Drug",B7),0)&amp;")"</f>
        <v>672 (672 - 672)</v>
      </c>
      <c r="E7" s="64"/>
      <c r="F7" s="46"/>
      <c r="G7" s="86"/>
      <c r="H7" s="46"/>
      <c r="I7" s="46"/>
    </row>
    <row r="8" spans="1:9" x14ac:dyDescent="0.25">
      <c r="A8" s="50"/>
      <c r="B8" s="63" t="s">
        <v>867</v>
      </c>
      <c r="C8" s="64">
        <f t="shared" si="0"/>
        <v>5</v>
      </c>
      <c r="D8" s="67" t="str">
        <f t="shared" si="1"/>
        <v>11 (4 - 19)</v>
      </c>
      <c r="E8" s="64"/>
      <c r="F8" s="46"/>
      <c r="G8" s="86"/>
      <c r="H8" s="46"/>
      <c r="I8" s="46"/>
    </row>
    <row r="9" spans="1:9" x14ac:dyDescent="0.25">
      <c r="A9" s="50"/>
      <c r="B9" s="72" t="s">
        <v>868</v>
      </c>
      <c r="C9" s="73">
        <f t="shared" si="0"/>
        <v>1</v>
      </c>
      <c r="D9" s="44" t="str">
        <f t="shared" si="1"/>
        <v>41 (41 - 41)</v>
      </c>
      <c r="E9" s="66"/>
      <c r="F9" s="46"/>
      <c r="G9" s="86"/>
      <c r="H9" s="46"/>
      <c r="I9" s="46"/>
    </row>
    <row r="10" spans="1:9" x14ac:dyDescent="0.25">
      <c r="A10" s="50"/>
      <c r="B10" s="63" t="s">
        <v>869</v>
      </c>
      <c r="C10" s="64">
        <f t="shared" si="0"/>
        <v>2</v>
      </c>
      <c r="D10" s="67" t="str">
        <f t="shared" si="1"/>
        <v>488 (367 - 609)</v>
      </c>
      <c r="E10" s="66"/>
      <c r="F10" s="46"/>
      <c r="G10" s="86"/>
      <c r="H10" s="46"/>
      <c r="I10" s="46"/>
    </row>
    <row r="11" spans="1:9" x14ac:dyDescent="0.25">
      <c r="A11" s="50"/>
      <c r="B11" s="72" t="s">
        <v>870</v>
      </c>
      <c r="C11" s="73">
        <f t="shared" si="0"/>
        <v>1</v>
      </c>
      <c r="D11" s="44" t="str">
        <f t="shared" si="1"/>
        <v>19 (19 - 19)</v>
      </c>
      <c r="E11" s="66"/>
      <c r="F11" s="46"/>
      <c r="G11" s="86"/>
      <c r="H11" s="46"/>
      <c r="I11" s="46"/>
    </row>
    <row r="12" spans="1:9" x14ac:dyDescent="0.25">
      <c r="A12" s="50"/>
      <c r="B12" s="63" t="s">
        <v>862</v>
      </c>
      <c r="C12" s="64">
        <f t="shared" si="0"/>
        <v>12</v>
      </c>
      <c r="D12" s="67" t="str">
        <f t="shared" si="1"/>
        <v>195 (1 - 1221)</v>
      </c>
      <c r="E12" s="66"/>
      <c r="F12" s="46"/>
      <c r="G12" s="86"/>
      <c r="H12" s="46"/>
      <c r="I12" s="46"/>
    </row>
    <row r="13" spans="1:9" x14ac:dyDescent="0.25">
      <c r="A13" s="50"/>
      <c r="B13" s="72" t="s">
        <v>872</v>
      </c>
      <c r="C13" s="73">
        <f t="shared" si="0"/>
        <v>2</v>
      </c>
      <c r="D13" s="44" t="str">
        <f t="shared" si="1"/>
        <v>578 (352 - 803)</v>
      </c>
      <c r="E13" s="66"/>
      <c r="F13" s="46"/>
      <c r="G13" s="86"/>
      <c r="H13" s="46"/>
      <c r="I13" s="46"/>
    </row>
    <row r="14" spans="1:9" x14ac:dyDescent="0.25">
      <c r="A14" s="50"/>
      <c r="B14" s="63" t="s">
        <v>873</v>
      </c>
      <c r="C14" s="66">
        <f t="shared" si="0"/>
        <v>5</v>
      </c>
      <c r="D14" s="67" t="str">
        <f t="shared" si="1"/>
        <v>88 (9 - 245)</v>
      </c>
      <c r="E14" s="66"/>
      <c r="F14" s="46"/>
      <c r="G14" s="86"/>
      <c r="H14" s="46"/>
      <c r="I14" s="46"/>
    </row>
    <row r="15" spans="1:9" x14ac:dyDescent="0.25">
      <c r="A15" s="50"/>
      <c r="B15" s="90" t="s">
        <v>875</v>
      </c>
      <c r="C15" s="91">
        <f t="shared" si="0"/>
        <v>8</v>
      </c>
      <c r="D15" s="92" t="str">
        <f t="shared" si="1"/>
        <v>54 (28 - 92)</v>
      </c>
      <c r="E15" s="66"/>
      <c r="F15" s="46"/>
      <c r="G15" s="86"/>
      <c r="H15" s="46"/>
      <c r="I15" s="46"/>
    </row>
    <row r="16" spans="1:9" x14ac:dyDescent="0.25">
      <c r="A16" s="50"/>
      <c r="B16" s="101" t="s">
        <v>887</v>
      </c>
      <c r="C16" s="102"/>
      <c r="D16" s="103"/>
      <c r="E16" s="66"/>
      <c r="F16" s="46"/>
      <c r="G16" s="86"/>
      <c r="H16" s="46"/>
      <c r="I16" s="46"/>
    </row>
    <row r="17" spans="1:9" x14ac:dyDescent="0.25">
      <c r="A17" s="50"/>
      <c r="B17" s="72" t="s">
        <v>865</v>
      </c>
      <c r="C17" s="73">
        <f>GETPIVOTDATA("Studies published",$B$24,"Drug",B17)</f>
        <v>1</v>
      </c>
      <c r="D17" s="44">
        <v>379</v>
      </c>
      <c r="E17" s="66"/>
      <c r="F17" s="46"/>
      <c r="G17" s="86"/>
      <c r="H17" s="46"/>
      <c r="I17" s="46"/>
    </row>
    <row r="18" spans="1:9" x14ac:dyDescent="0.25">
      <c r="A18" s="50"/>
      <c r="B18" s="63" t="s">
        <v>867</v>
      </c>
      <c r="C18" s="66">
        <v>1</v>
      </c>
      <c r="D18" s="67">
        <v>8805</v>
      </c>
      <c r="E18" s="66"/>
      <c r="F18" s="46"/>
      <c r="G18" s="86"/>
      <c r="H18" s="46"/>
      <c r="I18" s="46"/>
    </row>
    <row r="19" spans="1:9" ht="15.75" thickBot="1" x14ac:dyDescent="0.3">
      <c r="A19" s="50"/>
      <c r="B19" s="81" t="s">
        <v>871</v>
      </c>
      <c r="C19" s="82">
        <f>GETPIVOTDATA("Studies published",$B$24,"Drug",B19)</f>
        <v>9</v>
      </c>
      <c r="D19" s="83" t="str">
        <f>ROUND(GETPIVOTDATA("Average of Compression factor",$B$24,"Drug",B19),0)&amp;" ("&amp;ROUND(GETPIVOTDATA("Min of Compression factor",$B$24,"Drug",B19),0)&amp;" - "&amp;ROUND(GETPIVOTDATA("Max of Compression factor",$B$24,"Drug",B19),0)&amp;")"</f>
        <v>1021 (50 - 5473)</v>
      </c>
      <c r="E19" s="66"/>
      <c r="F19" s="46"/>
      <c r="G19" s="86"/>
      <c r="H19" s="46"/>
      <c r="I19" s="46"/>
    </row>
    <row r="20" spans="1:9" x14ac:dyDescent="0.25">
      <c r="A20" s="50"/>
      <c r="B20" s="87"/>
      <c r="C20" s="66"/>
      <c r="D20" s="51"/>
      <c r="E20" s="66"/>
      <c r="F20" s="46"/>
      <c r="G20" s="86"/>
      <c r="H20" s="46"/>
      <c r="I20" s="46"/>
    </row>
    <row r="21" spans="1:9" x14ac:dyDescent="0.25">
      <c r="D21" s="46"/>
      <c r="E21" s="89"/>
      <c r="F21" s="46"/>
      <c r="G21" s="46"/>
      <c r="H21" s="46"/>
      <c r="I21" s="46"/>
    </row>
    <row r="22" spans="1:9" x14ac:dyDescent="0.25">
      <c r="A22" s="50"/>
      <c r="B22" s="78" t="s">
        <v>557</v>
      </c>
      <c r="C22" t="s">
        <v>878</v>
      </c>
      <c r="D22" s="86"/>
      <c r="E22" s="85"/>
      <c r="F22" s="86"/>
      <c r="G22" s="86"/>
      <c r="H22" s="46"/>
      <c r="I22" s="46"/>
    </row>
    <row r="23" spans="1:9" x14ac:dyDescent="0.25">
      <c r="D23" s="46"/>
      <c r="E23" s="46"/>
      <c r="F23" s="46"/>
      <c r="G23" s="46"/>
      <c r="H23" s="46"/>
      <c r="I23" s="46"/>
    </row>
    <row r="24" spans="1:9" x14ac:dyDescent="0.25">
      <c r="B24" s="78" t="s">
        <v>876</v>
      </c>
      <c r="C24" t="s">
        <v>882</v>
      </c>
      <c r="D24" t="s">
        <v>880</v>
      </c>
      <c r="E24" t="s">
        <v>881</v>
      </c>
      <c r="F24" t="s">
        <v>883</v>
      </c>
    </row>
    <row r="25" spans="1:9" x14ac:dyDescent="0.25">
      <c r="B25" s="79" t="s">
        <v>864</v>
      </c>
      <c r="C25" s="42">
        <v>1</v>
      </c>
      <c r="D25" s="84">
        <v>671.85714285714289</v>
      </c>
      <c r="E25" s="84">
        <v>671.85714285714289</v>
      </c>
      <c r="F25" s="84">
        <v>671.85714285714289</v>
      </c>
    </row>
    <row r="26" spans="1:9" x14ac:dyDescent="0.25">
      <c r="B26" s="79" t="s">
        <v>865</v>
      </c>
      <c r="C26" s="42">
        <v>1</v>
      </c>
      <c r="D26" s="84" t="e">
        <v>#VALUE!</v>
      </c>
      <c r="E26" s="84" t="e">
        <v>#VALUE!</v>
      </c>
      <c r="F26" s="84" t="e">
        <v>#VALUE!</v>
      </c>
    </row>
    <row r="27" spans="1:9" x14ac:dyDescent="0.25">
      <c r="B27" s="79" t="s">
        <v>867</v>
      </c>
      <c r="C27" s="42">
        <v>5</v>
      </c>
      <c r="D27" s="84">
        <v>11.233189033189033</v>
      </c>
      <c r="E27" s="84">
        <v>4</v>
      </c>
      <c r="F27" s="84">
        <v>19.181818181818183</v>
      </c>
    </row>
    <row r="28" spans="1:9" x14ac:dyDescent="0.25">
      <c r="B28" s="79" t="s">
        <v>868</v>
      </c>
      <c r="C28" s="42">
        <v>1</v>
      </c>
      <c r="D28" s="84">
        <v>41.285714285714285</v>
      </c>
      <c r="E28" s="84">
        <v>41.285714285714285</v>
      </c>
      <c r="F28" s="84">
        <v>41.285714285714285</v>
      </c>
    </row>
    <row r="29" spans="1:9" x14ac:dyDescent="0.25">
      <c r="B29" s="79" t="s">
        <v>869</v>
      </c>
      <c r="C29" s="42">
        <v>2</v>
      </c>
      <c r="D29" s="84">
        <v>488.11111111111109</v>
      </c>
      <c r="E29" s="84">
        <v>367</v>
      </c>
      <c r="F29" s="84">
        <v>609.22222222222217</v>
      </c>
    </row>
    <row r="30" spans="1:9" x14ac:dyDescent="0.25">
      <c r="B30" s="79" t="s">
        <v>870</v>
      </c>
      <c r="C30" s="42">
        <v>1</v>
      </c>
      <c r="D30" s="84">
        <v>18.90909090909091</v>
      </c>
      <c r="E30" s="84">
        <v>18.90909090909091</v>
      </c>
      <c r="F30" s="84">
        <v>18.90909090909091</v>
      </c>
    </row>
    <row r="31" spans="1:9" x14ac:dyDescent="0.25">
      <c r="B31" s="79" t="s">
        <v>862</v>
      </c>
      <c r="C31" s="42">
        <v>12</v>
      </c>
      <c r="D31" s="84">
        <v>194.76398809523812</v>
      </c>
      <c r="E31" s="84">
        <v>1.2666666666666666</v>
      </c>
      <c r="F31" s="84">
        <v>1220.7142857142858</v>
      </c>
    </row>
    <row r="32" spans="1:9" x14ac:dyDescent="0.25">
      <c r="B32" s="79" t="s">
        <v>871</v>
      </c>
      <c r="C32" s="42">
        <v>9</v>
      </c>
      <c r="D32" s="84">
        <v>1021.4822935234699</v>
      </c>
      <c r="E32" s="84">
        <v>50</v>
      </c>
      <c r="F32" s="84">
        <v>5473</v>
      </c>
    </row>
    <row r="33" spans="2:6" x14ac:dyDescent="0.25">
      <c r="B33" s="79" t="s">
        <v>872</v>
      </c>
      <c r="C33" s="42">
        <v>2</v>
      </c>
      <c r="D33" s="84">
        <v>577.58076923076919</v>
      </c>
      <c r="E33" s="84">
        <v>352.46153846153845</v>
      </c>
      <c r="F33" s="84">
        <v>802.7</v>
      </c>
    </row>
    <row r="34" spans="2:6" x14ac:dyDescent="0.25">
      <c r="B34" s="79" t="s">
        <v>873</v>
      </c>
      <c r="C34" s="42">
        <v>5</v>
      </c>
      <c r="D34" s="84">
        <v>87.864285714285714</v>
      </c>
      <c r="E34" s="84">
        <v>8.5714285714285712</v>
      </c>
      <c r="F34" s="84">
        <v>245</v>
      </c>
    </row>
    <row r="35" spans="2:6" x14ac:dyDescent="0.25">
      <c r="B35" s="79" t="s">
        <v>875</v>
      </c>
      <c r="C35" s="42">
        <v>8</v>
      </c>
      <c r="D35" s="84">
        <v>53.689285714285717</v>
      </c>
      <c r="E35" s="84">
        <v>28.125</v>
      </c>
      <c r="F35" s="84">
        <v>92.142857142857139</v>
      </c>
    </row>
    <row r="36" spans="2:6" x14ac:dyDescent="0.25">
      <c r="B36" s="79" t="s">
        <v>877</v>
      </c>
      <c r="C36" s="42">
        <v>47</v>
      </c>
      <c r="D36" s="42" t="e">
        <v>#VALUE!</v>
      </c>
      <c r="E36" s="42" t="e">
        <v>#VALUE!</v>
      </c>
      <c r="F36" s="42" t="e">
        <v>#VALUE!</v>
      </c>
    </row>
  </sheetData>
  <mergeCells count="2">
    <mergeCell ref="B6:D6"/>
    <mergeCell ref="B16:D16"/>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Selected Qs for ms</vt:lpstr>
      <vt:lpstr>Tables</vt:lpstr>
      <vt:lpstr>Table Compression factor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cp:lastPrinted>2012-07-26T01:20:18Z</cp:lastPrinted>
  <dcterms:created xsi:type="dcterms:W3CDTF">2012-07-24T20:10:09Z</dcterms:created>
  <dcterms:modified xsi:type="dcterms:W3CDTF">2012-09-21T21:48:49Z</dcterms:modified>
</cp:coreProperties>
</file>