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0" windowWidth="42740" windowHeight="23760" activeTab="4"/>
  </bookViews>
  <sheets>
    <sheet name="Figure 1A" sheetId="2" r:id="rId1"/>
    <sheet name="Figure 1B" sheetId="1" r:id="rId2"/>
    <sheet name="Figure 2B" sheetId="3" r:id="rId3"/>
    <sheet name="Figure 2C" sheetId="4" r:id="rId4"/>
    <sheet name="Figure 3" sheetId="5" r:id="rId5"/>
  </sheets>
  <externalReferences>
    <externalReference r:id="rId6"/>
    <externalReference r:id="rId7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F169" i="4"/>
  <c r="F170" i="4"/>
  <c r="F171" i="4"/>
  <c r="F172" i="4"/>
  <c r="F173" i="4"/>
  <c r="F174" i="4"/>
  <c r="H174" i="4"/>
  <c r="G174" i="4"/>
  <c r="F159" i="4"/>
  <c r="F160" i="4"/>
  <c r="F161" i="4"/>
  <c r="F162" i="4"/>
  <c r="F163" i="4"/>
  <c r="F164" i="4"/>
  <c r="F165" i="4"/>
  <c r="F166" i="4"/>
  <c r="F167" i="4"/>
  <c r="F168" i="4"/>
  <c r="H168" i="4"/>
  <c r="F150" i="4"/>
  <c r="F151" i="4"/>
  <c r="F152" i="4"/>
  <c r="F153" i="4"/>
  <c r="F154" i="4"/>
  <c r="F155" i="4"/>
  <c r="F156" i="4"/>
  <c r="F157" i="4"/>
  <c r="F158" i="4"/>
  <c r="G158" i="4"/>
  <c r="G168" i="4"/>
  <c r="F149" i="4"/>
  <c r="H158" i="4"/>
  <c r="F140" i="4"/>
  <c r="F141" i="4"/>
  <c r="F142" i="4"/>
  <c r="F143" i="4"/>
  <c r="F144" i="4"/>
  <c r="F145" i="4"/>
  <c r="F146" i="4"/>
  <c r="F147" i="4"/>
  <c r="F148" i="4"/>
  <c r="H149" i="4"/>
  <c r="G149" i="4"/>
  <c r="F132" i="4"/>
  <c r="F133" i="4"/>
  <c r="F134" i="4"/>
  <c r="F135" i="4"/>
  <c r="F136" i="4"/>
  <c r="F137" i="4"/>
  <c r="F138" i="4"/>
  <c r="F139" i="4"/>
  <c r="H139" i="4"/>
  <c r="G139" i="4"/>
  <c r="F123" i="4"/>
  <c r="F124" i="4"/>
  <c r="F125" i="4"/>
  <c r="F126" i="4"/>
  <c r="F127" i="4"/>
  <c r="F128" i="4"/>
  <c r="F129" i="4"/>
  <c r="F130" i="4"/>
  <c r="F131" i="4"/>
  <c r="H131" i="4"/>
  <c r="G131" i="4"/>
  <c r="F114" i="4"/>
  <c r="F115" i="4"/>
  <c r="F116" i="4"/>
  <c r="F117" i="4"/>
  <c r="F118" i="4"/>
  <c r="F119" i="4"/>
  <c r="F120" i="4"/>
  <c r="F121" i="4"/>
  <c r="F122" i="4"/>
  <c r="H122" i="4"/>
  <c r="F105" i="4"/>
  <c r="F106" i="4"/>
  <c r="F107" i="4"/>
  <c r="F108" i="4"/>
  <c r="F109" i="4"/>
  <c r="F110" i="4"/>
  <c r="F111" i="4"/>
  <c r="F112" i="4"/>
  <c r="F113" i="4"/>
  <c r="H113" i="4"/>
  <c r="G122" i="4"/>
  <c r="F96" i="4"/>
  <c r="F97" i="4"/>
  <c r="F98" i="4"/>
  <c r="F99" i="4"/>
  <c r="F100" i="4"/>
  <c r="F101" i="4"/>
  <c r="F102" i="4"/>
  <c r="F103" i="4"/>
  <c r="F104" i="4"/>
  <c r="G104" i="4"/>
  <c r="F91" i="4"/>
  <c r="F92" i="4"/>
  <c r="F93" i="4"/>
  <c r="F94" i="4"/>
  <c r="F95" i="4"/>
  <c r="H95" i="4"/>
  <c r="F82" i="4"/>
  <c r="F83" i="4"/>
  <c r="F84" i="4"/>
  <c r="F85" i="4"/>
  <c r="F86" i="4"/>
  <c r="F87" i="4"/>
  <c r="F88" i="4"/>
  <c r="F89" i="4"/>
  <c r="F90" i="4"/>
  <c r="H90" i="4"/>
  <c r="F75" i="4"/>
  <c r="F76" i="4"/>
  <c r="F77" i="4"/>
  <c r="F78" i="4"/>
  <c r="F79" i="4"/>
  <c r="F80" i="4"/>
  <c r="F81" i="4"/>
  <c r="H81" i="4"/>
  <c r="F68" i="4"/>
  <c r="F69" i="4"/>
  <c r="F70" i="4"/>
  <c r="F71" i="4"/>
  <c r="F72" i="4"/>
  <c r="F73" i="4"/>
  <c r="F74" i="4"/>
  <c r="H74" i="4"/>
  <c r="F59" i="4"/>
  <c r="F60" i="4"/>
  <c r="F61" i="4"/>
  <c r="F62" i="4"/>
  <c r="F63" i="4"/>
  <c r="F64" i="4"/>
  <c r="F65" i="4"/>
  <c r="F66" i="4"/>
  <c r="F67" i="4"/>
  <c r="H67" i="4"/>
  <c r="F50" i="4"/>
  <c r="F51" i="4"/>
  <c r="F52" i="4"/>
  <c r="F53" i="4"/>
  <c r="F54" i="4"/>
  <c r="F55" i="4"/>
  <c r="F56" i="4"/>
  <c r="F57" i="4"/>
  <c r="F58" i="4"/>
  <c r="H58" i="4"/>
  <c r="F43" i="4"/>
  <c r="F44" i="4"/>
  <c r="F45" i="4"/>
  <c r="F46" i="4"/>
  <c r="F47" i="4"/>
  <c r="F48" i="4"/>
  <c r="F49" i="4"/>
  <c r="H49" i="4"/>
  <c r="F34" i="4"/>
  <c r="F35" i="4"/>
  <c r="F36" i="4"/>
  <c r="F37" i="4"/>
  <c r="F38" i="4"/>
  <c r="F39" i="4"/>
  <c r="F40" i="4"/>
  <c r="F41" i="4"/>
  <c r="F42" i="4"/>
  <c r="H42" i="4"/>
  <c r="F26" i="4"/>
  <c r="F27" i="4"/>
  <c r="F28" i="4"/>
  <c r="F29" i="4"/>
  <c r="F30" i="4"/>
  <c r="F31" i="4"/>
  <c r="F32" i="4"/>
  <c r="F33" i="4"/>
  <c r="H33" i="4"/>
  <c r="G95" i="4"/>
  <c r="H3" i="4"/>
  <c r="I3" i="4"/>
  <c r="J3" i="4"/>
  <c r="H5" i="4"/>
  <c r="I5" i="4"/>
  <c r="J5" i="4"/>
  <c r="H7" i="4"/>
  <c r="I7" i="4"/>
  <c r="J7" i="4"/>
  <c r="H9" i="4"/>
  <c r="I9" i="4"/>
  <c r="J9" i="4"/>
  <c r="H11" i="4"/>
  <c r="I11" i="4"/>
  <c r="H13" i="4"/>
  <c r="I13" i="4"/>
  <c r="H15" i="4"/>
  <c r="I15" i="4"/>
  <c r="J15" i="4"/>
  <c r="H17" i="4"/>
  <c r="I17" i="4"/>
  <c r="J17" i="4"/>
  <c r="G42" i="4"/>
  <c r="G49" i="4"/>
  <c r="G58" i="4"/>
  <c r="G67" i="4"/>
  <c r="G74" i="4"/>
  <c r="G81" i="4"/>
  <c r="G90" i="4"/>
  <c r="G113" i="4"/>
  <c r="H104" i="4"/>
  <c r="G33" i="4"/>
  <c r="J11" i="4"/>
  <c r="J13" i="4"/>
  <c r="J19" i="4"/>
  <c r="E6" i="3"/>
  <c r="E12" i="3"/>
  <c r="E18" i="3"/>
  <c r="E24" i="3"/>
  <c r="E30" i="3"/>
  <c r="E36" i="3"/>
  <c r="E42" i="3"/>
  <c r="E48" i="3"/>
  <c r="E54" i="3"/>
  <c r="E60" i="3"/>
  <c r="K4" i="3"/>
  <c r="E3" i="3"/>
  <c r="E9" i="3"/>
  <c r="E15" i="3"/>
  <c r="E21" i="3"/>
  <c r="E27" i="3"/>
  <c r="E33" i="3"/>
  <c r="E39" i="3"/>
  <c r="E45" i="3"/>
  <c r="E51" i="3"/>
  <c r="E57" i="3"/>
  <c r="K3" i="3"/>
  <c r="D21" i="2"/>
  <c r="D16" i="2"/>
  <c r="E21" i="2"/>
  <c r="F21" i="2"/>
  <c r="H21" i="2"/>
  <c r="J21" i="2"/>
  <c r="K21" i="2"/>
  <c r="N21" i="2"/>
  <c r="P21" i="2"/>
  <c r="Q21" i="2"/>
  <c r="D23" i="2"/>
  <c r="E23" i="2"/>
  <c r="F23" i="2"/>
  <c r="H23" i="2"/>
  <c r="J23" i="2"/>
  <c r="K23" i="2"/>
  <c r="N23" i="2"/>
  <c r="P23" i="2"/>
  <c r="Q23" i="2"/>
  <c r="D25" i="2"/>
  <c r="E25" i="2"/>
  <c r="F25" i="2"/>
  <c r="H25" i="2"/>
  <c r="J25" i="2"/>
  <c r="K25" i="2"/>
  <c r="N25" i="2"/>
  <c r="P25" i="2"/>
  <c r="Q25" i="2"/>
  <c r="D27" i="2"/>
  <c r="E27" i="2"/>
  <c r="F27" i="2"/>
  <c r="H27" i="2"/>
  <c r="J27" i="2"/>
  <c r="K27" i="2"/>
  <c r="N27" i="2"/>
  <c r="P27" i="2"/>
  <c r="Q27" i="2"/>
  <c r="D29" i="2"/>
  <c r="E29" i="2"/>
  <c r="F29" i="2"/>
  <c r="H29" i="2"/>
  <c r="J29" i="2"/>
  <c r="K29" i="2"/>
  <c r="N29" i="2"/>
  <c r="P29" i="2"/>
  <c r="Q29" i="2"/>
  <c r="D31" i="2"/>
  <c r="E31" i="2"/>
  <c r="F31" i="2"/>
  <c r="H31" i="2"/>
  <c r="J31" i="2"/>
  <c r="K31" i="2"/>
  <c r="N31" i="2"/>
  <c r="P31" i="2"/>
  <c r="Q31" i="2"/>
  <c r="S32" i="2"/>
  <c r="I4" i="3"/>
  <c r="J4" i="3"/>
  <c r="I3" i="3"/>
  <c r="J3" i="3"/>
  <c r="D17" i="5"/>
  <c r="E17" i="5"/>
  <c r="G17" i="5"/>
  <c r="H17" i="5"/>
  <c r="I17" i="5"/>
  <c r="M7" i="5"/>
  <c r="D4" i="5"/>
  <c r="E4" i="5"/>
  <c r="G4" i="5"/>
  <c r="H4" i="5"/>
  <c r="I4" i="5"/>
  <c r="L4" i="5"/>
  <c r="D5" i="5"/>
  <c r="E5" i="5"/>
  <c r="G5" i="5"/>
  <c r="H5" i="5"/>
  <c r="I5" i="5"/>
  <c r="M4" i="5"/>
  <c r="D6" i="5"/>
  <c r="E6" i="5"/>
  <c r="G6" i="5"/>
  <c r="H6" i="5"/>
  <c r="I6" i="5"/>
  <c r="N4" i="5"/>
  <c r="D7" i="5"/>
  <c r="E7" i="5"/>
  <c r="G7" i="5"/>
  <c r="H7" i="5"/>
  <c r="I7" i="5"/>
  <c r="O4" i="5"/>
  <c r="P4" i="5"/>
  <c r="M16" i="5"/>
  <c r="D21" i="5"/>
  <c r="E21" i="5"/>
  <c r="G21" i="5"/>
  <c r="H21" i="5"/>
  <c r="I21" i="5"/>
  <c r="M8" i="5"/>
  <c r="D8" i="5"/>
  <c r="E8" i="5"/>
  <c r="G8" i="5"/>
  <c r="H8" i="5"/>
  <c r="I8" i="5"/>
  <c r="L5" i="5"/>
  <c r="L14" i="5"/>
  <c r="D12" i="5"/>
  <c r="E12" i="5"/>
  <c r="G12" i="5"/>
  <c r="H12" i="5"/>
  <c r="I12" i="5"/>
  <c r="L6" i="5"/>
  <c r="L15" i="5"/>
  <c r="D16" i="5"/>
  <c r="E16" i="5"/>
  <c r="G16" i="5"/>
  <c r="H16" i="5"/>
  <c r="I16" i="5"/>
  <c r="L7" i="5"/>
  <c r="L16" i="5"/>
  <c r="D20" i="5"/>
  <c r="E20" i="5"/>
  <c r="G20" i="5"/>
  <c r="H20" i="5"/>
  <c r="I20" i="5"/>
  <c r="L8" i="5"/>
  <c r="L17" i="5"/>
  <c r="D24" i="5"/>
  <c r="E24" i="5"/>
  <c r="G24" i="5"/>
  <c r="H24" i="5"/>
  <c r="I24" i="5"/>
  <c r="L9" i="5"/>
  <c r="L18" i="5"/>
  <c r="D11" i="5"/>
  <c r="E11" i="5"/>
  <c r="G11" i="5"/>
  <c r="H11" i="5"/>
  <c r="I11" i="5"/>
  <c r="O5" i="5"/>
  <c r="O14" i="5"/>
  <c r="D15" i="5"/>
  <c r="E15" i="5"/>
  <c r="G15" i="5"/>
  <c r="H15" i="5"/>
  <c r="I15" i="5"/>
  <c r="O6" i="5"/>
  <c r="O15" i="5"/>
  <c r="D19" i="5"/>
  <c r="E19" i="5"/>
  <c r="G19" i="5"/>
  <c r="H19" i="5"/>
  <c r="I19" i="5"/>
  <c r="O7" i="5"/>
  <c r="O16" i="5"/>
  <c r="D23" i="5"/>
  <c r="E23" i="5"/>
  <c r="G23" i="5"/>
  <c r="H23" i="5"/>
  <c r="I23" i="5"/>
  <c r="O8" i="5"/>
  <c r="O17" i="5"/>
  <c r="D27" i="5"/>
  <c r="E27" i="5"/>
  <c r="G27" i="5"/>
  <c r="H27" i="5"/>
  <c r="I27" i="5"/>
  <c r="O9" i="5"/>
  <c r="O18" i="5"/>
  <c r="D10" i="5"/>
  <c r="E10" i="5"/>
  <c r="G10" i="5"/>
  <c r="H10" i="5"/>
  <c r="I10" i="5"/>
  <c r="N5" i="5"/>
  <c r="N14" i="5"/>
  <c r="D14" i="5"/>
  <c r="E14" i="5"/>
  <c r="G14" i="5"/>
  <c r="H14" i="5"/>
  <c r="I14" i="5"/>
  <c r="N6" i="5"/>
  <c r="N15" i="5"/>
  <c r="D18" i="5"/>
  <c r="E18" i="5"/>
  <c r="G18" i="5"/>
  <c r="H18" i="5"/>
  <c r="I18" i="5"/>
  <c r="N7" i="5"/>
  <c r="N16" i="5"/>
  <c r="D22" i="5"/>
  <c r="E22" i="5"/>
  <c r="G22" i="5"/>
  <c r="H22" i="5"/>
  <c r="I22" i="5"/>
  <c r="N8" i="5"/>
  <c r="N17" i="5"/>
  <c r="D26" i="5"/>
  <c r="E26" i="5"/>
  <c r="G26" i="5"/>
  <c r="H26" i="5"/>
  <c r="I26" i="5"/>
  <c r="N9" i="5"/>
  <c r="N18" i="5"/>
  <c r="N13" i="5"/>
  <c r="G25" i="5"/>
  <c r="H25" i="5"/>
  <c r="D25" i="5"/>
  <c r="E25" i="5"/>
  <c r="I25" i="5"/>
  <c r="M9" i="5"/>
  <c r="G13" i="5"/>
  <c r="H13" i="5"/>
  <c r="D13" i="5"/>
  <c r="E13" i="5"/>
  <c r="I13" i="5"/>
  <c r="M6" i="5"/>
  <c r="G9" i="5"/>
  <c r="H9" i="5"/>
  <c r="D9" i="5"/>
  <c r="E9" i="5"/>
  <c r="P8" i="5"/>
  <c r="P7" i="5"/>
  <c r="P9" i="5"/>
  <c r="I9" i="5"/>
  <c r="M5" i="5"/>
  <c r="P6" i="5"/>
  <c r="O13" i="5"/>
  <c r="P5" i="5"/>
  <c r="M14" i="5"/>
  <c r="P14" i="5"/>
  <c r="M13" i="5"/>
  <c r="M15" i="5"/>
  <c r="P15" i="5"/>
  <c r="P16" i="5"/>
  <c r="M17" i="5"/>
  <c r="P17" i="5"/>
  <c r="L13" i="5"/>
  <c r="M18" i="5"/>
  <c r="P18" i="5"/>
  <c r="P13" i="5"/>
  <c r="F34" i="1"/>
  <c r="G34" i="1"/>
  <c r="H34" i="1"/>
  <c r="J34" i="1"/>
  <c r="K34" i="1"/>
  <c r="F36" i="1"/>
  <c r="G36" i="1"/>
  <c r="H36" i="1"/>
  <c r="J36" i="1"/>
  <c r="K36" i="1"/>
  <c r="F38" i="1"/>
  <c r="G38" i="1"/>
  <c r="H38" i="1"/>
  <c r="J38" i="1"/>
  <c r="K38" i="1"/>
  <c r="F40" i="1"/>
  <c r="G40" i="1"/>
  <c r="H40" i="1"/>
  <c r="J40" i="1"/>
  <c r="K40" i="1"/>
  <c r="F42" i="1"/>
  <c r="G42" i="1"/>
  <c r="H42" i="1"/>
  <c r="J42" i="1"/>
  <c r="K42" i="1"/>
  <c r="F44" i="1"/>
  <c r="G44" i="1"/>
  <c r="H44" i="1"/>
  <c r="J44" i="1"/>
  <c r="K44" i="1"/>
  <c r="N45" i="1"/>
  <c r="F22" i="1"/>
  <c r="G22" i="1"/>
  <c r="H22" i="1"/>
  <c r="J22" i="1"/>
  <c r="K22" i="1"/>
  <c r="F24" i="1"/>
  <c r="G24" i="1"/>
  <c r="H24" i="1"/>
  <c r="J24" i="1"/>
  <c r="K24" i="1"/>
  <c r="F26" i="1"/>
  <c r="G26" i="1"/>
  <c r="H26" i="1"/>
  <c r="J26" i="1"/>
  <c r="K26" i="1"/>
  <c r="F28" i="1"/>
  <c r="G28" i="1"/>
  <c r="H28" i="1"/>
  <c r="J28" i="1"/>
  <c r="K28" i="1"/>
  <c r="F30" i="1"/>
  <c r="G30" i="1"/>
  <c r="H30" i="1"/>
  <c r="J30" i="1"/>
  <c r="K30" i="1"/>
  <c r="F32" i="1"/>
  <c r="G32" i="1"/>
  <c r="H32" i="1"/>
  <c r="J32" i="1"/>
  <c r="K32" i="1"/>
  <c r="N33" i="1"/>
  <c r="M45" i="1"/>
  <c r="M33" i="1"/>
  <c r="D33" i="2"/>
  <c r="E33" i="2"/>
  <c r="F33" i="2"/>
  <c r="H33" i="2"/>
  <c r="J33" i="2"/>
  <c r="K33" i="2"/>
  <c r="N33" i="2"/>
  <c r="P33" i="2"/>
  <c r="Q33" i="2"/>
  <c r="D35" i="2"/>
  <c r="E35" i="2"/>
  <c r="F35" i="2"/>
  <c r="H35" i="2"/>
  <c r="J35" i="2"/>
  <c r="K35" i="2"/>
  <c r="N35" i="2"/>
  <c r="P35" i="2"/>
  <c r="Q35" i="2"/>
  <c r="D37" i="2"/>
  <c r="E37" i="2"/>
  <c r="F37" i="2"/>
  <c r="H37" i="2"/>
  <c r="J37" i="2"/>
  <c r="K37" i="2"/>
  <c r="N37" i="2"/>
  <c r="P37" i="2"/>
  <c r="Q37" i="2"/>
  <c r="D39" i="2"/>
  <c r="E39" i="2"/>
  <c r="F39" i="2"/>
  <c r="H39" i="2"/>
  <c r="J39" i="2"/>
  <c r="K39" i="2"/>
  <c r="N39" i="2"/>
  <c r="P39" i="2"/>
  <c r="Q39" i="2"/>
  <c r="D41" i="2"/>
  <c r="E41" i="2"/>
  <c r="F41" i="2"/>
  <c r="H41" i="2"/>
  <c r="J41" i="2"/>
  <c r="K41" i="2"/>
  <c r="N41" i="2"/>
  <c r="P41" i="2"/>
  <c r="Q41" i="2"/>
  <c r="D43" i="2"/>
  <c r="E43" i="2"/>
  <c r="F43" i="2"/>
  <c r="H43" i="2"/>
  <c r="J43" i="2"/>
  <c r="K43" i="2"/>
  <c r="N43" i="2"/>
  <c r="P43" i="2"/>
  <c r="Q43" i="2"/>
  <c r="S44" i="2"/>
  <c r="R44" i="2"/>
  <c r="R32" i="2"/>
  <c r="G3" i="1"/>
  <c r="E44" i="1"/>
  <c r="E42" i="1"/>
  <c r="E40" i="1"/>
  <c r="E38" i="1"/>
  <c r="E36" i="1"/>
  <c r="E34" i="1"/>
  <c r="E32" i="1"/>
  <c r="E30" i="1"/>
  <c r="E28" i="1"/>
  <c r="E26" i="1"/>
  <c r="E24" i="1"/>
  <c r="E22" i="1"/>
  <c r="G5" i="1"/>
  <c r="G7" i="1"/>
  <c r="G9" i="1"/>
  <c r="G11" i="1"/>
  <c r="G13" i="1"/>
  <c r="G15" i="1"/>
  <c r="G17" i="1"/>
  <c r="L32" i="1"/>
  <c r="L38" i="1"/>
  <c r="L28" i="1"/>
  <c r="L22" i="1"/>
  <c r="L26" i="1"/>
  <c r="L24" i="1"/>
  <c r="L36" i="1"/>
  <c r="L44" i="1"/>
  <c r="L34" i="1"/>
  <c r="L42" i="1"/>
  <c r="L40" i="1"/>
  <c r="L30" i="1"/>
  <c r="G43" i="2"/>
  <c r="G41" i="2"/>
  <c r="G39" i="2"/>
  <c r="G37" i="2"/>
  <c r="G35" i="2"/>
  <c r="G33" i="2"/>
  <c r="G31" i="2"/>
  <c r="G29" i="2"/>
  <c r="G27" i="2"/>
  <c r="G25" i="2"/>
  <c r="G23" i="2"/>
  <c r="G21" i="2"/>
  <c r="G16" i="2"/>
  <c r="E16" i="2"/>
  <c r="F16" i="2"/>
  <c r="E14" i="2"/>
  <c r="D14" i="2"/>
  <c r="G14" i="2"/>
  <c r="E12" i="2"/>
  <c r="D12" i="2"/>
  <c r="G12" i="2"/>
  <c r="D10" i="2"/>
  <c r="G10" i="2"/>
  <c r="E10" i="2"/>
  <c r="D8" i="2"/>
  <c r="G8" i="2"/>
  <c r="E8" i="2"/>
  <c r="F8" i="2"/>
  <c r="E6" i="2"/>
  <c r="D6" i="2"/>
  <c r="G6" i="2"/>
  <c r="E4" i="2"/>
  <c r="D4" i="2"/>
  <c r="G4" i="2"/>
  <c r="D2" i="2"/>
  <c r="G2" i="2"/>
  <c r="E2" i="2"/>
  <c r="F6" i="2"/>
  <c r="F14" i="2"/>
  <c r="F4" i="2"/>
  <c r="F12" i="2"/>
  <c r="F2" i="2"/>
  <c r="F10" i="2"/>
</calcChain>
</file>

<file path=xl/sharedStrings.xml><?xml version="1.0" encoding="utf-8"?>
<sst xmlns="http://schemas.openxmlformats.org/spreadsheetml/2006/main" count="829" uniqueCount="151">
  <si>
    <t>Sample</t>
  </si>
  <si>
    <t>Wells</t>
  </si>
  <si>
    <t>Value</t>
  </si>
  <si>
    <t xml:space="preserve">Mean Value </t>
  </si>
  <si>
    <t>stdev</t>
  </si>
  <si>
    <t>%CV</t>
  </si>
  <si>
    <t>%B/Bo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</si>
  <si>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</si>
  <si>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</si>
  <si>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</si>
  <si>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</si>
  <si>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</si>
  <si>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</si>
  <si>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</si>
  <si>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</si>
  <si>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</si>
  <si>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</si>
  <si>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</si>
  <si>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</si>
  <si>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</si>
  <si>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</si>
  <si>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</si>
  <si>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</si>
  <si>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DF=2.5</t>
  </si>
  <si>
    <t>COMBINED CORTISOL (WHOLE BODY + OVARY)</t>
  </si>
  <si>
    <t>MeanValue</t>
  </si>
  <si>
    <t>Cortisol (ng/mL)</t>
  </si>
  <si>
    <t>Cortisol in 1x hom (ng/ml)</t>
  </si>
  <si>
    <t>Tissue Weight (mg)</t>
  </si>
  <si>
    <t>Tissue in 1x hom (g/ml)</t>
  </si>
  <si>
    <t>Cortisol (ng/g)</t>
  </si>
  <si>
    <t>Wet Weight (mg)</t>
  </si>
  <si>
    <t>Ovary Weight (mg)</t>
  </si>
  <si>
    <t>Body Weight</t>
  </si>
  <si>
    <t>Absolute ovary cortisol (ng)</t>
  </si>
  <si>
    <t>Absolute just body cortisol (ng)</t>
  </si>
  <si>
    <t>TOTAL CORTISOL NG/G</t>
  </si>
  <si>
    <t>STANDARD CURVE</t>
  </si>
  <si>
    <t>Concentration ng/mL</t>
  </si>
  <si>
    <t>SD</t>
  </si>
  <si>
    <t>CV</t>
  </si>
  <si>
    <t xml:space="preserve"> </t>
  </si>
  <si>
    <t>ov1</t>
  </si>
  <si>
    <t>C7</t>
  </si>
  <si>
    <t>C8</t>
  </si>
  <si>
    <t>ov2</t>
  </si>
  <si>
    <t>ov3</t>
  </si>
  <si>
    <t>ov4</t>
  </si>
  <si>
    <t>ov5</t>
  </si>
  <si>
    <t>ov6</t>
  </si>
  <si>
    <t>ov13</t>
  </si>
  <si>
    <t>ov14</t>
  </si>
  <si>
    <t>ov15</t>
  </si>
  <si>
    <t>ov16</t>
  </si>
  <si>
    <t>ov17</t>
  </si>
  <si>
    <t>ov18</t>
  </si>
  <si>
    <t xml:space="preserve">Treatment </t>
  </si>
  <si>
    <t xml:space="preserve">Vehicle </t>
  </si>
  <si>
    <t>25 ug/g</t>
  </si>
  <si>
    <t xml:space="preserve">Fish </t>
  </si>
  <si>
    <t>Mean Value</t>
  </si>
  <si>
    <t>Stdev</t>
  </si>
  <si>
    <t>Cortisol ng/ml</t>
  </si>
  <si>
    <t>Tissue (mg)</t>
  </si>
  <si>
    <t>Treatment Mean</t>
  </si>
  <si>
    <t>Treatment SEM</t>
  </si>
  <si>
    <t>ABSOLUTE OVARY CORTISOL (NG) - used to calculate whole body total cortisol (Fig 1A)</t>
  </si>
  <si>
    <t xml:space="preserve">Treatment Mean </t>
  </si>
  <si>
    <t>11BHSD2</t>
  </si>
  <si>
    <t xml:space="preserve">B-Actin </t>
  </si>
  <si>
    <t>SAMPLE</t>
  </si>
  <si>
    <t>AVERAGE CT</t>
  </si>
  <si>
    <t>Y = -3.5676x + 39.72</t>
  </si>
  <si>
    <t>10^X</t>
  </si>
  <si>
    <t>Average CT</t>
  </si>
  <si>
    <t>y = -3.3687x + 39.759</t>
  </si>
  <si>
    <t>10^x</t>
  </si>
  <si>
    <t>11B:BA</t>
  </si>
  <si>
    <t>Average</t>
  </si>
  <si>
    <t>Control</t>
  </si>
  <si>
    <t>F</t>
  </si>
  <si>
    <t>A3</t>
  </si>
  <si>
    <t>Cyclo-Control</t>
  </si>
  <si>
    <t>A4</t>
  </si>
  <si>
    <t>A5</t>
  </si>
  <si>
    <t>Actinomycin-Control</t>
  </si>
  <si>
    <t>A6</t>
  </si>
  <si>
    <t>Actinomycin-F</t>
  </si>
  <si>
    <t>A7</t>
  </si>
  <si>
    <t>A8</t>
  </si>
  <si>
    <t>B3</t>
  </si>
  <si>
    <t>B4</t>
  </si>
  <si>
    <t>B5</t>
  </si>
  <si>
    <t>B6</t>
  </si>
  <si>
    <t>B7</t>
  </si>
  <si>
    <t>B8</t>
  </si>
  <si>
    <t>C3</t>
  </si>
  <si>
    <t>C4</t>
  </si>
  <si>
    <t>C5</t>
  </si>
  <si>
    <t>C6</t>
  </si>
  <si>
    <t xml:space="preserve">Control </t>
  </si>
  <si>
    <t>Cortisol (100 ng/ml)</t>
  </si>
  <si>
    <t>Treatment</t>
  </si>
  <si>
    <t>Cortisol</t>
  </si>
  <si>
    <t>Cyclo - Cortisol</t>
  </si>
  <si>
    <t>Cyclohexamide (10 ug/ml)</t>
  </si>
  <si>
    <t>Cyclohexamide +Cortisol</t>
  </si>
  <si>
    <t>Actinomycin-D (10 ug/ml)</t>
  </si>
  <si>
    <t>Actinomycin-D + Cortisol</t>
  </si>
  <si>
    <t xml:space="preserve">Day </t>
  </si>
  <si>
    <t xml:space="preserve">Tank </t>
  </si>
  <si>
    <t xml:space="preserve">Embryos </t>
  </si>
  <si>
    <t>C</t>
  </si>
  <si>
    <t>H</t>
  </si>
  <si>
    <t xml:space="preserve">Total </t>
  </si>
  <si>
    <t xml:space="preserve">Total Embryos </t>
  </si>
  <si>
    <t>SEM</t>
  </si>
  <si>
    <t>INSET</t>
  </si>
  <si>
    <t>DAILY</t>
  </si>
  <si>
    <t>Mean</t>
  </si>
  <si>
    <t xml:space="preserve">Mean </t>
  </si>
  <si>
    <t>Concentration (ng/mL)</t>
  </si>
  <si>
    <t>Cortisol pg/egg</t>
  </si>
  <si>
    <t>Day</t>
  </si>
  <si>
    <t>Tank</t>
  </si>
  <si>
    <t>T3</t>
  </si>
  <si>
    <t>A</t>
  </si>
  <si>
    <t>B</t>
  </si>
  <si>
    <t>D</t>
  </si>
  <si>
    <t>E</t>
  </si>
  <si>
    <t>T5</t>
  </si>
  <si>
    <t>T9</t>
  </si>
  <si>
    <t>T13</t>
  </si>
  <si>
    <t>T15</t>
  </si>
  <si>
    <t>T17</t>
  </si>
  <si>
    <t>T2</t>
  </si>
  <si>
    <t>T4</t>
  </si>
  <si>
    <t>T14</t>
  </si>
  <si>
    <t>T16</t>
  </si>
  <si>
    <t>T18</t>
  </si>
  <si>
    <t>G</t>
  </si>
  <si>
    <t>T6</t>
  </si>
  <si>
    <t>Figure 2C-1</t>
  </si>
  <si>
    <t>Figure 2C-2</t>
  </si>
  <si>
    <t>Figure 2C-3</t>
  </si>
  <si>
    <t>Figure 2C-4</t>
  </si>
  <si>
    <t>Figure 2C-6</t>
  </si>
  <si>
    <t>Figure 2C-5</t>
  </si>
  <si>
    <t xml:space="preserve">ALL Values Summary </t>
  </si>
  <si>
    <t>Cortisol Assay - Plates 1-6</t>
  </si>
  <si>
    <t>Interassay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</si>
</sst>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0" fontId="2" fillId="3" borderId="0" xfId="0" applyFont="1" applyFill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4" borderId="0" xfId="0" applyFill="1"/>
    <xf numFmtId="0" fontId="2" fillId="3" borderId="0" xfId="0" applyFont="1" applyFill="1"/>
    <xf numFmtId="0" fontId="3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0" applyFont="1" applyFill="1"/>
    <xf numFmtId="0" fontId="2" fillId="0" borderId="0" xfId="1" applyFont="1"/>
    <xf numFmtId="0" fontId="1" fillId="0" borderId="0" xfId="1"/>
    <xf numFmtId="0" fontId="2" fillId="0" borderId="0" xfId="1" applyFont="1" applyFill="1"/>
    <xf numFmtId="0" fontId="0" fillId="0" borderId="0" xfId="0" applyFont="1" applyFill="1"/>
    <xf numFmtId="0" fontId="8" fillId="0" borderId="0" xfId="0" applyFont="1" applyFill="1"/>
    <xf numFmtId="0" fontId="1" fillId="0" borderId="0" xfId="1" applyFill="1"/>
    <xf numFmtId="0" fontId="0" fillId="0" borderId="0" xfId="1" applyFont="1" applyFill="1"/>
    <xf numFmtId="0" fontId="9" fillId="0" borderId="0" xfId="0" applyFont="1"/>
    <xf numFmtId="0" fontId="0" fillId="4" borderId="0" xfId="0" applyFont="1" applyFill="1"/>
    <xf numFmtId="0" fontId="0" fillId="4" borderId="0" xfId="1" applyFont="1" applyFill="1"/>
    <xf numFmtId="0" fontId="2" fillId="0" borderId="0" xfId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[1]Sheet1!$A$2:$A$15</c:f>
              <c:numCache>
                <c:formatCode>General</c:formatCode>
                <c:ptCount val="14"/>
                <c:pt idx="0">
                  <c:v>25.0</c:v>
                </c:pt>
                <c:pt idx="2">
                  <c:v>10.0</c:v>
                </c:pt>
                <c:pt idx="4">
                  <c:v>5.0</c:v>
                </c:pt>
                <c:pt idx="6">
                  <c:v>3.0</c:v>
                </c:pt>
                <c:pt idx="8">
                  <c:v>2.0</c:v>
                </c:pt>
                <c:pt idx="10">
                  <c:v>1.0</c:v>
                </c:pt>
                <c:pt idx="12">
                  <c:v>0.5</c:v>
                </c:pt>
              </c:numCache>
            </c:numRef>
          </c:xVal>
          <c:yVal>
            <c:numRef>
              <c:f>[1]Sheet1!$G$2:$G$15</c:f>
              <c:numCache>
                <c:formatCode>General</c:formatCode>
                <c:ptCount val="14"/>
                <c:pt idx="0">
                  <c:v>19.65699208443272</c:v>
                </c:pt>
                <c:pt idx="2">
                  <c:v>24.53825857519789</c:v>
                </c:pt>
                <c:pt idx="4">
                  <c:v>32.84960422163588</c:v>
                </c:pt>
                <c:pt idx="6">
                  <c:v>44.98680738786279</c:v>
                </c:pt>
                <c:pt idx="8">
                  <c:v>51.71503957783641</c:v>
                </c:pt>
                <c:pt idx="10">
                  <c:v>58.97097625329815</c:v>
                </c:pt>
                <c:pt idx="12">
                  <c:v>81.53034300791556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075064"/>
        <c:axId val="2098077608"/>
      </c:scatterChart>
      <c:valAx>
        <c:axId val="209807506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8077608"/>
        <c:crosses val="autoZero"/>
        <c:crossBetween val="midCat"/>
      </c:valAx>
      <c:valAx>
        <c:axId val="2098077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075064"/>
        <c:crossesAt val="0.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0.111022965879265"/>
                  <c:y val="-0.415567220764071"/>
                </c:manualLayout>
              </c:layout>
              <c:numFmt formatCode="General" sourceLinked="0"/>
            </c:trendlineLbl>
          </c:trendline>
          <c:xVal>
            <c:numRef>
              <c:f>'[2]ELISA ihcort 09-07-2014'!$K$9:$K$15</c:f>
              <c:numCache>
                <c:formatCode>General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5.0</c:v>
                </c:pt>
                <c:pt idx="5">
                  <c:v>10.0</c:v>
                </c:pt>
                <c:pt idx="6">
                  <c:v>25.0</c:v>
                </c:pt>
              </c:numCache>
            </c:numRef>
          </c:xVal>
          <c:yVal>
            <c:numRef>
              <c:f>'[2]ELISA ihcort 09-07-2014'!$L$9:$L$15</c:f>
              <c:numCache>
                <c:formatCode>General</c:formatCode>
                <c:ptCount val="7"/>
                <c:pt idx="0">
                  <c:v>83.69781312127236</c:v>
                </c:pt>
                <c:pt idx="1">
                  <c:v>64.21471172962226</c:v>
                </c:pt>
                <c:pt idx="2">
                  <c:v>59.44333996023856</c:v>
                </c:pt>
                <c:pt idx="3">
                  <c:v>38.9662027833002</c:v>
                </c:pt>
                <c:pt idx="4">
                  <c:v>30.41749502982107</c:v>
                </c:pt>
                <c:pt idx="5">
                  <c:v>20.27833001988071</c:v>
                </c:pt>
                <c:pt idx="6">
                  <c:v>14.31411530815109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406296"/>
        <c:axId val="2099622408"/>
      </c:scatterChart>
      <c:valAx>
        <c:axId val="209940629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Cortisol</a:t>
                </a:r>
                <a:r>
                  <a:rPr lang="en-CA" baseline="0"/>
                  <a:t> ng/ml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622408"/>
        <c:crosses val="autoZero"/>
        <c:crossBetween val="midCat"/>
      </c:valAx>
      <c:valAx>
        <c:axId val="2099622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%B/Bo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406296"/>
        <c:crossesAt val="0.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195262</xdr:colOff>
      <xdr:row>2</xdr:row>
      <xdr:rowOff>128587</xdr:rowOff>
    </xdr:from>
    <xdr:to>
      <xdr:col>15</xdr:col>
      <xdr:colOff>500062</xdr:colOff>
      <xdr:row>17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</xdr:row>
      <xdr:rowOff>133350</xdr:rowOff>
    </xdr:from>
    <xdr:to>
      <xdr:col>14</xdr:col>
      <xdr:colOff>538163</xdr:colOff>
      <xdr:row>16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/Downloads/ELISA%20cort%2022-05-2015%20wb%20redone%202.5x%20may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/Downloads/ELISA%20ihcort%2009-07-2014%20maternal%20feeding%20ov1x%20(andoldwb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>
            <v>25</v>
          </cell>
          <cell r="G2">
            <v>19.656992084432716</v>
          </cell>
        </row>
        <row r="4">
          <cell r="A4">
            <v>10</v>
          </cell>
          <cell r="G4">
            <v>24.538258575197887</v>
          </cell>
        </row>
        <row r="6">
          <cell r="A6">
            <v>5</v>
          </cell>
          <cell r="G6">
            <v>32.849604221635879</v>
          </cell>
        </row>
        <row r="8">
          <cell r="A8">
            <v>3</v>
          </cell>
          <cell r="G8">
            <v>44.98680738786279</v>
          </cell>
        </row>
        <row r="10">
          <cell r="A10">
            <v>2</v>
          </cell>
          <cell r="G10">
            <v>51.715039577836407</v>
          </cell>
        </row>
        <row r="12">
          <cell r="A12">
            <v>1</v>
          </cell>
          <cell r="G12">
            <v>58.970976253298154</v>
          </cell>
        </row>
        <row r="14">
          <cell r="A14">
            <v>0.5</v>
          </cell>
          <cell r="G14">
            <v>81.530343007915562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ISA ihcort 09-07-2014"/>
      <sheetName val="ovary weights"/>
      <sheetName val="for sigmaplot"/>
    </sheetNames>
    <sheetDataSet>
      <sheetData sheetId="0">
        <row r="9">
          <cell r="K9">
            <v>0.5</v>
          </cell>
          <cell r="L9">
            <v>83.697813121272361</v>
          </cell>
        </row>
        <row r="10">
          <cell r="K10">
            <v>1</v>
          </cell>
          <cell r="L10">
            <v>64.214711729622266</v>
          </cell>
        </row>
        <row r="11">
          <cell r="K11">
            <v>2</v>
          </cell>
          <cell r="L11">
            <v>59.443339960238561</v>
          </cell>
        </row>
        <row r="12">
          <cell r="K12">
            <v>3</v>
          </cell>
          <cell r="L12">
            <v>38.966202783300204</v>
          </cell>
        </row>
        <row r="13">
          <cell r="K13">
            <v>5</v>
          </cell>
          <cell r="L13">
            <v>30.417495029821072</v>
          </cell>
        </row>
        <row r="14">
          <cell r="K14">
            <v>10</v>
          </cell>
          <cell r="L14">
            <v>20.278330019880713</v>
          </cell>
        </row>
        <row r="15">
          <cell r="K15">
            <v>25</v>
          </cell>
          <cell r="L15">
            <v>14.314115308151093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Q21" sqref="Q21"/>
    </sheetView>
  </sheetViews>
  <sheetFormatPr baseColWidth="10" defaultColWidth="8.83203125" defaultRowHeight="14" x14ac:dyDescent="0"/>
  <cols>
    <col min="2" max="2" width="13" customWidth="1"/>
    <col min="17" max="17" width="13.5" customWidth="1"/>
    <col min="18" max="18" width="15.1640625" customWidth="1"/>
    <col min="19" max="19" width="14.1640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>
        <v>25</v>
      </c>
      <c r="B2" t="s">
        <v>7</v>
      </c>
      <c r="C2">
        <v>7.3999999999999996E-2</v>
      </c>
      <c r="D2">
        <f>AVERAGE(C2:C3)</f>
        <v>7.4499999999999997E-2</v>
      </c>
      <c r="E2">
        <f>STDEV(C2:C3)</f>
        <v>7.0710678118654816E-4</v>
      </c>
      <c r="F2">
        <f>E2/D2*100</f>
        <v>0.94913661904234659</v>
      </c>
      <c r="G2">
        <f t="shared" ref="G2:G14" si="0">D2/$D$16*100</f>
        <v>19.656992084432716</v>
      </c>
    </row>
    <row r="3" spans="1:7">
      <c r="B3" t="s">
        <v>8</v>
      </c>
      <c r="C3">
        <v>7.4999999999999997E-2</v>
      </c>
    </row>
    <row r="4" spans="1:7">
      <c r="A4">
        <v>10</v>
      </c>
      <c r="B4" t="s">
        <v>9</v>
      </c>
      <c r="C4">
        <v>8.6999999999999994E-2</v>
      </c>
      <c r="D4">
        <f t="shared" ref="D4" si="1">AVERAGE(C4:C5)</f>
        <v>9.2999999999999999E-2</v>
      </c>
      <c r="E4">
        <f t="shared" ref="E4" si="2">STDEV(C4:C5)</f>
        <v>8.4852813742385784E-3</v>
      </c>
      <c r="F4">
        <f t="shared" ref="F4" si="3">E4/D4*100</f>
        <v>9.1239584669232023</v>
      </c>
      <c r="G4">
        <f t="shared" si="0"/>
        <v>24.538258575197887</v>
      </c>
    </row>
    <row r="5" spans="1:7">
      <c r="B5" t="s">
        <v>10</v>
      </c>
      <c r="C5">
        <v>9.9000000000000005E-2</v>
      </c>
    </row>
    <row r="6" spans="1:7">
      <c r="A6">
        <v>5</v>
      </c>
      <c r="B6" t="s">
        <v>11</v>
      </c>
      <c r="C6">
        <v>0.127</v>
      </c>
      <c r="D6">
        <f t="shared" ref="D6" si="4">AVERAGE(C6:C7)</f>
        <v>0.1245</v>
      </c>
      <c r="E6">
        <f t="shared" ref="E6" si="5">STDEV(C6:C7)</f>
        <v>3.5355339059327407E-3</v>
      </c>
      <c r="F6">
        <f t="shared" ref="F6" si="6">E6/D6*100</f>
        <v>2.8397862698254945</v>
      </c>
      <c r="G6">
        <f t="shared" si="0"/>
        <v>32.849604221635879</v>
      </c>
    </row>
    <row r="7" spans="1:7">
      <c r="B7" t="s">
        <v>12</v>
      </c>
      <c r="C7">
        <v>0.122</v>
      </c>
    </row>
    <row r="8" spans="1:7">
      <c r="A8">
        <v>3</v>
      </c>
      <c r="B8" t="s">
        <v>13</v>
      </c>
      <c r="C8">
        <v>0.158</v>
      </c>
      <c r="D8">
        <f t="shared" ref="D8" si="7">AVERAGE(C8:C9)</f>
        <v>0.17049999999999998</v>
      </c>
      <c r="E8">
        <f t="shared" ref="E8" si="8">STDEV(C8:C9)</f>
        <v>1.7677669529663684E-2</v>
      </c>
      <c r="F8">
        <f t="shared" ref="F8" si="9">E8/D8*100</f>
        <v>10.368134621503629</v>
      </c>
      <c r="G8">
        <f t="shared" si="0"/>
        <v>44.98680738786279</v>
      </c>
    </row>
    <row r="9" spans="1:7">
      <c r="B9" t="s">
        <v>14</v>
      </c>
      <c r="C9">
        <v>0.183</v>
      </c>
    </row>
    <row r="10" spans="1:7">
      <c r="A10">
        <v>2</v>
      </c>
      <c r="B10" t="s">
        <v>15</v>
      </c>
      <c r="C10">
        <v>0.20200000000000001</v>
      </c>
      <c r="D10">
        <f t="shared" ref="D10" si="10">AVERAGE(C10:C11)</f>
        <v>0.19600000000000001</v>
      </c>
      <c r="E10">
        <f t="shared" ref="E10" si="11">STDEV(C10:C11)</f>
        <v>8.4852813742385784E-3</v>
      </c>
      <c r="F10">
        <f t="shared" ref="F10" si="12">E10/D10*100</f>
        <v>4.3292251909380495</v>
      </c>
      <c r="G10">
        <f t="shared" si="0"/>
        <v>51.715039577836407</v>
      </c>
    </row>
    <row r="11" spans="1:7">
      <c r="B11" t="s">
        <v>16</v>
      </c>
      <c r="C11">
        <v>0.19</v>
      </c>
    </row>
    <row r="12" spans="1:7">
      <c r="A12">
        <v>1</v>
      </c>
      <c r="B12" t="s">
        <v>17</v>
      </c>
      <c r="C12">
        <v>0.224</v>
      </c>
      <c r="D12">
        <f t="shared" ref="D12" si="13">AVERAGE(C12:C13)</f>
        <v>0.2235</v>
      </c>
      <c r="E12">
        <f t="shared" ref="E12" si="14">STDEV(C12:C13)</f>
        <v>7.0710678118654816E-4</v>
      </c>
      <c r="F12">
        <f t="shared" ref="F12" si="15">E12/D12*100</f>
        <v>0.31637887301411549</v>
      </c>
      <c r="G12">
        <f t="shared" si="0"/>
        <v>58.970976253298154</v>
      </c>
    </row>
    <row r="13" spans="1:7">
      <c r="B13" t="s">
        <v>18</v>
      </c>
      <c r="C13">
        <v>0.223</v>
      </c>
    </row>
    <row r="14" spans="1:7">
      <c r="A14">
        <v>0.5</v>
      </c>
      <c r="B14" t="s">
        <v>19</v>
      </c>
      <c r="C14">
        <v>0.316</v>
      </c>
      <c r="D14">
        <f t="shared" ref="D14" si="16">AVERAGE(C14:C15)</f>
        <v>0.309</v>
      </c>
      <c r="E14">
        <f t="shared" ref="E14" si="17">STDEV(C14:C15)</f>
        <v>9.8994949366116736E-3</v>
      </c>
      <c r="F14">
        <f t="shared" ref="F14" si="18">E14/D14*100</f>
        <v>3.2037200442108977</v>
      </c>
      <c r="G14">
        <f t="shared" si="0"/>
        <v>81.530343007915562</v>
      </c>
    </row>
    <row r="15" spans="1:7">
      <c r="B15" t="s">
        <v>20</v>
      </c>
      <c r="C15">
        <v>0.30199999999999999</v>
      </c>
    </row>
    <row r="16" spans="1:7">
      <c r="A16">
        <v>0</v>
      </c>
      <c r="B16" t="s">
        <v>21</v>
      </c>
      <c r="C16">
        <v>0.38200000000000001</v>
      </c>
      <c r="D16">
        <f t="shared" ref="D16" si="19">AVERAGE(C16:C17)</f>
        <v>0.379</v>
      </c>
      <c r="E16">
        <f t="shared" ref="E16" si="20">STDEV(C16:C17)</f>
        <v>4.2426406871192892E-3</v>
      </c>
      <c r="F16">
        <f t="shared" ref="F16" si="21">E16/D16*100</f>
        <v>1.1194302604536381</v>
      </c>
      <c r="G16">
        <f>D16/$D$16*100</f>
        <v>100</v>
      </c>
    </row>
    <row r="17" spans="1:19">
      <c r="B17" t="s">
        <v>22</v>
      </c>
      <c r="C17">
        <v>0.376</v>
      </c>
    </row>
    <row r="19" spans="1:19">
      <c r="A19" s="1"/>
      <c r="H19" t="s">
        <v>23</v>
      </c>
      <c r="L19" s="1" t="s">
        <v>24</v>
      </c>
    </row>
    <row r="20" spans="1:19" ht="56">
      <c r="A20" s="2" t="s">
        <v>59</v>
      </c>
      <c r="B20" s="2" t="s">
        <v>56</v>
      </c>
      <c r="C20" s="2" t="s">
        <v>2</v>
      </c>
      <c r="D20" s="2" t="s">
        <v>25</v>
      </c>
      <c r="E20" s="2" t="s">
        <v>6</v>
      </c>
      <c r="F20" s="2" t="s">
        <v>26</v>
      </c>
      <c r="G20" s="2" t="s">
        <v>5</v>
      </c>
      <c r="H20" s="2" t="s">
        <v>27</v>
      </c>
      <c r="I20" s="2" t="s">
        <v>28</v>
      </c>
      <c r="J20" s="2" t="s">
        <v>29</v>
      </c>
      <c r="K20" s="3" t="s">
        <v>30</v>
      </c>
      <c r="L20" s="3" t="s">
        <v>31</v>
      </c>
      <c r="M20" s="3" t="s">
        <v>32</v>
      </c>
      <c r="N20" s="3" t="s">
        <v>33</v>
      </c>
      <c r="O20" s="3" t="s">
        <v>34</v>
      </c>
      <c r="P20" s="3" t="s">
        <v>35</v>
      </c>
      <c r="Q20" s="8" t="s">
        <v>36</v>
      </c>
      <c r="R20" s="3" t="s">
        <v>64</v>
      </c>
      <c r="S20" s="3" t="s">
        <v>65</v>
      </c>
    </row>
    <row r="21" spans="1:19">
      <c r="A21">
        <v>1</v>
      </c>
      <c r="B21" t="s">
        <v>57</v>
      </c>
      <c r="C21">
        <v>0.217</v>
      </c>
      <c r="D21">
        <f>AVERAGE(C21:C22)</f>
        <v>0.20750000000000002</v>
      </c>
      <c r="E21">
        <f>D21/$D$16*100</f>
        <v>54.749340369393138</v>
      </c>
      <c r="F21">
        <f>EXP((E21-63.277)/-15.64)</f>
        <v>1.7250340328042102</v>
      </c>
      <c r="G21" s="4">
        <f>100*(STDEV(C21:C22)/AVERAGE(C21:C22))</f>
        <v>6.4747126952021175</v>
      </c>
      <c r="H21">
        <f>F21*2.5</f>
        <v>4.3125850820105258</v>
      </c>
      <c r="I21">
        <v>101.9</v>
      </c>
      <c r="J21" s="5">
        <f>(I21/1000)/((I21/1000)+0.5)</f>
        <v>0.16929722545273301</v>
      </c>
      <c r="K21">
        <f>H21/J21</f>
        <v>25.473453982945394</v>
      </c>
      <c r="L21">
        <v>780.3</v>
      </c>
      <c r="M21">
        <v>121</v>
      </c>
      <c r="N21" s="6">
        <f>L21-M21</f>
        <v>659.3</v>
      </c>
      <c r="O21">
        <v>0.61131049432938867</v>
      </c>
      <c r="P21" s="5">
        <f>K21*(N21/1000)</f>
        <v>16.794648210955899</v>
      </c>
      <c r="Q21" s="9">
        <f>(O21+P21)/(L21/1000)</f>
        <v>22.30675215338368</v>
      </c>
    </row>
    <row r="22" spans="1:19">
      <c r="C22">
        <v>0.19800000000000001</v>
      </c>
      <c r="G22" s="4"/>
      <c r="J22" s="5"/>
      <c r="N22" s="6"/>
      <c r="P22" s="5"/>
      <c r="Q22" s="9"/>
    </row>
    <row r="23" spans="1:19">
      <c r="A23">
        <v>2</v>
      </c>
      <c r="B23" t="s">
        <v>57</v>
      </c>
      <c r="C23">
        <v>0.23400000000000001</v>
      </c>
      <c r="D23">
        <f t="shared" ref="D23" si="22">AVERAGE(C23:C24)</f>
        <v>0.23849999999999999</v>
      </c>
      <c r="E23">
        <f t="shared" ref="E23" si="23">D23/$D$16*100</f>
        <v>62.928759894459098</v>
      </c>
      <c r="F23">
        <f t="shared" ref="F23" si="24">EXP((E23-63.277)/-15.64)</f>
        <v>1.0225157286945552</v>
      </c>
      <c r="G23" s="4">
        <f t="shared" ref="G23" si="25">100*(STDEV(C23:C24)/AVERAGE(C23:C24))</f>
        <v>2.6683274761756453</v>
      </c>
      <c r="H23">
        <f t="shared" ref="H23" si="26">F23*2.5</f>
        <v>2.5562893217363882</v>
      </c>
      <c r="I23">
        <v>96.7</v>
      </c>
      <c r="J23" s="5">
        <f t="shared" ref="J23" si="27">(I23/1000)/((I23/1000)+0.5)</f>
        <v>0.16205798558739737</v>
      </c>
      <c r="K23">
        <f t="shared" ref="K23" si="28">H23/J23</f>
        <v>15.773917665771487</v>
      </c>
      <c r="L23">
        <v>619.1</v>
      </c>
      <c r="M23">
        <v>72.900000000000091</v>
      </c>
      <c r="N23" s="6">
        <f t="shared" ref="N23" si="29">L23-M23</f>
        <v>546.19999999999993</v>
      </c>
      <c r="O23">
        <v>0.75028390184330684</v>
      </c>
      <c r="P23" s="5">
        <f t="shared" ref="P23" si="30">K23*(N23/1000)</f>
        <v>8.6157138290443847</v>
      </c>
      <c r="Q23" s="9">
        <f t="shared" ref="Q23" si="31">(O23+P23)/(L23/1000)</f>
        <v>15.128408546095448</v>
      </c>
    </row>
    <row r="24" spans="1:19">
      <c r="C24">
        <v>0.24299999999999999</v>
      </c>
      <c r="G24" s="4"/>
      <c r="J24" s="5"/>
      <c r="N24" s="6"/>
      <c r="P24" s="5"/>
      <c r="Q24" s="9"/>
    </row>
    <row r="25" spans="1:19">
      <c r="A25">
        <v>3</v>
      </c>
      <c r="B25" t="s">
        <v>57</v>
      </c>
      <c r="C25">
        <v>0.20499999999999999</v>
      </c>
      <c r="D25">
        <f t="shared" ref="D25" si="32">AVERAGE(C25:C26)</f>
        <v>0.20899999999999999</v>
      </c>
      <c r="E25">
        <f t="shared" ref="E25" si="33">D25/$D$16*100</f>
        <v>55.145118733509236</v>
      </c>
      <c r="F25">
        <f t="shared" ref="F25" si="34">EXP((E25-63.277)/-15.64)</f>
        <v>1.6819288460046624</v>
      </c>
      <c r="G25" s="4">
        <f t="shared" ref="G25" si="35">100*(STDEV(C25:C26)/AVERAGE(C25:C26))</f>
        <v>2.7066288275083181</v>
      </c>
      <c r="H25">
        <f t="shared" ref="H25" si="36">F25*2.5</f>
        <v>4.2048221150116563</v>
      </c>
      <c r="I25">
        <v>91.4</v>
      </c>
      <c r="J25" s="5">
        <f t="shared" ref="J25" si="37">(I25/1000)/((I25/1000)+0.5)</f>
        <v>0.15454852891444032</v>
      </c>
      <c r="K25">
        <f t="shared" ref="K25" si="38">H25/J25</f>
        <v>27.207131278095112</v>
      </c>
      <c r="L25">
        <v>642.4</v>
      </c>
      <c r="M25">
        <v>51.799999999999955</v>
      </c>
      <c r="N25" s="6">
        <f t="shared" ref="N25" si="39">L25-M25</f>
        <v>590.6</v>
      </c>
      <c r="O25">
        <v>2.1630867488582046</v>
      </c>
      <c r="P25" s="5">
        <f t="shared" ref="P25" si="40">K25*(N25/1000)</f>
        <v>16.068531732842974</v>
      </c>
      <c r="Q25" s="9">
        <f t="shared" ref="Q25" si="41">(O25+P25)/(L25/1000)</f>
        <v>28.380477088575933</v>
      </c>
    </row>
    <row r="26" spans="1:19">
      <c r="C26">
        <v>0.21299999999999999</v>
      </c>
      <c r="G26" s="4"/>
      <c r="J26" s="5"/>
      <c r="N26" s="6"/>
      <c r="P26" s="5"/>
      <c r="Q26" s="9"/>
    </row>
    <row r="27" spans="1:19">
      <c r="A27">
        <v>4</v>
      </c>
      <c r="B27" t="s">
        <v>57</v>
      </c>
      <c r="C27">
        <v>0.157</v>
      </c>
      <c r="D27">
        <f t="shared" ref="D27" si="42">AVERAGE(C27:C28)</f>
        <v>0.1565</v>
      </c>
      <c r="E27">
        <f t="shared" ref="E27" si="43">D27/$D$16*100</f>
        <v>41.292875989445911</v>
      </c>
      <c r="F27">
        <f t="shared" ref="F27" si="44">EXP((E27-63.277)/-15.64)</f>
        <v>4.0781135958085892</v>
      </c>
      <c r="G27" s="4">
        <f t="shared" ref="G27" si="45">100*(STDEV(C27:C28)/AVERAGE(C27:C28))</f>
        <v>0.45182541928852921</v>
      </c>
      <c r="H27">
        <f t="shared" ref="H27" si="46">F27*2.5</f>
        <v>10.195283989521473</v>
      </c>
      <c r="I27">
        <v>99.6</v>
      </c>
      <c r="J27" s="5">
        <f t="shared" ref="J27" si="47">(I27/1000)/((I27/1000)+0.5)</f>
        <v>0.16611074049366242</v>
      </c>
      <c r="K27">
        <f t="shared" ref="K27" si="48">H27/J27</f>
        <v>61.37642851523168</v>
      </c>
      <c r="L27">
        <v>471.5</v>
      </c>
      <c r="M27">
        <v>59.700000000000045</v>
      </c>
      <c r="N27" s="6">
        <f t="shared" ref="N27" si="49">L27-M27</f>
        <v>411.79999999999995</v>
      </c>
      <c r="O27">
        <v>2.2488560441110654</v>
      </c>
      <c r="P27" s="5">
        <f t="shared" ref="P27" si="50">K27*(N27/1000)</f>
        <v>25.274813262572401</v>
      </c>
      <c r="Q27" s="9">
        <f t="shared" ref="Q27" si="51">(O27+P27)/(L27/1000)</f>
        <v>58.374696302616051</v>
      </c>
    </row>
    <row r="28" spans="1:19">
      <c r="C28">
        <v>0.156</v>
      </c>
      <c r="G28" s="4"/>
      <c r="J28" s="5"/>
      <c r="N28" s="6"/>
      <c r="P28" s="5"/>
      <c r="Q28" s="9"/>
    </row>
    <row r="29" spans="1:19">
      <c r="A29">
        <v>5</v>
      </c>
      <c r="B29" t="s">
        <v>57</v>
      </c>
      <c r="C29">
        <v>0.20100000000000001</v>
      </c>
      <c r="D29">
        <f t="shared" ref="D29" si="52">AVERAGE(C29:C30)</f>
        <v>0.20350000000000001</v>
      </c>
      <c r="E29">
        <f t="shared" ref="E29" si="53">D29/$D$16*100</f>
        <v>53.693931398416893</v>
      </c>
      <c r="F29">
        <f t="shared" ref="F29" si="54">EXP((E29-63.277)/-15.64)</f>
        <v>1.8454592665159653</v>
      </c>
      <c r="G29" s="4">
        <f t="shared" ref="G29" si="55">100*(STDEV(C29:C30)/AVERAGE(C29:C30))</f>
        <v>1.7373630987384376</v>
      </c>
      <c r="H29">
        <f t="shared" ref="H29" si="56">F29*2.5</f>
        <v>4.6136481662899129</v>
      </c>
      <c r="I29">
        <v>92.8</v>
      </c>
      <c r="J29" s="5">
        <f t="shared" ref="J29" si="57">(I29/1000)/((I29/1000)+0.5)</f>
        <v>0.1565452091767881</v>
      </c>
      <c r="K29">
        <f t="shared" ref="K29" si="58">H29/J29</f>
        <v>29.47166630362781</v>
      </c>
      <c r="L29">
        <v>700.4</v>
      </c>
      <c r="M29">
        <v>57.700000000000045</v>
      </c>
      <c r="N29" s="6">
        <f t="shared" ref="N29" si="59">L29-M29</f>
        <v>642.69999999999993</v>
      </c>
      <c r="O29">
        <v>1.7475696068692168</v>
      </c>
      <c r="P29" s="5">
        <f t="shared" ref="P29" si="60">K29*(N29/1000)</f>
        <v>18.941439933341591</v>
      </c>
      <c r="Q29" s="9">
        <f t="shared" ref="Q29" si="61">(O29+P29)/(L29/1000)</f>
        <v>29.538848572545412</v>
      </c>
    </row>
    <row r="30" spans="1:19">
      <c r="C30">
        <v>0.20599999999999999</v>
      </c>
      <c r="G30" s="4"/>
      <c r="J30" s="5"/>
      <c r="N30" s="6"/>
      <c r="P30" s="5"/>
      <c r="Q30" s="9"/>
    </row>
    <row r="31" spans="1:19">
      <c r="A31">
        <v>6</v>
      </c>
      <c r="B31" t="s">
        <v>57</v>
      </c>
      <c r="C31">
        <v>0.17499999999999999</v>
      </c>
      <c r="D31">
        <f>AVERAGE(C31:C32)</f>
        <v>0.19350000000000001</v>
      </c>
      <c r="E31">
        <f t="shared" ref="E31" si="62">D31/$D$16*100</f>
        <v>51.055408970976259</v>
      </c>
      <c r="F31">
        <f t="shared" ref="F31" si="63">EXP((E31-63.277)/-15.64)</f>
        <v>2.1845976101467786</v>
      </c>
      <c r="G31" s="4">
        <f>100*(STDEV(C31:C32)/AVERAGE(C31:C32))</f>
        <v>13.520904859897808</v>
      </c>
      <c r="H31">
        <f t="shared" ref="H31" si="64">F31*2.5</f>
        <v>5.4614940253669459</v>
      </c>
      <c r="I31">
        <v>105.2</v>
      </c>
      <c r="J31" s="5">
        <f t="shared" ref="J31" si="65">(I31/1000)/((I31/1000)+0.5)</f>
        <v>0.17382683410442831</v>
      </c>
      <c r="K31">
        <f t="shared" ref="K31" si="66">H31/J31</f>
        <v>31.41916524859387</v>
      </c>
      <c r="L31">
        <v>667.3</v>
      </c>
      <c r="M31">
        <v>116.50000000000011</v>
      </c>
      <c r="N31" s="6">
        <f t="shared" ref="N31" si="67">L31-M31</f>
        <v>550.79999999999984</v>
      </c>
      <c r="O31">
        <v>1.6069752894470541</v>
      </c>
      <c r="P31" s="5">
        <f t="shared" ref="P31" si="68">K31*(N31/1000)</f>
        <v>17.305676218925498</v>
      </c>
      <c r="Q31" s="9">
        <f t="shared" ref="Q31" si="69">(O31+P31)/(L31/1000)</f>
        <v>28.342052312861608</v>
      </c>
    </row>
    <row r="32" spans="1:19">
      <c r="C32">
        <v>0.21199999999999999</v>
      </c>
      <c r="G32" s="4"/>
      <c r="J32" s="5"/>
      <c r="N32" s="6"/>
      <c r="P32" s="5"/>
      <c r="Q32" s="9"/>
      <c r="R32">
        <f>AVERAGE(Q21:Q31)</f>
        <v>30.345205829346355</v>
      </c>
      <c r="S32">
        <f>STDEV(Q21:Q31)/SQRT(6)</f>
        <v>6.0286620635988495</v>
      </c>
    </row>
    <row r="33" spans="1:19">
      <c r="A33">
        <v>13</v>
      </c>
      <c r="B33" t="s">
        <v>58</v>
      </c>
      <c r="C33">
        <v>0.26600000000000001</v>
      </c>
      <c r="D33">
        <f t="shared" ref="D33" si="70">AVERAGE(C33:C34)</f>
        <v>0.27400000000000002</v>
      </c>
      <c r="E33">
        <f t="shared" ref="E33" si="71">D33/$D$16*100</f>
        <v>72.295514511873364</v>
      </c>
      <c r="F33">
        <f t="shared" ref="F33" si="72">EXP((E33-63.277)/-15.64)</f>
        <v>0.56178764146865934</v>
      </c>
      <c r="G33" s="4">
        <f t="shared" ref="G33" si="73">100*(STDEV(C33:C34)/AVERAGE(C33:C34))</f>
        <v>4.1290906930601201</v>
      </c>
      <c r="H33">
        <f t="shared" ref="H33" si="74">F33*2.5</f>
        <v>1.4044691036716483</v>
      </c>
      <c r="I33">
        <v>93.4</v>
      </c>
      <c r="J33" s="5">
        <f t="shared" ref="J33" si="75">(I33/1000)/((I33/1000)+0.5)</f>
        <v>0.15739804516346478</v>
      </c>
      <c r="K33">
        <f t="shared" ref="K33" si="76">H33/J33</f>
        <v>8.923040322470623</v>
      </c>
      <c r="L33">
        <v>529.29999999999995</v>
      </c>
      <c r="M33">
        <v>55.799999999999955</v>
      </c>
      <c r="N33" s="6">
        <f t="shared" ref="N33" si="77">L33-M33</f>
        <v>473.5</v>
      </c>
      <c r="O33">
        <v>2.4305202313662906</v>
      </c>
      <c r="P33" s="5">
        <f t="shared" ref="P33" si="78">K33*(N33/1000)</f>
        <v>4.2250595926898393</v>
      </c>
      <c r="Q33" s="9">
        <f t="shared" ref="Q33" si="79">(O33+P33)/(L33/1000)</f>
        <v>12.574305354347496</v>
      </c>
    </row>
    <row r="34" spans="1:19">
      <c r="C34">
        <v>0.28199999999999997</v>
      </c>
      <c r="G34" s="4"/>
      <c r="J34" s="5"/>
      <c r="N34" s="6"/>
      <c r="P34" s="5"/>
      <c r="Q34" s="9"/>
    </row>
    <row r="35" spans="1:19">
      <c r="A35">
        <v>14</v>
      </c>
      <c r="B35" t="s">
        <v>58</v>
      </c>
      <c r="C35">
        <v>0.218</v>
      </c>
      <c r="D35">
        <f t="shared" ref="D35" si="80">AVERAGE(C35:C36)</f>
        <v>0.20050000000000001</v>
      </c>
      <c r="E35">
        <f t="shared" ref="E35" si="81">D35/$D$16*100</f>
        <v>52.902374670184706</v>
      </c>
      <c r="F35">
        <f t="shared" ref="F35" si="82">EXP((E35-63.277)/-15.64)</f>
        <v>1.9412638217114988</v>
      </c>
      <c r="G35" s="4">
        <f t="shared" ref="G35" si="83">100*(STDEV(C35:C36)/AVERAGE(C35:C36))</f>
        <v>12.343509896024521</v>
      </c>
      <c r="H35">
        <f t="shared" ref="H35" si="84">F35*2.5</f>
        <v>4.8531595542787471</v>
      </c>
      <c r="I35">
        <v>105.7</v>
      </c>
      <c r="J35" s="5">
        <f t="shared" ref="J35" si="85">(I35/1000)/((I35/1000)+0.5)</f>
        <v>0.17450883275548951</v>
      </c>
      <c r="K35">
        <f t="shared" ref="K35" si="86">H35/J35</f>
        <v>27.810394910374999</v>
      </c>
      <c r="L35">
        <v>657.4</v>
      </c>
      <c r="M35">
        <v>123.80000000000007</v>
      </c>
      <c r="N35" s="6">
        <f t="shared" ref="N35" si="87">L35-M35</f>
        <v>533.59999999999991</v>
      </c>
      <c r="O35">
        <v>6.8313612417199048</v>
      </c>
      <c r="P35" s="5">
        <f t="shared" ref="P35" si="88">K35*(N35/1000)</f>
        <v>14.839626724176098</v>
      </c>
      <c r="Q35" s="9">
        <f t="shared" ref="Q35" si="89">(O35+P35)/(L35/1000)</f>
        <v>32.964691155911169</v>
      </c>
    </row>
    <row r="36" spans="1:19">
      <c r="C36">
        <v>0.183</v>
      </c>
      <c r="G36" s="4"/>
      <c r="J36" s="5"/>
      <c r="N36" s="6"/>
      <c r="P36" s="5"/>
      <c r="Q36" s="9"/>
    </row>
    <row r="37" spans="1:19">
      <c r="A37">
        <v>15</v>
      </c>
      <c r="B37" t="s">
        <v>58</v>
      </c>
      <c r="C37">
        <v>0.23100000000000001</v>
      </c>
      <c r="D37">
        <f t="shared" ref="D37" si="90">AVERAGE(C37:C38)</f>
        <v>0.23</v>
      </c>
      <c r="E37">
        <f t="shared" ref="E37" si="91">D37/$D$16*100</f>
        <v>60.686015831134569</v>
      </c>
      <c r="F37">
        <f t="shared" ref="F37" si="92">EXP((E37-63.277)/-15.64)</f>
        <v>1.180176436096517</v>
      </c>
      <c r="G37" s="4">
        <f t="shared" ref="G37" si="93">100*(STDEV(C37:C38)/AVERAGE(C37:C38))</f>
        <v>0.61487546190134623</v>
      </c>
      <c r="H37">
        <f t="shared" ref="H37" si="94">F37*2.5</f>
        <v>2.9504410902412923</v>
      </c>
      <c r="I37">
        <v>98.7</v>
      </c>
      <c r="J37" s="5">
        <f t="shared" ref="J37" si="95">(I37/1000)/((I37/1000)+0.5)</f>
        <v>0.16485719057958911</v>
      </c>
      <c r="K37">
        <f t="shared" ref="K37" si="96">H37/J37</f>
        <v>17.89695117251734</v>
      </c>
      <c r="L37">
        <v>850.1</v>
      </c>
      <c r="M37">
        <v>189.69999999999993</v>
      </c>
      <c r="N37" s="6">
        <f t="shared" ref="N37" si="97">L37-M37</f>
        <v>660.40000000000009</v>
      </c>
      <c r="O37">
        <v>3.7362126140488781</v>
      </c>
      <c r="P37" s="5">
        <f t="shared" ref="P37" si="98">K37*(N37/1000)</f>
        <v>11.819146554330453</v>
      </c>
      <c r="Q37" s="9">
        <f t="shared" ref="Q37" si="99">(O37+P37)/(L37/1000)</f>
        <v>18.298269813409398</v>
      </c>
    </row>
    <row r="38" spans="1:19">
      <c r="C38">
        <v>0.22900000000000001</v>
      </c>
      <c r="G38" s="4"/>
      <c r="J38" s="5"/>
      <c r="N38" s="6"/>
      <c r="P38" s="5"/>
      <c r="Q38" s="9"/>
    </row>
    <row r="39" spans="1:19">
      <c r="A39">
        <v>16</v>
      </c>
      <c r="B39" t="s">
        <v>58</v>
      </c>
      <c r="C39">
        <v>0.218</v>
      </c>
      <c r="D39">
        <f t="shared" ref="D39" si="100">AVERAGE(C39:C40)</f>
        <v>0.22</v>
      </c>
      <c r="E39">
        <f t="shared" ref="E39" si="101">D39/$D$16*100</f>
        <v>58.047493403693927</v>
      </c>
      <c r="F39">
        <f t="shared" ref="F39" si="102">EXP((E39-63.277)/-15.64)</f>
        <v>1.3970563689088555</v>
      </c>
      <c r="G39" s="4">
        <f t="shared" ref="G39" si="103">100*(STDEV(C39:C40)/AVERAGE(C39:C40))</f>
        <v>1.2856486930664512</v>
      </c>
      <c r="H39">
        <f t="shared" ref="H39" si="104">F39*2.5</f>
        <v>3.4926409222721388</v>
      </c>
      <c r="I39">
        <v>98</v>
      </c>
      <c r="J39" s="5">
        <f t="shared" ref="J39" si="105">(I39/1000)/((I39/1000)+0.5)</f>
        <v>0.16387959866220736</v>
      </c>
      <c r="K39">
        <f t="shared" ref="K39" si="106">H39/J39</f>
        <v>21.312237464476929</v>
      </c>
      <c r="L39">
        <v>617.70000000000005</v>
      </c>
      <c r="M39">
        <v>83.699999999999932</v>
      </c>
      <c r="N39" s="6">
        <f t="shared" ref="N39" si="107">L39-M39</f>
        <v>534.00000000000011</v>
      </c>
      <c r="O39">
        <v>5.5134232457285943</v>
      </c>
      <c r="P39" s="5">
        <f t="shared" ref="P39" si="108">K39*(N39/1000)</f>
        <v>11.380734806030683</v>
      </c>
      <c r="Q39" s="9">
        <f t="shared" ref="Q39" si="109">(O39+P39)/(L39/1000)</f>
        <v>27.350102075051442</v>
      </c>
    </row>
    <row r="40" spans="1:19">
      <c r="C40">
        <v>0.222</v>
      </c>
      <c r="G40" s="4"/>
      <c r="J40" s="5"/>
      <c r="N40" s="6"/>
      <c r="P40" s="5"/>
      <c r="Q40" s="9"/>
    </row>
    <row r="41" spans="1:19">
      <c r="A41">
        <v>17</v>
      </c>
      <c r="B41" t="s">
        <v>58</v>
      </c>
      <c r="C41">
        <v>0.20899999999999999</v>
      </c>
      <c r="D41">
        <f t="shared" ref="D41" si="110">AVERAGE(C41:C42)</f>
        <v>0.21199999999999999</v>
      </c>
      <c r="E41">
        <f t="shared" ref="E41" si="111">D41/$D$16*100</f>
        <v>55.936675461741423</v>
      </c>
      <c r="F41">
        <f t="shared" ref="F41" si="112">EXP((E41-63.277)/-15.64)</f>
        <v>1.5989228974263032</v>
      </c>
      <c r="G41" s="4">
        <f t="shared" ref="G41" si="113">100*(STDEV(C41:C42)/AVERAGE(C41:C42))</f>
        <v>2.0012456071317399</v>
      </c>
      <c r="H41">
        <f t="shared" ref="H41" si="114">F41*2.5</f>
        <v>3.997307243565758</v>
      </c>
      <c r="I41">
        <v>102.2</v>
      </c>
      <c r="J41" s="5">
        <f t="shared" ref="J41" si="115">(I41/1000)/((I41/1000)+0.5)</f>
        <v>0.16971105944868817</v>
      </c>
      <c r="K41">
        <f t="shared" ref="K41" si="116">H41/J41</f>
        <v>23.55360491267416</v>
      </c>
      <c r="L41">
        <v>553</v>
      </c>
      <c r="M41">
        <v>94.5</v>
      </c>
      <c r="N41" s="6">
        <f t="shared" ref="N41" si="117">L41-M41</f>
        <v>458.5</v>
      </c>
      <c r="O41">
        <v>5.5461544555184741</v>
      </c>
      <c r="P41" s="5">
        <f t="shared" ref="P41" si="118">K41*(N41/1000)</f>
        <v>10.799327852461102</v>
      </c>
      <c r="Q41" s="9">
        <f t="shared" ref="Q41" si="119">(O41+P41)/(L41/1000)</f>
        <v>29.557834191644801</v>
      </c>
    </row>
    <row r="42" spans="1:19">
      <c r="C42">
        <v>0.215</v>
      </c>
      <c r="G42" s="4"/>
      <c r="J42" s="5"/>
      <c r="N42" s="6"/>
      <c r="P42" s="5"/>
      <c r="Q42" s="9"/>
    </row>
    <row r="43" spans="1:19">
      <c r="A43">
        <v>18</v>
      </c>
      <c r="B43" t="s">
        <v>58</v>
      </c>
      <c r="C43">
        <v>0.20399999999999999</v>
      </c>
      <c r="D43">
        <f t="shared" ref="D43" si="120">AVERAGE(C43:C44)</f>
        <v>0.19900000000000001</v>
      </c>
      <c r="E43">
        <f t="shared" ref="E43" si="121">D43/$D$16*100</f>
        <v>52.506596306068609</v>
      </c>
      <c r="F43">
        <f t="shared" ref="F43" si="122">EXP((E43-63.277)/-15.64)</f>
        <v>1.9910153554109484</v>
      </c>
      <c r="G43" s="4">
        <f t="shared" ref="G43" si="123">100*(STDEV(C43:C44)/AVERAGE(C43:C44))</f>
        <v>3.5533004079725941</v>
      </c>
      <c r="H43">
        <f t="shared" ref="H43" si="124">F43*2.5</f>
        <v>4.9775383885273712</v>
      </c>
      <c r="I43">
        <v>90.5</v>
      </c>
      <c r="J43" s="5">
        <f t="shared" ref="J43" si="125">(I43/1000)/((I43/1000)+0.5)</f>
        <v>0.15325994919559693</v>
      </c>
      <c r="K43">
        <f t="shared" ref="K43" si="126">H43/J43</f>
        <v>32.477750479838818</v>
      </c>
      <c r="L43">
        <v>483</v>
      </c>
      <c r="M43">
        <v>56</v>
      </c>
      <c r="N43" s="6">
        <f t="shared" ref="N43" si="127">L43-M43</f>
        <v>427</v>
      </c>
      <c r="O43">
        <v>2.5114753796782416</v>
      </c>
      <c r="P43" s="5">
        <f t="shared" ref="P43" si="128">K43*(N43/1000)</f>
        <v>13.867999454891175</v>
      </c>
      <c r="Q43" s="9">
        <f t="shared" ref="Q43" si="129">(O43+P43)/(L43/1000)</f>
        <v>33.911956179232746</v>
      </c>
    </row>
    <row r="44" spans="1:19">
      <c r="C44">
        <v>0.19400000000000001</v>
      </c>
      <c r="G44" s="4"/>
      <c r="J44" s="5"/>
      <c r="N44" s="5"/>
      <c r="P44" s="5"/>
      <c r="R44">
        <f>AVERAGE(Q33:Q43)</f>
        <v>25.776193128266176</v>
      </c>
      <c r="S44">
        <f>STDEV(Q33:Q43)/SQRT(6)</f>
        <v>3.4873692124482241</v>
      </c>
    </row>
    <row r="57" spans="1:16">
      <c r="A57" s="5"/>
      <c r="B57" s="5"/>
      <c r="C57" s="5"/>
      <c r="D57" s="5"/>
      <c r="E57" s="5"/>
      <c r="F57" s="5"/>
      <c r="G57" s="5"/>
      <c r="P57" s="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4" sqref="H24"/>
    </sheetView>
  </sheetViews>
  <sheetFormatPr baseColWidth="10" defaultColWidth="8.83203125" defaultRowHeight="14" x14ac:dyDescent="0"/>
  <cols>
    <col min="2" max="2" width="13.5" customWidth="1"/>
    <col min="13" max="13" width="14.1640625" customWidth="1"/>
    <col min="14" max="14" width="13.6640625" customWidth="1"/>
  </cols>
  <sheetData>
    <row r="1" spans="1:7">
      <c r="A1" s="1" t="s">
        <v>37</v>
      </c>
    </row>
    <row r="2" spans="1:7">
      <c r="A2" s="1" t="s">
        <v>38</v>
      </c>
      <c r="B2" s="1" t="s">
        <v>1</v>
      </c>
      <c r="C2" s="1" t="s">
        <v>2</v>
      </c>
      <c r="D2" s="1" t="s">
        <v>25</v>
      </c>
      <c r="E2" s="1" t="s">
        <v>39</v>
      </c>
      <c r="F2" s="1" t="s">
        <v>40</v>
      </c>
      <c r="G2" s="1" t="s">
        <v>6</v>
      </c>
    </row>
    <row r="3" spans="1:7">
      <c r="A3">
        <v>0</v>
      </c>
      <c r="B3" t="s">
        <v>7</v>
      </c>
      <c r="C3">
        <v>0.49399999999999999</v>
      </c>
      <c r="D3">
        <v>0.503</v>
      </c>
      <c r="E3">
        <v>1.2999999999999999E-2</v>
      </c>
      <c r="F3">
        <v>2.5</v>
      </c>
      <c r="G3">
        <f>(D3/$D$3)*100</f>
        <v>100</v>
      </c>
    </row>
    <row r="4" spans="1:7">
      <c r="A4" t="s">
        <v>41</v>
      </c>
      <c r="B4" t="s">
        <v>8</v>
      </c>
      <c r="C4">
        <v>0.51200000000000001</v>
      </c>
      <c r="D4" t="s">
        <v>41</v>
      </c>
      <c r="E4" t="s">
        <v>41</v>
      </c>
      <c r="F4" t="s">
        <v>41</v>
      </c>
    </row>
    <row r="5" spans="1:7">
      <c r="A5">
        <v>0.5</v>
      </c>
      <c r="B5" t="s">
        <v>9</v>
      </c>
      <c r="C5">
        <v>0.40400000000000003</v>
      </c>
      <c r="D5">
        <v>0.42099999999999999</v>
      </c>
      <c r="E5">
        <v>2.5000000000000001E-2</v>
      </c>
      <c r="F5">
        <v>6</v>
      </c>
      <c r="G5">
        <f>(D5/$D$3)*100</f>
        <v>83.697813121272361</v>
      </c>
    </row>
    <row r="6" spans="1:7">
      <c r="A6" t="s">
        <v>41</v>
      </c>
      <c r="B6" t="s">
        <v>10</v>
      </c>
      <c r="C6">
        <v>0.439</v>
      </c>
      <c r="D6" t="s">
        <v>41</v>
      </c>
      <c r="E6" t="s">
        <v>41</v>
      </c>
      <c r="F6" t="s">
        <v>41</v>
      </c>
    </row>
    <row r="7" spans="1:7">
      <c r="A7">
        <v>1</v>
      </c>
      <c r="B7" t="s">
        <v>11</v>
      </c>
      <c r="C7">
        <v>0.30299999999999999</v>
      </c>
      <c r="D7">
        <v>0.32300000000000001</v>
      </c>
      <c r="E7">
        <v>2.7E-2</v>
      </c>
      <c r="F7">
        <v>8.5</v>
      </c>
      <c r="G7">
        <f>(D7/$D$3)*100</f>
        <v>64.214711729622266</v>
      </c>
    </row>
    <row r="8" spans="1:7">
      <c r="A8" t="s">
        <v>41</v>
      </c>
      <c r="B8" t="s">
        <v>12</v>
      </c>
      <c r="C8">
        <v>0.34200000000000003</v>
      </c>
      <c r="D8" t="s">
        <v>41</v>
      </c>
      <c r="E8" t="s">
        <v>41</v>
      </c>
      <c r="F8" t="s">
        <v>41</v>
      </c>
    </row>
    <row r="9" spans="1:7">
      <c r="A9">
        <v>2</v>
      </c>
      <c r="B9" t="s">
        <v>13</v>
      </c>
      <c r="C9">
        <v>0.25800000000000001</v>
      </c>
      <c r="D9">
        <v>0.29899999999999999</v>
      </c>
      <c r="E9">
        <v>5.8000000000000003E-2</v>
      </c>
      <c r="F9">
        <v>19.5</v>
      </c>
      <c r="G9">
        <f>(D9/$D$3)*100</f>
        <v>59.443339960238561</v>
      </c>
    </row>
    <row r="10" spans="1:7">
      <c r="A10" t="s">
        <v>41</v>
      </c>
      <c r="B10" t="s">
        <v>14</v>
      </c>
      <c r="C10">
        <v>0.34100000000000003</v>
      </c>
      <c r="D10" t="s">
        <v>41</v>
      </c>
      <c r="E10" t="s">
        <v>41</v>
      </c>
      <c r="F10" t="s">
        <v>41</v>
      </c>
    </row>
    <row r="11" spans="1:7">
      <c r="A11">
        <v>3</v>
      </c>
      <c r="B11" t="s">
        <v>15</v>
      </c>
      <c r="C11">
        <v>0.20200000000000001</v>
      </c>
      <c r="D11">
        <v>0.19600000000000001</v>
      </c>
      <c r="E11">
        <v>8.9999999999999993E-3</v>
      </c>
      <c r="F11">
        <v>4.8</v>
      </c>
      <c r="G11">
        <f>(D11/$D$3)*100</f>
        <v>38.966202783300204</v>
      </c>
    </row>
    <row r="12" spans="1:7">
      <c r="A12" t="s">
        <v>41</v>
      </c>
      <c r="B12" t="s">
        <v>16</v>
      </c>
      <c r="C12">
        <v>0.189</v>
      </c>
      <c r="D12" t="s">
        <v>41</v>
      </c>
      <c r="E12" t="s">
        <v>41</v>
      </c>
      <c r="F12" t="s">
        <v>41</v>
      </c>
    </row>
    <row r="13" spans="1:7">
      <c r="A13">
        <v>5</v>
      </c>
      <c r="B13" t="s">
        <v>17</v>
      </c>
      <c r="C13">
        <v>0.14599999999999999</v>
      </c>
      <c r="D13">
        <v>0.153</v>
      </c>
      <c r="E13">
        <v>0.01</v>
      </c>
      <c r="F13">
        <v>6.7</v>
      </c>
      <c r="G13">
        <f>(D13/$D$3)*100</f>
        <v>30.417495029821072</v>
      </c>
    </row>
    <row r="14" spans="1:7">
      <c r="A14" t="s">
        <v>41</v>
      </c>
      <c r="B14" t="s">
        <v>18</v>
      </c>
      <c r="C14">
        <v>0.161</v>
      </c>
      <c r="D14" t="s">
        <v>41</v>
      </c>
      <c r="E14" t="s">
        <v>41</v>
      </c>
      <c r="F14" t="s">
        <v>41</v>
      </c>
    </row>
    <row r="15" spans="1:7">
      <c r="A15">
        <v>10</v>
      </c>
      <c r="B15" t="s">
        <v>19</v>
      </c>
      <c r="C15">
        <v>9.7000000000000003E-2</v>
      </c>
      <c r="D15">
        <v>0.10199999999999999</v>
      </c>
      <c r="E15">
        <v>6.0000000000000001E-3</v>
      </c>
      <c r="F15">
        <v>6</v>
      </c>
      <c r="G15">
        <f>(D15/$D$3)*100</f>
        <v>20.278330019880713</v>
      </c>
    </row>
    <row r="16" spans="1:7">
      <c r="A16" t="s">
        <v>41</v>
      </c>
      <c r="B16" t="s">
        <v>20</v>
      </c>
      <c r="C16">
        <v>0.106</v>
      </c>
      <c r="D16" t="s">
        <v>41</v>
      </c>
      <c r="E16" t="s">
        <v>41</v>
      </c>
      <c r="F16" t="s">
        <v>41</v>
      </c>
    </row>
    <row r="17" spans="1:14">
      <c r="A17">
        <v>25</v>
      </c>
      <c r="B17" t="s">
        <v>21</v>
      </c>
      <c r="C17">
        <v>7.1999999999999995E-2</v>
      </c>
      <c r="D17">
        <v>7.1999999999999995E-2</v>
      </c>
      <c r="E17">
        <v>0</v>
      </c>
      <c r="F17">
        <v>0.6</v>
      </c>
      <c r="G17">
        <f>(D17/$D$3)*100</f>
        <v>14.314115308151093</v>
      </c>
    </row>
    <row r="21" spans="1:14" ht="42">
      <c r="A21" s="2" t="s">
        <v>59</v>
      </c>
      <c r="B21" s="2" t="s">
        <v>56</v>
      </c>
      <c r="C21" s="2" t="s">
        <v>2</v>
      </c>
      <c r="D21" s="2" t="s">
        <v>61</v>
      </c>
      <c r="E21" s="2" t="s">
        <v>5</v>
      </c>
      <c r="F21" s="2" t="s">
        <v>60</v>
      </c>
      <c r="G21" s="2" t="s">
        <v>6</v>
      </c>
      <c r="H21" s="2" t="s">
        <v>62</v>
      </c>
      <c r="I21" s="3" t="s">
        <v>63</v>
      </c>
      <c r="J21" s="3" t="s">
        <v>29</v>
      </c>
      <c r="K21" s="8" t="s">
        <v>30</v>
      </c>
      <c r="L21" s="1" t="s">
        <v>66</v>
      </c>
      <c r="M21" s="3" t="s">
        <v>67</v>
      </c>
      <c r="N21" s="3" t="s">
        <v>65</v>
      </c>
    </row>
    <row r="22" spans="1:14">
      <c r="A22" s="5" t="s">
        <v>42</v>
      </c>
      <c r="B22" t="s">
        <v>57</v>
      </c>
      <c r="C22" s="5">
        <v>0.315</v>
      </c>
      <c r="D22" s="5">
        <v>0.27600000000000002</v>
      </c>
      <c r="E22" s="5">
        <f>(STDEV(C22:C23)/AVERAGE(C22:C23))*100</f>
        <v>1.3341637380878268</v>
      </c>
      <c r="F22" s="5">
        <f>AVERAGE(C22:C23)</f>
        <v>0.318</v>
      </c>
      <c r="G22" s="5">
        <f>(F22/$D$3)*100</f>
        <v>63.220675944333991</v>
      </c>
      <c r="H22" s="5">
        <f t="shared" ref="H22" si="0">EXP((G22-66.17)/-18.45)</f>
        <v>1.1733406800947959</v>
      </c>
      <c r="I22" s="5">
        <v>121</v>
      </c>
      <c r="J22" s="5">
        <f>(I22/1000)/((I22/1000)+0.4)</f>
        <v>0.23224568138195775</v>
      </c>
      <c r="K22" s="9">
        <f>H22/J22</f>
        <v>5.0521528456974272</v>
      </c>
      <c r="L22" s="5">
        <f>K22*(I22/1000)</f>
        <v>0.61131049432938867</v>
      </c>
    </row>
    <row r="23" spans="1:14">
      <c r="A23" s="5" t="s">
        <v>41</v>
      </c>
      <c r="C23" s="5">
        <v>0.32100000000000001</v>
      </c>
      <c r="D23" s="5" t="s">
        <v>41</v>
      </c>
      <c r="E23" s="5"/>
      <c r="F23" s="5"/>
      <c r="G23" s="5"/>
      <c r="H23" s="5"/>
      <c r="I23" s="5"/>
      <c r="J23" s="5"/>
      <c r="K23" s="9"/>
      <c r="L23" s="5"/>
    </row>
    <row r="24" spans="1:14">
      <c r="A24" s="5" t="s">
        <v>45</v>
      </c>
      <c r="B24" t="s">
        <v>57</v>
      </c>
      <c r="C24" s="5">
        <v>0.32400000000000001</v>
      </c>
      <c r="D24" s="5">
        <v>3.5169999999999999</v>
      </c>
      <c r="E24" s="5">
        <f>(STDEV(C24:C25)/AVERAGE(C24:C25))*100</f>
        <v>16.580434869201632</v>
      </c>
      <c r="F24" s="5">
        <f>AVERAGE(C24:C25)</f>
        <v>0.29000000000000004</v>
      </c>
      <c r="G24" s="5">
        <f t="shared" ref="G24" si="1">(F24/$D$3)*100</f>
        <v>57.654075546719682</v>
      </c>
      <c r="H24" s="5">
        <f t="shared" ref="H24" si="2">EXP((G24-66.17)/-18.45)</f>
        <v>1.5865593187636002</v>
      </c>
      <c r="I24" s="5">
        <v>72.900000000000091</v>
      </c>
      <c r="J24" s="5">
        <f t="shared" ref="J24" si="3">(I24/1000)/((I24/1000)+0.4)</f>
        <v>0.154155212518503</v>
      </c>
      <c r="K24" s="9">
        <f>H24/J24</f>
        <v>10.291960244764141</v>
      </c>
      <c r="L24" s="5">
        <f>K24*(I24/1000)</f>
        <v>0.75028390184330684</v>
      </c>
    </row>
    <row r="25" spans="1:14">
      <c r="A25" s="5" t="s">
        <v>41</v>
      </c>
      <c r="C25" s="5">
        <v>0.25600000000000001</v>
      </c>
      <c r="D25" s="5" t="s">
        <v>41</v>
      </c>
      <c r="E25" s="5"/>
      <c r="F25" s="5"/>
      <c r="G25" s="5"/>
      <c r="H25" s="5"/>
      <c r="I25" s="5"/>
      <c r="J25" s="5"/>
      <c r="K25" s="9"/>
      <c r="L25" s="5"/>
    </row>
    <row r="26" spans="1:14">
      <c r="A26" s="5" t="s">
        <v>46</v>
      </c>
      <c r="B26" t="s">
        <v>57</v>
      </c>
      <c r="C26" s="5">
        <v>0.189</v>
      </c>
      <c r="D26" s="5">
        <v>0.161</v>
      </c>
      <c r="E26" s="5">
        <f>(STDEV(C26:C27)/AVERAGE(C26:C27))*100</f>
        <v>1.1313708498984771</v>
      </c>
      <c r="F26" s="5">
        <f>AVERAGE(C26:C27)</f>
        <v>0.1875</v>
      </c>
      <c r="G26" s="5">
        <f t="shared" ref="G26" si="4">(F26/$D$3)*100</f>
        <v>37.27634194831014</v>
      </c>
      <c r="H26" s="5">
        <f t="shared" ref="H26" si="5">EXP((G26-66.17)/-18.45)</f>
        <v>4.7877086074772137</v>
      </c>
      <c r="I26" s="5">
        <v>51.799999999999955</v>
      </c>
      <c r="J26" s="5">
        <f t="shared" ref="J26" si="6">(I26/1000)/((I26/1000)+0.4)</f>
        <v>0.11465250110668429</v>
      </c>
      <c r="K26" s="9">
        <f>H26/J26</f>
        <v>41.758431445139124</v>
      </c>
      <c r="L26" s="5">
        <f>K26*(I26/1000)</f>
        <v>2.1630867488582046</v>
      </c>
    </row>
    <row r="27" spans="1:14">
      <c r="A27" s="5" t="s">
        <v>41</v>
      </c>
      <c r="C27" s="5">
        <v>0.186</v>
      </c>
      <c r="D27" s="5" t="s">
        <v>41</v>
      </c>
      <c r="E27" s="5"/>
      <c r="F27" s="5"/>
      <c r="G27" s="5"/>
      <c r="H27" s="5"/>
      <c r="I27" s="5"/>
      <c r="J27" s="5"/>
      <c r="K27" s="9"/>
      <c r="L27" s="5"/>
    </row>
    <row r="28" spans="1:14">
      <c r="A28" s="5" t="s">
        <v>47</v>
      </c>
      <c r="B28" t="s">
        <v>57</v>
      </c>
      <c r="C28" s="5">
        <v>0.19</v>
      </c>
      <c r="D28" s="5">
        <v>0.47899999999999998</v>
      </c>
      <c r="E28" s="5">
        <f>(STDEV(C28:C29)/AVERAGE(C28:C29))*100</f>
        <v>3.4307067550829831</v>
      </c>
      <c r="F28" s="5">
        <f>AVERAGE(C28:C29)</f>
        <v>0.1855</v>
      </c>
      <c r="G28" s="5">
        <f t="shared" ref="G28" si="7">(F28/$D$3)*100</f>
        <v>36.878727634194831</v>
      </c>
      <c r="H28" s="5">
        <f t="shared" ref="H28" si="8">EXP((G28-66.17)/-18.45)</f>
        <v>4.8920079271504573</v>
      </c>
      <c r="I28" s="5">
        <v>59.700000000000045</v>
      </c>
      <c r="J28" s="5">
        <f t="shared" ref="J28" si="9">(I28/1000)/((I28/1000)+0.4)</f>
        <v>0.12986730476397659</v>
      </c>
      <c r="K28" s="9">
        <f>H28/J28</f>
        <v>37.669280470872089</v>
      </c>
      <c r="L28" s="5">
        <f>K28*(I28/1000)</f>
        <v>2.2488560441110654</v>
      </c>
    </row>
    <row r="29" spans="1:14">
      <c r="A29" s="5" t="s">
        <v>41</v>
      </c>
      <c r="C29" s="5">
        <v>0.18099999999999999</v>
      </c>
      <c r="D29" s="5" t="s">
        <v>41</v>
      </c>
      <c r="E29" s="5"/>
      <c r="F29" s="5"/>
      <c r="G29" s="5"/>
      <c r="H29" s="5"/>
      <c r="I29" s="5"/>
      <c r="J29" s="5"/>
      <c r="K29" s="9"/>
      <c r="L29" s="5"/>
    </row>
    <row r="30" spans="1:14">
      <c r="A30" s="5" t="s">
        <v>48</v>
      </c>
      <c r="B30" t="s">
        <v>57</v>
      </c>
      <c r="C30" s="5">
        <v>0.21099999999999999</v>
      </c>
      <c r="D30" s="5">
        <v>0.245</v>
      </c>
      <c r="E30" s="5">
        <f>(STDEV(C30:C31)/AVERAGE(C30:C31))*100</f>
        <v>1.6956997150756552</v>
      </c>
      <c r="F30" s="5">
        <f>AVERAGE(C30:C31)</f>
        <v>0.20849999999999999</v>
      </c>
      <c r="G30" s="5">
        <f t="shared" ref="G30" si="10">(F30/$D$3)*100</f>
        <v>41.451292246520872</v>
      </c>
      <c r="H30" s="5">
        <f t="shared" ref="H30" si="11">EXP((G30-66.17)/-18.45)</f>
        <v>3.8181551384514236</v>
      </c>
      <c r="I30" s="5">
        <v>57.700000000000045</v>
      </c>
      <c r="J30" s="5">
        <f t="shared" ref="J30" si="12">(I30/1000)/((I30/1000)+0.4)</f>
        <v>0.12606510814944294</v>
      </c>
      <c r="K30" s="9">
        <f>H30/J30</f>
        <v>30.287168229969073</v>
      </c>
      <c r="L30" s="5">
        <f>K30*(I30/1000)</f>
        <v>1.7475696068692168</v>
      </c>
    </row>
    <row r="31" spans="1:14">
      <c r="A31" s="5" t="s">
        <v>41</v>
      </c>
      <c r="C31" s="5">
        <v>0.20599999999999999</v>
      </c>
      <c r="D31" s="5" t="s">
        <v>41</v>
      </c>
      <c r="E31" s="5"/>
      <c r="F31" s="5"/>
      <c r="G31" s="5"/>
      <c r="H31" s="5"/>
      <c r="I31" s="5"/>
      <c r="J31" s="5"/>
      <c r="K31" s="9"/>
      <c r="L31" s="5"/>
    </row>
    <row r="32" spans="1:14">
      <c r="A32" s="5" t="s">
        <v>49</v>
      </c>
      <c r="B32" t="s">
        <v>57</v>
      </c>
      <c r="C32" s="5">
        <v>0.20899999999999999</v>
      </c>
      <c r="D32" s="5">
        <v>1.92</v>
      </c>
      <c r="E32" s="5">
        <f>(STDEV(C32:C33)/AVERAGE(C32:C33))*100</f>
        <v>11.500198199517479</v>
      </c>
      <c r="F32" s="5">
        <f>AVERAGE(C32:C33)</f>
        <v>0.22749999999999998</v>
      </c>
      <c r="G32" s="5">
        <f t="shared" ref="G32" si="13">(F32/$D$3)*100</f>
        <v>45.228628230616295</v>
      </c>
      <c r="H32" s="5">
        <f t="shared" ref="H32" si="14">EXP((G32-66.17)/-18.45)</f>
        <v>3.1112783919594453</v>
      </c>
      <c r="I32" s="5">
        <v>116.50000000000011</v>
      </c>
      <c r="J32" s="5">
        <f t="shared" ref="J32" si="15">(I32/1000)/((I32/1000)+0.4)</f>
        <v>0.22555663117134575</v>
      </c>
      <c r="K32" s="9">
        <f>H32/J32</f>
        <v>13.79377930855839</v>
      </c>
      <c r="L32" s="5">
        <f>K32*(I32/1000)</f>
        <v>1.6069752894470541</v>
      </c>
    </row>
    <row r="33" spans="1:16">
      <c r="A33" s="5" t="s">
        <v>41</v>
      </c>
      <c r="C33" s="5">
        <v>0.246</v>
      </c>
      <c r="D33" s="5" t="s">
        <v>41</v>
      </c>
      <c r="E33" s="5"/>
      <c r="F33" s="5"/>
      <c r="G33" s="5"/>
      <c r="H33" s="5"/>
      <c r="I33" s="5"/>
      <c r="J33" s="5"/>
      <c r="K33" s="9"/>
      <c r="L33" s="5"/>
      <c r="M33">
        <f>AVERAGE(K22:K32)</f>
        <v>23.142128757500043</v>
      </c>
      <c r="N33">
        <f>STDEV(K22:K32)/SQRT(6)</f>
        <v>6.2939710528915471</v>
      </c>
      <c r="P33" s="5"/>
    </row>
    <row r="34" spans="1:16">
      <c r="A34" s="5" t="s">
        <v>50</v>
      </c>
      <c r="B34" t="s">
        <v>58</v>
      </c>
      <c r="C34" s="5">
        <v>0.18099999999999999</v>
      </c>
      <c r="D34" s="5">
        <v>0.33300000000000002</v>
      </c>
      <c r="E34" s="5">
        <f>(STDEV(C34:C35)/AVERAGE(C34:C35))*100</f>
        <v>2.7885901229892038</v>
      </c>
      <c r="F34" s="5">
        <f>AVERAGE(C34:C35)</f>
        <v>0.17749999999999999</v>
      </c>
      <c r="G34" s="5">
        <f t="shared" ref="G34" si="16">(F34/$D$3)*100</f>
        <v>35.288270377733596</v>
      </c>
      <c r="H34" s="5">
        <f t="shared" ref="H34" si="17">EXP((G34-66.17)/-18.45)</f>
        <v>5.3324270104569775</v>
      </c>
      <c r="I34" s="5">
        <v>55.799999999999955</v>
      </c>
      <c r="J34" s="5">
        <f t="shared" ref="J34" si="18">(I34/1000)/((I34/1000)+0.4)</f>
        <v>0.12242211496270285</v>
      </c>
      <c r="K34" s="9">
        <f>H34/J34</f>
        <v>43.55771023953929</v>
      </c>
      <c r="L34" s="5">
        <f>K34*(I34/1000)</f>
        <v>2.4305202313662906</v>
      </c>
      <c r="P34" s="5"/>
    </row>
    <row r="35" spans="1:16">
      <c r="A35" s="5" t="s">
        <v>41</v>
      </c>
      <c r="C35" s="5">
        <v>0.17399999999999999</v>
      </c>
      <c r="D35" s="5" t="s">
        <v>41</v>
      </c>
      <c r="E35" s="5"/>
      <c r="F35" s="5"/>
      <c r="G35" s="5"/>
      <c r="H35" s="5"/>
      <c r="I35" s="5"/>
      <c r="J35" s="5"/>
      <c r="K35" s="9"/>
      <c r="L35" s="5"/>
      <c r="P35" s="5"/>
    </row>
    <row r="36" spans="1:16">
      <c r="A36" s="5" t="s">
        <v>51</v>
      </c>
      <c r="B36" t="s">
        <v>58</v>
      </c>
      <c r="C36" s="5">
        <v>9.5000000000000001E-2</v>
      </c>
      <c r="D36" s="5">
        <v>6.2E-2</v>
      </c>
      <c r="E36" s="5">
        <f>(STDEV(C36:C37)/AVERAGE(C36:C37))*100</f>
        <v>0.74826114411274935</v>
      </c>
      <c r="F36" s="5">
        <f>AVERAGE(C36:C37)</f>
        <v>9.4500000000000001E-2</v>
      </c>
      <c r="G36" s="5">
        <f t="shared" ref="G36" si="19">(F36/$D$3)*100</f>
        <v>18.78727634194831</v>
      </c>
      <c r="H36" s="5">
        <f t="shared" ref="H36" si="20">EXP((G36-66.17)/-18.45)</f>
        <v>13.041926769224711</v>
      </c>
      <c r="I36" s="5">
        <v>123.80000000000007</v>
      </c>
      <c r="J36" s="5">
        <f t="shared" ref="J36" si="21">(I36/1000)/((I36/1000)+0.4)</f>
        <v>0.23634975181366943</v>
      </c>
      <c r="K36" s="9">
        <f>H36/J36</f>
        <v>55.180623923424079</v>
      </c>
      <c r="L36" s="5">
        <f>K36*(I36/1000)</f>
        <v>6.8313612417199048</v>
      </c>
      <c r="P36" s="5"/>
    </row>
    <row r="37" spans="1:16">
      <c r="A37" s="5" t="s">
        <v>41</v>
      </c>
      <c r="C37" s="5">
        <v>9.4E-2</v>
      </c>
      <c r="D37" s="5" t="s">
        <v>41</v>
      </c>
      <c r="E37" s="5"/>
      <c r="F37" s="5"/>
      <c r="G37" s="5"/>
      <c r="H37" s="5"/>
      <c r="I37" s="5"/>
      <c r="J37" s="5"/>
      <c r="K37" s="9"/>
      <c r="L37" s="5"/>
      <c r="P37" s="5"/>
    </row>
    <row r="38" spans="1:16">
      <c r="A38" s="5" t="s">
        <v>52</v>
      </c>
      <c r="B38" t="s">
        <v>58</v>
      </c>
      <c r="C38" s="5">
        <v>0.191</v>
      </c>
      <c r="D38" s="5">
        <v>3.0379999999999998</v>
      </c>
      <c r="E38" s="5">
        <f>(STDEV(C38:C39)/AVERAGE(C38:C39))*100</f>
        <v>25.832383956660244</v>
      </c>
      <c r="F38" s="5">
        <f>AVERAGE(C38:C39)</f>
        <v>0.1615</v>
      </c>
      <c r="G38" s="5">
        <f t="shared" ref="G38" si="22">(F38/$D$3)*100</f>
        <v>32.107355864811133</v>
      </c>
      <c r="H38" s="5">
        <f t="shared" ref="H38" si="23">EXP((G38-66.17)/-18.45)</f>
        <v>6.3357853383905018</v>
      </c>
      <c r="I38" s="5">
        <v>189.69999999999993</v>
      </c>
      <c r="J38" s="5">
        <f t="shared" ref="J38" si="24">(I38/1000)/((I38/1000)+0.4)</f>
        <v>0.32168899440393411</v>
      </c>
      <c r="K38" s="9">
        <f>H38/J38</f>
        <v>19.695374876377858</v>
      </c>
      <c r="L38" s="5">
        <f>K38*(I38/1000)</f>
        <v>3.7362126140488781</v>
      </c>
      <c r="P38" s="5"/>
    </row>
    <row r="39" spans="1:16">
      <c r="A39" s="5" t="s">
        <v>41</v>
      </c>
      <c r="C39" s="5">
        <v>0.13200000000000001</v>
      </c>
      <c r="D39" s="5" t="s">
        <v>41</v>
      </c>
      <c r="E39" s="5"/>
      <c r="F39" s="5"/>
      <c r="G39" s="5"/>
      <c r="H39" s="5"/>
      <c r="I39" s="5"/>
      <c r="J39" s="5"/>
      <c r="K39" s="9"/>
      <c r="L39" s="5"/>
      <c r="P39" s="5"/>
    </row>
    <row r="40" spans="1:16">
      <c r="A40" s="5" t="s">
        <v>53</v>
      </c>
      <c r="B40" t="s">
        <v>58</v>
      </c>
      <c r="C40" s="5">
        <v>0.121</v>
      </c>
      <c r="D40" s="5">
        <v>1.4830000000000001</v>
      </c>
      <c r="E40" s="5">
        <f>(STDEV(C40:C41)/AVERAGE(C40:C41))*100</f>
        <v>18.503728853479746</v>
      </c>
      <c r="F40" s="5">
        <f>AVERAGE(C40:C41)</f>
        <v>0.107</v>
      </c>
      <c r="G40" s="5">
        <f t="shared" ref="G40" si="25">(F40/$D$3)*100</f>
        <v>21.272365805168985</v>
      </c>
      <c r="H40" s="5">
        <f t="shared" ref="H40" si="26">EXP((G40-66.17)/-18.45)</f>
        <v>11.398435488378324</v>
      </c>
      <c r="I40" s="5">
        <v>83.699999999999932</v>
      </c>
      <c r="J40" s="5">
        <f t="shared" ref="J40" si="27">(I40/1000)/((I40/1000)+0.4)</f>
        <v>0.173041141203225</v>
      </c>
      <c r="K40" s="9">
        <f>H40/J40</f>
        <v>65.871245468680996</v>
      </c>
      <c r="L40" s="5">
        <f>K40*(I40/1000)</f>
        <v>5.5134232457285943</v>
      </c>
      <c r="P40" s="5"/>
    </row>
    <row r="41" spans="1:16">
      <c r="A41" s="5" t="s">
        <v>41</v>
      </c>
      <c r="C41" s="5">
        <v>9.2999999999999999E-2</v>
      </c>
      <c r="D41" s="5" t="s">
        <v>41</v>
      </c>
      <c r="E41" s="5"/>
      <c r="F41" s="5"/>
      <c r="G41" s="5"/>
      <c r="H41" s="5"/>
      <c r="I41" s="5"/>
      <c r="J41" s="5"/>
      <c r="K41" s="9"/>
      <c r="L41" s="5"/>
      <c r="P41" s="5"/>
    </row>
    <row r="42" spans="1:16">
      <c r="A42" s="5" t="s">
        <v>54</v>
      </c>
      <c r="B42" t="s">
        <v>58</v>
      </c>
      <c r="C42" s="5">
        <v>0.123</v>
      </c>
      <c r="D42" s="5">
        <v>1.498</v>
      </c>
      <c r="E42" s="5">
        <f>(STDEV(C42:C43)/AVERAGE(C42:C43))*100</f>
        <v>18.899628252912347</v>
      </c>
      <c r="F42" s="5">
        <f>AVERAGE(C42:C43)</f>
        <v>0.1085</v>
      </c>
      <c r="G42" s="5">
        <f t="shared" ref="G42" si="28">(F42/$D$3)*100</f>
        <v>21.570576540755468</v>
      </c>
      <c r="H42" s="5">
        <f t="shared" ref="H42" si="29">EXP((G42-66.17)/-18.45)</f>
        <v>11.215681406508541</v>
      </c>
      <c r="I42" s="5">
        <v>94.5</v>
      </c>
      <c r="J42" s="5">
        <f t="shared" ref="J42" si="30">(I42/1000)/((I42/1000)+0.4)</f>
        <v>0.19110212335692617</v>
      </c>
      <c r="K42" s="9">
        <f>H42/J42</f>
        <v>58.68946513776163</v>
      </c>
      <c r="L42" s="5">
        <f>K42*(I42/1000)</f>
        <v>5.5461544555184741</v>
      </c>
      <c r="P42" s="5"/>
    </row>
    <row r="43" spans="1:16">
      <c r="A43" s="5" t="s">
        <v>41</v>
      </c>
      <c r="C43" s="5">
        <v>9.4E-2</v>
      </c>
      <c r="D43" s="5" t="s">
        <v>41</v>
      </c>
      <c r="E43" s="5"/>
      <c r="F43" s="5"/>
      <c r="G43" s="5"/>
      <c r="H43" s="5"/>
      <c r="I43" s="5"/>
      <c r="J43" s="5"/>
      <c r="K43" s="9"/>
      <c r="L43" s="5"/>
      <c r="P43" s="5"/>
    </row>
    <row r="44" spans="1:16">
      <c r="A44" s="5" t="s">
        <v>55</v>
      </c>
      <c r="B44" t="s">
        <v>58</v>
      </c>
      <c r="C44" s="5">
        <v>0.2</v>
      </c>
      <c r="D44" s="5">
        <v>2.6429999999999998</v>
      </c>
      <c r="E44" s="5">
        <f>(STDEV(C44:C45)/AVERAGE(C44:C45))*100</f>
        <v>20.666158074793213</v>
      </c>
      <c r="F44" s="5">
        <f>AVERAGE(C44:C45)</f>
        <v>0.17449999999999999</v>
      </c>
      <c r="G44" s="5">
        <f t="shared" ref="G44" si="31">(F44/$D$3)*100</f>
        <v>34.691848906560637</v>
      </c>
      <c r="H44" s="5">
        <f t="shared" ref="H44" si="32">EXP((G44-66.17)/-18.45)</f>
        <v>5.5076214466628102</v>
      </c>
      <c r="I44" s="5">
        <v>56</v>
      </c>
      <c r="J44" s="5">
        <f t="shared" ref="J44" si="33">(I44/1000)/((I44/1000)+0.4)</f>
        <v>0.12280701754385964</v>
      </c>
      <c r="K44" s="9">
        <f>H44/J44</f>
        <v>44.847774637111456</v>
      </c>
      <c r="L44" s="5">
        <f>K44*(I44/1000)</f>
        <v>2.5114753796782416</v>
      </c>
      <c r="P44" s="5"/>
    </row>
    <row r="45" spans="1:16">
      <c r="A45" s="5" t="s">
        <v>41</v>
      </c>
      <c r="C45" s="5">
        <v>0.14899999999999999</v>
      </c>
      <c r="D45" s="5"/>
      <c r="E45" s="5" t="s">
        <v>41</v>
      </c>
      <c r="F45" s="5" t="s">
        <v>41</v>
      </c>
      <c r="G45" s="5"/>
      <c r="H45" s="5"/>
      <c r="I45" s="5"/>
      <c r="J45" s="5"/>
      <c r="K45" s="5"/>
      <c r="L45" s="5"/>
      <c r="M45" s="5">
        <f>AVERAGE(K34:K44)</f>
        <v>47.973699047149218</v>
      </c>
      <c r="N45" s="5">
        <f>STDEV(K34:K44)/SQRT(6)</f>
        <v>6.6232558847979259</v>
      </c>
      <c r="O45" s="5"/>
      <c r="P45" s="5"/>
    </row>
    <row r="57" spans="16:16">
      <c r="P57" s="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K5" sqref="K5"/>
    </sheetView>
  </sheetViews>
  <sheetFormatPr baseColWidth="10" defaultColWidth="8.83203125" defaultRowHeight="14" x14ac:dyDescent="0"/>
  <cols>
    <col min="1" max="1" width="7.33203125" customWidth="1"/>
    <col min="8" max="8" width="10.33203125" customWidth="1"/>
  </cols>
  <sheetData>
    <row r="1" spans="1:11">
      <c r="A1" s="1" t="s">
        <v>118</v>
      </c>
      <c r="G1" s="1" t="s">
        <v>117</v>
      </c>
    </row>
    <row r="2" spans="1:11">
      <c r="A2" s="1" t="s">
        <v>109</v>
      </c>
      <c r="B2" s="1" t="s">
        <v>56</v>
      </c>
      <c r="C2" s="1" t="s">
        <v>110</v>
      </c>
      <c r="D2" s="1" t="s">
        <v>111</v>
      </c>
      <c r="E2" s="1" t="s">
        <v>114</v>
      </c>
      <c r="F2" s="1"/>
      <c r="G2" s="1"/>
      <c r="H2" s="33" t="s">
        <v>56</v>
      </c>
      <c r="I2" s="33" t="s">
        <v>115</v>
      </c>
      <c r="J2" s="33" t="s">
        <v>119</v>
      </c>
      <c r="K2" s="33" t="s">
        <v>116</v>
      </c>
    </row>
    <row r="3" spans="1:11">
      <c r="A3" s="5">
        <v>1</v>
      </c>
      <c r="B3" t="s">
        <v>57</v>
      </c>
      <c r="C3" s="5">
        <v>1</v>
      </c>
      <c r="D3" s="5">
        <v>0</v>
      </c>
      <c r="E3" s="5">
        <f>SUM(D3:D5)</f>
        <v>314</v>
      </c>
      <c r="H3" s="5" t="s">
        <v>57</v>
      </c>
      <c r="I3" s="5">
        <f>SUM(E3,E9,E15,E21,E27,E33,E39,E45,E51,E57)</f>
        <v>3002</v>
      </c>
      <c r="J3" s="5">
        <f>I3/10</f>
        <v>300.2</v>
      </c>
      <c r="K3" s="5">
        <f>STDEV(E3,E9,E15,E21,E27,E33,E39,E45,E51,E57)/SQRT(10)</f>
        <v>63.236381933187793</v>
      </c>
    </row>
    <row r="4" spans="1:11">
      <c r="A4" s="5">
        <v>1</v>
      </c>
      <c r="B4" t="s">
        <v>57</v>
      </c>
      <c r="C4" s="5">
        <v>3</v>
      </c>
      <c r="D4" s="5">
        <v>253</v>
      </c>
      <c r="E4" s="5"/>
      <c r="H4" s="22" t="s">
        <v>58</v>
      </c>
      <c r="I4" s="22">
        <f>SUM(E6,E12,E18,E24,E30,E36,E42,E48,E54,E60)</f>
        <v>5278</v>
      </c>
      <c r="J4" s="22">
        <f>I4/10</f>
        <v>527.79999999999995</v>
      </c>
      <c r="K4" s="22">
        <f>STDEV(E6,E12,E18,E24,E30,E36,E42,E48,E54,E60)/SQRT(10)</f>
        <v>50.786874944877901</v>
      </c>
    </row>
    <row r="5" spans="1:11">
      <c r="A5" s="5">
        <v>1</v>
      </c>
      <c r="B5" t="s">
        <v>57</v>
      </c>
      <c r="C5" s="5">
        <v>5</v>
      </c>
      <c r="D5" s="5">
        <v>61</v>
      </c>
      <c r="E5" s="5"/>
    </row>
    <row r="6" spans="1:11">
      <c r="A6" s="22">
        <v>1</v>
      </c>
      <c r="B6" s="22" t="s">
        <v>58</v>
      </c>
      <c r="C6" s="22">
        <v>13</v>
      </c>
      <c r="D6" s="22">
        <v>253</v>
      </c>
      <c r="E6" s="22">
        <f t="shared" ref="E6" si="0">SUM(D6:D8)</f>
        <v>521</v>
      </c>
    </row>
    <row r="7" spans="1:11">
      <c r="A7" s="22">
        <v>1</v>
      </c>
      <c r="B7" s="22" t="s">
        <v>58</v>
      </c>
      <c r="C7" s="22">
        <v>15</v>
      </c>
      <c r="D7" s="22">
        <v>81</v>
      </c>
      <c r="E7" s="22"/>
    </row>
    <row r="8" spans="1:11">
      <c r="A8" s="22">
        <v>1</v>
      </c>
      <c r="B8" s="22" t="s">
        <v>58</v>
      </c>
      <c r="C8" s="22">
        <v>17</v>
      </c>
      <c r="D8" s="22">
        <v>187</v>
      </c>
      <c r="E8" s="22"/>
    </row>
    <row r="9" spans="1:11">
      <c r="A9">
        <v>2</v>
      </c>
      <c r="B9" t="s">
        <v>57</v>
      </c>
      <c r="C9">
        <v>2</v>
      </c>
      <c r="D9">
        <v>181</v>
      </c>
      <c r="E9">
        <f t="shared" ref="E9" si="1">SUM(D9:D11)</f>
        <v>301</v>
      </c>
    </row>
    <row r="10" spans="1:11">
      <c r="A10">
        <v>2</v>
      </c>
      <c r="B10" t="s">
        <v>57</v>
      </c>
      <c r="C10">
        <v>4</v>
      </c>
      <c r="D10">
        <v>120</v>
      </c>
    </row>
    <row r="11" spans="1:11">
      <c r="A11">
        <v>2</v>
      </c>
      <c r="B11" t="s">
        <v>57</v>
      </c>
      <c r="C11">
        <v>6</v>
      </c>
      <c r="D11">
        <v>0</v>
      </c>
    </row>
    <row r="12" spans="1:11">
      <c r="A12" s="22">
        <v>2</v>
      </c>
      <c r="B12" s="22" t="s">
        <v>58</v>
      </c>
      <c r="C12" s="22">
        <v>14</v>
      </c>
      <c r="D12" s="22">
        <v>70</v>
      </c>
      <c r="E12" s="22">
        <f t="shared" ref="E12" si="2">SUM(D12:D14)</f>
        <v>582</v>
      </c>
    </row>
    <row r="13" spans="1:11">
      <c r="A13" s="22">
        <v>2</v>
      </c>
      <c r="B13" s="22" t="s">
        <v>58</v>
      </c>
      <c r="C13" s="22">
        <v>16</v>
      </c>
      <c r="D13" s="22">
        <v>107</v>
      </c>
      <c r="E13" s="22"/>
    </row>
    <row r="14" spans="1:11">
      <c r="A14" s="22">
        <v>2</v>
      </c>
      <c r="B14" s="22" t="s">
        <v>58</v>
      </c>
      <c r="C14" s="22">
        <v>18</v>
      </c>
      <c r="D14" s="22">
        <v>405</v>
      </c>
      <c r="E14" s="22"/>
    </row>
    <row r="15" spans="1:11">
      <c r="A15" s="5">
        <v>3</v>
      </c>
      <c r="B15" t="s">
        <v>57</v>
      </c>
      <c r="C15" s="5">
        <v>1</v>
      </c>
      <c r="D15" s="5">
        <v>8</v>
      </c>
      <c r="E15" s="5">
        <f t="shared" ref="E15" si="3">SUM(D15:D17)</f>
        <v>214</v>
      </c>
    </row>
    <row r="16" spans="1:11">
      <c r="A16" s="5">
        <v>3</v>
      </c>
      <c r="B16" t="s">
        <v>57</v>
      </c>
      <c r="C16" s="5">
        <v>3</v>
      </c>
      <c r="D16" s="5">
        <v>104</v>
      </c>
      <c r="E16" s="5"/>
    </row>
    <row r="17" spans="1:5">
      <c r="A17" s="5">
        <v>3</v>
      </c>
      <c r="B17" t="s">
        <v>57</v>
      </c>
      <c r="C17" s="5">
        <v>5</v>
      </c>
      <c r="D17" s="5">
        <v>102</v>
      </c>
      <c r="E17" s="5"/>
    </row>
    <row r="18" spans="1:5">
      <c r="A18" s="22">
        <v>3</v>
      </c>
      <c r="B18" s="22" t="s">
        <v>58</v>
      </c>
      <c r="C18" s="22">
        <v>13</v>
      </c>
      <c r="D18" s="22">
        <v>230</v>
      </c>
      <c r="E18" s="22">
        <f t="shared" ref="E18" si="4">SUM(D18:D20)</f>
        <v>695</v>
      </c>
    </row>
    <row r="19" spans="1:5">
      <c r="A19" s="22">
        <v>3</v>
      </c>
      <c r="B19" s="22" t="s">
        <v>58</v>
      </c>
      <c r="C19" s="22">
        <v>15</v>
      </c>
      <c r="D19" s="22">
        <v>321</v>
      </c>
      <c r="E19" s="22"/>
    </row>
    <row r="20" spans="1:5">
      <c r="A20" s="22">
        <v>3</v>
      </c>
      <c r="B20" s="22" t="s">
        <v>58</v>
      </c>
      <c r="C20" s="22">
        <v>17</v>
      </c>
      <c r="D20" s="22">
        <v>144</v>
      </c>
      <c r="E20" s="22"/>
    </row>
    <row r="21" spans="1:5">
      <c r="A21" s="5">
        <v>4</v>
      </c>
      <c r="B21" t="s">
        <v>57</v>
      </c>
      <c r="C21" s="5">
        <v>2</v>
      </c>
      <c r="D21" s="5">
        <v>172</v>
      </c>
      <c r="E21" s="5">
        <f t="shared" ref="E21" si="5">SUM(D21:D23)</f>
        <v>255</v>
      </c>
    </row>
    <row r="22" spans="1:5">
      <c r="A22" s="5">
        <v>4</v>
      </c>
      <c r="B22" t="s">
        <v>57</v>
      </c>
      <c r="C22" s="5">
        <v>4</v>
      </c>
      <c r="D22" s="5">
        <v>76</v>
      </c>
      <c r="E22" s="5"/>
    </row>
    <row r="23" spans="1:5">
      <c r="A23" s="5">
        <v>4</v>
      </c>
      <c r="B23" t="s">
        <v>57</v>
      </c>
      <c r="C23" s="5">
        <v>6</v>
      </c>
      <c r="D23" s="5">
        <v>7</v>
      </c>
      <c r="E23" s="5"/>
    </row>
    <row r="24" spans="1:5">
      <c r="A24" s="22">
        <v>4</v>
      </c>
      <c r="B24" s="22" t="s">
        <v>58</v>
      </c>
      <c r="C24" s="22">
        <v>14</v>
      </c>
      <c r="D24" s="22">
        <v>62</v>
      </c>
      <c r="E24" s="22">
        <f t="shared" ref="E24" si="6">SUM(D24:D26)</f>
        <v>417</v>
      </c>
    </row>
    <row r="25" spans="1:5">
      <c r="A25" s="22">
        <v>4</v>
      </c>
      <c r="B25" s="22" t="s">
        <v>58</v>
      </c>
      <c r="C25" s="22">
        <v>16</v>
      </c>
      <c r="D25" s="22">
        <v>194</v>
      </c>
      <c r="E25" s="22"/>
    </row>
    <row r="26" spans="1:5">
      <c r="A26" s="22">
        <v>4</v>
      </c>
      <c r="B26" s="22" t="s">
        <v>58</v>
      </c>
      <c r="C26" s="22">
        <v>18</v>
      </c>
      <c r="D26" s="22">
        <v>161</v>
      </c>
      <c r="E26" s="22"/>
    </row>
    <row r="27" spans="1:5">
      <c r="A27" s="5">
        <v>5</v>
      </c>
      <c r="B27" t="s">
        <v>57</v>
      </c>
      <c r="C27" s="5">
        <v>1</v>
      </c>
      <c r="D27" s="5">
        <v>0</v>
      </c>
      <c r="E27" s="5">
        <f t="shared" ref="E27" si="7">SUM(D27:D29)</f>
        <v>14</v>
      </c>
    </row>
    <row r="28" spans="1:5">
      <c r="A28" s="5">
        <v>5</v>
      </c>
      <c r="B28" t="s">
        <v>57</v>
      </c>
      <c r="C28" s="5">
        <v>3</v>
      </c>
      <c r="D28" s="5">
        <v>0</v>
      </c>
      <c r="E28" s="5"/>
    </row>
    <row r="29" spans="1:5">
      <c r="A29" s="5">
        <v>5</v>
      </c>
      <c r="B29" t="s">
        <v>57</v>
      </c>
      <c r="C29" s="5">
        <v>5</v>
      </c>
      <c r="D29" s="5">
        <v>14</v>
      </c>
      <c r="E29" s="5"/>
    </row>
    <row r="30" spans="1:5">
      <c r="A30" s="22">
        <v>5</v>
      </c>
      <c r="B30" s="22" t="s">
        <v>58</v>
      </c>
      <c r="C30" s="22">
        <v>13</v>
      </c>
      <c r="D30" s="22">
        <v>7</v>
      </c>
      <c r="E30" s="22">
        <f t="shared" ref="E30" si="8">SUM(D30:D32)</f>
        <v>244</v>
      </c>
    </row>
    <row r="31" spans="1:5">
      <c r="A31" s="22">
        <v>5</v>
      </c>
      <c r="B31" s="22" t="s">
        <v>58</v>
      </c>
      <c r="C31" s="22">
        <v>15</v>
      </c>
      <c r="D31" s="22">
        <v>132</v>
      </c>
      <c r="E31" s="22"/>
    </row>
    <row r="32" spans="1:5">
      <c r="A32" s="22">
        <v>5</v>
      </c>
      <c r="B32" s="22" t="s">
        <v>58</v>
      </c>
      <c r="C32" s="22">
        <v>17</v>
      </c>
      <c r="D32" s="22">
        <v>105</v>
      </c>
      <c r="E32" s="22"/>
    </row>
    <row r="33" spans="1:5">
      <c r="A33" s="5">
        <v>6</v>
      </c>
      <c r="B33" t="s">
        <v>57</v>
      </c>
      <c r="C33" s="5">
        <v>2</v>
      </c>
      <c r="D33" s="5">
        <v>2</v>
      </c>
      <c r="E33" s="5">
        <f t="shared" ref="E33" si="9">SUM(D33:D35)</f>
        <v>108</v>
      </c>
    </row>
    <row r="34" spans="1:5">
      <c r="A34" s="5">
        <v>6</v>
      </c>
      <c r="B34" t="s">
        <v>57</v>
      </c>
      <c r="C34" s="5">
        <v>4</v>
      </c>
      <c r="D34" s="5">
        <v>106</v>
      </c>
      <c r="E34" s="5"/>
    </row>
    <row r="35" spans="1:5">
      <c r="A35" s="5">
        <v>6</v>
      </c>
      <c r="B35" t="s">
        <v>57</v>
      </c>
      <c r="C35" s="5">
        <v>6</v>
      </c>
      <c r="D35" s="5">
        <v>0</v>
      </c>
      <c r="E35" s="5"/>
    </row>
    <row r="36" spans="1:5">
      <c r="A36" s="22">
        <v>6</v>
      </c>
      <c r="B36" s="22" t="s">
        <v>58</v>
      </c>
      <c r="C36" s="22">
        <v>14</v>
      </c>
      <c r="D36" s="22">
        <v>185</v>
      </c>
      <c r="E36" s="22">
        <f t="shared" ref="E36" si="10">SUM(D36:D38)</f>
        <v>683</v>
      </c>
    </row>
    <row r="37" spans="1:5">
      <c r="A37" s="22">
        <v>6</v>
      </c>
      <c r="B37" s="22" t="s">
        <v>58</v>
      </c>
      <c r="C37" s="22">
        <v>16</v>
      </c>
      <c r="D37" s="22">
        <v>115</v>
      </c>
      <c r="E37" s="22"/>
    </row>
    <row r="38" spans="1:5">
      <c r="A38" s="22">
        <v>6</v>
      </c>
      <c r="B38" s="22" t="s">
        <v>58</v>
      </c>
      <c r="C38" s="22">
        <v>18</v>
      </c>
      <c r="D38" s="22">
        <v>383</v>
      </c>
      <c r="E38" s="22"/>
    </row>
    <row r="39" spans="1:5">
      <c r="A39" s="5">
        <v>7</v>
      </c>
      <c r="B39" t="s">
        <v>57</v>
      </c>
      <c r="C39" s="5">
        <v>1</v>
      </c>
      <c r="D39" s="5">
        <v>0</v>
      </c>
      <c r="E39" s="5">
        <f t="shared" ref="E39" si="11">SUM(D39:D41)</f>
        <v>275</v>
      </c>
    </row>
    <row r="40" spans="1:5">
      <c r="A40" s="5">
        <v>7</v>
      </c>
      <c r="B40" t="s">
        <v>57</v>
      </c>
      <c r="C40" s="5">
        <v>3</v>
      </c>
      <c r="D40" s="5">
        <v>245</v>
      </c>
      <c r="E40" s="5"/>
    </row>
    <row r="41" spans="1:5">
      <c r="A41" s="5">
        <v>7</v>
      </c>
      <c r="B41" t="s">
        <v>57</v>
      </c>
      <c r="C41" s="5">
        <v>5</v>
      </c>
      <c r="D41" s="5">
        <v>30</v>
      </c>
      <c r="E41" s="5"/>
    </row>
    <row r="42" spans="1:5">
      <c r="A42" s="22">
        <v>7</v>
      </c>
      <c r="B42" s="22" t="s">
        <v>58</v>
      </c>
      <c r="C42" s="22">
        <v>13</v>
      </c>
      <c r="D42" s="22">
        <v>182</v>
      </c>
      <c r="E42" s="22">
        <f t="shared" ref="E42" si="12">SUM(D42:D44)</f>
        <v>391</v>
      </c>
    </row>
    <row r="43" spans="1:5">
      <c r="A43" s="22">
        <v>7</v>
      </c>
      <c r="B43" s="22" t="s">
        <v>58</v>
      </c>
      <c r="C43" s="22">
        <v>15</v>
      </c>
      <c r="D43" s="22">
        <v>152</v>
      </c>
      <c r="E43" s="22"/>
    </row>
    <row r="44" spans="1:5">
      <c r="A44" s="22">
        <v>7</v>
      </c>
      <c r="B44" s="22" t="s">
        <v>58</v>
      </c>
      <c r="C44" s="22">
        <v>17</v>
      </c>
      <c r="D44" s="22">
        <v>57</v>
      </c>
      <c r="E44" s="22"/>
    </row>
    <row r="45" spans="1:5">
      <c r="A45" s="5">
        <v>8</v>
      </c>
      <c r="B45" t="s">
        <v>57</v>
      </c>
      <c r="C45" s="5">
        <v>2</v>
      </c>
      <c r="D45" s="5">
        <v>174</v>
      </c>
      <c r="E45" s="5">
        <f t="shared" ref="E45" si="13">SUM(D45:D47)</f>
        <v>768</v>
      </c>
    </row>
    <row r="46" spans="1:5">
      <c r="A46" s="5">
        <v>8</v>
      </c>
      <c r="B46" t="s">
        <v>57</v>
      </c>
      <c r="C46" s="5">
        <v>4</v>
      </c>
      <c r="D46" s="5">
        <v>305</v>
      </c>
      <c r="E46" s="5"/>
    </row>
    <row r="47" spans="1:5">
      <c r="A47" s="5">
        <v>8</v>
      </c>
      <c r="B47" t="s">
        <v>57</v>
      </c>
      <c r="C47" s="5">
        <v>6</v>
      </c>
      <c r="D47" s="5">
        <v>289</v>
      </c>
      <c r="E47" s="5"/>
    </row>
    <row r="48" spans="1:5">
      <c r="A48" s="22">
        <v>8</v>
      </c>
      <c r="B48" s="22" t="s">
        <v>58</v>
      </c>
      <c r="C48" s="22">
        <v>14</v>
      </c>
      <c r="D48" s="22">
        <v>389</v>
      </c>
      <c r="E48" s="22">
        <f t="shared" ref="E48" si="14">SUM(D48:D50)</f>
        <v>661</v>
      </c>
    </row>
    <row r="49" spans="1:5">
      <c r="A49" s="22">
        <v>8</v>
      </c>
      <c r="B49" s="22" t="s">
        <v>58</v>
      </c>
      <c r="C49" s="22">
        <v>16</v>
      </c>
      <c r="D49" s="22">
        <v>136</v>
      </c>
      <c r="E49" s="22"/>
    </row>
    <row r="50" spans="1:5">
      <c r="A50" s="22">
        <v>8</v>
      </c>
      <c r="B50" s="22" t="s">
        <v>58</v>
      </c>
      <c r="C50" s="22">
        <v>18</v>
      </c>
      <c r="D50" s="22">
        <v>136</v>
      </c>
      <c r="E50" s="22"/>
    </row>
    <row r="51" spans="1:5">
      <c r="A51" s="5">
        <v>9</v>
      </c>
      <c r="B51" t="s">
        <v>57</v>
      </c>
      <c r="C51" s="5">
        <v>1</v>
      </c>
      <c r="D51" s="5">
        <v>0</v>
      </c>
      <c r="E51" s="5">
        <f t="shared" ref="E51" si="15">SUM(D51:D53)</f>
        <v>365</v>
      </c>
    </row>
    <row r="52" spans="1:5">
      <c r="A52" s="5">
        <v>9</v>
      </c>
      <c r="B52" t="s">
        <v>57</v>
      </c>
      <c r="C52" s="5">
        <v>3</v>
      </c>
      <c r="D52" s="5">
        <v>261</v>
      </c>
      <c r="E52" s="5"/>
    </row>
    <row r="53" spans="1:5">
      <c r="A53" s="5">
        <v>9</v>
      </c>
      <c r="B53" t="s">
        <v>57</v>
      </c>
      <c r="C53" s="5">
        <v>5</v>
      </c>
      <c r="D53" s="5">
        <v>104</v>
      </c>
      <c r="E53" s="5"/>
    </row>
    <row r="54" spans="1:5">
      <c r="A54" s="22">
        <v>9</v>
      </c>
      <c r="B54" s="22" t="s">
        <v>58</v>
      </c>
      <c r="C54" s="22">
        <v>13</v>
      </c>
      <c r="D54" s="22">
        <v>142</v>
      </c>
      <c r="E54" s="22">
        <f t="shared" ref="E54" si="16">SUM(D54:D56)</f>
        <v>696</v>
      </c>
    </row>
    <row r="55" spans="1:5">
      <c r="A55" s="22">
        <v>9</v>
      </c>
      <c r="B55" s="22" t="s">
        <v>58</v>
      </c>
      <c r="C55" s="22">
        <v>15</v>
      </c>
      <c r="D55" s="22">
        <v>291</v>
      </c>
      <c r="E55" s="22"/>
    </row>
    <row r="56" spans="1:5">
      <c r="A56" s="22">
        <v>9</v>
      </c>
      <c r="B56" s="22" t="s">
        <v>58</v>
      </c>
      <c r="C56" s="22">
        <v>17</v>
      </c>
      <c r="D56" s="22">
        <v>263</v>
      </c>
      <c r="E56" s="22"/>
    </row>
    <row r="57" spans="1:5">
      <c r="A57" s="5">
        <v>10</v>
      </c>
      <c r="B57" t="s">
        <v>57</v>
      </c>
      <c r="C57" s="5">
        <v>2</v>
      </c>
      <c r="D57" s="5">
        <v>205</v>
      </c>
      <c r="E57" s="5">
        <f t="shared" ref="E57" si="17">SUM(D57:D59)</f>
        <v>388</v>
      </c>
    </row>
    <row r="58" spans="1:5">
      <c r="A58" s="5">
        <v>10</v>
      </c>
      <c r="B58" t="s">
        <v>57</v>
      </c>
      <c r="C58" s="5">
        <v>4</v>
      </c>
      <c r="D58" s="5">
        <v>183</v>
      </c>
      <c r="E58" s="5"/>
    </row>
    <row r="59" spans="1:5">
      <c r="A59" s="5">
        <v>10</v>
      </c>
      <c r="B59" t="s">
        <v>57</v>
      </c>
      <c r="C59" s="5">
        <v>6</v>
      </c>
      <c r="D59" s="5">
        <v>0</v>
      </c>
      <c r="E59" s="5"/>
    </row>
    <row r="60" spans="1:5">
      <c r="A60" s="22">
        <v>10</v>
      </c>
      <c r="B60" s="22" t="s">
        <v>58</v>
      </c>
      <c r="C60" s="22">
        <v>14</v>
      </c>
      <c r="D60" s="22">
        <v>49</v>
      </c>
      <c r="E60" s="22">
        <f t="shared" ref="E60" si="18">SUM(D60:D62)</f>
        <v>388</v>
      </c>
    </row>
    <row r="61" spans="1:5">
      <c r="A61" s="22">
        <v>10</v>
      </c>
      <c r="B61" s="22" t="s">
        <v>58</v>
      </c>
      <c r="C61" s="22">
        <v>16</v>
      </c>
      <c r="D61" s="22">
        <v>165</v>
      </c>
      <c r="E61" s="22"/>
    </row>
    <row r="62" spans="1:5">
      <c r="A62" s="22">
        <v>10</v>
      </c>
      <c r="B62" s="22" t="s">
        <v>58</v>
      </c>
      <c r="C62" s="22">
        <v>18</v>
      </c>
      <c r="D62" s="22">
        <v>174</v>
      </c>
      <c r="E62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5"/>
  <sheetViews>
    <sheetView zoomScale="70" zoomScaleNormal="70" zoomScalePageLayoutView="70" workbookViewId="0">
      <selection activeCell="J40" sqref="J40"/>
    </sheetView>
  </sheetViews>
  <sheetFormatPr baseColWidth="10" defaultColWidth="8.83203125" defaultRowHeight="14" x14ac:dyDescent="0"/>
  <cols>
    <col min="2" max="3" width="9.1640625" customWidth="1"/>
    <col min="4" max="4" width="13.83203125" customWidth="1"/>
    <col min="5" max="5" width="13.33203125" customWidth="1"/>
    <col min="6" max="6" width="13" customWidth="1"/>
    <col min="7" max="7" width="13.5" customWidth="1"/>
    <col min="8" max="8" width="15.6640625" customWidth="1"/>
    <col min="9" max="9" width="13.5" customWidth="1"/>
  </cols>
  <sheetData>
    <row r="1" spans="1:47" ht="20">
      <c r="A1" s="41" t="s">
        <v>149</v>
      </c>
      <c r="I1" s="41"/>
      <c r="Q1" s="41"/>
      <c r="Y1" s="41"/>
      <c r="AG1" s="41"/>
      <c r="AO1" s="41"/>
    </row>
    <row r="2" spans="1:47">
      <c r="A2" s="1" t="s">
        <v>121</v>
      </c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147</v>
      </c>
      <c r="G2" s="1" t="s">
        <v>146</v>
      </c>
      <c r="H2" s="1" t="s">
        <v>120</v>
      </c>
      <c r="I2" s="1" t="s">
        <v>61</v>
      </c>
      <c r="J2" s="1" t="s">
        <v>5</v>
      </c>
      <c r="K2" s="1"/>
      <c r="L2" s="1"/>
      <c r="M2" s="1"/>
      <c r="N2" s="1"/>
      <c r="O2" s="1"/>
      <c r="AG2" s="34"/>
      <c r="AH2" s="34"/>
      <c r="AI2" s="34"/>
      <c r="AJ2" s="34"/>
      <c r="AK2" s="34"/>
      <c r="AL2" s="34"/>
      <c r="AM2" s="34"/>
      <c r="AO2" s="34"/>
      <c r="AP2" s="34"/>
      <c r="AQ2" s="34"/>
      <c r="AR2" s="34"/>
      <c r="AS2" s="34"/>
      <c r="AT2" s="34"/>
      <c r="AU2" s="34"/>
    </row>
    <row r="3" spans="1:47">
      <c r="A3">
        <v>0</v>
      </c>
      <c r="B3">
        <v>0.38300000000000001</v>
      </c>
      <c r="C3">
        <v>0.17499999999999999</v>
      </c>
      <c r="D3">
        <v>0.218</v>
      </c>
      <c r="E3">
        <v>0.23899999999999999</v>
      </c>
      <c r="F3" s="35">
        <v>0.377</v>
      </c>
      <c r="G3" s="35">
        <v>0.27600000000000002</v>
      </c>
      <c r="H3">
        <f>AVERAGE(B3:G3)</f>
        <v>0.27800000000000002</v>
      </c>
      <c r="I3">
        <f>STDEV(B3:G3)</f>
        <v>8.5510233305727587E-2</v>
      </c>
      <c r="J3">
        <f>I3/H3*100</f>
        <v>30.759076728678984</v>
      </c>
      <c r="AG3" s="35"/>
      <c r="AH3" s="35"/>
      <c r="AI3" s="35"/>
      <c r="AJ3" s="35"/>
      <c r="AK3" s="35"/>
      <c r="AL3" s="35"/>
      <c r="AM3" s="35"/>
      <c r="AO3" s="35"/>
      <c r="AP3" s="35"/>
      <c r="AQ3" s="35"/>
      <c r="AR3" s="35"/>
      <c r="AS3" s="35"/>
      <c r="AT3" s="35"/>
      <c r="AU3" s="35"/>
    </row>
    <row r="4" spans="1:47">
      <c r="A4" t="s">
        <v>41</v>
      </c>
      <c r="C4" t="s">
        <v>41</v>
      </c>
      <c r="D4" t="s">
        <v>41</v>
      </c>
      <c r="E4" t="s">
        <v>41</v>
      </c>
      <c r="F4" s="35" t="s">
        <v>41</v>
      </c>
      <c r="G4" s="35" t="s">
        <v>41</v>
      </c>
      <c r="AG4" s="35"/>
      <c r="AH4" s="35"/>
      <c r="AI4" s="35"/>
      <c r="AJ4" s="35"/>
      <c r="AK4" s="35"/>
      <c r="AL4" s="35"/>
      <c r="AM4" s="35"/>
      <c r="AO4" s="35"/>
      <c r="AP4" s="35"/>
      <c r="AQ4" s="35"/>
      <c r="AR4" s="35"/>
      <c r="AS4" s="35"/>
      <c r="AT4" s="35"/>
      <c r="AU4" s="35"/>
    </row>
    <row r="5" spans="1:47">
      <c r="A5">
        <v>0.5</v>
      </c>
      <c r="B5">
        <v>0.33900000000000002</v>
      </c>
      <c r="C5">
        <v>0.16600000000000001</v>
      </c>
      <c r="D5">
        <v>0.185</v>
      </c>
      <c r="E5">
        <v>0.192</v>
      </c>
      <c r="F5" s="35">
        <v>0.30399999999999999</v>
      </c>
      <c r="G5" s="35">
        <v>0.216</v>
      </c>
      <c r="H5">
        <f>AVERAGE(B5:G5)</f>
        <v>0.23366666666666666</v>
      </c>
      <c r="I5">
        <f>STDEV(B5:G5)</f>
        <v>7.0763455728692914E-2</v>
      </c>
      <c r="J5">
        <f>I5/H5*100</f>
        <v>30.283932551509096</v>
      </c>
      <c r="AG5" s="35"/>
      <c r="AH5" s="35"/>
      <c r="AI5" s="35"/>
      <c r="AJ5" s="35"/>
      <c r="AK5" s="35"/>
      <c r="AL5" s="35"/>
      <c r="AM5" s="35"/>
      <c r="AO5" s="35"/>
      <c r="AP5" s="35"/>
      <c r="AQ5" s="35"/>
      <c r="AR5" s="35"/>
      <c r="AS5" s="35"/>
      <c r="AT5" s="35"/>
      <c r="AU5" s="35"/>
    </row>
    <row r="6" spans="1:47">
      <c r="A6" t="s">
        <v>41</v>
      </c>
      <c r="C6" t="s">
        <v>41</v>
      </c>
      <c r="D6" t="s">
        <v>41</v>
      </c>
      <c r="E6" t="s">
        <v>41</v>
      </c>
      <c r="F6" s="35" t="s">
        <v>41</v>
      </c>
      <c r="G6" s="35" t="s">
        <v>41</v>
      </c>
      <c r="AG6" s="35"/>
      <c r="AH6" s="35"/>
      <c r="AI6" s="35"/>
      <c r="AJ6" s="35"/>
      <c r="AK6" s="35"/>
      <c r="AL6" s="35"/>
      <c r="AM6" s="35"/>
      <c r="AO6" s="35"/>
      <c r="AP6" s="35"/>
      <c r="AQ6" s="35"/>
      <c r="AR6" s="35"/>
      <c r="AS6" s="35"/>
      <c r="AT6" s="35"/>
      <c r="AU6" s="35"/>
    </row>
    <row r="7" spans="1:47">
      <c r="A7">
        <v>1</v>
      </c>
      <c r="B7">
        <v>0.29299999999999998</v>
      </c>
      <c r="C7">
        <v>0.13900000000000001</v>
      </c>
      <c r="D7">
        <v>0.16400000000000001</v>
      </c>
      <c r="E7">
        <v>0.16200000000000001</v>
      </c>
      <c r="F7" s="35">
        <v>0.254</v>
      </c>
      <c r="G7" s="35">
        <v>0.16900000000000001</v>
      </c>
      <c r="H7">
        <f>AVERAGE(B7:G7)</f>
        <v>0.19683333333333333</v>
      </c>
      <c r="I7">
        <f>STDEV(B7:G7)</f>
        <v>6.1525333535598713E-2</v>
      </c>
      <c r="J7">
        <f>I7/H7*100</f>
        <v>31.257578426214415</v>
      </c>
      <c r="AG7" s="35"/>
      <c r="AH7" s="35"/>
      <c r="AI7" s="35"/>
      <c r="AJ7" s="35"/>
      <c r="AK7" s="35"/>
      <c r="AL7" s="35"/>
      <c r="AM7" s="35"/>
      <c r="AO7" s="35"/>
      <c r="AP7" s="35"/>
      <c r="AQ7" s="35"/>
      <c r="AR7" s="35"/>
      <c r="AS7" s="35"/>
      <c r="AT7" s="35"/>
      <c r="AU7" s="35"/>
    </row>
    <row r="8" spans="1:47">
      <c r="A8" t="s">
        <v>41</v>
      </c>
      <c r="C8" t="s">
        <v>41</v>
      </c>
      <c r="D8" t="s">
        <v>41</v>
      </c>
      <c r="E8" t="s">
        <v>41</v>
      </c>
      <c r="F8" s="35" t="s">
        <v>41</v>
      </c>
      <c r="G8" s="35" t="s">
        <v>41</v>
      </c>
      <c r="AG8" s="35"/>
      <c r="AH8" s="35"/>
      <c r="AI8" s="35"/>
      <c r="AJ8" s="35"/>
      <c r="AK8" s="35"/>
      <c r="AL8" s="35"/>
      <c r="AM8" s="35"/>
      <c r="AO8" s="35"/>
      <c r="AP8" s="35"/>
      <c r="AQ8" s="35"/>
      <c r="AR8" s="35"/>
      <c r="AS8" s="35"/>
      <c r="AT8" s="35"/>
      <c r="AU8" s="35"/>
    </row>
    <row r="9" spans="1:47">
      <c r="A9">
        <v>2</v>
      </c>
      <c r="B9">
        <v>0.222</v>
      </c>
      <c r="C9">
        <v>0.14199999999999999</v>
      </c>
      <c r="D9">
        <v>0.158</v>
      </c>
      <c r="E9">
        <v>0.155</v>
      </c>
      <c r="F9" s="35">
        <v>0.17799999999999999</v>
      </c>
      <c r="G9" s="35">
        <v>0.14599999999999999</v>
      </c>
      <c r="H9">
        <f>AVERAGE(B9:G9)</f>
        <v>0.16683333333333331</v>
      </c>
      <c r="I9">
        <f>STDEV(B9:G9)</f>
        <v>2.9788700318521415E-2</v>
      </c>
      <c r="J9">
        <f>I9/H9*100</f>
        <v>17.855364826286564</v>
      </c>
      <c r="AG9" s="35"/>
      <c r="AH9" s="35"/>
      <c r="AI9" s="35"/>
      <c r="AJ9" s="35"/>
      <c r="AK9" s="35"/>
      <c r="AL9" s="35"/>
      <c r="AM9" s="35"/>
      <c r="AO9" s="35"/>
      <c r="AP9" s="35"/>
      <c r="AQ9" s="35"/>
      <c r="AR9" s="35"/>
      <c r="AS9" s="35"/>
      <c r="AT9" s="35"/>
      <c r="AU9" s="35"/>
    </row>
    <row r="10" spans="1:47">
      <c r="A10" t="s">
        <v>41</v>
      </c>
      <c r="C10" t="s">
        <v>41</v>
      </c>
      <c r="D10" t="s">
        <v>41</v>
      </c>
      <c r="E10" t="s">
        <v>41</v>
      </c>
      <c r="F10" s="35" t="s">
        <v>41</v>
      </c>
      <c r="G10" s="35" t="s">
        <v>41</v>
      </c>
      <c r="AG10" s="35"/>
      <c r="AH10" s="35"/>
      <c r="AI10" s="35"/>
      <c r="AJ10" s="35"/>
      <c r="AK10" s="35"/>
      <c r="AL10" s="35"/>
      <c r="AM10" s="35"/>
      <c r="AO10" s="35"/>
      <c r="AP10" s="35"/>
      <c r="AQ10" s="35"/>
      <c r="AR10" s="35"/>
      <c r="AS10" s="35"/>
      <c r="AT10" s="35"/>
      <c r="AU10" s="35"/>
    </row>
    <row r="11" spans="1:47">
      <c r="A11">
        <v>3</v>
      </c>
      <c r="B11">
        <v>0.183</v>
      </c>
      <c r="C11">
        <v>0.13300000000000001</v>
      </c>
      <c r="D11">
        <v>0.14399999999999999</v>
      </c>
      <c r="E11">
        <v>0.13900000000000001</v>
      </c>
      <c r="F11" s="35">
        <v>0.14899999999999999</v>
      </c>
      <c r="G11" s="35">
        <v>0.13100000000000001</v>
      </c>
      <c r="H11">
        <f>AVERAGE(B11:G11)</f>
        <v>0.14649999999999999</v>
      </c>
      <c r="I11">
        <f>STDEV(B11:G11)</f>
        <v>1.9097120201747725E-2</v>
      </c>
      <c r="J11">
        <f>I11/H11*100</f>
        <v>13.035576929520632</v>
      </c>
      <c r="AG11" s="35"/>
      <c r="AH11" s="35"/>
      <c r="AI11" s="35"/>
      <c r="AJ11" s="35"/>
      <c r="AK11" s="35"/>
      <c r="AL11" s="35"/>
      <c r="AM11" s="35"/>
      <c r="AO11" s="35"/>
      <c r="AP11" s="35"/>
      <c r="AQ11" s="35"/>
      <c r="AR11" s="35"/>
      <c r="AS11" s="35"/>
      <c r="AT11" s="35"/>
      <c r="AU11" s="35"/>
    </row>
    <row r="12" spans="1:47">
      <c r="A12" t="s">
        <v>41</v>
      </c>
      <c r="C12" t="s">
        <v>41</v>
      </c>
      <c r="D12" t="s">
        <v>41</v>
      </c>
      <c r="E12" t="s">
        <v>41</v>
      </c>
      <c r="F12" s="35" t="s">
        <v>41</v>
      </c>
      <c r="G12" s="35" t="s">
        <v>41</v>
      </c>
      <c r="AG12" s="35"/>
      <c r="AH12" s="35"/>
      <c r="AI12" s="35"/>
      <c r="AJ12" s="35"/>
      <c r="AK12" s="35"/>
      <c r="AL12" s="35"/>
      <c r="AM12" s="35"/>
      <c r="AO12" s="35"/>
      <c r="AP12" s="35"/>
      <c r="AQ12" s="35"/>
      <c r="AR12" s="35"/>
      <c r="AS12" s="35"/>
      <c r="AT12" s="35"/>
      <c r="AU12" s="35"/>
    </row>
    <row r="13" spans="1:47">
      <c r="A13">
        <v>5</v>
      </c>
      <c r="B13">
        <v>0.14599999999999999</v>
      </c>
      <c r="C13">
        <v>0.11799999999999999</v>
      </c>
      <c r="D13">
        <v>0.11600000000000001</v>
      </c>
      <c r="E13">
        <v>0.111</v>
      </c>
      <c r="F13" s="35">
        <v>0.122</v>
      </c>
      <c r="G13" s="35">
        <v>0.10299999999999999</v>
      </c>
      <c r="H13">
        <f>AVERAGE(B13:G13)</f>
        <v>0.11933333333333333</v>
      </c>
      <c r="I13">
        <f>STDEV(B13:G13)</f>
        <v>1.4610498508492603E-2</v>
      </c>
      <c r="J13">
        <f>I13/H13*100</f>
        <v>12.24343450432341</v>
      </c>
      <c r="AG13" s="35"/>
      <c r="AH13" s="35"/>
      <c r="AI13" s="35"/>
      <c r="AJ13" s="35"/>
      <c r="AK13" s="35"/>
      <c r="AL13" s="35"/>
      <c r="AM13" s="35"/>
      <c r="AO13" s="35"/>
      <c r="AP13" s="35"/>
      <c r="AQ13" s="35"/>
      <c r="AR13" s="35"/>
      <c r="AS13" s="35"/>
      <c r="AT13" s="35"/>
      <c r="AU13" s="35"/>
    </row>
    <row r="14" spans="1:47">
      <c r="A14" t="s">
        <v>41</v>
      </c>
      <c r="C14" t="s">
        <v>41</v>
      </c>
      <c r="D14" t="s">
        <v>41</v>
      </c>
      <c r="E14" t="s">
        <v>41</v>
      </c>
      <c r="F14" s="35" t="s">
        <v>41</v>
      </c>
      <c r="G14" s="35" t="s">
        <v>41</v>
      </c>
      <c r="AG14" s="35"/>
      <c r="AH14" s="35"/>
      <c r="AI14" s="35"/>
      <c r="AJ14" s="35"/>
      <c r="AK14" s="35"/>
      <c r="AL14" s="35"/>
      <c r="AM14" s="35"/>
      <c r="AO14" s="35"/>
      <c r="AP14" s="35"/>
      <c r="AQ14" s="35"/>
      <c r="AR14" s="35"/>
      <c r="AS14" s="35"/>
      <c r="AT14" s="35"/>
      <c r="AU14" s="35"/>
    </row>
    <row r="15" spans="1:47">
      <c r="A15">
        <v>10</v>
      </c>
      <c r="B15">
        <v>8.3000000000000004E-2</v>
      </c>
      <c r="C15">
        <v>9.4E-2</v>
      </c>
      <c r="D15">
        <v>8.3000000000000004E-2</v>
      </c>
      <c r="E15">
        <v>7.6999999999999999E-2</v>
      </c>
      <c r="F15" s="35">
        <v>8.2000000000000003E-2</v>
      </c>
      <c r="G15" s="35">
        <v>7.8E-2</v>
      </c>
      <c r="H15">
        <f>AVERAGE(B15:G15)</f>
        <v>8.2833333333333342E-2</v>
      </c>
      <c r="I15">
        <f>STDEV(B15:G15)</f>
        <v>6.0470378423379051E-3</v>
      </c>
      <c r="J15">
        <f>I15/H15*100</f>
        <v>7.3002468921584365</v>
      </c>
      <c r="AG15" s="35"/>
      <c r="AH15" s="35"/>
      <c r="AI15" s="35"/>
      <c r="AJ15" s="35"/>
      <c r="AK15" s="35"/>
      <c r="AL15" s="35"/>
      <c r="AM15" s="35"/>
      <c r="AO15" s="35"/>
      <c r="AP15" s="35"/>
      <c r="AQ15" s="35"/>
      <c r="AR15" s="35"/>
      <c r="AS15" s="35"/>
      <c r="AT15" s="35"/>
      <c r="AU15" s="35"/>
    </row>
    <row r="16" spans="1:47">
      <c r="A16" t="s">
        <v>41</v>
      </c>
      <c r="C16" t="s">
        <v>41</v>
      </c>
      <c r="D16" t="s">
        <v>41</v>
      </c>
      <c r="E16" t="s">
        <v>41</v>
      </c>
      <c r="F16" s="35" t="s">
        <v>41</v>
      </c>
      <c r="G16" s="35" t="s">
        <v>41</v>
      </c>
      <c r="AG16" s="35"/>
      <c r="AH16" s="35"/>
      <c r="AI16" s="35"/>
      <c r="AJ16" s="35"/>
      <c r="AK16" s="35"/>
      <c r="AL16" s="35"/>
      <c r="AM16" s="35"/>
      <c r="AO16" s="35"/>
      <c r="AP16" s="35"/>
      <c r="AQ16" s="35"/>
      <c r="AR16" s="35"/>
      <c r="AS16" s="35"/>
      <c r="AT16" s="35"/>
      <c r="AU16" s="35"/>
    </row>
    <row r="17" spans="1:47">
      <c r="A17">
        <v>25</v>
      </c>
      <c r="B17">
        <v>6.6000000000000003E-2</v>
      </c>
      <c r="C17">
        <v>7.3999999999999996E-2</v>
      </c>
      <c r="D17">
        <v>6.5000000000000002E-2</v>
      </c>
      <c r="E17">
        <v>6.7000000000000004E-2</v>
      </c>
      <c r="F17" s="35">
        <v>6.0999999999999999E-2</v>
      </c>
      <c r="G17" s="35">
        <v>6.8000000000000005E-2</v>
      </c>
      <c r="H17">
        <f>AVERAGE(B17:G17)</f>
        <v>6.6833333333333342E-2</v>
      </c>
      <c r="I17">
        <f>STDEV(B17:G17)</f>
        <v>4.2622372841814729E-3</v>
      </c>
      <c r="J17">
        <f>I17/H17*100</f>
        <v>6.3774123952839989</v>
      </c>
      <c r="AG17" s="35"/>
      <c r="AH17" s="35"/>
      <c r="AI17" s="35"/>
      <c r="AJ17" s="35"/>
      <c r="AK17" s="35"/>
      <c r="AL17" s="35"/>
      <c r="AM17" s="35"/>
      <c r="AO17" s="35"/>
      <c r="AP17" s="35"/>
      <c r="AQ17" s="35"/>
      <c r="AR17" s="35"/>
      <c r="AS17" s="35"/>
      <c r="AT17" s="35"/>
      <c r="AU17" s="35"/>
    </row>
    <row r="18" spans="1:47">
      <c r="AG18" s="35"/>
      <c r="AH18" s="35"/>
      <c r="AI18" s="35"/>
      <c r="AJ18" s="35"/>
      <c r="AK18" s="35"/>
      <c r="AL18" s="35"/>
      <c r="AM18" s="35"/>
      <c r="AO18" s="35"/>
      <c r="AP18" s="35"/>
      <c r="AQ18" s="35"/>
      <c r="AR18" s="35"/>
      <c r="AS18" s="35"/>
      <c r="AT18" s="35"/>
      <c r="AU18" s="35"/>
    </row>
    <row r="19" spans="1:47">
      <c r="E19" s="5"/>
      <c r="H19" s="1" t="s">
        <v>150</v>
      </c>
      <c r="J19" s="7">
        <f>AVERAGE(J3:J17)</f>
        <v>18.639077906746945</v>
      </c>
    </row>
    <row r="21" spans="1:47">
      <c r="B21" s="34"/>
      <c r="C21" s="37"/>
      <c r="D21" s="37"/>
      <c r="E21" s="37"/>
      <c r="F21" s="37"/>
      <c r="G21" s="36"/>
      <c r="H21" s="36"/>
      <c r="I21" s="36"/>
      <c r="J21" s="36"/>
      <c r="K21" s="38"/>
      <c r="L21" s="5"/>
    </row>
    <row r="22" spans="1:47">
      <c r="B22" s="35"/>
      <c r="C22" s="37"/>
      <c r="D22" s="37"/>
      <c r="E22" s="37"/>
      <c r="F22" s="37"/>
      <c r="G22" s="39"/>
      <c r="H22" s="39"/>
      <c r="I22" s="39"/>
      <c r="J22" s="5"/>
      <c r="K22" s="5"/>
      <c r="L22" s="5"/>
    </row>
    <row r="23" spans="1:47">
      <c r="A23" s="1" t="s">
        <v>148</v>
      </c>
      <c r="B23" s="35"/>
      <c r="C23" s="37"/>
      <c r="D23" s="37"/>
      <c r="E23" s="37"/>
      <c r="F23" s="37"/>
      <c r="G23" s="39"/>
      <c r="H23" s="39"/>
      <c r="I23" s="39"/>
      <c r="J23" s="5"/>
      <c r="K23" s="5"/>
      <c r="L23" s="5"/>
    </row>
    <row r="24" spans="1:47" ht="28">
      <c r="A24" s="3" t="s">
        <v>102</v>
      </c>
      <c r="B24" s="3" t="s">
        <v>123</v>
      </c>
      <c r="C24" s="3" t="s">
        <v>124</v>
      </c>
      <c r="D24" s="3" t="s">
        <v>0</v>
      </c>
      <c r="E24" s="3" t="s">
        <v>62</v>
      </c>
      <c r="F24" s="3" t="s">
        <v>122</v>
      </c>
      <c r="G24" s="44" t="s">
        <v>67</v>
      </c>
      <c r="H24" s="44" t="s">
        <v>65</v>
      </c>
      <c r="J24" s="45"/>
      <c r="K24" s="5"/>
      <c r="L24" s="5"/>
    </row>
    <row r="25" spans="1:47">
      <c r="A25" t="s">
        <v>57</v>
      </c>
      <c r="B25" s="37">
        <v>1</v>
      </c>
      <c r="C25" s="37" t="s">
        <v>125</v>
      </c>
      <c r="D25" s="37" t="s">
        <v>126</v>
      </c>
      <c r="E25" s="37">
        <v>0.58432405980364155</v>
      </c>
      <c r="F25" s="37">
        <f>((E25*0.2)*1000)/20</f>
        <v>5.8432405980364157</v>
      </c>
      <c r="G25" s="39"/>
      <c r="H25" s="39"/>
      <c r="J25" s="5"/>
      <c r="K25" s="5"/>
      <c r="L25" s="5"/>
    </row>
    <row r="26" spans="1:47">
      <c r="A26" t="s">
        <v>57</v>
      </c>
      <c r="B26" s="37">
        <v>1</v>
      </c>
      <c r="C26" s="37" t="s">
        <v>125</v>
      </c>
      <c r="D26" s="37" t="s">
        <v>127</v>
      </c>
      <c r="E26" s="37">
        <v>0.29641610966242876</v>
      </c>
      <c r="F26" s="37">
        <f t="shared" ref="F26:F32" si="0">((E26*0.2)*1000)/20</f>
        <v>2.9641610966242875</v>
      </c>
      <c r="G26" s="39"/>
      <c r="H26" s="39"/>
      <c r="J26" s="5"/>
      <c r="K26" s="5"/>
      <c r="L26" s="5"/>
    </row>
    <row r="27" spans="1:47">
      <c r="A27" t="s">
        <v>57</v>
      </c>
      <c r="B27" s="37">
        <v>1</v>
      </c>
      <c r="C27" s="37" t="s">
        <v>125</v>
      </c>
      <c r="D27" s="37" t="s">
        <v>112</v>
      </c>
      <c r="E27" s="37">
        <v>0.36675243674997904</v>
      </c>
      <c r="F27" s="37">
        <f t="shared" si="0"/>
        <v>3.6675243674997908</v>
      </c>
      <c r="G27" s="39"/>
      <c r="H27" s="39"/>
      <c r="J27" s="5"/>
      <c r="K27" s="5"/>
      <c r="L27" s="5"/>
    </row>
    <row r="28" spans="1:47">
      <c r="A28" t="s">
        <v>57</v>
      </c>
      <c r="B28" s="37">
        <v>1</v>
      </c>
      <c r="C28" s="37" t="s">
        <v>125</v>
      </c>
      <c r="D28" s="37" t="s">
        <v>128</v>
      </c>
      <c r="E28" s="37">
        <v>0.32971401321546029</v>
      </c>
      <c r="F28" s="37">
        <f t="shared" si="0"/>
        <v>3.2971401321546034</v>
      </c>
      <c r="G28" s="39"/>
      <c r="H28" s="39"/>
      <c r="J28" s="5"/>
      <c r="K28" s="5"/>
      <c r="L28" s="5"/>
    </row>
    <row r="29" spans="1:47">
      <c r="A29" t="s">
        <v>57</v>
      </c>
      <c r="B29" s="37">
        <v>1</v>
      </c>
      <c r="C29" s="37" t="s">
        <v>125</v>
      </c>
      <c r="D29" s="37" t="s">
        <v>129</v>
      </c>
      <c r="E29" s="37">
        <v>0.5689772060093562</v>
      </c>
      <c r="F29" s="37">
        <f t="shared" si="0"/>
        <v>5.6897720600935617</v>
      </c>
      <c r="G29" s="39"/>
      <c r="H29" s="39"/>
      <c r="J29" s="5"/>
      <c r="K29" s="5"/>
      <c r="L29" s="5"/>
    </row>
    <row r="30" spans="1:47">
      <c r="A30" t="s">
        <v>57</v>
      </c>
      <c r="B30" s="37">
        <v>1</v>
      </c>
      <c r="C30" s="37" t="s">
        <v>125</v>
      </c>
      <c r="D30" s="37" t="s">
        <v>80</v>
      </c>
      <c r="E30" s="37">
        <v>0.80419353313265807</v>
      </c>
      <c r="F30" s="37">
        <f t="shared" si="0"/>
        <v>8.0419353313265809</v>
      </c>
      <c r="G30" s="39"/>
      <c r="H30" s="39"/>
      <c r="J30" s="5"/>
      <c r="K30" s="5"/>
      <c r="L30" s="5"/>
    </row>
    <row r="31" spans="1:47">
      <c r="A31" t="s">
        <v>57</v>
      </c>
      <c r="B31" s="37">
        <v>1</v>
      </c>
      <c r="C31" s="37" t="s">
        <v>130</v>
      </c>
      <c r="D31" s="37" t="s">
        <v>126</v>
      </c>
      <c r="E31" s="37">
        <v>0.67643757256129122</v>
      </c>
      <c r="F31" s="37">
        <f t="shared" si="0"/>
        <v>6.7643757256129131</v>
      </c>
      <c r="G31" s="39"/>
      <c r="H31" s="39"/>
      <c r="J31" s="5"/>
      <c r="K31" s="5"/>
      <c r="L31" s="5"/>
    </row>
    <row r="32" spans="1:47">
      <c r="A32" t="s">
        <v>57</v>
      </c>
      <c r="B32" s="37">
        <v>1</v>
      </c>
      <c r="C32" s="37" t="s">
        <v>130</v>
      </c>
      <c r="D32" s="37" t="s">
        <v>127</v>
      </c>
      <c r="E32" s="37">
        <v>3.815542214859168</v>
      </c>
      <c r="F32" s="37">
        <f t="shared" si="0"/>
        <v>38.155422148591683</v>
      </c>
      <c r="G32" s="39"/>
      <c r="H32" s="39"/>
      <c r="J32" s="5"/>
      <c r="K32" s="5"/>
      <c r="L32" s="5"/>
    </row>
    <row r="33" spans="1:12">
      <c r="A33" t="s">
        <v>57</v>
      </c>
      <c r="B33" s="37">
        <v>1</v>
      </c>
      <c r="C33" s="37" t="s">
        <v>131</v>
      </c>
      <c r="D33" s="37" t="s">
        <v>126</v>
      </c>
      <c r="E33" s="37">
        <v>1.0083498353885867</v>
      </c>
      <c r="F33" s="37">
        <f t="shared" ref="F33:F64" si="1">((E33*0.2)*1000)/20</f>
        <v>10.083498353885867</v>
      </c>
      <c r="G33" s="39">
        <f>AVERAGE(F25:F33)</f>
        <v>9.3896744237584127</v>
      </c>
      <c r="H33" s="39">
        <f>STDEV(F25:F33)/SQRT(COUNT(F25:F33))</f>
        <v>3.6781522667058559</v>
      </c>
      <c r="J33" s="5"/>
      <c r="K33" s="5"/>
      <c r="L33" s="5"/>
    </row>
    <row r="34" spans="1:12">
      <c r="A34" s="22" t="s">
        <v>58</v>
      </c>
      <c r="B34" s="42">
        <v>1</v>
      </c>
      <c r="C34" s="42" t="s">
        <v>132</v>
      </c>
      <c r="D34" s="42" t="s">
        <v>126</v>
      </c>
      <c r="E34" s="42">
        <v>0.9434393366553957</v>
      </c>
      <c r="F34" s="42">
        <f t="shared" si="1"/>
        <v>9.434393366553957</v>
      </c>
      <c r="H34" s="39"/>
      <c r="J34" s="5"/>
      <c r="K34" s="5"/>
      <c r="L34" s="5"/>
    </row>
    <row r="35" spans="1:12">
      <c r="A35" s="22" t="s">
        <v>58</v>
      </c>
      <c r="B35" s="42">
        <v>1</v>
      </c>
      <c r="C35" s="42" t="s">
        <v>132</v>
      </c>
      <c r="D35" s="42" t="s">
        <v>127</v>
      </c>
      <c r="E35" s="42">
        <v>0.34314348403776851</v>
      </c>
      <c r="F35" s="42">
        <f t="shared" si="1"/>
        <v>3.4314348403776855</v>
      </c>
      <c r="G35" s="39"/>
      <c r="H35" s="39"/>
      <c r="J35" s="5"/>
      <c r="K35" s="5"/>
      <c r="L35" s="5"/>
    </row>
    <row r="36" spans="1:12">
      <c r="A36" s="22" t="s">
        <v>58</v>
      </c>
      <c r="B36" s="42">
        <v>1</v>
      </c>
      <c r="C36" s="42" t="s">
        <v>132</v>
      </c>
      <c r="D36" s="42" t="s">
        <v>112</v>
      </c>
      <c r="E36" s="42">
        <v>1.0921641921786798</v>
      </c>
      <c r="F36" s="42">
        <f t="shared" si="1"/>
        <v>10.921641921786797</v>
      </c>
      <c r="G36" s="39"/>
      <c r="H36" s="39"/>
      <c r="J36" s="5"/>
      <c r="K36" s="5"/>
      <c r="L36" s="5"/>
    </row>
    <row r="37" spans="1:12">
      <c r="A37" s="22" t="s">
        <v>58</v>
      </c>
      <c r="B37" s="42">
        <v>1</v>
      </c>
      <c r="C37" s="42" t="s">
        <v>133</v>
      </c>
      <c r="D37" s="42" t="s">
        <v>126</v>
      </c>
      <c r="E37" s="42">
        <v>0.67643757256129122</v>
      </c>
      <c r="F37" s="42">
        <f t="shared" si="1"/>
        <v>6.7643757256129131</v>
      </c>
      <c r="G37" s="39"/>
      <c r="H37" s="39"/>
      <c r="J37" s="5"/>
      <c r="K37" s="5"/>
      <c r="L37" s="5"/>
    </row>
    <row r="38" spans="1:12">
      <c r="A38" s="22" t="s">
        <v>58</v>
      </c>
      <c r="B38" s="42">
        <v>1</v>
      </c>
      <c r="C38" s="42" t="s">
        <v>133</v>
      </c>
      <c r="D38" s="42" t="s">
        <v>127</v>
      </c>
      <c r="E38" s="42">
        <v>0.90651632446485431</v>
      </c>
      <c r="F38" s="42">
        <f t="shared" si="1"/>
        <v>9.0651632446485433</v>
      </c>
      <c r="G38" s="39"/>
      <c r="H38" s="39"/>
      <c r="J38" s="5"/>
      <c r="K38" s="5"/>
      <c r="L38" s="5"/>
    </row>
    <row r="39" spans="1:12">
      <c r="A39" s="22" t="s">
        <v>58</v>
      </c>
      <c r="B39" s="42">
        <v>1</v>
      </c>
      <c r="C39" s="42" t="s">
        <v>133</v>
      </c>
      <c r="D39" s="42" t="s">
        <v>112</v>
      </c>
      <c r="E39" s="42">
        <v>0.50475405375929594</v>
      </c>
      <c r="F39" s="42">
        <f t="shared" si="1"/>
        <v>5.0475405375929601</v>
      </c>
      <c r="G39" s="39"/>
      <c r="H39" s="39"/>
      <c r="J39" s="5"/>
      <c r="K39" s="5"/>
      <c r="L39" s="5"/>
    </row>
    <row r="40" spans="1:12">
      <c r="A40" s="22" t="s">
        <v>58</v>
      </c>
      <c r="B40" s="42">
        <v>1</v>
      </c>
      <c r="C40" s="42" t="s">
        <v>134</v>
      </c>
      <c r="D40" s="42" t="s">
        <v>126</v>
      </c>
      <c r="E40" s="42">
        <v>1.1518760139394917</v>
      </c>
      <c r="F40" s="42">
        <f t="shared" si="1"/>
        <v>11.518760139394917</v>
      </c>
      <c r="G40" s="39"/>
      <c r="H40" s="39"/>
      <c r="J40" s="5"/>
      <c r="K40" s="5"/>
      <c r="L40" s="5"/>
    </row>
    <row r="41" spans="1:12">
      <c r="A41" s="22" t="s">
        <v>58</v>
      </c>
      <c r="B41" s="42">
        <v>1</v>
      </c>
      <c r="C41" s="42" t="s">
        <v>134</v>
      </c>
      <c r="D41" s="42" t="s">
        <v>127</v>
      </c>
      <c r="E41" s="42">
        <v>1.1067954979463215</v>
      </c>
      <c r="F41" s="42">
        <f t="shared" si="1"/>
        <v>11.067954979463215</v>
      </c>
      <c r="G41" s="39"/>
      <c r="H41" s="39"/>
      <c r="J41" s="5"/>
      <c r="K41" s="5"/>
      <c r="L41" s="5"/>
    </row>
    <row r="42" spans="1:12">
      <c r="A42" s="22" t="s">
        <v>58</v>
      </c>
      <c r="B42" s="42">
        <v>1</v>
      </c>
      <c r="C42" s="42" t="s">
        <v>134</v>
      </c>
      <c r="D42" s="42" t="s">
        <v>128</v>
      </c>
      <c r="E42" s="42">
        <v>0.80419353313265807</v>
      </c>
      <c r="F42" s="42">
        <f t="shared" si="1"/>
        <v>8.0419353313265809</v>
      </c>
      <c r="G42" s="39">
        <f>AVERAGE(F34:F42)</f>
        <v>8.365911120750841</v>
      </c>
      <c r="H42" s="39">
        <f>STDEV(F34:F42)/SQRT(COUNT(F34:F42))</f>
        <v>0.93863361936714806</v>
      </c>
      <c r="J42" s="5"/>
      <c r="K42" s="5"/>
      <c r="L42" s="5"/>
    </row>
    <row r="43" spans="1:12">
      <c r="A43" t="s">
        <v>57</v>
      </c>
      <c r="B43" s="37">
        <v>2</v>
      </c>
      <c r="C43" s="37" t="s">
        <v>135</v>
      </c>
      <c r="D43" s="37" t="s">
        <v>126</v>
      </c>
      <c r="E43" s="37">
        <v>0.61627077107600792</v>
      </c>
      <c r="F43" s="37">
        <f t="shared" si="1"/>
        <v>6.1627077107600794</v>
      </c>
      <c r="G43" s="39"/>
      <c r="H43" s="39"/>
      <c r="J43" s="5"/>
      <c r="K43" s="5"/>
      <c r="L43" s="5"/>
    </row>
    <row r="44" spans="1:12">
      <c r="A44" t="s">
        <v>57</v>
      </c>
      <c r="B44" s="37">
        <v>2</v>
      </c>
      <c r="C44" s="37" t="s">
        <v>135</v>
      </c>
      <c r="D44" s="37" t="s">
        <v>112</v>
      </c>
      <c r="E44" s="37">
        <v>1.1366487653668025</v>
      </c>
      <c r="F44" s="37">
        <f t="shared" si="1"/>
        <v>11.366487653668026</v>
      </c>
      <c r="G44" s="39"/>
      <c r="H44" s="39"/>
      <c r="J44" s="5"/>
      <c r="K44" s="5"/>
      <c r="L44" s="5"/>
    </row>
    <row r="45" spans="1:12">
      <c r="A45" t="s">
        <v>57</v>
      </c>
      <c r="B45" s="37">
        <v>2</v>
      </c>
      <c r="C45" s="37" t="s">
        <v>135</v>
      </c>
      <c r="D45" s="37" t="s">
        <v>128</v>
      </c>
      <c r="E45" s="37">
        <v>0.71342039991852535</v>
      </c>
      <c r="F45" s="37">
        <f t="shared" si="1"/>
        <v>7.1342039991852548</v>
      </c>
      <c r="G45" s="39"/>
      <c r="H45" s="39"/>
      <c r="J45" s="5"/>
      <c r="K45" s="5"/>
      <c r="L45" s="5"/>
    </row>
    <row r="46" spans="1:12">
      <c r="A46" t="s">
        <v>57</v>
      </c>
      <c r="B46" s="37">
        <v>2</v>
      </c>
      <c r="C46" s="37" t="s">
        <v>136</v>
      </c>
      <c r="D46" s="37" t="s">
        <v>127</v>
      </c>
      <c r="E46" s="37">
        <v>1.0355477570869582</v>
      </c>
      <c r="F46" s="37">
        <f t="shared" si="1"/>
        <v>10.355477570869583</v>
      </c>
      <c r="G46" s="39"/>
      <c r="H46" s="39"/>
      <c r="J46" s="5"/>
      <c r="K46" s="5"/>
      <c r="L46" s="5"/>
    </row>
    <row r="47" spans="1:12">
      <c r="A47" t="s">
        <v>57</v>
      </c>
      <c r="B47" s="37">
        <v>2</v>
      </c>
      <c r="C47" s="37" t="s">
        <v>136</v>
      </c>
      <c r="D47" s="37" t="s">
        <v>112</v>
      </c>
      <c r="E47" s="37">
        <v>1.2984367162567161</v>
      </c>
      <c r="F47" s="37">
        <f t="shared" si="1"/>
        <v>12.984367162567162</v>
      </c>
      <c r="G47" s="39"/>
      <c r="H47" s="39"/>
      <c r="J47" s="5"/>
      <c r="K47" s="5"/>
      <c r="L47" s="5"/>
    </row>
    <row r="48" spans="1:12">
      <c r="A48" t="s">
        <v>57</v>
      </c>
      <c r="B48" s="37">
        <v>2</v>
      </c>
      <c r="C48" s="37" t="s">
        <v>136</v>
      </c>
      <c r="D48" s="37" t="s">
        <v>128</v>
      </c>
      <c r="E48" s="37">
        <v>0.73266327723553004</v>
      </c>
      <c r="F48" s="37">
        <f t="shared" si="1"/>
        <v>7.3266327723553006</v>
      </c>
      <c r="G48" s="39"/>
      <c r="H48" s="39"/>
      <c r="J48" s="5"/>
      <c r="K48" s="5"/>
      <c r="L48" s="5"/>
    </row>
    <row r="49" spans="1:12">
      <c r="A49" t="s">
        <v>57</v>
      </c>
      <c r="B49" s="37">
        <v>2</v>
      </c>
      <c r="C49" s="37" t="s">
        <v>136</v>
      </c>
      <c r="D49" s="37" t="s">
        <v>129</v>
      </c>
      <c r="E49" s="37">
        <v>0.3919857322636579</v>
      </c>
      <c r="F49" s="37">
        <f t="shared" si="1"/>
        <v>3.9198573226365796</v>
      </c>
      <c r="G49" s="39">
        <f>AVERAGE(F43:F49)</f>
        <v>8.4642477417202837</v>
      </c>
      <c r="H49" s="39">
        <f>STDEV(F43:F49)/SQRT(COUNT(F43:F49))</f>
        <v>1.2095156579099835</v>
      </c>
      <c r="J49" s="5"/>
      <c r="K49" s="5"/>
      <c r="L49" s="5"/>
    </row>
    <row r="50" spans="1:12">
      <c r="A50" s="22" t="s">
        <v>58</v>
      </c>
      <c r="B50" s="42">
        <v>2</v>
      </c>
      <c r="C50" s="42" t="s">
        <v>137</v>
      </c>
      <c r="D50" s="42" t="s">
        <v>127</v>
      </c>
      <c r="E50" s="42">
        <v>0.93264219031746332</v>
      </c>
      <c r="F50" s="42">
        <f t="shared" si="1"/>
        <v>9.3264219031746336</v>
      </c>
      <c r="G50" s="5"/>
      <c r="H50" s="5"/>
      <c r="J50" s="5"/>
      <c r="K50" s="5"/>
      <c r="L50" s="5"/>
    </row>
    <row r="51" spans="1:12">
      <c r="A51" s="22" t="s">
        <v>58</v>
      </c>
      <c r="B51" s="42">
        <v>2</v>
      </c>
      <c r="C51" s="42" t="s">
        <v>137</v>
      </c>
      <c r="D51" s="42" t="s">
        <v>126</v>
      </c>
      <c r="E51" s="42">
        <v>0.42224837689435163</v>
      </c>
      <c r="F51" s="42">
        <f t="shared" si="1"/>
        <v>4.2224837689435164</v>
      </c>
      <c r="G51" s="5"/>
      <c r="H51" s="5"/>
      <c r="J51" s="5"/>
      <c r="K51" s="5"/>
      <c r="L51" s="5"/>
    </row>
    <row r="52" spans="1:12">
      <c r="A52" s="22" t="s">
        <v>58</v>
      </c>
      <c r="B52" s="42">
        <v>2</v>
      </c>
      <c r="C52" s="42" t="s">
        <v>137</v>
      </c>
      <c r="D52" s="42" t="s">
        <v>112</v>
      </c>
      <c r="E52" s="42">
        <v>0.65578398273874627</v>
      </c>
      <c r="F52" s="42">
        <f t="shared" si="1"/>
        <v>6.557839827387463</v>
      </c>
      <c r="G52" s="5"/>
      <c r="H52" s="5"/>
      <c r="J52" s="5"/>
      <c r="K52" s="5"/>
      <c r="L52" s="5"/>
    </row>
    <row r="53" spans="1:12">
      <c r="A53" s="22" t="s">
        <v>58</v>
      </c>
      <c r="B53" s="42">
        <v>2</v>
      </c>
      <c r="C53" s="42" t="s">
        <v>138</v>
      </c>
      <c r="D53" s="42" t="s">
        <v>126</v>
      </c>
      <c r="E53" s="42">
        <v>0.23305460409110845</v>
      </c>
      <c r="F53" s="42">
        <f t="shared" si="1"/>
        <v>2.3305460409110847</v>
      </c>
      <c r="G53" s="5"/>
      <c r="H53" s="5"/>
      <c r="J53" s="5"/>
      <c r="K53" s="5"/>
      <c r="L53" s="5"/>
    </row>
    <row r="54" spans="1:12">
      <c r="A54" s="22" t="s">
        <v>58</v>
      </c>
      <c r="B54" s="42">
        <v>2</v>
      </c>
      <c r="C54" s="42" t="s">
        <v>138</v>
      </c>
      <c r="D54" s="42" t="s">
        <v>127</v>
      </c>
      <c r="E54" s="42">
        <v>0.44125259293631142</v>
      </c>
      <c r="F54" s="42">
        <f t="shared" si="1"/>
        <v>4.4125259293631149</v>
      </c>
      <c r="G54" s="5"/>
      <c r="H54" s="5"/>
      <c r="J54" s="5"/>
      <c r="K54" s="5"/>
      <c r="L54" s="5"/>
    </row>
    <row r="55" spans="1:12">
      <c r="A55" s="22" t="s">
        <v>58</v>
      </c>
      <c r="B55" s="42">
        <v>2</v>
      </c>
      <c r="C55" s="42" t="s">
        <v>138</v>
      </c>
      <c r="D55" s="42" t="s">
        <v>112</v>
      </c>
      <c r="E55" s="42">
        <v>0.39526564287778632</v>
      </c>
      <c r="F55" s="42">
        <f t="shared" si="1"/>
        <v>3.9526564287778632</v>
      </c>
      <c r="G55" s="5"/>
      <c r="H55" s="5"/>
      <c r="J55" s="5"/>
      <c r="K55" s="5"/>
      <c r="L55" s="5"/>
    </row>
    <row r="56" spans="1:12">
      <c r="A56" s="22" t="s">
        <v>58</v>
      </c>
      <c r="B56" s="42">
        <v>2</v>
      </c>
      <c r="C56" s="42" t="s">
        <v>139</v>
      </c>
      <c r="D56" s="42" t="s">
        <v>126</v>
      </c>
      <c r="E56" s="42">
        <v>0.81725429767691649</v>
      </c>
      <c r="F56" s="42">
        <f t="shared" si="1"/>
        <v>8.1725429767691651</v>
      </c>
      <c r="G56" s="5"/>
      <c r="H56" s="5"/>
      <c r="J56" s="5"/>
      <c r="K56" s="5"/>
      <c r="L56" s="5"/>
    </row>
    <row r="57" spans="1:12">
      <c r="A57" s="22" t="s">
        <v>58</v>
      </c>
      <c r="B57" s="42">
        <v>2</v>
      </c>
      <c r="C57" s="42" t="s">
        <v>139</v>
      </c>
      <c r="D57" s="42" t="s">
        <v>127</v>
      </c>
      <c r="E57" s="42">
        <v>1.1622818767981573</v>
      </c>
      <c r="F57" s="42">
        <f t="shared" si="1"/>
        <v>11.622818767981574</v>
      </c>
      <c r="G57" s="5"/>
      <c r="H57" s="5"/>
      <c r="J57" s="5"/>
      <c r="K57" s="5"/>
      <c r="L57" s="5"/>
    </row>
    <row r="58" spans="1:12">
      <c r="A58" s="22" t="s">
        <v>58</v>
      </c>
      <c r="B58" s="42">
        <v>2</v>
      </c>
      <c r="C58" s="42" t="s">
        <v>139</v>
      </c>
      <c r="D58" s="42" t="s">
        <v>112</v>
      </c>
      <c r="E58" s="42">
        <v>0.70055095173137949</v>
      </c>
      <c r="F58" s="42">
        <f t="shared" si="1"/>
        <v>7.0055095173137945</v>
      </c>
      <c r="G58" s="5">
        <f>AVERAGE(F50:F58)</f>
        <v>6.400371684513579</v>
      </c>
      <c r="H58" s="5">
        <f>STDEV(F50:F58)/SQRT(COUNT(F50:F58))</f>
        <v>0.99034800130148248</v>
      </c>
      <c r="J58" s="5"/>
      <c r="K58" s="5"/>
      <c r="L58" s="5"/>
    </row>
    <row r="59" spans="1:12">
      <c r="A59" t="s">
        <v>57</v>
      </c>
      <c r="B59" s="37">
        <v>3</v>
      </c>
      <c r="C59" s="37" t="s">
        <v>125</v>
      </c>
      <c r="D59" s="37" t="s">
        <v>126</v>
      </c>
      <c r="E59" s="37">
        <v>0.61387773573618942</v>
      </c>
      <c r="F59" s="37">
        <f t="shared" si="1"/>
        <v>6.138777357361894</v>
      </c>
      <c r="G59" s="5"/>
      <c r="H59" s="5"/>
      <c r="J59" s="5"/>
      <c r="K59" s="5"/>
      <c r="L59" s="5"/>
    </row>
    <row r="60" spans="1:12">
      <c r="A60" t="s">
        <v>57</v>
      </c>
      <c r="B60" s="37">
        <v>3</v>
      </c>
      <c r="C60" s="37" t="s">
        <v>125</v>
      </c>
      <c r="D60" s="37" t="s">
        <v>127</v>
      </c>
      <c r="E60" s="37">
        <v>0.89247441802927208</v>
      </c>
      <c r="F60" s="37">
        <f t="shared" si="1"/>
        <v>8.9247441802927217</v>
      </c>
      <c r="G60" s="5"/>
      <c r="H60" s="5"/>
      <c r="J60" s="5"/>
      <c r="K60" s="5"/>
      <c r="L60" s="5"/>
    </row>
    <row r="61" spans="1:12">
      <c r="A61" t="s">
        <v>57</v>
      </c>
      <c r="B61" s="37">
        <v>3</v>
      </c>
      <c r="C61" s="37" t="s">
        <v>125</v>
      </c>
      <c r="D61" s="37" t="s">
        <v>112</v>
      </c>
      <c r="E61" s="37">
        <v>0.14679296073582179</v>
      </c>
      <c r="F61" s="37">
        <f t="shared" si="1"/>
        <v>1.467929607358218</v>
      </c>
      <c r="G61" s="5"/>
      <c r="H61" s="5"/>
      <c r="J61" s="5"/>
      <c r="K61" s="5"/>
      <c r="L61" s="5"/>
    </row>
    <row r="62" spans="1:12">
      <c r="A62" t="s">
        <v>57</v>
      </c>
      <c r="B62" s="37">
        <v>3</v>
      </c>
      <c r="C62" s="37" t="s">
        <v>125</v>
      </c>
      <c r="D62" s="37" t="s">
        <v>128</v>
      </c>
      <c r="E62" s="37">
        <v>0.48186550037626569</v>
      </c>
      <c r="F62" s="37">
        <f t="shared" si="1"/>
        <v>4.8186550037626565</v>
      </c>
      <c r="G62" s="5"/>
      <c r="H62" s="5"/>
      <c r="J62" s="5"/>
      <c r="K62" s="5"/>
      <c r="L62" s="5"/>
    </row>
    <row r="63" spans="1:12">
      <c r="A63" t="s">
        <v>57</v>
      </c>
      <c r="B63" s="37">
        <v>3</v>
      </c>
      <c r="C63" s="37" t="s">
        <v>125</v>
      </c>
      <c r="D63" s="37" t="s">
        <v>129</v>
      </c>
      <c r="E63" s="37">
        <v>0.31026516470488569</v>
      </c>
      <c r="F63" s="37">
        <f t="shared" si="1"/>
        <v>3.102651647048857</v>
      </c>
      <c r="G63" s="5"/>
      <c r="H63" s="5"/>
      <c r="J63" s="5"/>
      <c r="K63" s="5"/>
      <c r="L63" s="5"/>
    </row>
    <row r="64" spans="1:12">
      <c r="A64" t="s">
        <v>57</v>
      </c>
      <c r="B64" s="37">
        <v>3</v>
      </c>
      <c r="C64" s="37" t="s">
        <v>130</v>
      </c>
      <c r="D64" s="37" t="s">
        <v>126</v>
      </c>
      <c r="E64" s="37">
        <v>1.886355591690003</v>
      </c>
      <c r="F64" s="37">
        <f t="shared" si="1"/>
        <v>18.863555916900033</v>
      </c>
      <c r="G64" s="5"/>
      <c r="H64" s="5"/>
      <c r="J64" s="5"/>
      <c r="K64" s="5"/>
      <c r="L64" s="5"/>
    </row>
    <row r="65" spans="1:12">
      <c r="A65" t="s">
        <v>57</v>
      </c>
      <c r="B65" s="37">
        <v>3</v>
      </c>
      <c r="C65" s="37" t="s">
        <v>130</v>
      </c>
      <c r="D65" s="37" t="s">
        <v>127</v>
      </c>
      <c r="E65" s="37">
        <v>2.2495761047364584</v>
      </c>
      <c r="F65" s="37">
        <f t="shared" ref="F65:F96" si="2">((E65*0.2)*1000)/20</f>
        <v>22.495761047364585</v>
      </c>
      <c r="G65" s="5"/>
      <c r="H65" s="5"/>
      <c r="J65" s="5"/>
      <c r="K65" s="5"/>
      <c r="L65" s="5"/>
    </row>
    <row r="66" spans="1:12">
      <c r="A66" t="s">
        <v>57</v>
      </c>
      <c r="B66" s="37">
        <v>3</v>
      </c>
      <c r="C66" s="37" t="s">
        <v>130</v>
      </c>
      <c r="D66" s="37" t="s">
        <v>112</v>
      </c>
      <c r="E66" s="37">
        <v>2.0599758406597464</v>
      </c>
      <c r="F66" s="37">
        <f t="shared" si="2"/>
        <v>20.599758406597466</v>
      </c>
      <c r="G66" s="5"/>
      <c r="H66" s="5"/>
      <c r="J66" s="5"/>
      <c r="K66" s="5"/>
      <c r="L66" s="5"/>
    </row>
    <row r="67" spans="1:12">
      <c r="A67" t="s">
        <v>57</v>
      </c>
      <c r="B67" s="37">
        <v>3</v>
      </c>
      <c r="C67" s="37" t="s">
        <v>130</v>
      </c>
      <c r="D67" s="37" t="s">
        <v>128</v>
      </c>
      <c r="E67" s="37">
        <v>1.8452870034207522</v>
      </c>
      <c r="F67" s="37">
        <f t="shared" si="2"/>
        <v>18.452870034207525</v>
      </c>
      <c r="G67" s="5">
        <f>AVERAGE(F59:F67)</f>
        <v>11.651633688988216</v>
      </c>
      <c r="H67" s="5">
        <f>STDEV(F59:F67)/SQRT(COUNT(F59:F67))</f>
        <v>2.781992451427822</v>
      </c>
      <c r="J67" s="5"/>
      <c r="K67" s="5"/>
      <c r="L67" s="5"/>
    </row>
    <row r="68" spans="1:12">
      <c r="A68" s="22" t="s">
        <v>58</v>
      </c>
      <c r="B68" s="42">
        <v>3</v>
      </c>
      <c r="C68" s="42" t="s">
        <v>132</v>
      </c>
      <c r="D68" s="42" t="s">
        <v>126</v>
      </c>
      <c r="E68" s="42">
        <v>1.2692583502221999</v>
      </c>
      <c r="F68" s="42">
        <f t="shared" si="2"/>
        <v>12.692583502221998</v>
      </c>
      <c r="G68" s="5"/>
      <c r="H68" s="5"/>
      <c r="J68" s="5"/>
      <c r="K68" s="5"/>
      <c r="L68" s="5"/>
    </row>
    <row r="69" spans="1:12">
      <c r="A69" s="22" t="s">
        <v>58</v>
      </c>
      <c r="B69" s="42">
        <v>3</v>
      </c>
      <c r="C69" s="42" t="s">
        <v>132</v>
      </c>
      <c r="D69" s="42" t="s">
        <v>127</v>
      </c>
      <c r="E69" s="42">
        <v>0.91233727098761264</v>
      </c>
      <c r="F69" s="42">
        <f t="shared" si="2"/>
        <v>9.1233727098761257</v>
      </c>
      <c r="G69" s="5"/>
      <c r="H69" s="5"/>
      <c r="J69" s="5"/>
      <c r="K69" s="5"/>
      <c r="L69" s="5"/>
    </row>
    <row r="70" spans="1:12">
      <c r="A70" s="22" t="s">
        <v>58</v>
      </c>
      <c r="B70" s="42">
        <v>3</v>
      </c>
      <c r="C70" s="42" t="s">
        <v>132</v>
      </c>
      <c r="D70" s="42" t="s">
        <v>112</v>
      </c>
      <c r="E70" s="42">
        <v>0.62754015894183368</v>
      </c>
      <c r="F70" s="42">
        <f t="shared" si="2"/>
        <v>6.2754015894183377</v>
      </c>
      <c r="G70" s="5"/>
      <c r="H70" s="5"/>
      <c r="J70" s="5"/>
      <c r="K70" s="5"/>
      <c r="L70" s="5"/>
    </row>
    <row r="71" spans="1:12">
      <c r="A71" s="22" t="s">
        <v>58</v>
      </c>
      <c r="B71" s="42">
        <v>3</v>
      </c>
      <c r="C71" s="42" t="s">
        <v>133</v>
      </c>
      <c r="D71" s="42" t="s">
        <v>126</v>
      </c>
      <c r="E71" s="42">
        <v>3.7322646276497231</v>
      </c>
      <c r="F71" s="42">
        <f t="shared" si="2"/>
        <v>37.322646276497231</v>
      </c>
      <c r="G71" s="5"/>
      <c r="H71" s="5"/>
      <c r="J71" s="5"/>
      <c r="K71" s="5"/>
      <c r="L71" s="5"/>
    </row>
    <row r="72" spans="1:12">
      <c r="A72" s="22" t="s">
        <v>58</v>
      </c>
      <c r="B72" s="42">
        <v>3</v>
      </c>
      <c r="C72" s="42" t="s">
        <v>133</v>
      </c>
      <c r="D72" s="42" t="s">
        <v>112</v>
      </c>
      <c r="E72" s="42">
        <v>5.0793413519828556</v>
      </c>
      <c r="F72" s="42">
        <f t="shared" si="2"/>
        <v>50.793413519828555</v>
      </c>
      <c r="G72" s="5"/>
      <c r="H72" s="5"/>
      <c r="J72" s="5"/>
      <c r="K72" s="5"/>
      <c r="L72" s="5"/>
    </row>
    <row r="73" spans="1:12">
      <c r="A73" s="22" t="s">
        <v>58</v>
      </c>
      <c r="B73" s="42">
        <v>3</v>
      </c>
      <c r="C73" s="42" t="s">
        <v>134</v>
      </c>
      <c r="D73" s="42" t="s">
        <v>126</v>
      </c>
      <c r="E73" s="42">
        <v>6.4708815338546879</v>
      </c>
      <c r="F73" s="42">
        <f t="shared" si="2"/>
        <v>64.708815338546884</v>
      </c>
      <c r="G73" s="5"/>
      <c r="H73" s="5"/>
      <c r="J73" s="5"/>
      <c r="K73" s="5"/>
      <c r="L73" s="5"/>
    </row>
    <row r="74" spans="1:12">
      <c r="A74" s="22" t="s">
        <v>58</v>
      </c>
      <c r="B74" s="42">
        <v>3</v>
      </c>
      <c r="C74" s="42" t="s">
        <v>134</v>
      </c>
      <c r="D74" s="42" t="s">
        <v>112</v>
      </c>
      <c r="E74" s="42">
        <v>6.6148970549960247</v>
      </c>
      <c r="F74" s="42">
        <f t="shared" si="2"/>
        <v>66.148970549960254</v>
      </c>
      <c r="G74" s="5">
        <f>AVERAGE(F68:F74)</f>
        <v>35.295029069478481</v>
      </c>
      <c r="H74" s="5">
        <f>STDEV(F68:F74)/SQRT(COUNT(F68:F74))</f>
        <v>9.8795274142082157</v>
      </c>
      <c r="J74" s="5"/>
      <c r="K74" s="5"/>
      <c r="L74" s="5"/>
    </row>
    <row r="75" spans="1:12">
      <c r="A75" t="s">
        <v>57</v>
      </c>
      <c r="B75" s="37">
        <v>4</v>
      </c>
      <c r="C75" s="37" t="s">
        <v>135</v>
      </c>
      <c r="D75" s="37" t="s">
        <v>112</v>
      </c>
      <c r="E75" s="37">
        <v>0.12311857054832592</v>
      </c>
      <c r="F75" s="37">
        <f t="shared" si="2"/>
        <v>1.2311857054832591</v>
      </c>
      <c r="G75" s="5"/>
      <c r="H75" s="5"/>
      <c r="J75" s="5"/>
      <c r="K75" s="5"/>
      <c r="L75" s="5"/>
    </row>
    <row r="76" spans="1:12">
      <c r="A76" t="s">
        <v>57</v>
      </c>
      <c r="B76" s="37">
        <v>4</v>
      </c>
      <c r="C76" s="37" t="s">
        <v>135</v>
      </c>
      <c r="D76" s="37" t="s">
        <v>128</v>
      </c>
      <c r="E76" s="37">
        <v>4.3925681765638304E-2</v>
      </c>
      <c r="F76" s="37">
        <f t="shared" si="2"/>
        <v>0.43925681765638308</v>
      </c>
      <c r="G76" s="5"/>
      <c r="H76" s="5"/>
      <c r="J76" s="5"/>
      <c r="K76" s="5"/>
      <c r="L76" s="5"/>
    </row>
    <row r="77" spans="1:12">
      <c r="A77" t="s">
        <v>57</v>
      </c>
      <c r="B77" s="37">
        <v>4</v>
      </c>
      <c r="C77" s="37" t="s">
        <v>135</v>
      </c>
      <c r="D77" s="37" t="s">
        <v>129</v>
      </c>
      <c r="E77" s="37">
        <v>3.5415150902940611E-2</v>
      </c>
      <c r="F77" s="37">
        <f t="shared" si="2"/>
        <v>0.35415150902940612</v>
      </c>
      <c r="G77" s="5"/>
      <c r="H77" s="5"/>
      <c r="J77" s="5"/>
      <c r="K77" s="5"/>
      <c r="L77" s="5"/>
    </row>
    <row r="78" spans="1:12">
      <c r="A78" t="s">
        <v>57</v>
      </c>
      <c r="B78" s="37">
        <v>4</v>
      </c>
      <c r="C78" s="37" t="s">
        <v>135</v>
      </c>
      <c r="D78" s="37" t="s">
        <v>80</v>
      </c>
      <c r="E78" s="37">
        <v>1.3645435634060843E-2</v>
      </c>
      <c r="F78" s="37">
        <f t="shared" si="2"/>
        <v>0.13645435634060843</v>
      </c>
      <c r="G78" s="5"/>
      <c r="H78" s="5"/>
      <c r="J78" s="5"/>
      <c r="K78" s="5"/>
      <c r="L78" s="5"/>
    </row>
    <row r="79" spans="1:12">
      <c r="A79" t="s">
        <v>57</v>
      </c>
      <c r="B79" s="37">
        <v>4</v>
      </c>
      <c r="C79" s="37" t="s">
        <v>136</v>
      </c>
      <c r="D79" s="37" t="s">
        <v>126</v>
      </c>
      <c r="E79" s="37">
        <v>2.0355645960104987E-2</v>
      </c>
      <c r="F79" s="37">
        <f t="shared" si="2"/>
        <v>0.2035564596010499</v>
      </c>
      <c r="G79" s="5"/>
      <c r="H79" s="5"/>
      <c r="J79" s="5"/>
      <c r="K79" s="5"/>
      <c r="L79" s="5"/>
    </row>
    <row r="80" spans="1:12">
      <c r="A80" t="s">
        <v>57</v>
      </c>
      <c r="B80" s="37">
        <v>4</v>
      </c>
      <c r="C80" s="37" t="s">
        <v>136</v>
      </c>
      <c r="D80" s="37" t="s">
        <v>127</v>
      </c>
      <c r="E80" s="37">
        <v>2.0991633419075565E-2</v>
      </c>
      <c r="F80" s="37">
        <f t="shared" si="2"/>
        <v>0.20991633419075567</v>
      </c>
      <c r="G80" s="5"/>
      <c r="H80" s="5"/>
      <c r="J80" s="5"/>
      <c r="K80" s="5"/>
      <c r="L80" s="5"/>
    </row>
    <row r="81" spans="1:12">
      <c r="A81" t="s">
        <v>57</v>
      </c>
      <c r="B81" s="37">
        <v>4</v>
      </c>
      <c r="C81" s="37" t="s">
        <v>136</v>
      </c>
      <c r="D81" s="37" t="s">
        <v>112</v>
      </c>
      <c r="E81" s="37">
        <v>9.4787732227102101E-2</v>
      </c>
      <c r="F81" s="37">
        <f t="shared" si="2"/>
        <v>0.94787732227102117</v>
      </c>
      <c r="G81" s="5">
        <f>AVERAGE(F75:F81)</f>
        <v>0.50319978636749763</v>
      </c>
      <c r="H81" s="5">
        <f>STDEV(F75:F81)/SQRT(COUNT(F75:F81))</f>
        <v>0.15918761158390257</v>
      </c>
      <c r="J81" s="5"/>
      <c r="K81" s="5"/>
      <c r="L81" s="5"/>
    </row>
    <row r="82" spans="1:12">
      <c r="A82" s="22" t="s">
        <v>58</v>
      </c>
      <c r="B82" s="42">
        <v>4</v>
      </c>
      <c r="C82" s="42" t="s">
        <v>137</v>
      </c>
      <c r="D82" s="42" t="s">
        <v>126</v>
      </c>
      <c r="E82" s="42">
        <v>0.49156854430464753</v>
      </c>
      <c r="F82" s="42">
        <f t="shared" si="2"/>
        <v>4.9156854430464758</v>
      </c>
      <c r="G82" s="5"/>
      <c r="H82" s="5"/>
      <c r="J82" s="5"/>
      <c r="K82" s="5"/>
      <c r="L82" s="5"/>
    </row>
    <row r="83" spans="1:12">
      <c r="A83" s="22" t="s">
        <v>58</v>
      </c>
      <c r="B83" s="42">
        <v>4</v>
      </c>
      <c r="C83" s="42" t="s">
        <v>137</v>
      </c>
      <c r="D83" s="42" t="s">
        <v>127</v>
      </c>
      <c r="E83" s="42">
        <v>0.55594197289637304</v>
      </c>
      <c r="F83" s="42">
        <f t="shared" si="2"/>
        <v>5.5594197289637304</v>
      </c>
      <c r="G83" s="5"/>
      <c r="H83" s="5"/>
      <c r="J83" s="5"/>
      <c r="K83" s="5"/>
      <c r="L83" s="5"/>
    </row>
    <row r="84" spans="1:12">
      <c r="A84" s="22" t="s">
        <v>58</v>
      </c>
      <c r="B84" s="42">
        <v>4</v>
      </c>
      <c r="C84" s="42" t="s">
        <v>137</v>
      </c>
      <c r="D84" s="42" t="s">
        <v>112</v>
      </c>
      <c r="E84" s="42">
        <v>0.22432092638546325</v>
      </c>
      <c r="F84" s="42">
        <f t="shared" si="2"/>
        <v>2.2432092638546326</v>
      </c>
      <c r="G84" s="5"/>
      <c r="H84" s="5"/>
      <c r="J84" s="5"/>
      <c r="K84" s="5"/>
      <c r="L84" s="5"/>
    </row>
    <row r="85" spans="1:12">
      <c r="A85" s="22" t="s">
        <v>58</v>
      </c>
      <c r="B85" s="42">
        <v>4</v>
      </c>
      <c r="C85" s="42" t="s">
        <v>138</v>
      </c>
      <c r="D85" s="42" t="s">
        <v>126</v>
      </c>
      <c r="E85" s="42">
        <v>3.131437276626161E-2</v>
      </c>
      <c r="F85" s="42">
        <f t="shared" si="2"/>
        <v>0.31314372766261611</v>
      </c>
      <c r="G85" s="5"/>
      <c r="H85" s="5"/>
      <c r="J85" s="5"/>
      <c r="K85" s="5"/>
      <c r="L85" s="5"/>
    </row>
    <row r="86" spans="1:12">
      <c r="A86" s="22" t="s">
        <v>58</v>
      </c>
      <c r="B86" s="42">
        <v>4</v>
      </c>
      <c r="C86" s="42" t="s">
        <v>138</v>
      </c>
      <c r="D86" s="42" t="s">
        <v>127</v>
      </c>
      <c r="E86" s="42">
        <v>6.1615972096204646E-2</v>
      </c>
      <c r="F86" s="42">
        <f t="shared" si="2"/>
        <v>0.61615972096204641</v>
      </c>
      <c r="G86" s="5"/>
      <c r="H86" s="5"/>
      <c r="J86" s="5"/>
      <c r="K86" s="5"/>
      <c r="L86" s="5"/>
    </row>
    <row r="87" spans="1:12">
      <c r="A87" s="22" t="s">
        <v>58</v>
      </c>
      <c r="B87" s="42">
        <v>4</v>
      </c>
      <c r="C87" s="42" t="s">
        <v>138</v>
      </c>
      <c r="D87" s="42" t="s">
        <v>112</v>
      </c>
      <c r="E87" s="42">
        <v>4.1944642145640011E-2</v>
      </c>
      <c r="F87" s="42">
        <f t="shared" si="2"/>
        <v>0.4194464214564001</v>
      </c>
      <c r="G87" s="5"/>
      <c r="H87" s="5"/>
      <c r="J87" s="5"/>
      <c r="K87" s="5"/>
      <c r="L87" s="5"/>
    </row>
    <row r="88" spans="1:12">
      <c r="A88" s="22" t="s">
        <v>58</v>
      </c>
      <c r="B88" s="42">
        <v>4</v>
      </c>
      <c r="C88" s="42" t="s">
        <v>139</v>
      </c>
      <c r="D88" s="42" t="s">
        <v>126</v>
      </c>
      <c r="E88" s="42">
        <v>7.4107365405446976E-2</v>
      </c>
      <c r="F88" s="42">
        <f t="shared" si="2"/>
        <v>0.74107365405446979</v>
      </c>
      <c r="G88" s="5"/>
      <c r="H88" s="5"/>
      <c r="J88" s="5"/>
      <c r="K88" s="5"/>
      <c r="L88" s="5"/>
    </row>
    <row r="89" spans="1:12">
      <c r="A89" s="22" t="s">
        <v>58</v>
      </c>
      <c r="B89" s="42">
        <v>4</v>
      </c>
      <c r="C89" s="42" t="s">
        <v>139</v>
      </c>
      <c r="D89" s="42" t="s">
        <v>127</v>
      </c>
      <c r="E89" s="42">
        <v>0.15991713334322238</v>
      </c>
      <c r="F89" s="42">
        <f t="shared" si="2"/>
        <v>1.5991713334322237</v>
      </c>
      <c r="G89" s="5"/>
      <c r="H89" s="5"/>
      <c r="J89" s="5"/>
      <c r="K89" s="5"/>
      <c r="L89" s="5"/>
    </row>
    <row r="90" spans="1:12">
      <c r="A90" s="22" t="s">
        <v>58</v>
      </c>
      <c r="B90" s="42">
        <v>4</v>
      </c>
      <c r="C90" s="42" t="s">
        <v>139</v>
      </c>
      <c r="D90" s="42" t="s">
        <v>112</v>
      </c>
      <c r="E90" s="42">
        <v>0.63849208203765018</v>
      </c>
      <c r="F90" s="42">
        <f t="shared" si="2"/>
        <v>6.384920820376502</v>
      </c>
      <c r="G90" s="5">
        <f>AVERAGE(F82:F90)</f>
        <v>2.5324700126454553</v>
      </c>
      <c r="H90" s="5">
        <f>STDEV(F82:F90)/SQRT(COUNT(F82:F90))</f>
        <v>0.8071714992967608</v>
      </c>
      <c r="J90" s="5"/>
      <c r="K90" s="5"/>
      <c r="L90" s="5"/>
    </row>
    <row r="91" spans="1:12">
      <c r="A91" t="s">
        <v>57</v>
      </c>
      <c r="B91" s="37">
        <v>6</v>
      </c>
      <c r="C91" s="37" t="s">
        <v>136</v>
      </c>
      <c r="D91" s="37" t="s">
        <v>126</v>
      </c>
      <c r="E91" s="37">
        <v>0.45517743291748136</v>
      </c>
      <c r="F91" s="37">
        <f t="shared" si="2"/>
        <v>4.5517743291748136</v>
      </c>
      <c r="G91" s="5"/>
      <c r="H91" s="5"/>
      <c r="J91" s="5"/>
      <c r="K91" s="5"/>
      <c r="L91" s="5"/>
    </row>
    <row r="92" spans="1:12">
      <c r="A92" t="s">
        <v>57</v>
      </c>
      <c r="B92" s="37">
        <v>6</v>
      </c>
      <c r="C92" s="37" t="s">
        <v>136</v>
      </c>
      <c r="D92" s="37" t="s">
        <v>127</v>
      </c>
      <c r="E92" s="37">
        <v>0.21093424850939399</v>
      </c>
      <c r="F92" s="37">
        <f t="shared" si="2"/>
        <v>2.1093424850939404</v>
      </c>
      <c r="G92" s="5"/>
      <c r="H92" s="5"/>
      <c r="J92" s="5"/>
      <c r="K92" s="5"/>
      <c r="L92" s="5"/>
    </row>
    <row r="93" spans="1:12">
      <c r="A93" t="s">
        <v>57</v>
      </c>
      <c r="B93" s="37">
        <v>6</v>
      </c>
      <c r="C93" s="37" t="s">
        <v>136</v>
      </c>
      <c r="D93" s="37" t="s">
        <v>112</v>
      </c>
      <c r="E93" s="37">
        <v>5.7054505074441993E-2</v>
      </c>
      <c r="F93" s="37">
        <f t="shared" si="2"/>
        <v>0.57054505074441997</v>
      </c>
      <c r="G93" s="5"/>
      <c r="H93" s="5"/>
      <c r="J93" s="5"/>
      <c r="K93" s="5"/>
      <c r="L93" s="5"/>
    </row>
    <row r="94" spans="1:12">
      <c r="A94" t="s">
        <v>57</v>
      </c>
      <c r="B94" s="37">
        <v>6</v>
      </c>
      <c r="C94" s="37" t="s">
        <v>136</v>
      </c>
      <c r="D94" s="37" t="s">
        <v>128</v>
      </c>
      <c r="E94" s="37">
        <v>4.794040284097423E-3</v>
      </c>
      <c r="F94" s="37">
        <f t="shared" si="2"/>
        <v>4.7940402840974235E-2</v>
      </c>
      <c r="G94" s="5"/>
      <c r="H94" s="5"/>
      <c r="J94" s="5"/>
      <c r="K94" s="5"/>
      <c r="L94" s="5"/>
    </row>
    <row r="95" spans="1:12">
      <c r="A95" t="s">
        <v>57</v>
      </c>
      <c r="B95" s="37">
        <v>6</v>
      </c>
      <c r="C95" s="37" t="s">
        <v>136</v>
      </c>
      <c r="D95" s="37" t="s">
        <v>129</v>
      </c>
      <c r="E95" s="37">
        <v>0.18366273532082958</v>
      </c>
      <c r="F95" s="37">
        <f t="shared" si="2"/>
        <v>1.836627353208296</v>
      </c>
      <c r="G95">
        <f>AVERAGE(F91:F95)</f>
        <v>1.823245924212489</v>
      </c>
      <c r="H95" s="5">
        <f>STDEV(F91:F95)/SQRT(COUNT(F91:F95))</f>
        <v>0.78255564447763881</v>
      </c>
      <c r="J95" s="5"/>
      <c r="K95" s="5"/>
      <c r="L95" s="5"/>
    </row>
    <row r="96" spans="1:12">
      <c r="A96" s="22" t="s">
        <v>58</v>
      </c>
      <c r="B96" s="42">
        <v>6</v>
      </c>
      <c r="C96" s="42" t="s">
        <v>137</v>
      </c>
      <c r="D96" s="42" t="s">
        <v>126</v>
      </c>
      <c r="E96" s="42">
        <v>0.46939889950760028</v>
      </c>
      <c r="F96" s="42">
        <f t="shared" si="2"/>
        <v>4.693988995076003</v>
      </c>
      <c r="H96" s="5"/>
      <c r="I96" s="5"/>
      <c r="J96" s="5"/>
      <c r="K96" s="5"/>
      <c r="L96" s="5"/>
    </row>
    <row r="97" spans="1:12">
      <c r="A97" s="22" t="s">
        <v>58</v>
      </c>
      <c r="B97" s="42">
        <v>6</v>
      </c>
      <c r="C97" s="42" t="s">
        <v>137</v>
      </c>
      <c r="D97" s="42" t="s">
        <v>127</v>
      </c>
      <c r="E97" s="42">
        <v>0.36698753044730287</v>
      </c>
      <c r="F97" s="42">
        <f t="shared" ref="F97:F128" si="3">((E97*0.2)*1000)/20</f>
        <v>3.6698753044730288</v>
      </c>
      <c r="H97" s="5"/>
      <c r="I97" s="5"/>
      <c r="J97" s="5"/>
      <c r="K97" s="5"/>
      <c r="L97" s="5"/>
    </row>
    <row r="98" spans="1:12">
      <c r="A98" s="22" t="s">
        <v>58</v>
      </c>
      <c r="B98" s="42">
        <v>6</v>
      </c>
      <c r="C98" s="42" t="s">
        <v>137</v>
      </c>
      <c r="D98" s="42" t="s">
        <v>112</v>
      </c>
      <c r="E98" s="42">
        <v>0.46223347573727314</v>
      </c>
      <c r="F98" s="42">
        <f t="shared" si="3"/>
        <v>4.622334757372732</v>
      </c>
      <c r="H98" s="5"/>
      <c r="I98" s="5"/>
      <c r="J98" s="5"/>
      <c r="K98" s="5"/>
      <c r="L98" s="5"/>
    </row>
    <row r="99" spans="1:12">
      <c r="A99" s="22" t="s">
        <v>58</v>
      </c>
      <c r="B99" s="42">
        <v>6</v>
      </c>
      <c r="C99" s="42" t="s">
        <v>138</v>
      </c>
      <c r="D99" s="42" t="s">
        <v>126</v>
      </c>
      <c r="E99" s="42">
        <v>3.5964953972448581E-2</v>
      </c>
      <c r="F99" s="42">
        <f t="shared" si="3"/>
        <v>0.35964953972448582</v>
      </c>
      <c r="H99" s="5"/>
      <c r="I99" s="5"/>
      <c r="J99" s="5"/>
      <c r="K99" s="5"/>
      <c r="L99" s="5"/>
    </row>
    <row r="100" spans="1:12">
      <c r="A100" s="22" t="s">
        <v>58</v>
      </c>
      <c r="B100" s="42">
        <v>6</v>
      </c>
      <c r="C100" s="42" t="s">
        <v>138</v>
      </c>
      <c r="D100" s="42" t="s">
        <v>127</v>
      </c>
      <c r="E100" s="42">
        <v>7.6526523696549165E-2</v>
      </c>
      <c r="F100" s="42">
        <f t="shared" si="3"/>
        <v>0.76526523696549176</v>
      </c>
      <c r="H100" s="5"/>
      <c r="I100" s="5"/>
      <c r="J100" s="5"/>
      <c r="K100" s="5"/>
      <c r="L100" s="5"/>
    </row>
    <row r="101" spans="1:12">
      <c r="A101" s="22" t="s">
        <v>58</v>
      </c>
      <c r="B101" s="42">
        <v>6</v>
      </c>
      <c r="C101" s="42" t="s">
        <v>138</v>
      </c>
      <c r="D101" s="42" t="s">
        <v>112</v>
      </c>
      <c r="E101" s="42">
        <v>7.1065978906798596E-2</v>
      </c>
      <c r="F101" s="42">
        <f t="shared" si="3"/>
        <v>0.71065978906798599</v>
      </c>
      <c r="H101" s="5"/>
      <c r="I101" s="5"/>
      <c r="J101" s="5"/>
      <c r="K101" s="5"/>
      <c r="L101" s="5"/>
    </row>
    <row r="102" spans="1:12">
      <c r="A102" s="22" t="s">
        <v>58</v>
      </c>
      <c r="B102" s="42">
        <v>6</v>
      </c>
      <c r="C102" s="42" t="s">
        <v>139</v>
      </c>
      <c r="D102" s="42" t="s">
        <v>126</v>
      </c>
      <c r="E102" s="42">
        <v>8.8738579232863352E-2</v>
      </c>
      <c r="F102" s="42">
        <f t="shared" si="3"/>
        <v>0.88738579232863357</v>
      </c>
      <c r="H102" s="5"/>
      <c r="I102" s="5"/>
      <c r="J102" s="5"/>
      <c r="K102" s="5"/>
      <c r="L102" s="5"/>
    </row>
    <row r="103" spans="1:12">
      <c r="A103" s="22" t="s">
        <v>58</v>
      </c>
      <c r="B103" s="42">
        <v>6</v>
      </c>
      <c r="C103" s="42" t="s">
        <v>139</v>
      </c>
      <c r="D103" s="42" t="s">
        <v>127</v>
      </c>
      <c r="E103" s="42">
        <v>9.415267541667495E-2</v>
      </c>
      <c r="F103" s="42">
        <f t="shared" si="3"/>
        <v>0.94152675416674947</v>
      </c>
      <c r="H103" s="5"/>
      <c r="I103" s="5"/>
      <c r="J103" s="5"/>
      <c r="K103" s="5"/>
      <c r="L103" s="5"/>
    </row>
    <row r="104" spans="1:12">
      <c r="A104" s="22" t="s">
        <v>58</v>
      </c>
      <c r="B104" s="42">
        <v>6</v>
      </c>
      <c r="C104" s="42" t="s">
        <v>139</v>
      </c>
      <c r="D104" s="42" t="s">
        <v>112</v>
      </c>
      <c r="E104" s="42">
        <v>7.2125990646667609E-2</v>
      </c>
      <c r="F104" s="42">
        <f t="shared" si="3"/>
        <v>0.72125990646667615</v>
      </c>
      <c r="G104">
        <f>AVERAGE(F96:F104)</f>
        <v>1.9302162306268653</v>
      </c>
      <c r="H104" s="5">
        <f>STDEV(F96:F104)/SQRT(COUNT(F96:F104))</f>
        <v>0.60953126126144908</v>
      </c>
      <c r="I104" s="5"/>
      <c r="J104" s="5"/>
      <c r="K104" s="5"/>
      <c r="L104" s="5"/>
    </row>
    <row r="105" spans="1:12">
      <c r="A105" t="s">
        <v>57</v>
      </c>
      <c r="B105" s="37">
        <v>7</v>
      </c>
      <c r="C105" s="37" t="s">
        <v>125</v>
      </c>
      <c r="D105" s="37" t="s">
        <v>126</v>
      </c>
      <c r="E105" s="37">
        <v>6.3127901707831613E-2</v>
      </c>
      <c r="F105" s="37">
        <f t="shared" si="3"/>
        <v>0.63127901707831613</v>
      </c>
      <c r="H105" s="5"/>
      <c r="I105" s="5"/>
      <c r="J105" s="5"/>
      <c r="K105" s="5"/>
      <c r="L105" s="5"/>
    </row>
    <row r="106" spans="1:12">
      <c r="A106" t="s">
        <v>57</v>
      </c>
      <c r="B106" s="37">
        <v>7</v>
      </c>
      <c r="C106" s="37" t="s">
        <v>125</v>
      </c>
      <c r="D106" s="37" t="s">
        <v>127</v>
      </c>
      <c r="E106" s="37">
        <v>9.8428940651470939E-2</v>
      </c>
      <c r="F106" s="37">
        <f t="shared" si="3"/>
        <v>0.98428940651470942</v>
      </c>
      <c r="H106" s="5"/>
      <c r="I106" s="5"/>
      <c r="J106" s="5"/>
      <c r="K106" s="5"/>
      <c r="L106" s="5"/>
    </row>
    <row r="107" spans="1:12">
      <c r="A107" t="s">
        <v>57</v>
      </c>
      <c r="B107" s="37">
        <v>7</v>
      </c>
      <c r="C107" s="37" t="s">
        <v>125</v>
      </c>
      <c r="D107" s="37" t="s">
        <v>112</v>
      </c>
      <c r="E107" s="37">
        <v>3.4915592139115742E-2</v>
      </c>
      <c r="F107" s="37">
        <f t="shared" si="3"/>
        <v>0.34915592139115742</v>
      </c>
      <c r="H107" s="5"/>
      <c r="I107" s="5"/>
      <c r="J107" s="5"/>
      <c r="K107" s="5"/>
      <c r="L107" s="5"/>
    </row>
    <row r="108" spans="1:12">
      <c r="A108" t="s">
        <v>57</v>
      </c>
      <c r="B108" s="37">
        <v>7</v>
      </c>
      <c r="C108" s="37" t="s">
        <v>125</v>
      </c>
      <c r="D108" s="37" t="s">
        <v>128</v>
      </c>
      <c r="E108" s="37">
        <v>0.11583861202514653</v>
      </c>
      <c r="F108" s="37">
        <f t="shared" si="3"/>
        <v>1.1583861202514654</v>
      </c>
      <c r="H108" s="5"/>
      <c r="I108" s="5"/>
      <c r="J108" s="5"/>
      <c r="K108" s="5"/>
      <c r="L108" s="5"/>
    </row>
    <row r="109" spans="1:12">
      <c r="A109" t="s">
        <v>57</v>
      </c>
      <c r="B109" s="37">
        <v>7</v>
      </c>
      <c r="C109" s="37" t="s">
        <v>125</v>
      </c>
      <c r="D109" s="37" t="s">
        <v>129</v>
      </c>
      <c r="E109" s="37">
        <v>7.2125990646667609E-2</v>
      </c>
      <c r="F109" s="37">
        <f t="shared" si="3"/>
        <v>0.72125990646667615</v>
      </c>
      <c r="H109" s="5"/>
      <c r="I109" s="5"/>
      <c r="J109" s="5"/>
      <c r="K109" s="5"/>
      <c r="L109" s="5"/>
    </row>
    <row r="110" spans="1:12">
      <c r="A110" t="s">
        <v>57</v>
      </c>
      <c r="B110" s="37">
        <v>7</v>
      </c>
      <c r="C110" s="37" t="s">
        <v>125</v>
      </c>
      <c r="D110" s="37" t="s">
        <v>80</v>
      </c>
      <c r="E110" s="37">
        <v>3.2424192484110846E-2</v>
      </c>
      <c r="F110" s="37">
        <f t="shared" si="3"/>
        <v>0.32424192484110848</v>
      </c>
      <c r="H110" s="5"/>
      <c r="I110" s="5"/>
      <c r="J110" s="5"/>
      <c r="K110" s="5"/>
      <c r="L110" s="5"/>
    </row>
    <row r="111" spans="1:12">
      <c r="A111" t="s">
        <v>57</v>
      </c>
      <c r="B111" s="37">
        <v>7</v>
      </c>
      <c r="C111" s="37" t="s">
        <v>125</v>
      </c>
      <c r="D111" s="37" t="s">
        <v>140</v>
      </c>
      <c r="E111" s="37">
        <v>4.4908674541385904E-2</v>
      </c>
      <c r="F111" s="37">
        <f t="shared" si="3"/>
        <v>0.44908674541385907</v>
      </c>
      <c r="H111" s="5"/>
      <c r="I111" s="5"/>
      <c r="J111" s="5"/>
      <c r="K111" s="5"/>
      <c r="L111" s="5"/>
    </row>
    <row r="112" spans="1:12">
      <c r="A112" t="s">
        <v>57</v>
      </c>
      <c r="B112" s="37">
        <v>7</v>
      </c>
      <c r="C112" s="37" t="s">
        <v>125</v>
      </c>
      <c r="D112" s="37" t="s">
        <v>113</v>
      </c>
      <c r="E112" s="37">
        <v>9.6982363187536169E-2</v>
      </c>
      <c r="F112" s="37">
        <f t="shared" si="3"/>
        <v>0.96982363187536191</v>
      </c>
      <c r="H112" s="5"/>
      <c r="I112" s="5"/>
      <c r="J112" s="5"/>
      <c r="K112" s="5"/>
      <c r="L112" s="5"/>
    </row>
    <row r="113" spans="1:12">
      <c r="A113" t="s">
        <v>57</v>
      </c>
      <c r="B113" s="37">
        <v>7</v>
      </c>
      <c r="C113" s="37" t="s">
        <v>130</v>
      </c>
      <c r="D113" s="37" t="s">
        <v>126</v>
      </c>
      <c r="E113" s="37">
        <v>0.11080598009624903</v>
      </c>
      <c r="F113" s="37">
        <f t="shared" si="3"/>
        <v>1.1080598009624905</v>
      </c>
      <c r="G113">
        <f>AVERAGE(F105:F113)</f>
        <v>0.74395360831057167</v>
      </c>
      <c r="H113" s="5">
        <f>STDEV(F105:F113)/SQRT(COUNT(F105:F113))</f>
        <v>0.10835168659980871</v>
      </c>
      <c r="I113" s="5"/>
      <c r="J113" s="5"/>
      <c r="K113" s="5"/>
      <c r="L113" s="5"/>
    </row>
    <row r="114" spans="1:12">
      <c r="A114" s="22" t="s">
        <v>58</v>
      </c>
      <c r="B114" s="42">
        <v>7</v>
      </c>
      <c r="C114" s="42" t="s">
        <v>132</v>
      </c>
      <c r="D114" s="42" t="s">
        <v>126</v>
      </c>
      <c r="E114" s="42">
        <v>0.17534553234276232</v>
      </c>
      <c r="F114" s="42">
        <f t="shared" si="3"/>
        <v>1.7534553234276231</v>
      </c>
      <c r="I114" s="5"/>
      <c r="J114" s="5"/>
      <c r="K114" s="5"/>
      <c r="L114" s="5"/>
    </row>
    <row r="115" spans="1:12">
      <c r="A115" s="22" t="s">
        <v>58</v>
      </c>
      <c r="B115" s="42">
        <v>7</v>
      </c>
      <c r="C115" s="42" t="s">
        <v>132</v>
      </c>
      <c r="D115" s="42" t="s">
        <v>127</v>
      </c>
      <c r="E115" s="42">
        <v>0.10917750139257187</v>
      </c>
      <c r="F115" s="42">
        <f t="shared" si="3"/>
        <v>1.0917750139257187</v>
      </c>
      <c r="I115" s="5"/>
      <c r="J115" s="5"/>
      <c r="K115" s="5"/>
      <c r="L115" s="5"/>
    </row>
    <row r="116" spans="1:12">
      <c r="A116" s="22" t="s">
        <v>58</v>
      </c>
      <c r="B116" s="42">
        <v>7</v>
      </c>
      <c r="C116" s="42" t="s">
        <v>132</v>
      </c>
      <c r="D116" s="42" t="s">
        <v>112</v>
      </c>
      <c r="E116" s="42">
        <v>0.12473938197268268</v>
      </c>
      <c r="F116" s="42">
        <f t="shared" si="3"/>
        <v>1.2473938197268268</v>
      </c>
      <c r="I116" s="5"/>
      <c r="J116" s="5"/>
      <c r="K116" s="5"/>
      <c r="L116" s="5"/>
    </row>
    <row r="117" spans="1:12">
      <c r="A117" s="22" t="s">
        <v>58</v>
      </c>
      <c r="B117" s="42">
        <v>7</v>
      </c>
      <c r="C117" s="42" t="s">
        <v>132</v>
      </c>
      <c r="D117" s="42" t="s">
        <v>128</v>
      </c>
      <c r="E117" s="42">
        <v>6.8992462394853113E-2</v>
      </c>
      <c r="F117" s="42">
        <f t="shared" si="3"/>
        <v>0.68992462394853116</v>
      </c>
      <c r="I117" s="5"/>
      <c r="J117" s="5"/>
      <c r="K117" s="5"/>
      <c r="L117" s="5"/>
    </row>
    <row r="118" spans="1:12">
      <c r="A118" s="22" t="s">
        <v>58</v>
      </c>
      <c r="B118" s="42">
        <v>7</v>
      </c>
      <c r="C118" s="42" t="s">
        <v>133</v>
      </c>
      <c r="D118" s="42" t="s">
        <v>126</v>
      </c>
      <c r="E118" s="42">
        <v>0.10138714835430765</v>
      </c>
      <c r="F118" s="42">
        <f t="shared" si="3"/>
        <v>1.0138714835430767</v>
      </c>
      <c r="I118" s="5"/>
      <c r="J118" s="5"/>
      <c r="K118" s="5"/>
      <c r="L118" s="5"/>
    </row>
    <row r="119" spans="1:12">
      <c r="A119" s="22" t="s">
        <v>58</v>
      </c>
      <c r="B119" s="42">
        <v>7</v>
      </c>
      <c r="C119" s="42" t="s">
        <v>133</v>
      </c>
      <c r="D119" s="42" t="s">
        <v>127</v>
      </c>
      <c r="E119" s="42">
        <v>1.0066890218191753E-2</v>
      </c>
      <c r="F119" s="42">
        <f t="shared" si="3"/>
        <v>0.10066890218191756</v>
      </c>
      <c r="I119" s="5"/>
      <c r="J119" s="5"/>
      <c r="K119" s="5"/>
      <c r="L119" s="5"/>
    </row>
    <row r="120" spans="1:12">
      <c r="A120" s="22" t="s">
        <v>58</v>
      </c>
      <c r="B120" s="42">
        <v>7</v>
      </c>
      <c r="C120" s="42" t="s">
        <v>133</v>
      </c>
      <c r="D120" s="42" t="s">
        <v>112</v>
      </c>
      <c r="E120" s="42">
        <v>0.14042485253423218</v>
      </c>
      <c r="F120" s="42">
        <f t="shared" si="3"/>
        <v>1.404248525342322</v>
      </c>
      <c r="H120" s="5"/>
      <c r="I120" s="5"/>
      <c r="J120" s="5"/>
      <c r="K120" s="5"/>
      <c r="L120" s="5"/>
    </row>
    <row r="121" spans="1:12">
      <c r="A121" s="22" t="s">
        <v>58</v>
      </c>
      <c r="B121" s="42">
        <v>7</v>
      </c>
      <c r="C121" s="42" t="s">
        <v>134</v>
      </c>
      <c r="D121" s="42" t="s">
        <v>126</v>
      </c>
      <c r="E121" s="42">
        <v>0.10917750139257187</v>
      </c>
      <c r="F121" s="42">
        <f t="shared" si="3"/>
        <v>1.0917750139257187</v>
      </c>
      <c r="H121" s="5"/>
      <c r="I121" s="5"/>
      <c r="J121" s="5"/>
      <c r="K121" s="5"/>
      <c r="L121" s="5"/>
    </row>
    <row r="122" spans="1:12">
      <c r="A122" s="22" t="s">
        <v>58</v>
      </c>
      <c r="B122" s="42">
        <v>7</v>
      </c>
      <c r="C122" s="42" t="s">
        <v>134</v>
      </c>
      <c r="D122" s="42" t="s">
        <v>127</v>
      </c>
      <c r="E122" s="42">
        <v>0.18061541029736783</v>
      </c>
      <c r="F122" s="42">
        <f t="shared" si="3"/>
        <v>1.8061541029736783</v>
      </c>
      <c r="G122">
        <f>AVERAGE(F114:F122)</f>
        <v>1.1332518676661572</v>
      </c>
      <c r="H122" s="5">
        <f>STDEV(F114:F122)/SQRT(COUNT(F114:F122))</f>
        <v>0.17497524741804646</v>
      </c>
      <c r="I122" s="5"/>
      <c r="J122" s="5"/>
      <c r="K122" s="5"/>
      <c r="L122" s="5"/>
    </row>
    <row r="123" spans="1:12">
      <c r="A123" t="s">
        <v>57</v>
      </c>
      <c r="B123" s="40">
        <v>8</v>
      </c>
      <c r="C123" s="40" t="s">
        <v>135</v>
      </c>
      <c r="D123" s="40" t="s">
        <v>126</v>
      </c>
      <c r="E123" s="40">
        <v>9.9114468218464702E-2</v>
      </c>
      <c r="F123" s="37">
        <f t="shared" si="3"/>
        <v>0.99114468218464702</v>
      </c>
      <c r="H123" s="5"/>
      <c r="I123" s="5"/>
      <c r="J123" s="5"/>
      <c r="K123" s="5"/>
      <c r="L123" s="5"/>
    </row>
    <row r="124" spans="1:12">
      <c r="A124" t="s">
        <v>57</v>
      </c>
      <c r="B124" s="40">
        <v>8</v>
      </c>
      <c r="C124" s="40" t="s">
        <v>135</v>
      </c>
      <c r="D124" s="40" t="s">
        <v>127</v>
      </c>
      <c r="E124" s="40">
        <v>0.21497198918563551</v>
      </c>
      <c r="F124" s="37">
        <f t="shared" si="3"/>
        <v>2.1497198918563556</v>
      </c>
      <c r="H124" s="5"/>
      <c r="I124" s="5"/>
      <c r="J124" s="5"/>
      <c r="K124" s="5"/>
      <c r="L124" s="5"/>
    </row>
    <row r="125" spans="1:12">
      <c r="A125" t="s">
        <v>57</v>
      </c>
      <c r="B125" s="40">
        <v>8</v>
      </c>
      <c r="C125" s="40" t="s">
        <v>135</v>
      </c>
      <c r="D125" s="40" t="s">
        <v>112</v>
      </c>
      <c r="E125" s="40">
        <v>0.19438826723755651</v>
      </c>
      <c r="F125" s="37">
        <f t="shared" si="3"/>
        <v>1.9438826723755653</v>
      </c>
      <c r="H125" s="5"/>
      <c r="I125" s="5"/>
      <c r="J125" s="5"/>
      <c r="K125" s="5"/>
      <c r="L125" s="5"/>
    </row>
    <row r="126" spans="1:12">
      <c r="A126" t="s">
        <v>57</v>
      </c>
      <c r="B126" s="40">
        <v>8</v>
      </c>
      <c r="C126" s="40" t="s">
        <v>136</v>
      </c>
      <c r="D126" s="40" t="s">
        <v>126</v>
      </c>
      <c r="E126" s="40">
        <v>0.41836218278065956</v>
      </c>
      <c r="F126" s="37">
        <f t="shared" si="3"/>
        <v>4.1836218278065962</v>
      </c>
      <c r="H126" s="5"/>
      <c r="I126" s="5"/>
      <c r="J126" s="5"/>
      <c r="K126" s="5"/>
      <c r="L126" s="5"/>
    </row>
    <row r="127" spans="1:12">
      <c r="A127" t="s">
        <v>57</v>
      </c>
      <c r="B127" s="40">
        <v>8</v>
      </c>
      <c r="C127" s="40" t="s">
        <v>136</v>
      </c>
      <c r="D127" s="40" t="s">
        <v>127</v>
      </c>
      <c r="E127" s="40">
        <v>0.4555534609527806</v>
      </c>
      <c r="F127" s="37">
        <f t="shared" si="3"/>
        <v>4.5555346095278058</v>
      </c>
      <c r="H127" s="5"/>
      <c r="I127" s="5"/>
      <c r="J127" s="5"/>
      <c r="K127" s="5"/>
      <c r="L127" s="5"/>
    </row>
    <row r="128" spans="1:12">
      <c r="A128" t="s">
        <v>57</v>
      </c>
      <c r="B128" s="40">
        <v>8</v>
      </c>
      <c r="C128" s="40" t="s">
        <v>136</v>
      </c>
      <c r="D128" s="40" t="s">
        <v>112</v>
      </c>
      <c r="E128" s="40">
        <v>1.0676002144329075</v>
      </c>
      <c r="F128" s="37">
        <f t="shared" si="3"/>
        <v>10.676002144329077</v>
      </c>
      <c r="H128" s="5"/>
      <c r="I128" s="5"/>
      <c r="J128" s="5"/>
      <c r="K128" s="5"/>
      <c r="L128" s="5"/>
    </row>
    <row r="129" spans="1:12">
      <c r="A129" t="s">
        <v>57</v>
      </c>
      <c r="B129" s="40">
        <v>8</v>
      </c>
      <c r="C129" s="40" t="s">
        <v>141</v>
      </c>
      <c r="D129" s="40" t="s">
        <v>126</v>
      </c>
      <c r="E129" s="40">
        <v>1.30566663268738</v>
      </c>
      <c r="F129" s="37">
        <f t="shared" ref="F129:F160" si="4">((E129*0.2)*1000)/20</f>
        <v>13.056666326873801</v>
      </c>
      <c r="H129" s="5"/>
      <c r="I129" s="5"/>
      <c r="J129" s="5"/>
      <c r="K129" s="5"/>
      <c r="L129" s="5"/>
    </row>
    <row r="130" spans="1:12">
      <c r="A130" t="s">
        <v>57</v>
      </c>
      <c r="B130" s="40">
        <v>8</v>
      </c>
      <c r="C130" s="40" t="s">
        <v>141</v>
      </c>
      <c r="D130" s="40" t="s">
        <v>127</v>
      </c>
      <c r="E130" s="40">
        <v>1.2083919502284322</v>
      </c>
      <c r="F130" s="37">
        <f t="shared" si="4"/>
        <v>12.083919502284322</v>
      </c>
      <c r="H130" s="5"/>
      <c r="I130" s="5"/>
      <c r="J130" s="5"/>
      <c r="K130" s="5"/>
      <c r="L130" s="5"/>
    </row>
    <row r="131" spans="1:12">
      <c r="A131" t="s">
        <v>57</v>
      </c>
      <c r="B131" s="40">
        <v>8</v>
      </c>
      <c r="C131" s="40" t="s">
        <v>141</v>
      </c>
      <c r="D131" s="40" t="s">
        <v>112</v>
      </c>
      <c r="E131" s="40">
        <v>4.7870385454106344E-2</v>
      </c>
      <c r="F131" s="37">
        <f t="shared" si="4"/>
        <v>0.47870385454106346</v>
      </c>
      <c r="G131">
        <f>AVERAGE(F123:F131)</f>
        <v>5.5687995013088045</v>
      </c>
      <c r="H131" s="5">
        <f>STDEV(F123:F131)/SQRT(COUNT(F123:F131))</f>
        <v>1.6634886564011326</v>
      </c>
      <c r="I131" s="5"/>
      <c r="J131" s="5"/>
      <c r="K131" s="5"/>
      <c r="L131" s="5"/>
    </row>
    <row r="132" spans="1:12">
      <c r="A132" s="22" t="s">
        <v>58</v>
      </c>
      <c r="B132" s="43">
        <v>8</v>
      </c>
      <c r="C132" s="43" t="s">
        <v>137</v>
      </c>
      <c r="D132" s="43" t="s">
        <v>126</v>
      </c>
      <c r="E132" s="43">
        <v>0.24521300217588196</v>
      </c>
      <c r="F132" s="42">
        <f t="shared" si="4"/>
        <v>2.45213002175882</v>
      </c>
      <c r="H132" s="5"/>
      <c r="I132" s="5"/>
      <c r="J132" s="5"/>
      <c r="K132" s="5"/>
      <c r="L132" s="5"/>
    </row>
    <row r="133" spans="1:12">
      <c r="A133" s="22" t="s">
        <v>58</v>
      </c>
      <c r="B133" s="43">
        <v>8</v>
      </c>
      <c r="C133" s="43" t="s">
        <v>137</v>
      </c>
      <c r="D133" s="43" t="s">
        <v>127</v>
      </c>
      <c r="E133" s="43">
        <v>0.41513559435176178</v>
      </c>
      <c r="F133" s="42">
        <f t="shared" si="4"/>
        <v>4.1513559435176175</v>
      </c>
      <c r="H133" s="5"/>
      <c r="I133" s="5"/>
      <c r="J133" s="5"/>
      <c r="K133" s="5"/>
      <c r="L133" s="5"/>
    </row>
    <row r="134" spans="1:12">
      <c r="A134" s="22" t="s">
        <v>58</v>
      </c>
      <c r="B134" s="43">
        <v>8</v>
      </c>
      <c r="C134" s="43" t="s">
        <v>137</v>
      </c>
      <c r="D134" s="43" t="s">
        <v>112</v>
      </c>
      <c r="E134" s="43">
        <v>1.0430888612169604</v>
      </c>
      <c r="F134" s="42">
        <f t="shared" si="4"/>
        <v>10.430888612169605</v>
      </c>
      <c r="H134" s="5"/>
      <c r="I134" s="5"/>
      <c r="J134" s="5"/>
      <c r="K134" s="5"/>
      <c r="L134" s="5"/>
    </row>
    <row r="135" spans="1:12">
      <c r="A135" s="22" t="s">
        <v>58</v>
      </c>
      <c r="B135" s="43">
        <v>8</v>
      </c>
      <c r="C135" s="43" t="s">
        <v>138</v>
      </c>
      <c r="D135" s="43" t="s">
        <v>126</v>
      </c>
      <c r="E135" s="43">
        <v>1.0593664240943965</v>
      </c>
      <c r="F135" s="42">
        <f t="shared" si="4"/>
        <v>10.593664240943966</v>
      </c>
      <c r="H135" s="5"/>
      <c r="I135" s="5"/>
      <c r="J135" s="5"/>
      <c r="K135" s="5"/>
      <c r="L135" s="5"/>
    </row>
    <row r="136" spans="1:12">
      <c r="A136" s="22" t="s">
        <v>58</v>
      </c>
      <c r="B136" s="43">
        <v>8</v>
      </c>
      <c r="C136" s="43" t="s">
        <v>138</v>
      </c>
      <c r="D136" s="43" t="s">
        <v>127</v>
      </c>
      <c r="E136" s="43">
        <v>1.0676002144329075</v>
      </c>
      <c r="F136" s="42">
        <f t="shared" si="4"/>
        <v>10.676002144329077</v>
      </c>
      <c r="H136" s="5"/>
      <c r="I136" s="5"/>
      <c r="J136" s="5"/>
      <c r="K136" s="5"/>
      <c r="L136" s="5"/>
    </row>
    <row r="137" spans="1:12">
      <c r="A137" s="22" t="s">
        <v>58</v>
      </c>
      <c r="B137" s="43">
        <v>8</v>
      </c>
      <c r="C137" s="43" t="s">
        <v>139</v>
      </c>
      <c r="D137" s="43" t="s">
        <v>126</v>
      </c>
      <c r="E137" s="43">
        <v>7.1600199240355031E-2</v>
      </c>
      <c r="F137" s="42">
        <f t="shared" si="4"/>
        <v>0.71600199240355034</v>
      </c>
      <c r="G137" s="37"/>
      <c r="H137" s="5"/>
      <c r="I137" s="5"/>
      <c r="J137" s="5"/>
      <c r="K137" s="5"/>
      <c r="L137" s="5"/>
    </row>
    <row r="138" spans="1:12">
      <c r="A138" s="22" t="s">
        <v>58</v>
      </c>
      <c r="B138" s="43">
        <v>8</v>
      </c>
      <c r="C138" s="43" t="s">
        <v>139</v>
      </c>
      <c r="D138" s="43" t="s">
        <v>127</v>
      </c>
      <c r="E138" s="43">
        <v>0.2100363828723088</v>
      </c>
      <c r="F138" s="42">
        <f t="shared" si="4"/>
        <v>2.1003638287230881</v>
      </c>
      <c r="H138" s="5"/>
      <c r="I138" s="5"/>
      <c r="J138" s="5"/>
      <c r="K138" s="5"/>
      <c r="L138" s="5"/>
    </row>
    <row r="139" spans="1:12">
      <c r="A139" s="22" t="s">
        <v>58</v>
      </c>
      <c r="B139" s="43">
        <v>8</v>
      </c>
      <c r="C139" s="43" t="s">
        <v>139</v>
      </c>
      <c r="D139" s="43" t="s">
        <v>112</v>
      </c>
      <c r="E139" s="43">
        <v>0.14372574508636698</v>
      </c>
      <c r="F139" s="42">
        <f t="shared" si="4"/>
        <v>1.43725745086367</v>
      </c>
      <c r="G139">
        <f>AVERAGE(F132:F139)</f>
        <v>5.319708029338674</v>
      </c>
      <c r="H139" s="5">
        <f>STDEV(F132:F139)/SQRT(COUNT(F132:F139))</f>
        <v>1.574622555654029</v>
      </c>
      <c r="I139" s="5"/>
      <c r="J139" s="5"/>
      <c r="K139" s="5"/>
      <c r="L139" s="5"/>
    </row>
    <row r="140" spans="1:12">
      <c r="A140" t="s">
        <v>57</v>
      </c>
      <c r="B140" s="40">
        <v>9</v>
      </c>
      <c r="C140" s="40" t="s">
        <v>125</v>
      </c>
      <c r="D140" s="40" t="s">
        <v>126</v>
      </c>
      <c r="E140" s="40">
        <v>0.8934543008745669</v>
      </c>
      <c r="F140" s="37">
        <f t="shared" si="4"/>
        <v>8.9345430087456688</v>
      </c>
      <c r="H140" s="5"/>
      <c r="I140" s="5"/>
      <c r="J140" s="5"/>
      <c r="K140" s="5"/>
      <c r="L140" s="5"/>
    </row>
    <row r="141" spans="1:12">
      <c r="A141" t="s">
        <v>57</v>
      </c>
      <c r="B141" s="40">
        <v>9</v>
      </c>
      <c r="C141" s="40" t="s">
        <v>125</v>
      </c>
      <c r="D141" s="40" t="s">
        <v>127</v>
      </c>
      <c r="E141" s="40">
        <v>0.48466196193709771</v>
      </c>
      <c r="F141" s="37">
        <f t="shared" si="4"/>
        <v>4.8466196193709772</v>
      </c>
      <c r="H141" s="5"/>
      <c r="I141" s="5"/>
      <c r="J141" s="5"/>
      <c r="K141" s="5"/>
      <c r="L141" s="5"/>
    </row>
    <row r="142" spans="1:12">
      <c r="A142" t="s">
        <v>57</v>
      </c>
      <c r="B142" s="40">
        <v>9</v>
      </c>
      <c r="C142" s="40" t="s">
        <v>125</v>
      </c>
      <c r="D142" s="40" t="s">
        <v>112</v>
      </c>
      <c r="E142" s="40">
        <v>1.8356083571972959</v>
      </c>
      <c r="F142" s="37">
        <f t="shared" si="4"/>
        <v>18.35608357197296</v>
      </c>
      <c r="H142" s="5"/>
      <c r="I142" s="5"/>
      <c r="J142" s="5"/>
      <c r="K142" s="5"/>
      <c r="L142" s="5"/>
    </row>
    <row r="143" spans="1:12">
      <c r="A143" t="s">
        <v>57</v>
      </c>
      <c r="B143" s="40">
        <v>9</v>
      </c>
      <c r="C143" s="40" t="s">
        <v>125</v>
      </c>
      <c r="D143" s="40" t="s">
        <v>128</v>
      </c>
      <c r="E143" s="40">
        <v>1.4327871699368173</v>
      </c>
      <c r="F143" s="37">
        <f t="shared" si="4"/>
        <v>14.327871699368174</v>
      </c>
      <c r="H143" s="5"/>
      <c r="I143" s="5"/>
      <c r="J143" s="5"/>
      <c r="K143" s="5"/>
      <c r="L143" s="5"/>
    </row>
    <row r="144" spans="1:12">
      <c r="A144" t="s">
        <v>57</v>
      </c>
      <c r="B144" s="40">
        <v>9</v>
      </c>
      <c r="C144" s="40" t="s">
        <v>125</v>
      </c>
      <c r="D144" s="40" t="s">
        <v>129</v>
      </c>
      <c r="E144" s="40">
        <v>1.9228912158152853</v>
      </c>
      <c r="F144" s="37">
        <f t="shared" si="4"/>
        <v>19.228912158152855</v>
      </c>
      <c r="H144" s="5"/>
      <c r="I144" s="5"/>
      <c r="J144" s="5"/>
      <c r="K144" s="5"/>
      <c r="L144" s="5"/>
    </row>
    <row r="145" spans="1:12">
      <c r="A145" t="s">
        <v>57</v>
      </c>
      <c r="B145" s="40">
        <v>9</v>
      </c>
      <c r="C145" s="40" t="s">
        <v>125</v>
      </c>
      <c r="D145" s="40" t="s">
        <v>80</v>
      </c>
      <c r="E145" s="40">
        <v>0.10463432875121895</v>
      </c>
      <c r="F145" s="37">
        <f t="shared" si="4"/>
        <v>1.0463432875121896</v>
      </c>
      <c r="H145" s="5"/>
      <c r="I145" s="5"/>
      <c r="J145" s="5"/>
      <c r="K145" s="5"/>
      <c r="L145" s="5"/>
    </row>
    <row r="146" spans="1:12">
      <c r="A146" t="s">
        <v>57</v>
      </c>
      <c r="B146" s="40">
        <v>9</v>
      </c>
      <c r="C146" s="40" t="s">
        <v>130</v>
      </c>
      <c r="D146" s="40" t="s">
        <v>126</v>
      </c>
      <c r="E146" s="40">
        <v>0.21832666029848205</v>
      </c>
      <c r="F146" s="37">
        <f t="shared" si="4"/>
        <v>2.1832666029848209</v>
      </c>
      <c r="H146" s="5"/>
      <c r="I146" s="5"/>
      <c r="J146" s="5"/>
      <c r="K146" s="5"/>
      <c r="L146" s="5"/>
    </row>
    <row r="147" spans="1:12">
      <c r="A147" t="s">
        <v>57</v>
      </c>
      <c r="B147" s="40">
        <v>9</v>
      </c>
      <c r="C147" s="40" t="s">
        <v>130</v>
      </c>
      <c r="D147" s="40" t="s">
        <v>127</v>
      </c>
      <c r="E147" s="40">
        <v>0.40560437185095566</v>
      </c>
      <c r="F147" s="37">
        <f t="shared" si="4"/>
        <v>4.0560437185095566</v>
      </c>
      <c r="H147" s="5"/>
      <c r="I147" s="5"/>
      <c r="J147" s="5"/>
      <c r="K147" s="5"/>
      <c r="L147" s="5"/>
    </row>
    <row r="148" spans="1:12">
      <c r="A148" t="s">
        <v>57</v>
      </c>
      <c r="B148" s="40">
        <v>9</v>
      </c>
      <c r="C148" s="40" t="s">
        <v>130</v>
      </c>
      <c r="D148" s="40" t="s">
        <v>112</v>
      </c>
      <c r="E148" s="40">
        <v>1.1990723136918187</v>
      </c>
      <c r="F148" s="37">
        <f t="shared" si="4"/>
        <v>11.990723136918188</v>
      </c>
      <c r="H148" s="5"/>
      <c r="I148" s="5"/>
      <c r="J148" s="5"/>
      <c r="K148" s="5"/>
      <c r="L148" s="5"/>
    </row>
    <row r="149" spans="1:12">
      <c r="A149" t="s">
        <v>57</v>
      </c>
      <c r="B149" s="40">
        <v>9</v>
      </c>
      <c r="C149" s="40" t="s">
        <v>130</v>
      </c>
      <c r="D149" s="40" t="s">
        <v>128</v>
      </c>
      <c r="E149" s="40">
        <v>2.1933924027680014</v>
      </c>
      <c r="F149" s="37">
        <f t="shared" si="4"/>
        <v>21.933924027680014</v>
      </c>
      <c r="G149">
        <f>AVERAGE(F140:F149)</f>
        <v>10.690433083121539</v>
      </c>
      <c r="H149" s="5">
        <f>STDEV(F140:F149)/SQRT(COUNT(F140:F149))</f>
        <v>2.4028557138989801</v>
      </c>
      <c r="I149" s="5"/>
      <c r="J149" s="5"/>
      <c r="K149" s="5"/>
      <c r="L149" s="5"/>
    </row>
    <row r="150" spans="1:12">
      <c r="A150" s="22" t="s">
        <v>58</v>
      </c>
      <c r="B150" s="42">
        <v>9</v>
      </c>
      <c r="C150" s="42" t="s">
        <v>132</v>
      </c>
      <c r="D150" s="42" t="s">
        <v>126</v>
      </c>
      <c r="E150" s="42">
        <v>0.50237422107521323</v>
      </c>
      <c r="F150" s="42">
        <f t="shared" si="4"/>
        <v>5.0237422107521326</v>
      </c>
      <c r="H150" s="5"/>
      <c r="I150" s="5"/>
      <c r="J150" s="5"/>
      <c r="K150" s="5"/>
      <c r="L150" s="5"/>
    </row>
    <row r="151" spans="1:12">
      <c r="A151" s="22" t="s">
        <v>58</v>
      </c>
      <c r="B151" s="42">
        <v>9</v>
      </c>
      <c r="C151" s="42" t="s">
        <v>132</v>
      </c>
      <c r="D151" s="42" t="s">
        <v>127</v>
      </c>
      <c r="E151" s="42">
        <v>0.26146050113585362</v>
      </c>
      <c r="F151" s="42">
        <f t="shared" si="4"/>
        <v>2.6146050113585364</v>
      </c>
      <c r="H151" s="5"/>
      <c r="I151" s="5"/>
      <c r="J151" s="5"/>
      <c r="K151" s="5"/>
      <c r="L151" s="5"/>
    </row>
    <row r="152" spans="1:12">
      <c r="A152" s="22" t="s">
        <v>58</v>
      </c>
      <c r="B152" s="42">
        <v>9</v>
      </c>
      <c r="C152" s="42" t="s">
        <v>132</v>
      </c>
      <c r="D152" s="42" t="s">
        <v>112</v>
      </c>
      <c r="E152" s="42">
        <v>7.9655432909884971E-2</v>
      </c>
      <c r="F152" s="42">
        <f t="shared" si="4"/>
        <v>0.79655432909884971</v>
      </c>
      <c r="H152" s="5"/>
      <c r="I152" s="5"/>
      <c r="J152" s="5"/>
      <c r="K152" s="5"/>
      <c r="L152" s="5"/>
    </row>
    <row r="153" spans="1:12">
      <c r="A153" s="22" t="s">
        <v>58</v>
      </c>
      <c r="B153" s="42">
        <v>9</v>
      </c>
      <c r="C153" s="42" t="s">
        <v>133</v>
      </c>
      <c r="D153" s="42" t="s">
        <v>126</v>
      </c>
      <c r="E153" s="42">
        <v>0.17902173443290206</v>
      </c>
      <c r="F153" s="42">
        <f t="shared" si="4"/>
        <v>1.7902173443290206</v>
      </c>
      <c r="H153" s="5"/>
      <c r="I153" s="5"/>
      <c r="J153" s="5"/>
      <c r="K153" s="5"/>
      <c r="L153" s="5"/>
    </row>
    <row r="154" spans="1:12">
      <c r="A154" s="22" t="s">
        <v>58</v>
      </c>
      <c r="B154" s="42">
        <v>9</v>
      </c>
      <c r="C154" s="42" t="s">
        <v>133</v>
      </c>
      <c r="D154" s="42" t="s">
        <v>127</v>
      </c>
      <c r="E154" s="42">
        <v>0.13431125511607406</v>
      </c>
      <c r="F154" s="42">
        <f t="shared" si="4"/>
        <v>1.3431125511607407</v>
      </c>
      <c r="H154" s="5"/>
      <c r="I154" s="5"/>
      <c r="J154" s="5"/>
      <c r="K154" s="5"/>
      <c r="L154" s="5"/>
    </row>
    <row r="155" spans="1:12">
      <c r="A155" s="22" t="s">
        <v>58</v>
      </c>
      <c r="B155" s="42">
        <v>9</v>
      </c>
      <c r="C155" s="42" t="s">
        <v>133</v>
      </c>
      <c r="D155" s="42" t="s">
        <v>112</v>
      </c>
      <c r="E155" s="42">
        <v>0.14910486318763061</v>
      </c>
      <c r="F155" s="42">
        <f t="shared" si="4"/>
        <v>1.4910486318763061</v>
      </c>
      <c r="H155" s="5"/>
      <c r="I155" s="5"/>
      <c r="J155" s="5"/>
      <c r="K155" s="5"/>
      <c r="L155" s="5"/>
    </row>
    <row r="156" spans="1:12">
      <c r="A156" s="22" t="s">
        <v>58</v>
      </c>
      <c r="B156" s="42">
        <v>9</v>
      </c>
      <c r="C156" s="42" t="s">
        <v>134</v>
      </c>
      <c r="D156" s="42" t="s">
        <v>126</v>
      </c>
      <c r="E156" s="42">
        <v>0.30984722857404667</v>
      </c>
      <c r="F156" s="42">
        <f t="shared" si="4"/>
        <v>3.0984722857404665</v>
      </c>
      <c r="H156" s="5"/>
      <c r="I156" s="5"/>
      <c r="J156" s="5"/>
      <c r="K156" s="5"/>
      <c r="L156" s="5"/>
    </row>
    <row r="157" spans="1:12">
      <c r="A157" s="22" t="s">
        <v>58</v>
      </c>
      <c r="B157" s="42">
        <v>9</v>
      </c>
      <c r="C157" s="42" t="s">
        <v>134</v>
      </c>
      <c r="D157" s="42" t="s">
        <v>127</v>
      </c>
      <c r="E157" s="42">
        <v>0.3139207628669699</v>
      </c>
      <c r="F157" s="42">
        <f t="shared" si="4"/>
        <v>3.1392076286696993</v>
      </c>
      <c r="H157" s="5"/>
      <c r="I157" s="5"/>
      <c r="J157" s="5"/>
      <c r="K157" s="5"/>
      <c r="L157" s="5"/>
    </row>
    <row r="158" spans="1:12">
      <c r="A158" s="22" t="s">
        <v>58</v>
      </c>
      <c r="B158" s="42">
        <v>9</v>
      </c>
      <c r="C158" s="42" t="s">
        <v>134</v>
      </c>
      <c r="D158" s="42" t="s">
        <v>112</v>
      </c>
      <c r="E158" s="42">
        <v>0.51567039158652372</v>
      </c>
      <c r="F158" s="42">
        <f t="shared" si="4"/>
        <v>5.1567039158652381</v>
      </c>
      <c r="G158">
        <f>AVERAGE(F150:F158)</f>
        <v>2.7170737676501102</v>
      </c>
      <c r="H158" s="5">
        <f>STDEV(F149:F158)/SQRT(COUNT(F149:F158))</f>
        <v>1.9773822245157042</v>
      </c>
      <c r="I158" s="5"/>
      <c r="J158" s="5"/>
      <c r="K158" s="5"/>
      <c r="L158" s="5"/>
    </row>
    <row r="159" spans="1:12">
      <c r="A159" t="s">
        <v>57</v>
      </c>
      <c r="B159" s="37">
        <v>10</v>
      </c>
      <c r="C159" s="37" t="s">
        <v>135</v>
      </c>
      <c r="D159" s="37" t="s">
        <v>126</v>
      </c>
      <c r="E159" s="37">
        <v>0.15106513172458572</v>
      </c>
      <c r="F159" s="37">
        <f t="shared" si="4"/>
        <v>1.5106513172458571</v>
      </c>
      <c r="H159" s="5"/>
      <c r="I159" s="5"/>
      <c r="J159" s="5"/>
      <c r="K159" s="5"/>
      <c r="L159" s="5"/>
    </row>
    <row r="160" spans="1:12">
      <c r="A160" t="s">
        <v>57</v>
      </c>
      <c r="B160" s="37">
        <v>10</v>
      </c>
      <c r="C160" s="37" t="s">
        <v>135</v>
      </c>
      <c r="D160" s="37" t="s">
        <v>127</v>
      </c>
      <c r="E160" s="37">
        <v>0.18137531744781904</v>
      </c>
      <c r="F160" s="37">
        <f t="shared" si="4"/>
        <v>1.8137531744781907</v>
      </c>
      <c r="H160" s="5"/>
      <c r="I160" s="5"/>
      <c r="J160" s="5"/>
      <c r="K160" s="5"/>
      <c r="L160" s="5"/>
    </row>
    <row r="161" spans="1:12">
      <c r="A161" t="s">
        <v>57</v>
      </c>
      <c r="B161" s="37">
        <v>10</v>
      </c>
      <c r="C161" s="37" t="s">
        <v>135</v>
      </c>
      <c r="D161" s="37" t="s">
        <v>112</v>
      </c>
      <c r="E161" s="37">
        <v>0.21494122132713361</v>
      </c>
      <c r="F161" s="37">
        <f t="shared" ref="F161:F174" si="5">((E161*0.2)*1000)/20</f>
        <v>2.149412213271336</v>
      </c>
      <c r="H161" s="5"/>
      <c r="I161" s="5"/>
      <c r="J161" s="5"/>
      <c r="K161" s="5"/>
      <c r="L161" s="5"/>
    </row>
    <row r="162" spans="1:12">
      <c r="A162" t="s">
        <v>57</v>
      </c>
      <c r="B162" s="37">
        <v>10</v>
      </c>
      <c r="C162" s="37" t="s">
        <v>135</v>
      </c>
      <c r="D162" s="37" t="s">
        <v>128</v>
      </c>
      <c r="E162" s="37">
        <v>0.15710192592070218</v>
      </c>
      <c r="F162" s="37">
        <f t="shared" si="5"/>
        <v>1.571019259207022</v>
      </c>
      <c r="H162" s="5"/>
      <c r="I162" s="5"/>
      <c r="J162" s="5"/>
      <c r="K162" s="5"/>
      <c r="L162" s="5"/>
    </row>
    <row r="163" spans="1:12">
      <c r="A163" t="s">
        <v>57</v>
      </c>
      <c r="B163" s="37">
        <v>10</v>
      </c>
      <c r="C163" s="37" t="s">
        <v>135</v>
      </c>
      <c r="D163" s="37" t="s">
        <v>129</v>
      </c>
      <c r="E163" s="37">
        <v>8.0702655888348865E-2</v>
      </c>
      <c r="F163" s="37">
        <f t="shared" si="5"/>
        <v>0.80702655888348873</v>
      </c>
      <c r="H163" s="5"/>
      <c r="I163" s="5"/>
      <c r="J163" s="5"/>
      <c r="K163" s="5"/>
      <c r="L163" s="5"/>
    </row>
    <row r="164" spans="1:12">
      <c r="A164" t="s">
        <v>57</v>
      </c>
      <c r="B164" s="37">
        <v>10</v>
      </c>
      <c r="C164" s="37" t="s">
        <v>135</v>
      </c>
      <c r="D164" s="37" t="s">
        <v>80</v>
      </c>
      <c r="E164" s="37">
        <v>0.29025886339264151</v>
      </c>
      <c r="F164" s="37">
        <f t="shared" si="5"/>
        <v>2.9025886339264151</v>
      </c>
      <c r="H164" s="5"/>
      <c r="I164" s="5"/>
      <c r="J164" s="5"/>
      <c r="K164" s="5"/>
      <c r="L164" s="5"/>
    </row>
    <row r="165" spans="1:12">
      <c r="A165" t="s">
        <v>57</v>
      </c>
      <c r="B165" s="37">
        <v>10</v>
      </c>
      <c r="C165" s="37" t="s">
        <v>136</v>
      </c>
      <c r="D165" s="37" t="s">
        <v>126</v>
      </c>
      <c r="E165" s="37">
        <v>0.3264655176868364</v>
      </c>
      <c r="F165" s="37">
        <f t="shared" si="5"/>
        <v>3.2646551768683643</v>
      </c>
      <c r="H165" s="5"/>
      <c r="I165" s="5"/>
      <c r="J165" s="5"/>
      <c r="K165" s="5"/>
      <c r="L165" s="5"/>
    </row>
    <row r="166" spans="1:12">
      <c r="A166" t="s">
        <v>57</v>
      </c>
      <c r="B166" s="37">
        <v>10</v>
      </c>
      <c r="C166" s="37" t="s">
        <v>136</v>
      </c>
      <c r="D166" s="37" t="s">
        <v>127</v>
      </c>
      <c r="E166" s="37">
        <v>0.20939912471793645</v>
      </c>
      <c r="F166" s="37">
        <f t="shared" si="5"/>
        <v>2.0939912471793649</v>
      </c>
      <c r="H166" s="5"/>
      <c r="I166" s="5"/>
      <c r="J166" s="5"/>
      <c r="K166" s="5"/>
      <c r="L166" s="5"/>
    </row>
    <row r="167" spans="1:12">
      <c r="A167" t="s">
        <v>57</v>
      </c>
      <c r="B167" s="37">
        <v>10</v>
      </c>
      <c r="C167" s="37" t="s">
        <v>136</v>
      </c>
      <c r="D167" s="37" t="s">
        <v>112</v>
      </c>
      <c r="E167" s="37">
        <v>0.26838048878496984</v>
      </c>
      <c r="F167" s="37">
        <f t="shared" si="5"/>
        <v>2.683804887849699</v>
      </c>
      <c r="H167" s="5"/>
      <c r="I167" s="5"/>
      <c r="J167" s="5"/>
      <c r="K167" s="5"/>
      <c r="L167" s="5"/>
    </row>
    <row r="168" spans="1:12">
      <c r="A168" t="s">
        <v>57</v>
      </c>
      <c r="B168" s="37">
        <v>10</v>
      </c>
      <c r="C168" s="37" t="s">
        <v>136</v>
      </c>
      <c r="D168" s="37" t="s">
        <v>128</v>
      </c>
      <c r="E168" s="37">
        <v>3.854123850325621</v>
      </c>
      <c r="F168" s="37">
        <f t="shared" si="5"/>
        <v>38.541238503256217</v>
      </c>
      <c r="G168">
        <f>AVERAGE(F159:F168)</f>
        <v>5.7338140972165963</v>
      </c>
      <c r="H168" s="5">
        <f>STDEV(F159:F168)/SQRT(COUNT(F159:F168))</f>
        <v>3.6524612109793297</v>
      </c>
      <c r="I168" s="5"/>
      <c r="J168" s="5"/>
      <c r="K168" s="5"/>
      <c r="L168" s="5"/>
    </row>
    <row r="169" spans="1:12">
      <c r="A169" s="22" t="s">
        <v>58</v>
      </c>
      <c r="B169" s="42">
        <v>10</v>
      </c>
      <c r="C169" s="42" t="s">
        <v>137</v>
      </c>
      <c r="D169" s="42" t="s">
        <v>126</v>
      </c>
      <c r="E169" s="42">
        <v>0.45847997303875115</v>
      </c>
      <c r="F169" s="42">
        <f t="shared" si="5"/>
        <v>4.5847997303875117</v>
      </c>
      <c r="H169" s="5"/>
      <c r="I169" s="5"/>
      <c r="J169" s="5"/>
      <c r="K169" s="5"/>
      <c r="L169" s="5"/>
    </row>
    <row r="170" spans="1:12">
      <c r="A170" s="22" t="s">
        <v>58</v>
      </c>
      <c r="B170" s="42">
        <v>10</v>
      </c>
      <c r="C170" s="42" t="s">
        <v>137</v>
      </c>
      <c r="D170" s="42" t="s">
        <v>127</v>
      </c>
      <c r="E170" s="42">
        <v>1.0856764779767427</v>
      </c>
      <c r="F170" s="42">
        <f t="shared" si="5"/>
        <v>10.856764779767428</v>
      </c>
      <c r="H170" s="5"/>
      <c r="I170" s="5"/>
      <c r="J170" s="5"/>
      <c r="K170" s="5"/>
      <c r="L170" s="5"/>
    </row>
    <row r="171" spans="1:12">
      <c r="A171" s="22" t="s">
        <v>58</v>
      </c>
      <c r="B171" s="42">
        <v>10</v>
      </c>
      <c r="C171" s="42" t="s">
        <v>137</v>
      </c>
      <c r="D171" s="42" t="s">
        <v>112</v>
      </c>
      <c r="E171" s="42">
        <v>1.5856259962088557</v>
      </c>
      <c r="F171" s="42">
        <f t="shared" si="5"/>
        <v>15.856259962088558</v>
      </c>
      <c r="H171" s="5"/>
      <c r="I171" s="5"/>
      <c r="J171" s="5"/>
      <c r="K171" s="5"/>
      <c r="L171" s="5"/>
    </row>
    <row r="172" spans="1:12">
      <c r="A172" s="22" t="s">
        <v>58</v>
      </c>
      <c r="B172" s="42">
        <v>10</v>
      </c>
      <c r="C172" s="42" t="s">
        <v>137</v>
      </c>
      <c r="D172" s="42" t="s">
        <v>126</v>
      </c>
      <c r="E172" s="42">
        <v>1.6926333092391332</v>
      </c>
      <c r="F172" s="42">
        <f t="shared" si="5"/>
        <v>16.926333092391332</v>
      </c>
      <c r="H172" s="5"/>
      <c r="I172" s="5"/>
      <c r="J172" s="5"/>
      <c r="K172" s="5"/>
      <c r="L172" s="5"/>
    </row>
    <row r="173" spans="1:12">
      <c r="A173" s="22" t="s">
        <v>58</v>
      </c>
      <c r="B173" s="42">
        <v>10</v>
      </c>
      <c r="C173" s="42" t="s">
        <v>137</v>
      </c>
      <c r="D173" s="42" t="s">
        <v>127</v>
      </c>
      <c r="E173" s="42">
        <v>1.1144107142606086</v>
      </c>
      <c r="F173" s="42">
        <f t="shared" si="5"/>
        <v>11.144107142606085</v>
      </c>
      <c r="H173" s="5"/>
      <c r="I173" s="5"/>
      <c r="J173" s="5"/>
      <c r="K173" s="5"/>
      <c r="L173" s="5"/>
    </row>
    <row r="174" spans="1:12">
      <c r="A174" s="22" t="s">
        <v>58</v>
      </c>
      <c r="B174" s="42">
        <v>10</v>
      </c>
      <c r="C174" s="42" t="s">
        <v>137</v>
      </c>
      <c r="D174" s="42" t="s">
        <v>112</v>
      </c>
      <c r="E174" s="42">
        <v>0.84707985012028775</v>
      </c>
      <c r="F174" s="42">
        <f t="shared" si="5"/>
        <v>8.4707985012028786</v>
      </c>
      <c r="G174">
        <f>AVERAGE(F169:F174)</f>
        <v>11.306510534740632</v>
      </c>
      <c r="H174" s="5">
        <f>STDEV(F169:F174)/SQRT(COUNT(F169:F174))</f>
        <v>1.8773556794201627</v>
      </c>
      <c r="I174" s="5"/>
      <c r="J174" s="5"/>
      <c r="K174" s="5"/>
      <c r="L174" s="5"/>
    </row>
    <row r="175" spans="1:12">
      <c r="H175" s="5"/>
      <c r="I175" s="5"/>
      <c r="J175" s="5"/>
      <c r="K175" s="5"/>
      <c r="L175" s="5"/>
    </row>
    <row r="176" spans="1:12">
      <c r="H176" s="5"/>
      <c r="I176" s="5"/>
      <c r="J176" s="5"/>
      <c r="K176" s="5"/>
      <c r="L176" s="5"/>
    </row>
    <row r="177" spans="8:12">
      <c r="H177" s="5"/>
      <c r="I177" s="5"/>
      <c r="J177" s="5"/>
      <c r="K177" s="5"/>
      <c r="L177" s="5"/>
    </row>
    <row r="178" spans="8:12">
      <c r="H178" s="5"/>
      <c r="I178" s="5"/>
      <c r="J178" s="5"/>
      <c r="K178" s="5"/>
      <c r="L178" s="5"/>
    </row>
    <row r="179" spans="8:12">
      <c r="H179" s="5"/>
      <c r="I179" s="5"/>
      <c r="J179" s="5"/>
      <c r="K179" s="5"/>
      <c r="L179" s="5"/>
    </row>
    <row r="180" spans="8:12">
      <c r="H180" s="5"/>
      <c r="I180" s="5"/>
      <c r="J180" s="5"/>
      <c r="K180" s="5"/>
      <c r="L180" s="5"/>
    </row>
    <row r="181" spans="8:12">
      <c r="H181" s="5"/>
      <c r="I181" s="5"/>
      <c r="J181" s="5"/>
      <c r="K181" s="5"/>
      <c r="L181" s="5"/>
    </row>
    <row r="182" spans="8:12">
      <c r="H182" s="5"/>
      <c r="I182" s="5"/>
      <c r="J182" s="5"/>
      <c r="K182" s="5"/>
      <c r="L182" s="5"/>
    </row>
    <row r="183" spans="8:12">
      <c r="H183" s="5"/>
      <c r="I183" s="5"/>
      <c r="J183" s="5"/>
      <c r="K183" s="5"/>
      <c r="L183" s="5"/>
    </row>
    <row r="184" spans="8:12">
      <c r="H184" s="5"/>
      <c r="I184" s="5"/>
      <c r="J184" s="5"/>
      <c r="K184" s="5"/>
      <c r="L184" s="5"/>
    </row>
    <row r="185" spans="8:12">
      <c r="H185" s="5"/>
      <c r="I185" s="5"/>
      <c r="J185" s="5"/>
      <c r="K185" s="5"/>
      <c r="L185" s="5"/>
    </row>
    <row r="186" spans="8:12">
      <c r="H186" s="5"/>
      <c r="I186" s="5"/>
      <c r="J186" s="5"/>
      <c r="K186" s="5"/>
      <c r="L186" s="5"/>
    </row>
    <row r="187" spans="8:12">
      <c r="H187" s="5"/>
      <c r="I187" s="5"/>
      <c r="J187" s="5"/>
      <c r="K187" s="5"/>
      <c r="L187" s="5"/>
    </row>
    <row r="188" spans="8:12">
      <c r="H188" s="5"/>
      <c r="I188" s="5"/>
      <c r="J188" s="5"/>
      <c r="K188" s="5"/>
      <c r="L188" s="5"/>
    </row>
    <row r="189" spans="8:12">
      <c r="H189" s="5"/>
      <c r="I189" s="5"/>
      <c r="J189" s="5"/>
      <c r="K189" s="5"/>
      <c r="L189" s="5"/>
    </row>
    <row r="190" spans="8:12">
      <c r="H190" s="5"/>
      <c r="I190" s="5"/>
      <c r="J190" s="5"/>
      <c r="K190" s="5"/>
      <c r="L190" s="5"/>
    </row>
    <row r="191" spans="8:12">
      <c r="H191" s="5"/>
      <c r="I191" s="5"/>
      <c r="J191" s="5"/>
      <c r="K191" s="5"/>
      <c r="L191" s="5"/>
    </row>
    <row r="192" spans="8:12">
      <c r="H192" s="5"/>
      <c r="I192" s="5"/>
      <c r="J192" s="5"/>
      <c r="K192" s="5"/>
      <c r="L192" s="5"/>
    </row>
    <row r="193" spans="8:12">
      <c r="H193" s="5"/>
      <c r="I193" s="5"/>
      <c r="J193" s="5"/>
      <c r="K193" s="5"/>
      <c r="L193" s="5"/>
    </row>
    <row r="194" spans="8:12">
      <c r="H194" s="5"/>
      <c r="I194" s="5"/>
      <c r="J194" s="5"/>
      <c r="K194" s="5"/>
      <c r="L194" s="5"/>
    </row>
    <row r="195" spans="8:12">
      <c r="H195" s="5"/>
      <c r="I195" s="5"/>
      <c r="J195" s="5"/>
      <c r="K195" s="5"/>
      <c r="L195" s="5"/>
    </row>
    <row r="196" spans="8:12">
      <c r="H196" s="5"/>
      <c r="I196" s="5"/>
      <c r="J196" s="5"/>
      <c r="K196" s="5"/>
      <c r="L196" s="5"/>
    </row>
    <row r="197" spans="8:12">
      <c r="H197" s="5"/>
      <c r="I197" s="5"/>
      <c r="J197" s="5"/>
      <c r="K197" s="5"/>
      <c r="L197" s="5"/>
    </row>
    <row r="198" spans="8:12">
      <c r="H198" s="5"/>
      <c r="I198" s="5"/>
      <c r="J198" s="5"/>
      <c r="K198" s="5"/>
      <c r="L198" s="5"/>
    </row>
    <row r="199" spans="8:12">
      <c r="H199" s="5"/>
      <c r="I199" s="5"/>
      <c r="J199" s="5"/>
      <c r="K199" s="5"/>
      <c r="L199" s="5"/>
    </row>
    <row r="200" spans="8:12">
      <c r="H200" s="5"/>
      <c r="I200" s="5"/>
      <c r="J200" s="5"/>
      <c r="K200" s="5"/>
      <c r="L200" s="5"/>
    </row>
    <row r="201" spans="8:12">
      <c r="H201" s="5"/>
      <c r="I201" s="5"/>
      <c r="J201" s="5"/>
      <c r="K201" s="5"/>
      <c r="L201" s="5"/>
    </row>
    <row r="202" spans="8:12">
      <c r="H202" s="5"/>
      <c r="I202" s="5"/>
      <c r="J202" s="5"/>
      <c r="K202" s="5"/>
      <c r="L202" s="5"/>
    </row>
    <row r="203" spans="8:12">
      <c r="H203" s="5"/>
      <c r="I203" s="5"/>
      <c r="J203" s="5"/>
      <c r="K203" s="5"/>
      <c r="L203" s="5"/>
    </row>
    <row r="204" spans="8:12">
      <c r="H204" s="5"/>
      <c r="I204" s="5"/>
      <c r="J204" s="5"/>
      <c r="K204" s="5"/>
      <c r="L204" s="5"/>
    </row>
    <row r="205" spans="8:12">
      <c r="H205" s="5"/>
      <c r="I205" s="5"/>
      <c r="J205" s="5"/>
      <c r="K205" s="5"/>
      <c r="L205" s="5"/>
    </row>
    <row r="206" spans="8:12">
      <c r="H206" s="5"/>
      <c r="I206" s="5"/>
      <c r="J206" s="5"/>
      <c r="K206" s="5"/>
      <c r="L206" s="5"/>
    </row>
    <row r="207" spans="8:12">
      <c r="H207" s="5"/>
      <c r="I207" s="5"/>
      <c r="J207" s="5"/>
      <c r="K207" s="5"/>
      <c r="L207" s="5"/>
    </row>
    <row r="208" spans="8:12">
      <c r="H208" s="5"/>
      <c r="I208" s="5"/>
      <c r="J208" s="5"/>
      <c r="K208" s="5"/>
      <c r="L208" s="5"/>
    </row>
    <row r="209" spans="8:12">
      <c r="H209" s="5"/>
      <c r="I209" s="5"/>
      <c r="J209" s="5"/>
      <c r="K209" s="5"/>
      <c r="L209" s="5"/>
    </row>
    <row r="210" spans="8:12">
      <c r="H210" s="5"/>
      <c r="I210" s="5"/>
      <c r="J210" s="5"/>
      <c r="K210" s="5"/>
      <c r="L210" s="5"/>
    </row>
    <row r="211" spans="8:12">
      <c r="H211" s="5"/>
      <c r="I211" s="5"/>
      <c r="J211" s="5"/>
      <c r="K211" s="5"/>
      <c r="L211" s="5"/>
    </row>
    <row r="212" spans="8:12">
      <c r="H212" s="5"/>
      <c r="I212" s="5"/>
      <c r="J212" s="5"/>
      <c r="K212" s="5"/>
      <c r="L212" s="5"/>
    </row>
    <row r="213" spans="8:12">
      <c r="H213" s="5"/>
      <c r="I213" s="5"/>
      <c r="J213" s="5"/>
      <c r="K213" s="5"/>
      <c r="L213" s="5"/>
    </row>
    <row r="214" spans="8:12">
      <c r="H214" s="5"/>
      <c r="I214" s="5"/>
      <c r="J214" s="5"/>
      <c r="K214" s="5"/>
      <c r="L214" s="5"/>
    </row>
    <row r="215" spans="8:12">
      <c r="H215" s="5"/>
      <c r="I215" s="5"/>
      <c r="J215" s="5"/>
      <c r="K215" s="5"/>
      <c r="L215" s="5"/>
    </row>
    <row r="216" spans="8:12">
      <c r="H216" s="5"/>
      <c r="I216" s="5"/>
      <c r="J216" s="5"/>
      <c r="K216" s="5"/>
      <c r="L216" s="5"/>
    </row>
    <row r="217" spans="8:12">
      <c r="H217" s="5"/>
      <c r="I217" s="5"/>
      <c r="J217" s="5"/>
      <c r="K217" s="5"/>
      <c r="L217" s="5"/>
    </row>
    <row r="218" spans="8:12">
      <c r="H218" s="5"/>
      <c r="I218" s="5"/>
      <c r="J218" s="5"/>
      <c r="K218" s="5"/>
      <c r="L218" s="5"/>
    </row>
    <row r="219" spans="8:12">
      <c r="H219" s="5"/>
      <c r="I219" s="5"/>
      <c r="J219" s="5"/>
      <c r="K219" s="5"/>
      <c r="L219" s="5"/>
    </row>
    <row r="220" spans="8:12">
      <c r="H220" s="5"/>
      <c r="I220" s="5"/>
      <c r="J220" s="5"/>
      <c r="K220" s="5"/>
      <c r="L220" s="5"/>
    </row>
    <row r="221" spans="8:12">
      <c r="H221" s="5"/>
      <c r="I221" s="5"/>
      <c r="J221" s="5"/>
      <c r="K221" s="5"/>
      <c r="L221" s="5"/>
    </row>
    <row r="222" spans="8:12">
      <c r="H222" s="5"/>
      <c r="I222" s="5"/>
      <c r="J222" s="5"/>
      <c r="K222" s="5"/>
      <c r="L222" s="5"/>
    </row>
    <row r="223" spans="8:12">
      <c r="H223" s="5"/>
      <c r="I223" s="5"/>
      <c r="J223" s="5"/>
      <c r="K223" s="5"/>
      <c r="L223" s="5"/>
    </row>
    <row r="224" spans="8:12">
      <c r="H224" s="5"/>
      <c r="I224" s="5"/>
      <c r="J224" s="5"/>
      <c r="K224" s="5"/>
      <c r="L224" s="5"/>
    </row>
    <row r="225" spans="8:12">
      <c r="H225" s="5"/>
      <c r="I225" s="5"/>
      <c r="J225" s="5"/>
      <c r="K225" s="5"/>
      <c r="L225" s="5"/>
    </row>
    <row r="226" spans="8:12">
      <c r="H226" s="5"/>
      <c r="I226" s="5"/>
      <c r="J226" s="5"/>
      <c r="K226" s="5"/>
      <c r="L226" s="5"/>
    </row>
    <row r="227" spans="8:12">
      <c r="H227" s="5"/>
      <c r="I227" s="5"/>
      <c r="J227" s="5"/>
      <c r="K227" s="5"/>
      <c r="L227" s="5"/>
    </row>
    <row r="228" spans="8:12">
      <c r="H228" s="5"/>
      <c r="I228" s="5"/>
      <c r="J228" s="5"/>
      <c r="K228" s="5"/>
      <c r="L228" s="5"/>
    </row>
    <row r="229" spans="8:12">
      <c r="H229" s="5"/>
      <c r="I229" s="5"/>
      <c r="J229" s="5"/>
      <c r="K229" s="5"/>
      <c r="L229" s="5"/>
    </row>
    <row r="230" spans="8:12">
      <c r="H230" s="5"/>
      <c r="I230" s="5"/>
      <c r="J230" s="5"/>
      <c r="K230" s="5"/>
      <c r="L230" s="5"/>
    </row>
    <row r="231" spans="8:12">
      <c r="H231" s="5"/>
      <c r="I231" s="5"/>
      <c r="J231" s="5"/>
      <c r="K231" s="5"/>
      <c r="L231" s="5"/>
    </row>
    <row r="232" spans="8:12">
      <c r="H232" s="5"/>
      <c r="I232" s="5"/>
      <c r="J232" s="5"/>
      <c r="K232" s="5"/>
      <c r="L232" s="5"/>
    </row>
    <row r="233" spans="8:12">
      <c r="H233" s="5"/>
      <c r="I233" s="5"/>
      <c r="J233" s="5"/>
      <c r="K233" s="5"/>
      <c r="L233" s="5"/>
    </row>
    <row r="234" spans="8:12">
      <c r="H234" s="5"/>
      <c r="I234" s="5"/>
      <c r="J234" s="5"/>
      <c r="K234" s="5"/>
      <c r="L234" s="5"/>
    </row>
    <row r="235" spans="8:12">
      <c r="H235" s="5"/>
      <c r="I235" s="5"/>
      <c r="J235" s="5"/>
      <c r="K235" s="5"/>
      <c r="L235" s="5"/>
    </row>
    <row r="236" spans="8:12">
      <c r="H236" s="5"/>
      <c r="I236" s="5"/>
      <c r="J236" s="5"/>
      <c r="K236" s="5"/>
      <c r="L236" s="5"/>
    </row>
    <row r="237" spans="8:12">
      <c r="H237" s="5"/>
      <c r="I237" s="5"/>
      <c r="J237" s="5"/>
      <c r="K237" s="5"/>
      <c r="L237" s="5"/>
    </row>
    <row r="238" spans="8:12">
      <c r="H238" s="5"/>
      <c r="I238" s="5"/>
      <c r="J238" s="5"/>
      <c r="K238" s="5"/>
      <c r="L238" s="5"/>
    </row>
    <row r="239" spans="8:12">
      <c r="H239" s="5"/>
      <c r="I239" s="5"/>
      <c r="J239" s="5"/>
      <c r="K239" s="5"/>
      <c r="L239" s="5"/>
    </row>
    <row r="240" spans="8:12">
      <c r="H240" s="5"/>
      <c r="I240" s="5"/>
      <c r="J240" s="5"/>
      <c r="K240" s="5"/>
      <c r="L240" s="5"/>
    </row>
    <row r="241" spans="8:12">
      <c r="H241" s="5"/>
      <c r="I241" s="5"/>
      <c r="J241" s="5"/>
      <c r="K241" s="5"/>
      <c r="L241" s="5"/>
    </row>
    <row r="242" spans="8:12">
      <c r="H242" s="5"/>
      <c r="I242" s="5"/>
      <c r="J242" s="5"/>
      <c r="K242" s="5"/>
      <c r="L242" s="5"/>
    </row>
    <row r="243" spans="8:12">
      <c r="H243" s="5"/>
      <c r="I243" s="5"/>
      <c r="J243" s="5"/>
      <c r="K243" s="5"/>
      <c r="L243" s="5"/>
    </row>
    <row r="244" spans="8:12">
      <c r="H244" s="5"/>
      <c r="I244" s="5"/>
      <c r="J244" s="5"/>
      <c r="K244" s="5"/>
      <c r="L244" s="5"/>
    </row>
    <row r="245" spans="8:12">
      <c r="H245" s="5"/>
      <c r="I245" s="5"/>
      <c r="J245" s="5"/>
      <c r="K245" s="5"/>
      <c r="L245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G54" sqref="G54"/>
    </sheetView>
  </sheetViews>
  <sheetFormatPr baseColWidth="10" defaultColWidth="8.83203125" defaultRowHeight="14" x14ac:dyDescent="0"/>
  <cols>
    <col min="1" max="1" width="11.33203125" customWidth="1"/>
    <col min="2" max="2" width="25.83203125" customWidth="1"/>
    <col min="3" max="3" width="24.33203125" customWidth="1"/>
    <col min="4" max="4" width="21" customWidth="1"/>
    <col min="5" max="5" width="20.6640625" customWidth="1"/>
    <col min="6" max="6" width="18.1640625" customWidth="1"/>
    <col min="7" max="7" width="23.5" customWidth="1"/>
    <col min="8" max="8" width="19.6640625" customWidth="1"/>
    <col min="9" max="9" width="18.6640625" customWidth="1"/>
  </cols>
  <sheetData>
    <row r="1" spans="1:16" ht="16" thickBot="1">
      <c r="A1" s="10"/>
      <c r="B1" s="10"/>
      <c r="C1" s="10"/>
      <c r="D1" s="11" t="s">
        <v>68</v>
      </c>
      <c r="E1" s="10"/>
      <c r="F1" s="46" t="s">
        <v>69</v>
      </c>
      <c r="G1" s="46"/>
      <c r="H1" s="46"/>
      <c r="I1" s="10"/>
    </row>
    <row r="2" spans="1:16" ht="15">
      <c r="A2" s="24" t="s">
        <v>70</v>
      </c>
      <c r="B2" s="24" t="s">
        <v>102</v>
      </c>
      <c r="C2" s="24" t="s">
        <v>71</v>
      </c>
      <c r="D2" s="24" t="s">
        <v>72</v>
      </c>
      <c r="E2" s="24" t="s">
        <v>73</v>
      </c>
      <c r="F2" s="24" t="s">
        <v>74</v>
      </c>
      <c r="G2" s="25" t="s">
        <v>75</v>
      </c>
      <c r="H2" s="24" t="s">
        <v>76</v>
      </c>
      <c r="I2" s="24" t="s">
        <v>77</v>
      </c>
    </row>
    <row r="3" spans="1:16" ht="15">
      <c r="A3" s="12"/>
      <c r="B3" s="12"/>
      <c r="C3" s="13"/>
      <c r="D3" s="12"/>
      <c r="E3" s="12"/>
      <c r="F3" s="12"/>
      <c r="G3" s="12"/>
      <c r="H3" s="12"/>
      <c r="I3" s="14"/>
      <c r="L3" s="1">
        <v>1</v>
      </c>
      <c r="M3" s="1">
        <v>2</v>
      </c>
      <c r="N3" s="1">
        <v>3</v>
      </c>
      <c r="O3" s="1">
        <v>4</v>
      </c>
      <c r="P3" s="1" t="s">
        <v>78</v>
      </c>
    </row>
    <row r="4" spans="1:16" ht="15">
      <c r="A4" s="26" t="s">
        <v>7</v>
      </c>
      <c r="B4" s="26" t="s">
        <v>79</v>
      </c>
      <c r="C4" s="26">
        <v>24.34</v>
      </c>
      <c r="D4" s="26">
        <f>((39.72-C4)/3.4676)</f>
        <v>4.4353443303725921</v>
      </c>
      <c r="E4" s="26">
        <f>10^D4</f>
        <v>27248.608577500614</v>
      </c>
      <c r="F4" s="27">
        <v>14.933333333333332</v>
      </c>
      <c r="G4" s="26">
        <f>((39.759-F4)/3.3687)</f>
        <v>7.3695095041608543</v>
      </c>
      <c r="H4" s="26">
        <f>10^G4</f>
        <v>23415827.18130533</v>
      </c>
      <c r="I4" s="28">
        <f>(E4/H4)</f>
        <v>1.1636833653801174E-3</v>
      </c>
      <c r="K4" s="1" t="s">
        <v>79</v>
      </c>
      <c r="L4">
        <f>I4</f>
        <v>1.1636833653801174E-3</v>
      </c>
      <c r="M4">
        <f>I5</f>
        <v>6.4479336827231299E-4</v>
      </c>
      <c r="N4">
        <f>I6</f>
        <v>6.5438466984596064E-4</v>
      </c>
      <c r="O4">
        <f>I7</f>
        <v>7.9312722239731999E-4</v>
      </c>
      <c r="P4">
        <f>AVERAGE(L4:O4)</f>
        <v>8.1399715647392779E-4</v>
      </c>
    </row>
    <row r="5" spans="1:16" ht="15">
      <c r="A5" s="26" t="s">
        <v>8</v>
      </c>
      <c r="B5" s="26" t="s">
        <v>100</v>
      </c>
      <c r="C5" s="29">
        <v>27.596666666666664</v>
      </c>
      <c r="D5" s="26">
        <f t="shared" ref="D5:D27" si="0">((39.72-C5)/3.4676)</f>
        <v>3.4961741069712007</v>
      </c>
      <c r="E5" s="26">
        <f t="shared" ref="E5:E27" si="1">10^D5</f>
        <v>3134.5420982151477</v>
      </c>
      <c r="F5" s="30">
        <v>17.233333333333334</v>
      </c>
      <c r="G5" s="26">
        <f t="shared" ref="G5:G27" si="2">((39.759-F5)/3.3687)</f>
        <v>6.6867535448887301</v>
      </c>
      <c r="H5" s="26">
        <f t="shared" ref="H5:H27" si="3">10^G5</f>
        <v>4861312.5575623931</v>
      </c>
      <c r="I5" s="28">
        <f t="shared" ref="I5:I27" si="4">(E5/H5)</f>
        <v>6.4479336827231299E-4</v>
      </c>
      <c r="K5" s="1" t="s">
        <v>103</v>
      </c>
      <c r="L5">
        <f>I8</f>
        <v>2.8617802552051521E-3</v>
      </c>
      <c r="M5">
        <f>I9</f>
        <v>6.8208592333258971E-3</v>
      </c>
      <c r="N5">
        <f>I10</f>
        <v>1.027107494720338E-2</v>
      </c>
      <c r="O5">
        <f>I11</f>
        <v>4.3345706683323854E-3</v>
      </c>
      <c r="P5">
        <f t="shared" ref="P5:P9" si="5">AVERAGE(L5:O5)</f>
        <v>6.0720712760167035E-3</v>
      </c>
    </row>
    <row r="6" spans="1:16" ht="15">
      <c r="A6" s="26" t="s">
        <v>81</v>
      </c>
      <c r="B6" s="26" t="s">
        <v>100</v>
      </c>
      <c r="C6" s="29">
        <v>24.146666666666665</v>
      </c>
      <c r="D6" s="26">
        <f t="shared" si="0"/>
        <v>4.4910985503902801</v>
      </c>
      <c r="E6" s="26">
        <f t="shared" si="1"/>
        <v>30981.222474006343</v>
      </c>
      <c r="F6" s="30">
        <v>13.903333333333334</v>
      </c>
      <c r="G6" s="26">
        <f t="shared" si="2"/>
        <v>7.675265433747934</v>
      </c>
      <c r="H6" s="26">
        <f t="shared" si="3"/>
        <v>47344052.973152913</v>
      </c>
      <c r="I6" s="28">
        <f t="shared" si="4"/>
        <v>6.5438466984596064E-4</v>
      </c>
      <c r="K6" s="1" t="s">
        <v>82</v>
      </c>
      <c r="L6">
        <f>I12</f>
        <v>2.1270998845059515E-3</v>
      </c>
      <c r="M6">
        <f>I13</f>
        <v>5.1763055274453903E-3</v>
      </c>
      <c r="N6">
        <f>I14</f>
        <v>3.2005989370011995E-3</v>
      </c>
      <c r="O6">
        <f>I15</f>
        <v>2.5389248715357183E-3</v>
      </c>
      <c r="P6">
        <f t="shared" si="5"/>
        <v>3.2607323051220649E-3</v>
      </c>
    </row>
    <row r="7" spans="1:16" ht="15">
      <c r="A7" s="26" t="s">
        <v>83</v>
      </c>
      <c r="B7" s="26" t="s">
        <v>100</v>
      </c>
      <c r="C7" s="29">
        <v>24.426666666666666</v>
      </c>
      <c r="D7" s="26">
        <f t="shared" si="0"/>
        <v>4.4103510593301802</v>
      </c>
      <c r="E7" s="26">
        <f t="shared" si="1"/>
        <v>25724.743867275021</v>
      </c>
      <c r="F7" s="30">
        <v>14.456666666666665</v>
      </c>
      <c r="G7" s="26">
        <f t="shared" si="2"/>
        <v>7.5110082029665266</v>
      </c>
      <c r="H7" s="26">
        <f t="shared" si="3"/>
        <v>32434574.354312249</v>
      </c>
      <c r="I7" s="28">
        <f t="shared" si="4"/>
        <v>7.9312722239731999E-4</v>
      </c>
      <c r="K7" s="1" t="s">
        <v>104</v>
      </c>
      <c r="L7">
        <f>I16</f>
        <v>1.0084690890982108E-2</v>
      </c>
      <c r="M7">
        <f>I17</f>
        <v>1.7796409697923558E-2</v>
      </c>
      <c r="N7">
        <f>I18</f>
        <v>1.3134537654965922E-2</v>
      </c>
      <c r="O7">
        <f>I19</f>
        <v>1.1066222843883382E-2</v>
      </c>
      <c r="P7">
        <f t="shared" si="5"/>
        <v>1.3020465271938743E-2</v>
      </c>
    </row>
    <row r="8" spans="1:16" ht="15">
      <c r="A8" s="15" t="s">
        <v>84</v>
      </c>
      <c r="B8" s="15" t="s">
        <v>101</v>
      </c>
      <c r="C8" s="16">
        <v>22.113333333333333</v>
      </c>
      <c r="D8" s="15">
        <f t="shared" si="0"/>
        <v>5.0774791402314756</v>
      </c>
      <c r="E8" s="15">
        <f t="shared" si="1"/>
        <v>119530.61120784174</v>
      </c>
      <c r="F8" s="17">
        <v>14.086666666666668</v>
      </c>
      <c r="G8" s="15">
        <f t="shared" si="2"/>
        <v>7.6208428572842148</v>
      </c>
      <c r="H8" s="15">
        <f t="shared" si="3"/>
        <v>41767920.856408648</v>
      </c>
      <c r="I8" s="18">
        <f t="shared" si="4"/>
        <v>2.8617802552051521E-3</v>
      </c>
      <c r="K8" s="1" t="s">
        <v>85</v>
      </c>
      <c r="L8">
        <f>I20</f>
        <v>2.8261572219714898E-4</v>
      </c>
      <c r="M8">
        <f>I21</f>
        <v>5.831216551450036E-4</v>
      </c>
      <c r="N8">
        <f>I22</f>
        <v>6.1842128759823382E-4</v>
      </c>
      <c r="O8">
        <f>I23</f>
        <v>4.8879306148955776E-4</v>
      </c>
      <c r="P8">
        <f t="shared" si="5"/>
        <v>4.9323793160748603E-4</v>
      </c>
    </row>
    <row r="9" spans="1:16" ht="15">
      <c r="A9" s="15" t="s">
        <v>86</v>
      </c>
      <c r="B9" s="15" t="s">
        <v>101</v>
      </c>
      <c r="C9" s="17">
        <v>21.786666666666665</v>
      </c>
      <c r="D9" s="15">
        <f t="shared" si="0"/>
        <v>5.1716845464682581</v>
      </c>
      <c r="E9" s="15">
        <f t="shared" si="1"/>
        <v>148485.67120471658</v>
      </c>
      <c r="F9" s="17">
        <v>15.04</v>
      </c>
      <c r="G9" s="15">
        <f t="shared" si="2"/>
        <v>7.3378454596728711</v>
      </c>
      <c r="H9" s="15">
        <f t="shared" si="3"/>
        <v>21769349.890587606</v>
      </c>
      <c r="I9" s="18">
        <f t="shared" si="4"/>
        <v>6.8208592333258971E-3</v>
      </c>
      <c r="K9" s="1" t="s">
        <v>87</v>
      </c>
      <c r="L9">
        <f>I24</f>
        <v>1.9652352844242481E-3</v>
      </c>
      <c r="M9">
        <f>I25</f>
        <v>3.990453937763901E-3</v>
      </c>
      <c r="N9">
        <f>I26</f>
        <v>1.7400997088096203E-3</v>
      </c>
      <c r="O9">
        <f>I27</f>
        <v>3.5314323210063015E-3</v>
      </c>
      <c r="P9">
        <f t="shared" si="5"/>
        <v>2.8068053130010178E-3</v>
      </c>
    </row>
    <row r="10" spans="1:16" ht="15">
      <c r="A10" s="15" t="s">
        <v>88</v>
      </c>
      <c r="B10" s="15" t="s">
        <v>101</v>
      </c>
      <c r="C10" s="17">
        <v>21.396666666666665</v>
      </c>
      <c r="D10" s="15">
        <f t="shared" si="0"/>
        <v>5.2841542661591117</v>
      </c>
      <c r="E10" s="15">
        <f t="shared" si="1"/>
        <v>192377.49535033802</v>
      </c>
      <c r="F10" s="17">
        <v>15.26</v>
      </c>
      <c r="G10" s="15">
        <f t="shared" si="2"/>
        <v>7.2725383679164075</v>
      </c>
      <c r="H10" s="15">
        <f t="shared" si="3"/>
        <v>18730025.468533728</v>
      </c>
      <c r="I10" s="18">
        <f t="shared" si="4"/>
        <v>1.027107494720338E-2</v>
      </c>
    </row>
    <row r="11" spans="1:16" ht="15">
      <c r="A11" s="15" t="s">
        <v>89</v>
      </c>
      <c r="B11" s="15" t="s">
        <v>101</v>
      </c>
      <c r="C11" s="17">
        <v>22.49</v>
      </c>
      <c r="D11" s="15">
        <f t="shared" si="0"/>
        <v>4.9688545391625336</v>
      </c>
      <c r="E11" s="15">
        <f t="shared" si="1"/>
        <v>93079.606618244026</v>
      </c>
      <c r="F11" s="17">
        <v>15.06</v>
      </c>
      <c r="G11" s="15">
        <f t="shared" si="2"/>
        <v>7.3319084513313735</v>
      </c>
      <c r="H11" s="15">
        <f t="shared" si="3"/>
        <v>21473777.621914748</v>
      </c>
      <c r="I11" s="18">
        <f t="shared" si="4"/>
        <v>4.3345706683323854E-3</v>
      </c>
      <c r="K11" s="1"/>
    </row>
    <row r="12" spans="1:16" ht="15">
      <c r="A12" s="31" t="s">
        <v>9</v>
      </c>
      <c r="B12" s="31" t="s">
        <v>105</v>
      </c>
      <c r="C12" s="29">
        <v>23.14</v>
      </c>
      <c r="D12" s="26">
        <f t="shared" si="0"/>
        <v>4.7814050063444453</v>
      </c>
      <c r="E12" s="26">
        <f t="shared" si="1"/>
        <v>60451.211135915357</v>
      </c>
      <c r="F12" s="30">
        <v>14.65</v>
      </c>
      <c r="G12" s="26">
        <f t="shared" si="2"/>
        <v>7.4536171223320578</v>
      </c>
      <c r="H12" s="26">
        <f t="shared" si="3"/>
        <v>28419545.116921481</v>
      </c>
      <c r="I12" s="28">
        <f t="shared" si="4"/>
        <v>2.1270998845059515E-3</v>
      </c>
      <c r="K12" s="9"/>
      <c r="L12" s="23">
        <v>1</v>
      </c>
      <c r="M12" s="23">
        <v>2</v>
      </c>
      <c r="N12" s="23">
        <v>3</v>
      </c>
      <c r="O12" s="23">
        <v>4</v>
      </c>
      <c r="P12" s="23" t="s">
        <v>78</v>
      </c>
    </row>
    <row r="13" spans="1:16" ht="15">
      <c r="A13" s="32" t="s">
        <v>10</v>
      </c>
      <c r="B13" s="31" t="s">
        <v>105</v>
      </c>
      <c r="C13" s="29">
        <v>23.996666666666666</v>
      </c>
      <c r="D13" s="26">
        <f t="shared" si="0"/>
        <v>4.5343561348867611</v>
      </c>
      <c r="E13" s="26">
        <f t="shared" si="1"/>
        <v>34225.999123094232</v>
      </c>
      <c r="F13" s="30">
        <v>16.783333333333331</v>
      </c>
      <c r="G13" s="26">
        <f t="shared" si="2"/>
        <v>6.8203362325724077</v>
      </c>
      <c r="H13" s="26">
        <f t="shared" si="3"/>
        <v>6612051.5764813134</v>
      </c>
      <c r="I13" s="28">
        <f t="shared" si="4"/>
        <v>5.1763055274453903E-3</v>
      </c>
      <c r="K13" s="23" t="s">
        <v>79</v>
      </c>
      <c r="L13" s="9">
        <f>L4/$P$4*100</f>
        <v>142.95914379123386</v>
      </c>
      <c r="M13" s="9">
        <f>M4/$P$4*100</f>
        <v>79.213221218785137</v>
      </c>
      <c r="N13" s="9">
        <f>N4/$P$4*100</f>
        <v>80.391517911515024</v>
      </c>
      <c r="O13" s="9">
        <f>O4/$P$4*100</f>
        <v>97.436117078465955</v>
      </c>
      <c r="P13" s="9">
        <f>AVERAGE(L13:O13)</f>
        <v>100</v>
      </c>
    </row>
    <row r="14" spans="1:16" ht="15">
      <c r="A14" s="32" t="s">
        <v>90</v>
      </c>
      <c r="B14" s="31" t="s">
        <v>105</v>
      </c>
      <c r="C14" s="29">
        <v>22.36</v>
      </c>
      <c r="D14" s="26">
        <f t="shared" si="0"/>
        <v>5.0063444457261506</v>
      </c>
      <c r="E14" s="26">
        <f t="shared" si="1"/>
        <v>101471.58536438791</v>
      </c>
      <c r="F14" s="30">
        <v>14.49</v>
      </c>
      <c r="G14" s="26">
        <f t="shared" si="2"/>
        <v>7.5011131890640304</v>
      </c>
      <c r="H14" s="26">
        <f t="shared" si="3"/>
        <v>31703936.469922621</v>
      </c>
      <c r="I14" s="28">
        <f t="shared" si="4"/>
        <v>3.2005989370011995E-3</v>
      </c>
      <c r="K14" s="23" t="s">
        <v>103</v>
      </c>
      <c r="L14" s="9">
        <f t="shared" ref="L14:L18" si="6">L5/$P$4*100</f>
        <v>351.57128405728213</v>
      </c>
      <c r="M14" s="9">
        <f t="shared" ref="M14:O18" si="7">M5/$P$4*100</f>
        <v>837.94632193464759</v>
      </c>
      <c r="N14" s="9">
        <f t="shared" si="7"/>
        <v>1261.8072269067393</v>
      </c>
      <c r="O14" s="9">
        <f t="shared" si="7"/>
        <v>532.50439929162349</v>
      </c>
      <c r="P14" s="9">
        <f>AVERAGE(L14:O14)</f>
        <v>745.95730804757318</v>
      </c>
    </row>
    <row r="15" spans="1:16" ht="15">
      <c r="A15" s="32" t="s">
        <v>91</v>
      </c>
      <c r="B15" s="31" t="s">
        <v>105</v>
      </c>
      <c r="C15" s="29">
        <v>23.686666666666667</v>
      </c>
      <c r="D15" s="26">
        <f t="shared" si="0"/>
        <v>4.6237551428461563</v>
      </c>
      <c r="E15" s="26">
        <f t="shared" si="1"/>
        <v>42048.948770331779</v>
      </c>
      <c r="F15" s="30">
        <v>15.44</v>
      </c>
      <c r="G15" s="26">
        <f t="shared" si="2"/>
        <v>7.2191052928429373</v>
      </c>
      <c r="H15" s="26">
        <f t="shared" si="3"/>
        <v>16561714.464948958</v>
      </c>
      <c r="I15" s="28">
        <f t="shared" si="4"/>
        <v>2.5389248715357183E-3</v>
      </c>
      <c r="K15" s="23" t="s">
        <v>82</v>
      </c>
      <c r="L15" s="9">
        <f t="shared" si="6"/>
        <v>261.315394972646</v>
      </c>
      <c r="M15" s="9">
        <f t="shared" si="7"/>
        <v>635.91199137207138</v>
      </c>
      <c r="N15" s="9">
        <f t="shared" si="7"/>
        <v>393.19534614415011</v>
      </c>
      <c r="O15" s="9">
        <f t="shared" si="7"/>
        <v>311.90832195702393</v>
      </c>
      <c r="P15" s="9">
        <f t="shared" ref="P15:P18" si="8">AVERAGE(L15:O15)</f>
        <v>400.58276361147284</v>
      </c>
    </row>
    <row r="16" spans="1:16" ht="15">
      <c r="A16" s="19" t="s">
        <v>92</v>
      </c>
      <c r="B16" s="20" t="s">
        <v>106</v>
      </c>
      <c r="C16" s="16">
        <v>20.106666666666669</v>
      </c>
      <c r="D16" s="15">
        <f t="shared" si="0"/>
        <v>5.6561694928288526</v>
      </c>
      <c r="E16" s="15">
        <f t="shared" si="1"/>
        <v>453074.36748978007</v>
      </c>
      <c r="F16" s="17">
        <v>13.979999999999999</v>
      </c>
      <c r="G16" s="15">
        <f t="shared" si="2"/>
        <v>7.6525069017721981</v>
      </c>
      <c r="H16" s="15">
        <f t="shared" si="3"/>
        <v>44926946.436695091</v>
      </c>
      <c r="I16" s="18">
        <f t="shared" si="4"/>
        <v>1.0084690890982108E-2</v>
      </c>
      <c r="K16" s="23" t="s">
        <v>104</v>
      </c>
      <c r="L16" s="9">
        <f t="shared" si="6"/>
        <v>1238.9098427157858</v>
      </c>
      <c r="M16" s="9">
        <f t="shared" si="7"/>
        <v>2186.298755024407</v>
      </c>
      <c r="N16" s="9">
        <f t="shared" si="7"/>
        <v>1613.5852011894124</v>
      </c>
      <c r="O16" s="9">
        <f t="shared" si="7"/>
        <v>1359.4915849362469</v>
      </c>
      <c r="P16" s="9">
        <f t="shared" si="8"/>
        <v>1599.571345966463</v>
      </c>
    </row>
    <row r="17" spans="1:16" ht="15">
      <c r="A17" s="19" t="s">
        <v>93</v>
      </c>
      <c r="B17" s="20" t="s">
        <v>106</v>
      </c>
      <c r="C17" s="16">
        <v>20.023333333333333</v>
      </c>
      <c r="D17" s="15">
        <f t="shared" si="0"/>
        <v>5.6802014842157877</v>
      </c>
      <c r="E17" s="15">
        <f t="shared" si="1"/>
        <v>478852.19687697734</v>
      </c>
      <c r="F17" s="17">
        <v>14.729999999999999</v>
      </c>
      <c r="G17" s="15">
        <f t="shared" si="2"/>
        <v>7.429869088966071</v>
      </c>
      <c r="H17" s="15">
        <f t="shared" si="3"/>
        <v>26907236.066432469</v>
      </c>
      <c r="I17" s="18">
        <f t="shared" si="4"/>
        <v>1.7796409697923558E-2</v>
      </c>
      <c r="K17" s="23" t="s">
        <v>85</v>
      </c>
      <c r="L17" s="9">
        <f t="shared" si="6"/>
        <v>34.719497476057967</v>
      </c>
      <c r="M17" s="9">
        <f t="shared" si="7"/>
        <v>71.636817218252887</v>
      </c>
      <c r="N17" s="9">
        <f t="shared" si="7"/>
        <v>75.973396550561759</v>
      </c>
      <c r="O17" s="9">
        <f t="shared" si="7"/>
        <v>60.048497418211035</v>
      </c>
      <c r="P17" s="9">
        <f t="shared" si="8"/>
        <v>60.594552165770914</v>
      </c>
    </row>
    <row r="18" spans="1:16" ht="15">
      <c r="A18" s="19" t="s">
        <v>94</v>
      </c>
      <c r="B18" s="20" t="s">
        <v>106</v>
      </c>
      <c r="C18" s="16">
        <v>20.22</v>
      </c>
      <c r="D18" s="15">
        <f t="shared" si="0"/>
        <v>5.6234859845426231</v>
      </c>
      <c r="E18" s="15">
        <f t="shared" si="1"/>
        <v>420228.96592038881</v>
      </c>
      <c r="F18" s="17">
        <v>14.476666666666668</v>
      </c>
      <c r="G18" s="15">
        <f t="shared" si="2"/>
        <v>7.5050711946250281</v>
      </c>
      <c r="H18" s="15">
        <f t="shared" si="3"/>
        <v>31994195.529334687</v>
      </c>
      <c r="I18" s="18">
        <f t="shared" si="4"/>
        <v>1.3134537654965922E-2</v>
      </c>
      <c r="K18" s="23" t="s">
        <v>87</v>
      </c>
      <c r="L18" s="9">
        <f t="shared" si="6"/>
        <v>241.43023950320082</v>
      </c>
      <c r="M18" s="9">
        <f t="shared" si="7"/>
        <v>490.22946898853388</v>
      </c>
      <c r="N18" s="9">
        <f t="shared" si="7"/>
        <v>213.77220976389927</v>
      </c>
      <c r="O18" s="9">
        <f t="shared" si="7"/>
        <v>433.8384099895087</v>
      </c>
      <c r="P18" s="9">
        <f t="shared" si="8"/>
        <v>344.81758206128563</v>
      </c>
    </row>
    <row r="19" spans="1:16" ht="15">
      <c r="A19" s="19" t="s">
        <v>95</v>
      </c>
      <c r="B19" s="20" t="s">
        <v>106</v>
      </c>
      <c r="C19" s="16">
        <v>20.546666666666667</v>
      </c>
      <c r="D19" s="15">
        <f t="shared" si="0"/>
        <v>5.5292805783058405</v>
      </c>
      <c r="E19" s="15">
        <f t="shared" si="1"/>
        <v>338283.3153944604</v>
      </c>
      <c r="F19" s="17">
        <v>14.543333333333331</v>
      </c>
      <c r="G19" s="15">
        <f t="shared" si="2"/>
        <v>7.485281166820041</v>
      </c>
      <c r="H19" s="15">
        <f t="shared" si="3"/>
        <v>30568995.416664615</v>
      </c>
      <c r="I19" s="18">
        <f t="shared" si="4"/>
        <v>1.1066222843883382E-2</v>
      </c>
    </row>
    <row r="20" spans="1:16" ht="15">
      <c r="A20" s="31" t="s">
        <v>11</v>
      </c>
      <c r="B20" s="31" t="s">
        <v>107</v>
      </c>
      <c r="C20" s="29">
        <v>27.36</v>
      </c>
      <c r="D20" s="26">
        <f t="shared" si="0"/>
        <v>3.5644249625100932</v>
      </c>
      <c r="E20" s="26">
        <f t="shared" si="1"/>
        <v>3667.9631382349867</v>
      </c>
      <c r="F20" s="30">
        <v>15.796666666666667</v>
      </c>
      <c r="G20" s="26">
        <f t="shared" si="2"/>
        <v>7.1132286440862451</v>
      </c>
      <c r="H20" s="26">
        <f t="shared" si="3"/>
        <v>12978623.799550204</v>
      </c>
      <c r="I20" s="28">
        <f t="shared" si="4"/>
        <v>2.8261572219714898E-4</v>
      </c>
    </row>
    <row r="21" spans="1:16" ht="15">
      <c r="A21" s="31" t="s">
        <v>12</v>
      </c>
      <c r="B21" s="31" t="s">
        <v>107</v>
      </c>
      <c r="C21" s="29">
        <v>28.283333333333331</v>
      </c>
      <c r="D21" s="26">
        <f t="shared" si="0"/>
        <v>3.2981504979428617</v>
      </c>
      <c r="E21" s="26">
        <f t="shared" si="1"/>
        <v>1986.783286673445</v>
      </c>
      <c r="F21" s="30">
        <v>17.753333333333334</v>
      </c>
      <c r="G21" s="26">
        <f t="shared" si="2"/>
        <v>6.5323913280098154</v>
      </c>
      <c r="H21" s="26">
        <f t="shared" si="3"/>
        <v>3407150.5819474254</v>
      </c>
      <c r="I21" s="28">
        <f t="shared" si="4"/>
        <v>5.831216551450036E-4</v>
      </c>
      <c r="K21" s="1"/>
    </row>
    <row r="22" spans="1:16" ht="15">
      <c r="A22" s="32" t="s">
        <v>96</v>
      </c>
      <c r="B22" s="32" t="s">
        <v>107</v>
      </c>
      <c r="C22" s="29">
        <v>24.753333333333334</v>
      </c>
      <c r="D22" s="26">
        <f t="shared" si="0"/>
        <v>4.3161456530933977</v>
      </c>
      <c r="E22" s="26">
        <f t="shared" si="1"/>
        <v>20708.357464210923</v>
      </c>
      <c r="F22" s="30">
        <v>14.410000000000002</v>
      </c>
      <c r="G22" s="26">
        <f t="shared" si="2"/>
        <v>7.5248612224300162</v>
      </c>
      <c r="H22" s="26">
        <f t="shared" si="3"/>
        <v>33485841.900164992</v>
      </c>
      <c r="I22" s="28">
        <f t="shared" si="4"/>
        <v>6.1842128759823382E-4</v>
      </c>
      <c r="K22" s="1"/>
    </row>
    <row r="23" spans="1:16" ht="15">
      <c r="A23" s="31" t="s">
        <v>97</v>
      </c>
      <c r="B23" s="31" t="s">
        <v>107</v>
      </c>
      <c r="C23" s="29">
        <v>24.783333333333331</v>
      </c>
      <c r="D23" s="26">
        <f t="shared" si="0"/>
        <v>4.3074941361941015</v>
      </c>
      <c r="E23" s="26">
        <f t="shared" si="1"/>
        <v>20299.911109132077</v>
      </c>
      <c r="F23" s="30">
        <v>14.095000000000001</v>
      </c>
      <c r="G23" s="26">
        <f t="shared" si="2"/>
        <v>7.6183691038085914</v>
      </c>
      <c r="H23" s="26">
        <f t="shared" si="3"/>
        <v>41530685.904725656</v>
      </c>
      <c r="I23" s="28">
        <f t="shared" si="4"/>
        <v>4.8879306148955776E-4</v>
      </c>
      <c r="K23" s="1"/>
    </row>
    <row r="24" spans="1:16" ht="15">
      <c r="A24" s="20" t="s">
        <v>98</v>
      </c>
      <c r="B24" s="20" t="s">
        <v>108</v>
      </c>
      <c r="C24" s="16">
        <v>22.820000000000004</v>
      </c>
      <c r="D24" s="15">
        <f t="shared" si="0"/>
        <v>4.8736878532702717</v>
      </c>
      <c r="E24" s="15">
        <f t="shared" si="1"/>
        <v>74763.195107086765</v>
      </c>
      <c r="F24" s="21">
        <v>14.223333333333334</v>
      </c>
      <c r="G24" s="15">
        <f t="shared" si="2"/>
        <v>7.5802733002839862</v>
      </c>
      <c r="H24" s="15">
        <f t="shared" si="3"/>
        <v>38042872.37239892</v>
      </c>
      <c r="I24" s="18">
        <f t="shared" si="4"/>
        <v>1.9652352844242481E-3</v>
      </c>
      <c r="K24" s="1"/>
    </row>
    <row r="25" spans="1:16" ht="15">
      <c r="A25" s="19" t="s">
        <v>99</v>
      </c>
      <c r="B25" s="20" t="s">
        <v>108</v>
      </c>
      <c r="C25" s="16">
        <v>21.87</v>
      </c>
      <c r="D25" s="15">
        <f t="shared" si="0"/>
        <v>5.1476525550813239</v>
      </c>
      <c r="E25" s="15">
        <f t="shared" si="1"/>
        <v>140492.31057335297</v>
      </c>
      <c r="F25" s="21">
        <v>14.336666666666666</v>
      </c>
      <c r="G25" s="15">
        <f t="shared" si="2"/>
        <v>7.5466302530155058</v>
      </c>
      <c r="H25" s="15">
        <f t="shared" si="3"/>
        <v>35207099.935121551</v>
      </c>
      <c r="I25" s="18">
        <f t="shared" si="4"/>
        <v>3.990453937763901E-3</v>
      </c>
      <c r="K25" s="1"/>
    </row>
    <row r="26" spans="1:16" ht="15">
      <c r="A26" s="20" t="s">
        <v>43</v>
      </c>
      <c r="B26" s="20" t="s">
        <v>108</v>
      </c>
      <c r="C26" s="16">
        <v>22.889999999999997</v>
      </c>
      <c r="D26" s="15">
        <f t="shared" si="0"/>
        <v>4.8535009805052489</v>
      </c>
      <c r="E26" s="15">
        <f t="shared" si="1"/>
        <v>71367.581638424177</v>
      </c>
      <c r="F26" s="21">
        <v>14.113333333333332</v>
      </c>
      <c r="G26" s="15">
        <f t="shared" si="2"/>
        <v>7.6129268461622202</v>
      </c>
      <c r="H26" s="15">
        <f t="shared" si="3"/>
        <v>41013501.282202855</v>
      </c>
      <c r="I26" s="18">
        <f t="shared" si="4"/>
        <v>1.7400997088096203E-3</v>
      </c>
      <c r="K26" s="1"/>
    </row>
    <row r="27" spans="1:16" ht="15">
      <c r="A27" s="20" t="s">
        <v>44</v>
      </c>
      <c r="B27" s="20" t="s">
        <v>108</v>
      </c>
      <c r="C27" s="16">
        <v>22.263333333333332</v>
      </c>
      <c r="D27" s="15">
        <f t="shared" si="0"/>
        <v>5.0342215557349945</v>
      </c>
      <c r="E27" s="15">
        <f t="shared" si="1"/>
        <v>108198.5786584485</v>
      </c>
      <c r="F27" s="21">
        <v>14.54</v>
      </c>
      <c r="G27" s="15">
        <f t="shared" si="2"/>
        <v>7.4862706682102891</v>
      </c>
      <c r="H27" s="15">
        <f t="shared" si="3"/>
        <v>30638723.561214026</v>
      </c>
      <c r="I27" s="18">
        <f t="shared" si="4"/>
        <v>3.5314323210063015E-3</v>
      </c>
    </row>
  </sheetData>
  <mergeCells count="1">
    <mergeCell ref="F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1A</vt:lpstr>
      <vt:lpstr>Figure 1B</vt:lpstr>
      <vt:lpstr>Figure 2B</vt:lpstr>
      <vt:lpstr>Figure 2C</vt:lpstr>
      <vt:lpstr>Figure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Faught</dc:creator>
  <cp:lastModifiedBy>Matt Vijayan</cp:lastModifiedBy>
  <dcterms:created xsi:type="dcterms:W3CDTF">2015-12-09T18:31:12Z</dcterms:created>
  <dcterms:modified xsi:type="dcterms:W3CDTF">2016-01-22T22:06:18Z</dcterms:modified>
</cp:coreProperties>
</file>