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esearch Fun\Slave Makers\Slave Maker Manuscirpts\Ecology of D-M\Submission\J Animal Ecology\Dryad\Data\"/>
    </mc:Choice>
  </mc:AlternateContent>
  <xr:revisionPtr revIDLastSave="0" documentId="8_{D89E996C-7985-463D-A072-4567F218B3AF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Demographics___Total" sheetId="1" r:id="rId1"/>
    <sheet name="MAD" sheetId="3" r:id="rId2"/>
    <sheet name="Calculations" sheetId="2" r:id="rId3"/>
    <sheet name="Calculations_3mCutoff" sheetId="5" r:id="rId4"/>
    <sheet name="Demographics_3mCutoff" sheetId="4" r:id="rId5"/>
  </sheets>
  <definedNames>
    <definedName name="Demographics___Total">Demographics___Total!$A$1:$S$96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D10" i="5"/>
  <c r="E9" i="5"/>
  <c r="D9" i="5"/>
  <c r="E8" i="5"/>
  <c r="D8" i="5"/>
  <c r="E7" i="5"/>
  <c r="D7" i="5"/>
  <c r="E6" i="5"/>
  <c r="D6" i="5"/>
  <c r="E5" i="5"/>
  <c r="D5" i="5"/>
  <c r="E4" i="5"/>
  <c r="D4" i="5"/>
  <c r="E3" i="5"/>
  <c r="D3" i="5"/>
  <c r="E2" i="5"/>
  <c r="D2" i="5"/>
  <c r="E11" i="5" l="1"/>
  <c r="E12" i="5"/>
  <c r="G60" i="4"/>
  <c r="G62" i="4" s="1"/>
  <c r="F10" i="5"/>
  <c r="F9" i="5"/>
  <c r="F8" i="5"/>
  <c r="F7" i="5"/>
  <c r="F6" i="5"/>
  <c r="F5" i="5"/>
  <c r="F4" i="5"/>
  <c r="F3" i="5"/>
  <c r="F2" i="5"/>
  <c r="G58" i="4"/>
  <c r="J5" i="5" l="1"/>
  <c r="J2" i="5"/>
  <c r="G57" i="4" l="1"/>
  <c r="L2" i="5"/>
  <c r="AF2" i="5" s="1"/>
  <c r="N2" i="5"/>
  <c r="L3" i="5"/>
  <c r="N3" i="5"/>
  <c r="L4" i="5"/>
  <c r="AF4" i="5" s="1"/>
  <c r="N4" i="5"/>
  <c r="L5" i="5"/>
  <c r="N5" i="5"/>
  <c r="L6" i="5"/>
  <c r="N6" i="5"/>
  <c r="L7" i="5"/>
  <c r="N7" i="5"/>
  <c r="L8" i="5"/>
  <c r="N8" i="5"/>
  <c r="L9" i="5"/>
  <c r="N9" i="5"/>
  <c r="L10" i="5"/>
  <c r="N10" i="5"/>
  <c r="H2" i="5"/>
  <c r="K10" i="5"/>
  <c r="H10" i="5"/>
  <c r="K9" i="5"/>
  <c r="H9" i="5"/>
  <c r="K8" i="5"/>
  <c r="H8" i="5"/>
  <c r="K7" i="5"/>
  <c r="H7" i="5"/>
  <c r="K6" i="5"/>
  <c r="H6" i="5"/>
  <c r="K5" i="5"/>
  <c r="H5" i="5"/>
  <c r="I5" i="5" s="1"/>
  <c r="K4" i="5"/>
  <c r="H4" i="5"/>
  <c r="K3" i="5"/>
  <c r="K2" i="5"/>
  <c r="AC4" i="5"/>
  <c r="G5" i="5"/>
  <c r="H3" i="5"/>
  <c r="G2" i="5"/>
  <c r="B10" i="5"/>
  <c r="C10" i="5"/>
  <c r="B9" i="5"/>
  <c r="C9" i="5"/>
  <c r="B8" i="5"/>
  <c r="C8" i="5"/>
  <c r="B7" i="5"/>
  <c r="C7" i="5"/>
  <c r="B6" i="5"/>
  <c r="C6" i="5"/>
  <c r="B5" i="5"/>
  <c r="C5" i="5"/>
  <c r="B4" i="5"/>
  <c r="C4" i="5"/>
  <c r="B3" i="5"/>
  <c r="C3" i="5"/>
  <c r="B2" i="5"/>
  <c r="C2" i="5"/>
  <c r="J51" i="4"/>
  <c r="K51" i="4" s="1"/>
  <c r="J48" i="4"/>
  <c r="K48" i="4" s="1"/>
  <c r="J47" i="4"/>
  <c r="J50" i="4"/>
  <c r="K50" i="4" s="1"/>
  <c r="J53" i="4"/>
  <c r="K53" i="4" s="1"/>
  <c r="J49" i="4"/>
  <c r="K49" i="4" s="1"/>
  <c r="J52" i="4"/>
  <c r="K52" i="4" s="1"/>
  <c r="J55" i="4"/>
  <c r="K55" i="4" s="1"/>
  <c r="J56" i="4"/>
  <c r="K56" i="4" s="1"/>
  <c r="J54" i="4"/>
  <c r="K54" i="4" s="1"/>
  <c r="J40" i="4"/>
  <c r="K40" i="4" s="1"/>
  <c r="J41" i="4"/>
  <c r="K41" i="4" s="1"/>
  <c r="J43" i="4"/>
  <c r="K43" i="4" s="1"/>
  <c r="J46" i="4"/>
  <c r="K46" i="4" s="1"/>
  <c r="J44" i="4"/>
  <c r="K44" i="4" s="1"/>
  <c r="J42" i="4"/>
  <c r="K42" i="4" s="1"/>
  <c r="J39" i="4"/>
  <c r="J38" i="4"/>
  <c r="K38" i="4" s="1"/>
  <c r="J37" i="4"/>
  <c r="K37" i="4" s="1"/>
  <c r="J36" i="4"/>
  <c r="V8" i="5" s="1"/>
  <c r="J32" i="4"/>
  <c r="K32" i="4" s="1"/>
  <c r="J31" i="4"/>
  <c r="K31" i="4" s="1"/>
  <c r="J34" i="4"/>
  <c r="K34" i="4" s="1"/>
  <c r="J35" i="4"/>
  <c r="K35" i="4" s="1"/>
  <c r="J33" i="4"/>
  <c r="K33" i="4" s="1"/>
  <c r="J30" i="4"/>
  <c r="K30" i="4" s="1"/>
  <c r="J29" i="4"/>
  <c r="Q7" i="5" s="1"/>
  <c r="J28" i="4"/>
  <c r="K28" i="4" s="1"/>
  <c r="J27" i="4"/>
  <c r="K27" i="4" s="1"/>
  <c r="J26" i="4"/>
  <c r="K26" i="4" s="1"/>
  <c r="J25" i="4"/>
  <c r="J24" i="4"/>
  <c r="K24" i="4" s="1"/>
  <c r="J20" i="4"/>
  <c r="J23" i="4"/>
  <c r="K23" i="4" s="1"/>
  <c r="J22" i="4"/>
  <c r="K22" i="4" s="1"/>
  <c r="J21" i="4"/>
  <c r="K21" i="4" s="1"/>
  <c r="J18" i="4"/>
  <c r="K18" i="4" s="1"/>
  <c r="J19" i="4"/>
  <c r="K19" i="4" s="1"/>
  <c r="J16" i="4"/>
  <c r="K16" i="4" s="1"/>
  <c r="J17" i="4"/>
  <c r="K17" i="4" s="1"/>
  <c r="J15" i="4"/>
  <c r="J14" i="4"/>
  <c r="K14" i="4" s="1"/>
  <c r="J12" i="4"/>
  <c r="J13" i="4"/>
  <c r="K13" i="4" s="1"/>
  <c r="J9" i="4"/>
  <c r="K9" i="4" s="1"/>
  <c r="J10" i="4"/>
  <c r="K10" i="4" s="1"/>
  <c r="J11" i="4"/>
  <c r="K11" i="4" s="1"/>
  <c r="J6" i="4"/>
  <c r="K6" i="4" s="1"/>
  <c r="J3" i="4"/>
  <c r="K3" i="4" s="1"/>
  <c r="J4" i="4"/>
  <c r="K4" i="4" s="1"/>
  <c r="J2" i="4"/>
  <c r="J7" i="4"/>
  <c r="K7" i="4" s="1"/>
  <c r="J5" i="4"/>
  <c r="K5" i="4" s="1"/>
  <c r="J8" i="4"/>
  <c r="K8" i="4" s="1"/>
  <c r="AC7" i="5" l="1"/>
  <c r="AF7" i="5"/>
  <c r="AC6" i="5"/>
  <c r="AF6" i="5"/>
  <c r="AC5" i="5"/>
  <c r="AF5" i="5"/>
  <c r="AC10" i="5"/>
  <c r="AF10" i="5"/>
  <c r="O5" i="5"/>
  <c r="O10" i="5"/>
  <c r="O3" i="5"/>
  <c r="AC9" i="5"/>
  <c r="AF9" i="5"/>
  <c r="AC3" i="5"/>
  <c r="AF3" i="5"/>
  <c r="AC8" i="5"/>
  <c r="AF8" i="5"/>
  <c r="Q10" i="5"/>
  <c r="P5" i="5"/>
  <c r="R3" i="5"/>
  <c r="T3" i="5" s="1"/>
  <c r="W9" i="5"/>
  <c r="K36" i="4"/>
  <c r="S8" i="5"/>
  <c r="W5" i="5"/>
  <c r="K12" i="4"/>
  <c r="S6" i="5"/>
  <c r="K25" i="4"/>
  <c r="S4" i="5"/>
  <c r="W4" i="5"/>
  <c r="P10" i="5"/>
  <c r="R8" i="5"/>
  <c r="Q3" i="5"/>
  <c r="Q8" i="5"/>
  <c r="V6" i="5"/>
  <c r="P3" i="5"/>
  <c r="K2" i="4"/>
  <c r="S5" i="5"/>
  <c r="J60" i="4"/>
  <c r="J58" i="4"/>
  <c r="J57" i="4"/>
  <c r="K47" i="4"/>
  <c r="S10" i="5"/>
  <c r="K15" i="4"/>
  <c r="V2" i="5"/>
  <c r="S2" i="5"/>
  <c r="R2" i="5"/>
  <c r="K39" i="4"/>
  <c r="S9" i="5"/>
  <c r="W3" i="5"/>
  <c r="P8" i="5"/>
  <c r="R6" i="5"/>
  <c r="O8" i="5"/>
  <c r="Q6" i="5"/>
  <c r="V4" i="5"/>
  <c r="V9" i="5"/>
  <c r="P6" i="5"/>
  <c r="R4" i="5"/>
  <c r="R9" i="5"/>
  <c r="O6" i="5"/>
  <c r="Q4" i="5"/>
  <c r="Q2" i="5"/>
  <c r="W10" i="5"/>
  <c r="Q9" i="5"/>
  <c r="V7" i="5"/>
  <c r="P4" i="5"/>
  <c r="P2" i="5"/>
  <c r="P9" i="5"/>
  <c r="R7" i="5"/>
  <c r="O4" i="5"/>
  <c r="O2" i="5"/>
  <c r="W8" i="5"/>
  <c r="O9" i="5"/>
  <c r="V5" i="5"/>
  <c r="W2" i="5"/>
  <c r="W15" i="5" s="1"/>
  <c r="K29" i="4"/>
  <c r="S7" i="5"/>
  <c r="U7" i="5" s="1"/>
  <c r="W7" i="5"/>
  <c r="V10" i="5"/>
  <c r="P7" i="5"/>
  <c r="R5" i="5"/>
  <c r="R11" i="5" s="1"/>
  <c r="K20" i="4"/>
  <c r="S3" i="5"/>
  <c r="W6" i="5"/>
  <c r="R10" i="5"/>
  <c r="O7" i="5"/>
  <c r="Q5" i="5"/>
  <c r="U5" i="5" s="1"/>
  <c r="V3" i="5"/>
  <c r="G59" i="4"/>
  <c r="G61" i="4"/>
  <c r="G9" i="5"/>
  <c r="J9" i="5"/>
  <c r="G3" i="5"/>
  <c r="J3" i="5"/>
  <c r="G6" i="5"/>
  <c r="J6" i="5"/>
  <c r="G10" i="5"/>
  <c r="J10" i="5"/>
  <c r="G4" i="5"/>
  <c r="J4" i="5"/>
  <c r="G8" i="5"/>
  <c r="J8" i="5"/>
  <c r="G7" i="5"/>
  <c r="J7" i="5"/>
  <c r="T9" i="5"/>
  <c r="I4" i="5"/>
  <c r="I6" i="5"/>
  <c r="I8" i="5"/>
  <c r="I10" i="5"/>
  <c r="T7" i="5"/>
  <c r="I3" i="5"/>
  <c r="I7" i="5"/>
  <c r="I9" i="5"/>
  <c r="I2" i="5"/>
  <c r="T8" i="5"/>
  <c r="T4" i="5"/>
  <c r="K11" i="5"/>
  <c r="L13" i="5"/>
  <c r="H11" i="5"/>
  <c r="L11" i="5"/>
  <c r="L12" i="5"/>
  <c r="L15" i="5"/>
  <c r="AC2" i="5"/>
  <c r="L14" i="5"/>
  <c r="L20" i="5" s="1"/>
  <c r="L21" i="5" s="1"/>
  <c r="M9" i="2"/>
  <c r="M10" i="2"/>
  <c r="U4" i="5" l="1"/>
  <c r="T2" i="5"/>
  <c r="U2" i="5"/>
  <c r="U11" i="5" s="1"/>
  <c r="U8" i="5"/>
  <c r="U10" i="5"/>
  <c r="W14" i="5"/>
  <c r="W16" i="5" s="1"/>
  <c r="U6" i="5"/>
  <c r="W13" i="5"/>
  <c r="W17" i="5" s="1"/>
  <c r="V11" i="5"/>
  <c r="U9" i="5"/>
  <c r="T6" i="5"/>
  <c r="J59" i="4"/>
  <c r="T10" i="5"/>
  <c r="J62" i="4"/>
  <c r="J61" i="4"/>
  <c r="AD6" i="5"/>
  <c r="Z6" i="5"/>
  <c r="AA6" i="5" s="1"/>
  <c r="Y6" i="5"/>
  <c r="AB6" i="5" s="1"/>
  <c r="X6" i="5"/>
  <c r="AD5" i="5"/>
  <c r="Z5" i="5"/>
  <c r="X5" i="5"/>
  <c r="Y5" i="5"/>
  <c r="AB5" i="5" s="1"/>
  <c r="AD7" i="5"/>
  <c r="Z7" i="5"/>
  <c r="Y7" i="5"/>
  <c r="X7" i="5"/>
  <c r="Z4" i="5"/>
  <c r="AD4" i="5"/>
  <c r="Y4" i="5"/>
  <c r="AB4" i="5" s="1"/>
  <c r="X4" i="5"/>
  <c r="W11" i="5"/>
  <c r="W12" i="5"/>
  <c r="AD9" i="5"/>
  <c r="Z9" i="5"/>
  <c r="AA9" i="5" s="1"/>
  <c r="Y9" i="5"/>
  <c r="X9" i="5"/>
  <c r="AD3" i="5"/>
  <c r="Z3" i="5"/>
  <c r="Y3" i="5"/>
  <c r="X3" i="5"/>
  <c r="AD8" i="5"/>
  <c r="Z8" i="5"/>
  <c r="Y8" i="5"/>
  <c r="AB8" i="5" s="1"/>
  <c r="X8" i="5"/>
  <c r="I11" i="5"/>
  <c r="T5" i="5"/>
  <c r="T11" i="5" s="1"/>
  <c r="U3" i="5"/>
  <c r="AD2" i="5"/>
  <c r="X2" i="5"/>
  <c r="Z2" i="5"/>
  <c r="AA2" i="5" s="1"/>
  <c r="Y2" i="5"/>
  <c r="AB2" i="5" s="1"/>
  <c r="AD10" i="5"/>
  <c r="Y10" i="5"/>
  <c r="X10" i="5"/>
  <c r="Z10" i="5"/>
  <c r="AA10" i="5" s="1"/>
  <c r="J11" i="5"/>
  <c r="G11" i="5"/>
  <c r="L19" i="5"/>
  <c r="L18" i="5"/>
  <c r="L16" i="5"/>
  <c r="AC15" i="5"/>
  <c r="AC11" i="5"/>
  <c r="AC14" i="5"/>
  <c r="AC13" i="5"/>
  <c r="AC12" i="5"/>
  <c r="H101" i="1"/>
  <c r="I101" i="1"/>
  <c r="G101" i="1"/>
  <c r="H100" i="1"/>
  <c r="I100" i="1"/>
  <c r="G100" i="1"/>
  <c r="I13" i="3"/>
  <c r="I25" i="3"/>
  <c r="I37" i="3"/>
  <c r="I38" i="3"/>
  <c r="I41" i="3"/>
  <c r="I50" i="3"/>
  <c r="I53" i="3"/>
  <c r="I54" i="3"/>
  <c r="I66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2" i="3"/>
  <c r="D76" i="3"/>
  <c r="C76" i="3"/>
  <c r="B76" i="3"/>
  <c r="D75" i="3"/>
  <c r="C75" i="3"/>
  <c r="B75" i="3"/>
  <c r="D74" i="3"/>
  <c r="C74" i="3"/>
  <c r="B74" i="3"/>
  <c r="D73" i="3"/>
  <c r="C73" i="3"/>
  <c r="B73" i="3"/>
  <c r="E72" i="3"/>
  <c r="I72" i="3" s="1"/>
  <c r="E71" i="3"/>
  <c r="I71" i="3" s="1"/>
  <c r="E70" i="3"/>
  <c r="I70" i="3" s="1"/>
  <c r="E69" i="3"/>
  <c r="I69" i="3" s="1"/>
  <c r="E68" i="3"/>
  <c r="I68" i="3" s="1"/>
  <c r="E67" i="3"/>
  <c r="I67" i="3" s="1"/>
  <c r="E66" i="3"/>
  <c r="E65" i="3"/>
  <c r="I65" i="3" s="1"/>
  <c r="E64" i="3"/>
  <c r="I64" i="3" s="1"/>
  <c r="E63" i="3"/>
  <c r="I63" i="3" s="1"/>
  <c r="E62" i="3"/>
  <c r="I62" i="3" s="1"/>
  <c r="E61" i="3"/>
  <c r="I61" i="3" s="1"/>
  <c r="E60" i="3"/>
  <c r="I60" i="3" s="1"/>
  <c r="E59" i="3"/>
  <c r="I59" i="3" s="1"/>
  <c r="E58" i="3"/>
  <c r="I58" i="3" s="1"/>
  <c r="E57" i="3"/>
  <c r="I57" i="3" s="1"/>
  <c r="E56" i="3"/>
  <c r="I56" i="3" s="1"/>
  <c r="E55" i="3"/>
  <c r="I55" i="3" s="1"/>
  <c r="E53" i="3"/>
  <c r="E52" i="3"/>
  <c r="I52" i="3" s="1"/>
  <c r="E51" i="3"/>
  <c r="I51" i="3" s="1"/>
  <c r="E50" i="3"/>
  <c r="E49" i="3"/>
  <c r="I49" i="3" s="1"/>
  <c r="E48" i="3"/>
  <c r="I48" i="3" s="1"/>
  <c r="E47" i="3"/>
  <c r="I47" i="3" s="1"/>
  <c r="E46" i="3"/>
  <c r="I46" i="3" s="1"/>
  <c r="E45" i="3"/>
  <c r="I45" i="3" s="1"/>
  <c r="E44" i="3"/>
  <c r="I44" i="3" s="1"/>
  <c r="E43" i="3"/>
  <c r="I43" i="3" s="1"/>
  <c r="E42" i="3"/>
  <c r="I42" i="3" s="1"/>
  <c r="E41" i="3"/>
  <c r="E40" i="3"/>
  <c r="I40" i="3" s="1"/>
  <c r="E39" i="3"/>
  <c r="I39" i="3" s="1"/>
  <c r="E38" i="3"/>
  <c r="E37" i="3"/>
  <c r="E36" i="3"/>
  <c r="I36" i="3" s="1"/>
  <c r="E35" i="3"/>
  <c r="I35" i="3" s="1"/>
  <c r="E34" i="3"/>
  <c r="I34" i="3" s="1"/>
  <c r="E33" i="3"/>
  <c r="I33" i="3" s="1"/>
  <c r="E32" i="3"/>
  <c r="I32" i="3" s="1"/>
  <c r="E31" i="3"/>
  <c r="I31" i="3" s="1"/>
  <c r="E30" i="3"/>
  <c r="I30" i="3" s="1"/>
  <c r="E29" i="3"/>
  <c r="I29" i="3" s="1"/>
  <c r="E28" i="3"/>
  <c r="I28" i="3" s="1"/>
  <c r="E27" i="3"/>
  <c r="I27" i="3" s="1"/>
  <c r="E26" i="3"/>
  <c r="I26" i="3" s="1"/>
  <c r="E25" i="3"/>
  <c r="E24" i="3"/>
  <c r="I24" i="3" s="1"/>
  <c r="E23" i="3"/>
  <c r="I23" i="3" s="1"/>
  <c r="E22" i="3"/>
  <c r="I22" i="3" s="1"/>
  <c r="E21" i="3"/>
  <c r="I21" i="3" s="1"/>
  <c r="E20" i="3"/>
  <c r="I20" i="3" s="1"/>
  <c r="E19" i="3"/>
  <c r="I19" i="3" s="1"/>
  <c r="E18" i="3"/>
  <c r="I18" i="3" s="1"/>
  <c r="E17" i="3"/>
  <c r="I17" i="3" s="1"/>
  <c r="E16" i="3"/>
  <c r="I16" i="3" s="1"/>
  <c r="E15" i="3"/>
  <c r="I15" i="3" s="1"/>
  <c r="E14" i="3"/>
  <c r="I14" i="3" s="1"/>
  <c r="E13" i="3"/>
  <c r="E12" i="3"/>
  <c r="I12" i="3" s="1"/>
  <c r="E11" i="3"/>
  <c r="I11" i="3" s="1"/>
  <c r="E10" i="3"/>
  <c r="I10" i="3" s="1"/>
  <c r="E9" i="3"/>
  <c r="I9" i="3" s="1"/>
  <c r="E8" i="3"/>
  <c r="I8" i="3" s="1"/>
  <c r="E7" i="3"/>
  <c r="I7" i="3" s="1"/>
  <c r="E6" i="3"/>
  <c r="I6" i="3" s="1"/>
  <c r="E5" i="3"/>
  <c r="I5" i="3" s="1"/>
  <c r="E4" i="3"/>
  <c r="I4" i="3" s="1"/>
  <c r="E3" i="3"/>
  <c r="I3" i="3" s="1"/>
  <c r="E2" i="3"/>
  <c r="H98" i="1"/>
  <c r="I98" i="1"/>
  <c r="G98" i="1"/>
  <c r="H97" i="1"/>
  <c r="I97" i="1"/>
  <c r="G97" i="1"/>
  <c r="G95" i="1"/>
  <c r="H73" i="3" l="1"/>
  <c r="F73" i="3"/>
  <c r="G73" i="3"/>
  <c r="AB10" i="5"/>
  <c r="AB7" i="5"/>
  <c r="AB11" i="5" s="1"/>
  <c r="AA7" i="5"/>
  <c r="I73" i="3"/>
  <c r="AB9" i="5"/>
  <c r="AA5" i="5"/>
  <c r="AA8" i="5"/>
  <c r="AB3" i="5"/>
  <c r="AA4" i="5"/>
  <c r="AE11" i="5"/>
  <c r="AA3" i="5"/>
  <c r="AA11" i="5" s="1"/>
  <c r="E76" i="3"/>
  <c r="E74" i="3"/>
  <c r="E73" i="3"/>
  <c r="E75" i="3"/>
  <c r="G96" i="1"/>
  <c r="H96" i="1"/>
  <c r="I96" i="1"/>
  <c r="H95" i="1"/>
  <c r="I95" i="1"/>
  <c r="C3" i="2" l="1"/>
  <c r="D2" i="2"/>
  <c r="T4" i="1" l="1"/>
  <c r="T5" i="1"/>
  <c r="T6" i="1"/>
  <c r="T7" i="1"/>
  <c r="T8" i="1"/>
  <c r="T9" i="1"/>
  <c r="T11" i="1"/>
  <c r="T12" i="1"/>
  <c r="T13" i="1"/>
  <c r="T14" i="1"/>
  <c r="T15" i="1"/>
  <c r="T16" i="1"/>
  <c r="T17" i="1"/>
  <c r="T18" i="1"/>
  <c r="T19" i="1"/>
  <c r="T20" i="1"/>
  <c r="T21" i="1"/>
  <c r="T22" i="1"/>
  <c r="T2" i="1"/>
  <c r="K6" i="2" l="1"/>
  <c r="J6" i="2"/>
  <c r="K2" i="2"/>
  <c r="B10" i="2"/>
  <c r="B9" i="2"/>
  <c r="B8" i="2"/>
  <c r="B7" i="2"/>
  <c r="B6" i="2"/>
  <c r="B5" i="2"/>
  <c r="B4" i="2"/>
  <c r="B3" i="2"/>
  <c r="B2" i="2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L8" i="2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23" i="1"/>
  <c r="C2" i="2"/>
  <c r="K5" i="2" l="1"/>
  <c r="L7" i="2"/>
  <c r="H8" i="2"/>
  <c r="K9" i="2"/>
  <c r="I8" i="2"/>
  <c r="K4" i="2"/>
  <c r="J10" i="2"/>
  <c r="I4" i="2"/>
  <c r="J5" i="2"/>
  <c r="K10" i="2"/>
  <c r="H9" i="2"/>
  <c r="K3" i="2"/>
  <c r="L4" i="2"/>
  <c r="L9" i="2"/>
  <c r="I9" i="2"/>
  <c r="L2" i="2"/>
  <c r="L10" i="2"/>
  <c r="H2" i="2"/>
  <c r="H6" i="2"/>
  <c r="H10" i="2"/>
  <c r="J7" i="2"/>
  <c r="H3" i="2"/>
  <c r="I3" i="2"/>
  <c r="H5" i="2"/>
  <c r="I5" i="2"/>
  <c r="I10" i="2"/>
  <c r="I7" i="2"/>
  <c r="J100" i="1"/>
  <c r="J98" i="1"/>
  <c r="J97" i="1"/>
  <c r="J101" i="1"/>
  <c r="J95" i="1"/>
  <c r="J96" i="1"/>
  <c r="K23" i="1"/>
  <c r="L5" i="2" s="1"/>
  <c r="L6" i="2"/>
  <c r="J2" i="2"/>
  <c r="I6" i="2"/>
  <c r="I2" i="2"/>
  <c r="K7" i="2"/>
  <c r="J8" i="2"/>
  <c r="J3" i="2"/>
  <c r="K8" i="2"/>
  <c r="J9" i="2"/>
  <c r="H7" i="2"/>
  <c r="L3" i="2"/>
  <c r="J4" i="2"/>
  <c r="J12" i="2" s="1"/>
  <c r="H4" i="2"/>
  <c r="G10" i="2"/>
  <c r="G9" i="2"/>
  <c r="G8" i="2"/>
  <c r="G7" i="2"/>
  <c r="G6" i="2"/>
  <c r="G5" i="2"/>
  <c r="G4" i="2"/>
  <c r="G3" i="2"/>
  <c r="G2" i="2"/>
  <c r="E8" i="2"/>
  <c r="M8" i="2" s="1"/>
  <c r="E7" i="2"/>
  <c r="M7" i="2" s="1"/>
  <c r="E6" i="2"/>
  <c r="M6" i="2" s="1"/>
  <c r="E5" i="2"/>
  <c r="M5" i="2" s="1"/>
  <c r="E4" i="2"/>
  <c r="M4" i="2" s="1"/>
  <c r="E3" i="2"/>
  <c r="M3" i="2" s="1"/>
  <c r="E2" i="2"/>
  <c r="D3" i="2"/>
  <c r="D4" i="2"/>
  <c r="D5" i="2"/>
  <c r="D6" i="2"/>
  <c r="D7" i="2"/>
  <c r="D8" i="2"/>
  <c r="D9" i="2"/>
  <c r="D10" i="2"/>
  <c r="C10" i="2"/>
  <c r="C9" i="2"/>
  <c r="C8" i="2"/>
  <c r="C7" i="2"/>
  <c r="C6" i="2"/>
  <c r="C5" i="2"/>
  <c r="C4" i="2"/>
  <c r="J13" i="2" l="1"/>
  <c r="D12" i="2"/>
  <c r="E11" i="2"/>
  <c r="M2" i="2"/>
  <c r="E12" i="2"/>
  <c r="L13" i="2"/>
  <c r="L12" i="2"/>
  <c r="L11" i="2"/>
  <c r="D11" i="2"/>
</calcChain>
</file>

<file path=xl/sharedStrings.xml><?xml version="1.0" encoding="utf-8"?>
<sst xmlns="http://schemas.openxmlformats.org/spreadsheetml/2006/main" count="859" uniqueCount="241">
  <si>
    <t>Plot ID</t>
  </si>
  <si>
    <t>Nest ID</t>
  </si>
  <si>
    <t>Species</t>
  </si>
  <si>
    <t>Distance</t>
  </si>
  <si>
    <t>Angle</t>
  </si>
  <si>
    <t>TlongQ</t>
  </si>
  <si>
    <t>Tw</t>
  </si>
  <si>
    <t>Twpupae</t>
  </si>
  <si>
    <t>Tlarv</t>
  </si>
  <si>
    <t>PamQ</t>
  </si>
  <si>
    <t>Pam Workers</t>
  </si>
  <si>
    <t>Ppup - worker</t>
  </si>
  <si>
    <t>Ppup - queen</t>
  </si>
  <si>
    <t>Ppup - male</t>
  </si>
  <si>
    <t>P Twpup</t>
  </si>
  <si>
    <t>Plarv</t>
  </si>
  <si>
    <t>P Tw</t>
  </si>
  <si>
    <t>A</t>
  </si>
  <si>
    <t>A1</t>
  </si>
  <si>
    <t>Pam</t>
  </si>
  <si>
    <t>0</t>
  </si>
  <si>
    <t>A2</t>
  </si>
  <si>
    <t>Tlong</t>
  </si>
  <si>
    <t>318</t>
  </si>
  <si>
    <t>1</t>
  </si>
  <si>
    <t>A8</t>
  </si>
  <si>
    <t>307</t>
  </si>
  <si>
    <t>A9</t>
  </si>
  <si>
    <t>297</t>
  </si>
  <si>
    <t>A5</t>
  </si>
  <si>
    <t>290</t>
  </si>
  <si>
    <t>A6</t>
  </si>
  <si>
    <t>288</t>
  </si>
  <si>
    <t>A7</t>
  </si>
  <si>
    <t>273</t>
  </si>
  <si>
    <t>A4</t>
  </si>
  <si>
    <t>256</t>
  </si>
  <si>
    <t>A3</t>
  </si>
  <si>
    <t>197</t>
  </si>
  <si>
    <t>A10</t>
  </si>
  <si>
    <t>300</t>
  </si>
  <si>
    <t>A11</t>
  </si>
  <si>
    <t>293</t>
  </si>
  <si>
    <t>C</t>
  </si>
  <si>
    <t>C1</t>
  </si>
  <si>
    <t>C2</t>
  </si>
  <si>
    <t>35</t>
  </si>
  <si>
    <t>C3</t>
  </si>
  <si>
    <t>335</t>
  </si>
  <si>
    <t>C4</t>
  </si>
  <si>
    <t>340</t>
  </si>
  <si>
    <t>C5</t>
  </si>
  <si>
    <t>350</t>
  </si>
  <si>
    <t>C6</t>
  </si>
  <si>
    <t>30</t>
  </si>
  <si>
    <t>C7</t>
  </si>
  <si>
    <t>38</t>
  </si>
  <si>
    <t>C8</t>
  </si>
  <si>
    <t>50</t>
  </si>
  <si>
    <t>C9</t>
  </si>
  <si>
    <t>160</t>
  </si>
  <si>
    <t>C10</t>
  </si>
  <si>
    <t>235</t>
  </si>
  <si>
    <t>C11</t>
  </si>
  <si>
    <t>295</t>
  </si>
  <si>
    <t>C12</t>
  </si>
  <si>
    <t>302</t>
  </si>
  <si>
    <t>C13</t>
  </si>
  <si>
    <t>60</t>
  </si>
  <si>
    <t>BR</t>
  </si>
  <si>
    <t>B</t>
  </si>
  <si>
    <t>345</t>
  </si>
  <si>
    <t>D</t>
  </si>
  <si>
    <t>270</t>
  </si>
  <si>
    <t>E</t>
  </si>
  <si>
    <t>310</t>
  </si>
  <si>
    <t>F</t>
  </si>
  <si>
    <t>320</t>
  </si>
  <si>
    <t>Eb</t>
  </si>
  <si>
    <t>280</t>
  </si>
  <si>
    <t>H</t>
  </si>
  <si>
    <t>240</t>
  </si>
  <si>
    <t>G</t>
  </si>
  <si>
    <t>245</t>
  </si>
  <si>
    <t>BM1</t>
  </si>
  <si>
    <t>I</t>
  </si>
  <si>
    <t>L</t>
  </si>
  <si>
    <t>P</t>
  </si>
  <si>
    <t>285</t>
  </si>
  <si>
    <t>K</t>
  </si>
  <si>
    <t>265</t>
  </si>
  <si>
    <t>J</t>
  </si>
  <si>
    <t>275</t>
  </si>
  <si>
    <t>O</t>
  </si>
  <si>
    <t>N</t>
  </si>
  <si>
    <t>45</t>
  </si>
  <si>
    <t>M</t>
  </si>
  <si>
    <t>215</t>
  </si>
  <si>
    <t>BM2</t>
  </si>
  <si>
    <t>R</t>
  </si>
  <si>
    <t>S</t>
  </si>
  <si>
    <t>315</t>
  </si>
  <si>
    <t>Q</t>
  </si>
  <si>
    <t>200</t>
  </si>
  <si>
    <t>145</t>
  </si>
  <si>
    <t>130</t>
  </si>
  <si>
    <t>120</t>
  </si>
  <si>
    <t>110</t>
  </si>
  <si>
    <t>B2</t>
  </si>
  <si>
    <t>B1</t>
  </si>
  <si>
    <t>211</t>
  </si>
  <si>
    <t>B3</t>
  </si>
  <si>
    <t>179</t>
  </si>
  <si>
    <t>B4</t>
  </si>
  <si>
    <t>144</t>
  </si>
  <si>
    <t>B5</t>
  </si>
  <si>
    <t>88</t>
  </si>
  <si>
    <t>D1</t>
  </si>
  <si>
    <t>D5</t>
  </si>
  <si>
    <t>90</t>
  </si>
  <si>
    <t>D2</t>
  </si>
  <si>
    <t>250</t>
  </si>
  <si>
    <t>D3</t>
  </si>
  <si>
    <t>D7</t>
  </si>
  <si>
    <t>D6</t>
  </si>
  <si>
    <t>355</t>
  </si>
  <si>
    <t>D4</t>
  </si>
  <si>
    <t>135</t>
  </si>
  <si>
    <t>E1</t>
  </si>
  <si>
    <t>E2</t>
  </si>
  <si>
    <t>E3</t>
  </si>
  <si>
    <t>178</t>
  </si>
  <si>
    <t>E4</t>
  </si>
  <si>
    <t>100</t>
  </si>
  <si>
    <t>E5</t>
  </si>
  <si>
    <t>98</t>
  </si>
  <si>
    <t>E6</t>
  </si>
  <si>
    <t>76</t>
  </si>
  <si>
    <t>E7</t>
  </si>
  <si>
    <t>6</t>
  </si>
  <si>
    <t>E8</t>
  </si>
  <si>
    <t>E9</t>
  </si>
  <si>
    <t>346</t>
  </si>
  <si>
    <t>E10</t>
  </si>
  <si>
    <t>347</t>
  </si>
  <si>
    <t>E11</t>
  </si>
  <si>
    <t>338</t>
  </si>
  <si>
    <t>E12</t>
  </si>
  <si>
    <t>329</t>
  </si>
  <si>
    <t>E13</t>
  </si>
  <si>
    <t>324</t>
  </si>
  <si>
    <t>E14</t>
  </si>
  <si>
    <t>316</t>
  </si>
  <si>
    <t>E15</t>
  </si>
  <si>
    <t>E16</t>
  </si>
  <si>
    <t>56</t>
  </si>
  <si>
    <t>F1</t>
  </si>
  <si>
    <t>F2</t>
  </si>
  <si>
    <t>176</t>
  </si>
  <si>
    <t>F3</t>
  </si>
  <si>
    <t>228</t>
  </si>
  <si>
    <t>F4</t>
  </si>
  <si>
    <t>226</t>
  </si>
  <si>
    <t>4</t>
  </si>
  <si>
    <t>F5</t>
  </si>
  <si>
    <t>264</t>
  </si>
  <si>
    <t>F6</t>
  </si>
  <si>
    <t>278</t>
  </si>
  <si>
    <t>F7</t>
  </si>
  <si>
    <t>F8</t>
  </si>
  <si>
    <t>F9</t>
  </si>
  <si>
    <t>F10</t>
  </si>
  <si>
    <t>349</t>
  </si>
  <si>
    <t>2</t>
  </si>
  <si>
    <t>F11</t>
  </si>
  <si>
    <t>F12</t>
  </si>
  <si>
    <t>F13</t>
  </si>
  <si>
    <t>81</t>
  </si>
  <si>
    <t>F14</t>
  </si>
  <si>
    <t>87</t>
  </si>
  <si>
    <t>F15</t>
  </si>
  <si>
    <t>127</t>
  </si>
  <si>
    <t>Plot</t>
  </si>
  <si>
    <t>MAX Tlong Colony Size</t>
  </si>
  <si>
    <t>MIN Tlong Colony Size</t>
  </si>
  <si>
    <t>Mean Tlong Colony Size</t>
  </si>
  <si>
    <t># Tlong Colonies</t>
  </si>
  <si>
    <t># Pam Colonies</t>
  </si>
  <si>
    <t>Nearest Nest</t>
  </si>
  <si>
    <t>MEANS</t>
  </si>
  <si>
    <t>MAX Brood</t>
  </si>
  <si>
    <t>Min Brood</t>
  </si>
  <si>
    <t>Mean Brood</t>
  </si>
  <si>
    <t>Brood Total</t>
  </si>
  <si>
    <t>Total Brood</t>
  </si>
  <si>
    <t>Brood-Worker Ratio</t>
  </si>
  <si>
    <t>Mean B-W ratio</t>
  </si>
  <si>
    <t>MEAN</t>
  </si>
  <si>
    <t>STANDARD ERROR</t>
  </si>
  <si>
    <t>MEDIAN</t>
  </si>
  <si>
    <t>VARIANCE</t>
  </si>
  <si>
    <t>MAD (Mean Absolute Deviation)</t>
  </si>
  <si>
    <t>Absolute deviation - Tw (value-mean)</t>
  </si>
  <si>
    <t>Absolute deviation - Twpupae (value-mean)</t>
  </si>
  <si>
    <t>Absolute deviation - Tlarvae (value-mean)</t>
  </si>
  <si>
    <t>Absolute deviation - Brood Total (value-mean)</t>
  </si>
  <si>
    <t>MAX</t>
  </si>
  <si>
    <t>MIN</t>
  </si>
  <si>
    <t># nests / m2</t>
  </si>
  <si>
    <t>MODE</t>
  </si>
  <si>
    <t>STANDARD DEVIATION</t>
  </si>
  <si>
    <t>1st Quartile</t>
  </si>
  <si>
    <t>3rd Quartile</t>
  </si>
  <si>
    <t>Variance in Brood</t>
  </si>
  <si>
    <t>Variance in Tlong Colony Size</t>
  </si>
  <si>
    <t>Interquartile Range</t>
  </si>
  <si>
    <t xml:space="preserve">Interquartile range </t>
  </si>
  <si>
    <t>Interquartile range in Tlong Colony Size</t>
  </si>
  <si>
    <t>Interquartile range in Brood</t>
  </si>
  <si>
    <t>Difference from the mean Tlong colony size across all plots</t>
  </si>
  <si>
    <t>WORKER Per Plot VMR (Variance-to-Mean Ratio)</t>
  </si>
  <si>
    <t>BROOD Per Plot VMR (Variance-to-Mean Ratio)</t>
  </si>
  <si>
    <t>M-V-R</t>
  </si>
  <si>
    <t>WORKER Standard Deviation Per Plot</t>
  </si>
  <si>
    <t>WORKER Per Plot Coefficient of Variation (SD/mean)</t>
  </si>
  <si>
    <t>BROOD Per Plot Coefficient of Variation (SD/mean)</t>
  </si>
  <si>
    <t>Standard Deviation in Brood</t>
  </si>
  <si>
    <t>STD DEV</t>
  </si>
  <si>
    <t>COEF VAR</t>
  </si>
  <si>
    <t>Error (95%)</t>
  </si>
  <si>
    <t>Upper CI</t>
  </si>
  <si>
    <t>Lower CI</t>
  </si>
  <si>
    <t>Plot Density standard error</t>
  </si>
  <si>
    <t>standard error</t>
  </si>
  <si>
    <t>Total Tlong per plot</t>
  </si>
  <si>
    <t>BW sd</t>
  </si>
  <si>
    <t>BW var</t>
  </si>
  <si>
    <t>BW VMR</t>
  </si>
  <si>
    <t>BW Coeff Var</t>
  </si>
  <si>
    <t>Interquartile range in BWR</t>
  </si>
  <si>
    <t>Hosts per slave-maker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</si>
</sst>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Lucida Console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1"/>
  <sheetViews>
    <sheetView workbookViewId="0">
      <pane ySplit="1" topLeftCell="A71" activePane="bottomLeft" state="frozen"/>
      <selection pane="bottomLeft" activeCell="L89" sqref="L89"/>
    </sheetView>
  </sheetViews>
  <sheetFormatPr defaultRowHeight="14.4" x14ac:dyDescent="0.3"/>
  <sheetData>
    <row r="1" spans="1:20" s="1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193</v>
      </c>
      <c r="K1" s="1" t="s">
        <v>195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</row>
    <row r="2" spans="1:20" x14ac:dyDescent="0.3">
      <c r="A2" t="s">
        <v>17</v>
      </c>
      <c r="B2" t="s">
        <v>18</v>
      </c>
      <c r="C2" t="s">
        <v>19</v>
      </c>
      <c r="D2">
        <v>0</v>
      </c>
      <c r="E2" t="s">
        <v>20</v>
      </c>
      <c r="L2">
        <v>0</v>
      </c>
      <c r="M2">
        <v>2</v>
      </c>
      <c r="N2">
        <v>0</v>
      </c>
      <c r="O2">
        <v>6</v>
      </c>
      <c r="P2">
        <v>1</v>
      </c>
      <c r="Q2">
        <v>0</v>
      </c>
      <c r="R2">
        <v>0</v>
      </c>
      <c r="S2">
        <v>0</v>
      </c>
      <c r="T2">
        <f>Q2/M2</f>
        <v>0</v>
      </c>
    </row>
    <row r="3" spans="1:20" x14ac:dyDescent="0.3">
      <c r="A3" t="s">
        <v>70</v>
      </c>
      <c r="B3" t="s">
        <v>108</v>
      </c>
      <c r="C3" t="s">
        <v>19</v>
      </c>
      <c r="D3">
        <v>0</v>
      </c>
      <c r="E3" t="s">
        <v>20</v>
      </c>
    </row>
    <row r="4" spans="1:20" x14ac:dyDescent="0.3">
      <c r="A4" t="s">
        <v>70</v>
      </c>
      <c r="B4" t="s">
        <v>113</v>
      </c>
      <c r="C4" t="s">
        <v>19</v>
      </c>
      <c r="D4">
        <v>1.21</v>
      </c>
      <c r="E4" t="s">
        <v>114</v>
      </c>
      <c r="L4">
        <v>0</v>
      </c>
      <c r="M4">
        <v>2</v>
      </c>
      <c r="N4">
        <v>15</v>
      </c>
      <c r="O4">
        <v>0</v>
      </c>
      <c r="P4">
        <v>0</v>
      </c>
      <c r="Q4">
        <v>0</v>
      </c>
      <c r="R4">
        <v>1</v>
      </c>
      <c r="S4">
        <v>0</v>
      </c>
      <c r="T4">
        <f t="shared" ref="T4:T22" si="0">Q4/M4</f>
        <v>0</v>
      </c>
    </row>
    <row r="5" spans="1:20" x14ac:dyDescent="0.3">
      <c r="A5" t="s">
        <v>84</v>
      </c>
      <c r="B5" t="s">
        <v>85</v>
      </c>
      <c r="C5" t="s">
        <v>19</v>
      </c>
      <c r="D5">
        <v>0</v>
      </c>
      <c r="E5" t="s">
        <v>20</v>
      </c>
      <c r="L5">
        <v>0</v>
      </c>
      <c r="M5">
        <v>17</v>
      </c>
      <c r="N5">
        <v>2</v>
      </c>
      <c r="O5">
        <v>4</v>
      </c>
      <c r="P5">
        <v>0</v>
      </c>
      <c r="Q5">
        <v>19</v>
      </c>
      <c r="R5">
        <v>7</v>
      </c>
      <c r="S5">
        <v>0</v>
      </c>
      <c r="T5">
        <f t="shared" si="0"/>
        <v>1.1176470588235294</v>
      </c>
    </row>
    <row r="6" spans="1:20" x14ac:dyDescent="0.3">
      <c r="A6" t="s">
        <v>84</v>
      </c>
      <c r="B6" t="s">
        <v>93</v>
      </c>
      <c r="C6" t="s">
        <v>19</v>
      </c>
      <c r="D6">
        <v>2.7869999999999999</v>
      </c>
      <c r="E6" t="s">
        <v>40</v>
      </c>
      <c r="L6">
        <v>1</v>
      </c>
      <c r="M6">
        <v>17</v>
      </c>
      <c r="N6">
        <v>4</v>
      </c>
      <c r="O6">
        <v>37</v>
      </c>
      <c r="P6">
        <v>66</v>
      </c>
      <c r="Q6">
        <v>12</v>
      </c>
      <c r="R6">
        <v>4</v>
      </c>
      <c r="S6">
        <v>0</v>
      </c>
      <c r="T6">
        <f t="shared" si="0"/>
        <v>0.70588235294117652</v>
      </c>
    </row>
    <row r="7" spans="1:20" x14ac:dyDescent="0.3">
      <c r="A7" t="s">
        <v>98</v>
      </c>
      <c r="B7" t="s">
        <v>93</v>
      </c>
      <c r="C7" t="s">
        <v>19</v>
      </c>
      <c r="D7">
        <v>0</v>
      </c>
      <c r="E7" t="s">
        <v>20</v>
      </c>
      <c r="L7">
        <v>1</v>
      </c>
      <c r="M7">
        <v>17</v>
      </c>
      <c r="N7">
        <v>4</v>
      </c>
      <c r="O7">
        <v>37</v>
      </c>
      <c r="P7">
        <v>66</v>
      </c>
      <c r="Q7">
        <v>12</v>
      </c>
      <c r="R7">
        <v>4</v>
      </c>
      <c r="S7">
        <v>0</v>
      </c>
      <c r="T7">
        <f t="shared" si="0"/>
        <v>0.70588235294117652</v>
      </c>
    </row>
    <row r="8" spans="1:20" x14ac:dyDescent="0.3">
      <c r="A8" t="s">
        <v>98</v>
      </c>
      <c r="B8" t="s">
        <v>85</v>
      </c>
      <c r="C8" t="s">
        <v>19</v>
      </c>
      <c r="D8">
        <v>2.83</v>
      </c>
      <c r="E8" t="s">
        <v>107</v>
      </c>
      <c r="L8">
        <v>0</v>
      </c>
      <c r="M8">
        <v>17</v>
      </c>
      <c r="N8">
        <v>2</v>
      </c>
      <c r="O8">
        <v>4</v>
      </c>
      <c r="P8">
        <v>0</v>
      </c>
      <c r="Q8">
        <v>19</v>
      </c>
      <c r="R8">
        <v>7</v>
      </c>
      <c r="S8">
        <v>0</v>
      </c>
      <c r="T8">
        <f t="shared" si="0"/>
        <v>1.1176470588235294</v>
      </c>
    </row>
    <row r="9" spans="1:20" x14ac:dyDescent="0.3">
      <c r="A9" t="s">
        <v>69</v>
      </c>
      <c r="B9" t="s">
        <v>17</v>
      </c>
      <c r="C9" t="s">
        <v>19</v>
      </c>
      <c r="D9">
        <v>0</v>
      </c>
      <c r="E9" t="s">
        <v>20</v>
      </c>
      <c r="L9">
        <v>0</v>
      </c>
      <c r="M9">
        <v>1</v>
      </c>
      <c r="N9">
        <v>0</v>
      </c>
      <c r="O9">
        <v>0</v>
      </c>
      <c r="P9">
        <v>14</v>
      </c>
      <c r="Q9">
        <v>0</v>
      </c>
      <c r="R9">
        <v>0</v>
      </c>
      <c r="S9">
        <v>0</v>
      </c>
      <c r="T9">
        <f t="shared" si="0"/>
        <v>0</v>
      </c>
    </row>
    <row r="10" spans="1:20" x14ac:dyDescent="0.3">
      <c r="A10" t="s">
        <v>69</v>
      </c>
      <c r="B10" t="s">
        <v>43</v>
      </c>
      <c r="C10" t="s">
        <v>19</v>
      </c>
      <c r="D10">
        <v>3.35</v>
      </c>
      <c r="E10" t="s">
        <v>71</v>
      </c>
      <c r="L10">
        <v>1</v>
      </c>
      <c r="M10">
        <v>0</v>
      </c>
      <c r="N10">
        <v>0</v>
      </c>
      <c r="O10">
        <v>0</v>
      </c>
      <c r="P10">
        <v>2</v>
      </c>
      <c r="Q10">
        <v>0</v>
      </c>
      <c r="R10">
        <v>0</v>
      </c>
      <c r="S10">
        <v>0</v>
      </c>
      <c r="T10">
        <v>0</v>
      </c>
    </row>
    <row r="11" spans="1:20" x14ac:dyDescent="0.3">
      <c r="A11" t="s">
        <v>43</v>
      </c>
      <c r="B11" t="s">
        <v>44</v>
      </c>
      <c r="C11" t="s">
        <v>19</v>
      </c>
      <c r="D11">
        <v>0</v>
      </c>
      <c r="E11" t="s">
        <v>20</v>
      </c>
      <c r="L11">
        <v>0</v>
      </c>
      <c r="M11">
        <v>2</v>
      </c>
      <c r="N11">
        <v>0</v>
      </c>
      <c r="O11">
        <v>0</v>
      </c>
      <c r="P11">
        <v>18</v>
      </c>
      <c r="Q11">
        <v>0</v>
      </c>
      <c r="R11">
        <v>0</v>
      </c>
      <c r="S11">
        <v>0</v>
      </c>
      <c r="T11">
        <f t="shared" si="0"/>
        <v>0</v>
      </c>
    </row>
    <row r="12" spans="1:20" x14ac:dyDescent="0.3">
      <c r="A12" t="s">
        <v>72</v>
      </c>
      <c r="B12" t="s">
        <v>117</v>
      </c>
      <c r="C12" t="s">
        <v>19</v>
      </c>
      <c r="D12">
        <v>0</v>
      </c>
      <c r="E12" t="s">
        <v>20</v>
      </c>
      <c r="L12">
        <v>0</v>
      </c>
      <c r="M12">
        <v>10</v>
      </c>
      <c r="N12">
        <v>1</v>
      </c>
      <c r="O12">
        <v>6</v>
      </c>
      <c r="P12">
        <v>7</v>
      </c>
      <c r="Q12">
        <v>17</v>
      </c>
      <c r="R12">
        <v>2</v>
      </c>
      <c r="S12">
        <v>0</v>
      </c>
      <c r="T12">
        <f t="shared" si="0"/>
        <v>1.7</v>
      </c>
    </row>
    <row r="13" spans="1:20" x14ac:dyDescent="0.3">
      <c r="A13" t="s">
        <v>72</v>
      </c>
      <c r="B13" t="s">
        <v>120</v>
      </c>
      <c r="C13" t="s">
        <v>19</v>
      </c>
      <c r="D13">
        <v>0.86799999999999999</v>
      </c>
      <c r="E13" t="s">
        <v>121</v>
      </c>
      <c r="L13">
        <v>1</v>
      </c>
      <c r="M13">
        <v>15</v>
      </c>
      <c r="N13">
        <v>0</v>
      </c>
      <c r="O13">
        <v>5</v>
      </c>
      <c r="P13">
        <v>10</v>
      </c>
      <c r="Q13">
        <v>36</v>
      </c>
      <c r="R13">
        <v>0</v>
      </c>
      <c r="S13">
        <v>0</v>
      </c>
      <c r="T13">
        <f t="shared" si="0"/>
        <v>2.4</v>
      </c>
    </row>
    <row r="14" spans="1:20" x14ac:dyDescent="0.3">
      <c r="A14" t="s">
        <v>72</v>
      </c>
      <c r="B14" t="s">
        <v>122</v>
      </c>
      <c r="C14" t="s">
        <v>19</v>
      </c>
      <c r="D14">
        <v>1.548</v>
      </c>
      <c r="E14" t="s">
        <v>88</v>
      </c>
      <c r="L14">
        <v>0</v>
      </c>
      <c r="M14">
        <v>6</v>
      </c>
      <c r="N14">
        <v>0</v>
      </c>
      <c r="O14">
        <v>3</v>
      </c>
      <c r="P14">
        <v>11</v>
      </c>
      <c r="Q14">
        <v>0</v>
      </c>
      <c r="R14">
        <v>3</v>
      </c>
      <c r="S14">
        <v>0</v>
      </c>
      <c r="T14">
        <f t="shared" si="0"/>
        <v>0</v>
      </c>
    </row>
    <row r="15" spans="1:20" x14ac:dyDescent="0.3">
      <c r="A15" t="s">
        <v>74</v>
      </c>
      <c r="B15" t="s">
        <v>128</v>
      </c>
      <c r="C15" t="s">
        <v>19</v>
      </c>
      <c r="D15">
        <v>0</v>
      </c>
      <c r="E15" t="s">
        <v>20</v>
      </c>
      <c r="L15">
        <v>0</v>
      </c>
      <c r="M15">
        <v>19</v>
      </c>
      <c r="N15">
        <v>0</v>
      </c>
      <c r="O15">
        <v>2</v>
      </c>
      <c r="P15">
        <v>0</v>
      </c>
      <c r="Q15">
        <v>0</v>
      </c>
      <c r="R15">
        <v>0</v>
      </c>
      <c r="S15">
        <v>0</v>
      </c>
      <c r="T15">
        <f t="shared" si="0"/>
        <v>0</v>
      </c>
    </row>
    <row r="16" spans="1:20" x14ac:dyDescent="0.3">
      <c r="A16" t="s">
        <v>74</v>
      </c>
      <c r="B16" t="s">
        <v>129</v>
      </c>
      <c r="C16" t="s">
        <v>19</v>
      </c>
      <c r="D16">
        <v>0.28100000000000003</v>
      </c>
      <c r="E16" t="s">
        <v>103</v>
      </c>
      <c r="L16">
        <v>1</v>
      </c>
      <c r="M16">
        <v>30</v>
      </c>
      <c r="N16">
        <v>0</v>
      </c>
      <c r="O16">
        <v>36</v>
      </c>
      <c r="P16">
        <v>6</v>
      </c>
      <c r="Q16">
        <v>0</v>
      </c>
      <c r="R16">
        <v>0</v>
      </c>
      <c r="S16">
        <v>0</v>
      </c>
      <c r="T16">
        <f t="shared" si="0"/>
        <v>0</v>
      </c>
    </row>
    <row r="17" spans="1:20" x14ac:dyDescent="0.3">
      <c r="A17" t="s">
        <v>74</v>
      </c>
      <c r="B17" t="s">
        <v>149</v>
      </c>
      <c r="C17" t="s">
        <v>19</v>
      </c>
      <c r="D17">
        <v>1.738</v>
      </c>
      <c r="E17" t="s">
        <v>150</v>
      </c>
      <c r="L17">
        <v>0</v>
      </c>
      <c r="M17">
        <v>4</v>
      </c>
      <c r="N17">
        <v>0</v>
      </c>
      <c r="O17">
        <v>2</v>
      </c>
      <c r="P17">
        <v>1</v>
      </c>
      <c r="Q17">
        <v>0</v>
      </c>
      <c r="R17">
        <v>0</v>
      </c>
      <c r="S17">
        <v>0</v>
      </c>
      <c r="T17">
        <f t="shared" si="0"/>
        <v>0</v>
      </c>
    </row>
    <row r="18" spans="1:20" x14ac:dyDescent="0.3">
      <c r="A18" t="s">
        <v>76</v>
      </c>
      <c r="B18" t="s">
        <v>156</v>
      </c>
      <c r="C18" t="s">
        <v>19</v>
      </c>
      <c r="D18">
        <v>0</v>
      </c>
      <c r="E18" t="s">
        <v>20</v>
      </c>
      <c r="L18">
        <v>0</v>
      </c>
      <c r="M18">
        <v>8</v>
      </c>
      <c r="N18">
        <v>1</v>
      </c>
      <c r="O18">
        <v>0</v>
      </c>
      <c r="P18">
        <v>4</v>
      </c>
      <c r="Q18">
        <v>35</v>
      </c>
      <c r="R18">
        <v>4</v>
      </c>
      <c r="S18">
        <v>0</v>
      </c>
      <c r="T18">
        <f t="shared" si="0"/>
        <v>4.375</v>
      </c>
    </row>
    <row r="19" spans="1:20" x14ac:dyDescent="0.3">
      <c r="A19" t="s">
        <v>76</v>
      </c>
      <c r="B19" t="s">
        <v>157</v>
      </c>
      <c r="C19" t="s">
        <v>19</v>
      </c>
      <c r="D19">
        <v>2.4089999999999998</v>
      </c>
      <c r="E19" t="s">
        <v>158</v>
      </c>
      <c r="L19">
        <v>0</v>
      </c>
      <c r="M19">
        <v>4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f t="shared" si="0"/>
        <v>0</v>
      </c>
    </row>
    <row r="20" spans="1:20" x14ac:dyDescent="0.3">
      <c r="A20" t="s">
        <v>76</v>
      </c>
      <c r="B20" t="s">
        <v>164</v>
      </c>
      <c r="C20" t="s">
        <v>19</v>
      </c>
      <c r="D20">
        <v>1.1839999999999999</v>
      </c>
      <c r="E20" t="s">
        <v>165</v>
      </c>
      <c r="L20">
        <v>0</v>
      </c>
      <c r="M20">
        <v>9</v>
      </c>
      <c r="N20">
        <v>0</v>
      </c>
      <c r="O20">
        <v>1</v>
      </c>
      <c r="P20">
        <v>46</v>
      </c>
      <c r="Q20">
        <v>0</v>
      </c>
      <c r="R20">
        <v>0</v>
      </c>
      <c r="S20">
        <v>0</v>
      </c>
      <c r="T20">
        <f t="shared" si="0"/>
        <v>0</v>
      </c>
    </row>
    <row r="21" spans="1:20" x14ac:dyDescent="0.3">
      <c r="A21" t="s">
        <v>76</v>
      </c>
      <c r="B21" t="s">
        <v>166</v>
      </c>
      <c r="C21" t="s">
        <v>19</v>
      </c>
      <c r="D21">
        <v>3.1070000000000002</v>
      </c>
      <c r="E21" t="s">
        <v>167</v>
      </c>
      <c r="L21">
        <v>0</v>
      </c>
      <c r="M21">
        <v>15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f t="shared" si="0"/>
        <v>0</v>
      </c>
    </row>
    <row r="22" spans="1:20" x14ac:dyDescent="0.3">
      <c r="A22" t="s">
        <v>76</v>
      </c>
      <c r="B22" t="s">
        <v>169</v>
      </c>
      <c r="C22" t="s">
        <v>19</v>
      </c>
      <c r="D22">
        <v>0.92700000000000005</v>
      </c>
      <c r="E22" t="s">
        <v>30</v>
      </c>
      <c r="L22">
        <v>1</v>
      </c>
      <c r="M22">
        <v>25</v>
      </c>
      <c r="N22">
        <v>0</v>
      </c>
      <c r="O22">
        <v>0</v>
      </c>
      <c r="P22">
        <v>22</v>
      </c>
      <c r="Q22">
        <v>20</v>
      </c>
      <c r="R22">
        <v>2</v>
      </c>
      <c r="S22">
        <v>0</v>
      </c>
      <c r="T22">
        <f t="shared" si="0"/>
        <v>0.8</v>
      </c>
    </row>
    <row r="23" spans="1:20" x14ac:dyDescent="0.3">
      <c r="A23" t="s">
        <v>17</v>
      </c>
      <c r="B23" t="s">
        <v>21</v>
      </c>
      <c r="C23" t="s">
        <v>22</v>
      </c>
      <c r="D23">
        <v>2.15</v>
      </c>
      <c r="E23" t="s">
        <v>23</v>
      </c>
      <c r="F23" t="s">
        <v>24</v>
      </c>
      <c r="G23">
        <v>2</v>
      </c>
      <c r="H23">
        <v>18</v>
      </c>
      <c r="I23">
        <v>3</v>
      </c>
      <c r="J23">
        <f>H23+I23</f>
        <v>21</v>
      </c>
      <c r="K23">
        <f>J23/G23</f>
        <v>10.5</v>
      </c>
    </row>
    <row r="24" spans="1:20" x14ac:dyDescent="0.3">
      <c r="A24" t="s">
        <v>17</v>
      </c>
      <c r="B24" t="s">
        <v>25</v>
      </c>
      <c r="C24" t="s">
        <v>22</v>
      </c>
      <c r="D24">
        <v>1.887</v>
      </c>
      <c r="E24" t="s">
        <v>26</v>
      </c>
      <c r="F24" t="s">
        <v>20</v>
      </c>
      <c r="G24">
        <v>10</v>
      </c>
      <c r="H24">
        <v>10</v>
      </c>
      <c r="I24">
        <v>17</v>
      </c>
      <c r="J24">
        <f t="shared" ref="J24:J87" si="1">H24+I24</f>
        <v>27</v>
      </c>
      <c r="K24">
        <f t="shared" ref="K24:K87" si="2">J24/G24</f>
        <v>2.7</v>
      </c>
    </row>
    <row r="25" spans="1:20" x14ac:dyDescent="0.3">
      <c r="A25" t="s">
        <v>17</v>
      </c>
      <c r="B25" t="s">
        <v>27</v>
      </c>
      <c r="C25" t="s">
        <v>22</v>
      </c>
      <c r="D25">
        <v>2.1269999999999998</v>
      </c>
      <c r="E25" t="s">
        <v>28</v>
      </c>
      <c r="F25" t="s">
        <v>20</v>
      </c>
      <c r="G25">
        <v>15</v>
      </c>
      <c r="H25">
        <v>10</v>
      </c>
      <c r="I25">
        <v>11</v>
      </c>
      <c r="J25">
        <f t="shared" si="1"/>
        <v>21</v>
      </c>
      <c r="K25">
        <f t="shared" si="2"/>
        <v>1.4</v>
      </c>
    </row>
    <row r="26" spans="1:20" x14ac:dyDescent="0.3">
      <c r="A26" t="s">
        <v>17</v>
      </c>
      <c r="B26" t="s">
        <v>29</v>
      </c>
      <c r="C26" t="s">
        <v>22</v>
      </c>
      <c r="D26">
        <v>1.155</v>
      </c>
      <c r="E26" t="s">
        <v>30</v>
      </c>
      <c r="F26" t="s">
        <v>20</v>
      </c>
      <c r="G26">
        <v>61</v>
      </c>
      <c r="H26">
        <v>30</v>
      </c>
      <c r="I26">
        <v>9</v>
      </c>
      <c r="J26">
        <f t="shared" si="1"/>
        <v>39</v>
      </c>
      <c r="K26">
        <f t="shared" si="2"/>
        <v>0.63934426229508201</v>
      </c>
    </row>
    <row r="27" spans="1:20" x14ac:dyDescent="0.3">
      <c r="A27" t="s">
        <v>17</v>
      </c>
      <c r="B27" t="s">
        <v>31</v>
      </c>
      <c r="C27" t="s">
        <v>22</v>
      </c>
      <c r="D27">
        <v>1.514</v>
      </c>
      <c r="E27" t="s">
        <v>32</v>
      </c>
      <c r="F27" t="s">
        <v>24</v>
      </c>
      <c r="G27">
        <v>66</v>
      </c>
      <c r="H27">
        <v>13</v>
      </c>
      <c r="I27">
        <v>4</v>
      </c>
      <c r="J27">
        <f t="shared" si="1"/>
        <v>17</v>
      </c>
      <c r="K27">
        <f t="shared" si="2"/>
        <v>0.25757575757575757</v>
      </c>
    </row>
    <row r="28" spans="1:20" x14ac:dyDescent="0.3">
      <c r="A28" t="s">
        <v>17</v>
      </c>
      <c r="B28" t="s">
        <v>33</v>
      </c>
      <c r="C28" t="s">
        <v>22</v>
      </c>
      <c r="D28">
        <v>1.3560000000000001</v>
      </c>
      <c r="E28" t="s">
        <v>34</v>
      </c>
      <c r="F28" t="s">
        <v>20</v>
      </c>
      <c r="G28">
        <v>13</v>
      </c>
      <c r="H28">
        <v>13</v>
      </c>
      <c r="I28">
        <v>15</v>
      </c>
      <c r="J28">
        <f t="shared" si="1"/>
        <v>28</v>
      </c>
      <c r="K28">
        <f t="shared" si="2"/>
        <v>2.1538461538461537</v>
      </c>
    </row>
    <row r="29" spans="1:20" x14ac:dyDescent="0.3">
      <c r="A29" t="s">
        <v>17</v>
      </c>
      <c r="B29" t="s">
        <v>35</v>
      </c>
      <c r="C29" t="s">
        <v>22</v>
      </c>
      <c r="D29">
        <v>2.0409999999999999</v>
      </c>
      <c r="E29" t="s">
        <v>36</v>
      </c>
      <c r="F29" t="s">
        <v>20</v>
      </c>
      <c r="G29">
        <v>11</v>
      </c>
      <c r="H29">
        <v>21</v>
      </c>
      <c r="I29">
        <v>14</v>
      </c>
      <c r="J29">
        <f t="shared" si="1"/>
        <v>35</v>
      </c>
      <c r="K29">
        <f t="shared" si="2"/>
        <v>3.1818181818181817</v>
      </c>
    </row>
    <row r="30" spans="1:20" x14ac:dyDescent="0.3">
      <c r="A30" t="s">
        <v>17</v>
      </c>
      <c r="B30" t="s">
        <v>37</v>
      </c>
      <c r="C30" t="s">
        <v>22</v>
      </c>
      <c r="D30">
        <v>2.8239999999999998</v>
      </c>
      <c r="E30" t="s">
        <v>38</v>
      </c>
      <c r="F30" t="s">
        <v>20</v>
      </c>
      <c r="G30">
        <v>20</v>
      </c>
      <c r="H30">
        <v>0</v>
      </c>
      <c r="I30">
        <v>0</v>
      </c>
      <c r="J30">
        <f t="shared" si="1"/>
        <v>0</v>
      </c>
      <c r="K30">
        <f t="shared" si="2"/>
        <v>0</v>
      </c>
    </row>
    <row r="31" spans="1:20" x14ac:dyDescent="0.3">
      <c r="A31" t="s">
        <v>17</v>
      </c>
      <c r="B31" t="s">
        <v>39</v>
      </c>
      <c r="C31" t="s">
        <v>22</v>
      </c>
      <c r="D31">
        <v>2.802</v>
      </c>
      <c r="E31" t="s">
        <v>40</v>
      </c>
      <c r="F31" t="s">
        <v>20</v>
      </c>
      <c r="G31">
        <v>9</v>
      </c>
      <c r="H31">
        <v>14</v>
      </c>
      <c r="I31">
        <v>5</v>
      </c>
      <c r="J31">
        <f t="shared" si="1"/>
        <v>19</v>
      </c>
      <c r="K31">
        <f t="shared" si="2"/>
        <v>2.1111111111111112</v>
      </c>
    </row>
    <row r="32" spans="1:20" x14ac:dyDescent="0.3">
      <c r="A32" t="s">
        <v>17</v>
      </c>
      <c r="B32" t="s">
        <v>41</v>
      </c>
      <c r="C32" t="s">
        <v>22</v>
      </c>
      <c r="D32">
        <v>2.7029999999999998</v>
      </c>
      <c r="E32" t="s">
        <v>42</v>
      </c>
      <c r="F32" t="s">
        <v>20</v>
      </c>
      <c r="G32">
        <v>23</v>
      </c>
      <c r="H32">
        <v>37</v>
      </c>
      <c r="I32">
        <v>15</v>
      </c>
      <c r="J32">
        <f t="shared" si="1"/>
        <v>52</v>
      </c>
      <c r="K32">
        <f t="shared" si="2"/>
        <v>2.2608695652173911</v>
      </c>
    </row>
    <row r="33" spans="1:11" x14ac:dyDescent="0.3">
      <c r="A33" t="s">
        <v>70</v>
      </c>
      <c r="B33" t="s">
        <v>109</v>
      </c>
      <c r="C33" t="s">
        <v>22</v>
      </c>
      <c r="D33">
        <v>1.0960000000000001</v>
      </c>
      <c r="E33" t="s">
        <v>110</v>
      </c>
      <c r="F33" t="s">
        <v>24</v>
      </c>
      <c r="G33">
        <v>23</v>
      </c>
      <c r="H33">
        <v>25</v>
      </c>
      <c r="I33">
        <v>6</v>
      </c>
      <c r="J33">
        <f t="shared" si="1"/>
        <v>31</v>
      </c>
      <c r="K33">
        <f t="shared" si="2"/>
        <v>1.3478260869565217</v>
      </c>
    </row>
    <row r="34" spans="1:11" x14ac:dyDescent="0.3">
      <c r="A34" t="s">
        <v>70</v>
      </c>
      <c r="B34" t="s">
        <v>111</v>
      </c>
      <c r="C34" t="s">
        <v>22</v>
      </c>
      <c r="D34">
        <v>1.0860000000000001</v>
      </c>
      <c r="E34" t="s">
        <v>112</v>
      </c>
      <c r="F34" t="s">
        <v>24</v>
      </c>
      <c r="G34">
        <v>13</v>
      </c>
      <c r="H34">
        <v>14</v>
      </c>
      <c r="I34">
        <v>26</v>
      </c>
      <c r="J34">
        <f t="shared" si="1"/>
        <v>40</v>
      </c>
      <c r="K34">
        <f t="shared" si="2"/>
        <v>3.0769230769230771</v>
      </c>
    </row>
    <row r="35" spans="1:11" x14ac:dyDescent="0.3">
      <c r="A35" t="s">
        <v>70</v>
      </c>
      <c r="B35" t="s">
        <v>115</v>
      </c>
      <c r="C35" t="s">
        <v>22</v>
      </c>
      <c r="D35">
        <v>2.2799999999999998</v>
      </c>
      <c r="E35" t="s">
        <v>116</v>
      </c>
      <c r="F35" t="s">
        <v>20</v>
      </c>
      <c r="G35">
        <v>26</v>
      </c>
      <c r="H35">
        <v>0</v>
      </c>
      <c r="I35">
        <v>16</v>
      </c>
      <c r="J35">
        <f t="shared" si="1"/>
        <v>16</v>
      </c>
      <c r="K35">
        <f t="shared" si="2"/>
        <v>0.61538461538461542</v>
      </c>
    </row>
    <row r="36" spans="1:11" x14ac:dyDescent="0.3">
      <c r="A36" t="s">
        <v>84</v>
      </c>
      <c r="B36" t="s">
        <v>86</v>
      </c>
      <c r="C36" t="s">
        <v>22</v>
      </c>
      <c r="D36">
        <v>0.59299999999999997</v>
      </c>
      <c r="E36" t="s">
        <v>73</v>
      </c>
      <c r="F36" t="s">
        <v>20</v>
      </c>
      <c r="G36">
        <v>13</v>
      </c>
      <c r="H36">
        <v>0</v>
      </c>
      <c r="I36">
        <v>7</v>
      </c>
      <c r="J36">
        <f t="shared" si="1"/>
        <v>7</v>
      </c>
      <c r="K36">
        <f t="shared" si="2"/>
        <v>0.53846153846153844</v>
      </c>
    </row>
    <row r="37" spans="1:11" x14ac:dyDescent="0.3">
      <c r="A37" t="s">
        <v>84</v>
      </c>
      <c r="B37" t="s">
        <v>87</v>
      </c>
      <c r="C37" t="s">
        <v>22</v>
      </c>
      <c r="D37">
        <v>1.9370000000000001</v>
      </c>
      <c r="E37" t="s">
        <v>88</v>
      </c>
      <c r="F37" t="s">
        <v>20</v>
      </c>
      <c r="G37">
        <v>6</v>
      </c>
      <c r="H37">
        <v>22</v>
      </c>
      <c r="I37">
        <v>0</v>
      </c>
      <c r="J37">
        <f t="shared" si="1"/>
        <v>22</v>
      </c>
      <c r="K37">
        <f t="shared" si="2"/>
        <v>3.6666666666666665</v>
      </c>
    </row>
    <row r="38" spans="1:11" x14ac:dyDescent="0.3">
      <c r="A38" t="s">
        <v>84</v>
      </c>
      <c r="B38" t="s">
        <v>89</v>
      </c>
      <c r="C38" t="s">
        <v>22</v>
      </c>
      <c r="D38">
        <v>1.7689999999999999</v>
      </c>
      <c r="E38" t="s">
        <v>90</v>
      </c>
      <c r="F38" t="s">
        <v>20</v>
      </c>
      <c r="G38">
        <v>6</v>
      </c>
      <c r="H38">
        <v>7</v>
      </c>
      <c r="I38">
        <v>3</v>
      </c>
      <c r="J38">
        <f t="shared" si="1"/>
        <v>10</v>
      </c>
      <c r="K38">
        <f t="shared" si="2"/>
        <v>1.6666666666666667</v>
      </c>
    </row>
    <row r="39" spans="1:11" x14ac:dyDescent="0.3">
      <c r="A39" t="s">
        <v>84</v>
      </c>
      <c r="B39" t="s">
        <v>91</v>
      </c>
      <c r="C39" t="s">
        <v>22</v>
      </c>
      <c r="D39">
        <v>2.9540000000000002</v>
      </c>
      <c r="E39" t="s">
        <v>92</v>
      </c>
      <c r="F39" t="s">
        <v>20</v>
      </c>
      <c r="G39">
        <v>36</v>
      </c>
      <c r="H39">
        <v>46</v>
      </c>
      <c r="I39">
        <v>11</v>
      </c>
      <c r="J39">
        <f t="shared" si="1"/>
        <v>57</v>
      </c>
      <c r="K39">
        <f t="shared" si="2"/>
        <v>1.5833333333333333</v>
      </c>
    </row>
    <row r="40" spans="1:11" x14ac:dyDescent="0.3">
      <c r="A40" t="s">
        <v>84</v>
      </c>
      <c r="B40" t="s">
        <v>94</v>
      </c>
      <c r="C40" t="s">
        <v>22</v>
      </c>
      <c r="D40">
        <v>2.8220000000000001</v>
      </c>
      <c r="E40" t="s">
        <v>95</v>
      </c>
      <c r="F40" t="s">
        <v>24</v>
      </c>
      <c r="G40">
        <v>26</v>
      </c>
      <c r="H40">
        <v>60</v>
      </c>
      <c r="I40">
        <v>3</v>
      </c>
      <c r="J40">
        <f t="shared" si="1"/>
        <v>63</v>
      </c>
      <c r="K40">
        <f t="shared" si="2"/>
        <v>2.4230769230769229</v>
      </c>
    </row>
    <row r="41" spans="1:11" x14ac:dyDescent="0.3">
      <c r="A41" t="s">
        <v>84</v>
      </c>
      <c r="B41" t="s">
        <v>96</v>
      </c>
      <c r="C41" t="s">
        <v>22</v>
      </c>
      <c r="D41">
        <v>3.4180000000000001</v>
      </c>
      <c r="E41" t="s">
        <v>97</v>
      </c>
      <c r="F41" t="s">
        <v>20</v>
      </c>
      <c r="G41">
        <v>3</v>
      </c>
      <c r="H41">
        <v>18</v>
      </c>
      <c r="I41">
        <v>6</v>
      </c>
      <c r="J41">
        <f t="shared" si="1"/>
        <v>24</v>
      </c>
      <c r="K41">
        <f t="shared" si="2"/>
        <v>8</v>
      </c>
    </row>
    <row r="42" spans="1:11" x14ac:dyDescent="0.3">
      <c r="A42" t="s">
        <v>98</v>
      </c>
      <c r="B42" t="s">
        <v>99</v>
      </c>
      <c r="C42" t="s">
        <v>22</v>
      </c>
      <c r="D42">
        <v>1.181</v>
      </c>
      <c r="E42" t="s">
        <v>77</v>
      </c>
      <c r="F42" t="s">
        <v>24</v>
      </c>
      <c r="G42">
        <v>35</v>
      </c>
      <c r="H42">
        <v>69</v>
      </c>
      <c r="I42">
        <v>20</v>
      </c>
      <c r="J42">
        <f t="shared" si="1"/>
        <v>89</v>
      </c>
      <c r="K42">
        <f t="shared" si="2"/>
        <v>2.5428571428571427</v>
      </c>
    </row>
    <row r="43" spans="1:11" x14ac:dyDescent="0.3">
      <c r="A43" t="s">
        <v>98</v>
      </c>
      <c r="B43" t="s">
        <v>100</v>
      </c>
      <c r="C43" t="s">
        <v>22</v>
      </c>
      <c r="D43">
        <v>3.6219999999999999</v>
      </c>
      <c r="E43" t="s">
        <v>101</v>
      </c>
      <c r="F43" t="s">
        <v>24</v>
      </c>
      <c r="G43">
        <v>16</v>
      </c>
      <c r="H43">
        <v>38</v>
      </c>
      <c r="I43">
        <v>5</v>
      </c>
      <c r="J43">
        <f t="shared" si="1"/>
        <v>43</v>
      </c>
      <c r="K43">
        <f t="shared" si="2"/>
        <v>2.6875</v>
      </c>
    </row>
    <row r="44" spans="1:11" x14ac:dyDescent="0.3">
      <c r="A44" t="s">
        <v>98</v>
      </c>
      <c r="B44" t="s">
        <v>102</v>
      </c>
      <c r="C44" t="s">
        <v>22</v>
      </c>
      <c r="D44">
        <v>3.54</v>
      </c>
      <c r="E44" t="s">
        <v>79</v>
      </c>
      <c r="F44" t="s">
        <v>24</v>
      </c>
      <c r="G44">
        <v>6</v>
      </c>
      <c r="H44">
        <v>19</v>
      </c>
      <c r="I44">
        <v>2</v>
      </c>
      <c r="J44">
        <f t="shared" si="1"/>
        <v>21</v>
      </c>
      <c r="K44">
        <f t="shared" si="2"/>
        <v>3.5</v>
      </c>
    </row>
    <row r="45" spans="1:11" x14ac:dyDescent="0.3">
      <c r="A45" t="s">
        <v>98</v>
      </c>
      <c r="B45" t="s">
        <v>91</v>
      </c>
      <c r="C45" t="s">
        <v>22</v>
      </c>
      <c r="D45">
        <v>1.383</v>
      </c>
      <c r="E45" t="s">
        <v>103</v>
      </c>
      <c r="F45" t="s">
        <v>20</v>
      </c>
      <c r="G45">
        <v>36</v>
      </c>
      <c r="H45">
        <v>46</v>
      </c>
      <c r="I45">
        <v>11</v>
      </c>
      <c r="J45">
        <f t="shared" si="1"/>
        <v>57</v>
      </c>
      <c r="K45">
        <f t="shared" si="2"/>
        <v>1.5833333333333333</v>
      </c>
    </row>
    <row r="46" spans="1:11" x14ac:dyDescent="0.3">
      <c r="A46" t="s">
        <v>98</v>
      </c>
      <c r="B46" t="s">
        <v>89</v>
      </c>
      <c r="C46" t="s">
        <v>22</v>
      </c>
      <c r="D46">
        <v>2.1309999999999998</v>
      </c>
      <c r="E46" t="s">
        <v>104</v>
      </c>
      <c r="F46" t="s">
        <v>20</v>
      </c>
      <c r="G46">
        <v>6</v>
      </c>
      <c r="H46">
        <v>7</v>
      </c>
      <c r="I46">
        <v>3</v>
      </c>
      <c r="J46">
        <f t="shared" si="1"/>
        <v>10</v>
      </c>
      <c r="K46">
        <f t="shared" si="2"/>
        <v>1.6666666666666667</v>
      </c>
    </row>
    <row r="47" spans="1:11" x14ac:dyDescent="0.3">
      <c r="A47" t="s">
        <v>98</v>
      </c>
      <c r="B47" t="s">
        <v>87</v>
      </c>
      <c r="C47" t="s">
        <v>22</v>
      </c>
      <c r="D47">
        <v>1.083</v>
      </c>
      <c r="E47" t="s">
        <v>105</v>
      </c>
      <c r="F47" t="s">
        <v>20</v>
      </c>
      <c r="G47">
        <v>6</v>
      </c>
      <c r="H47">
        <v>22</v>
      </c>
      <c r="I47">
        <v>0</v>
      </c>
      <c r="J47">
        <f t="shared" si="1"/>
        <v>22</v>
      </c>
      <c r="K47">
        <f t="shared" si="2"/>
        <v>3.6666666666666665</v>
      </c>
    </row>
    <row r="48" spans="1:11" x14ac:dyDescent="0.3">
      <c r="A48" t="s">
        <v>98</v>
      </c>
      <c r="B48" t="s">
        <v>86</v>
      </c>
      <c r="C48" t="s">
        <v>22</v>
      </c>
      <c r="D48">
        <v>2.4279999999999999</v>
      </c>
      <c r="E48" t="s">
        <v>106</v>
      </c>
      <c r="F48" t="s">
        <v>20</v>
      </c>
      <c r="G48">
        <v>13</v>
      </c>
      <c r="H48">
        <v>0</v>
      </c>
      <c r="I48">
        <v>7</v>
      </c>
      <c r="J48">
        <f t="shared" si="1"/>
        <v>7</v>
      </c>
      <c r="K48">
        <f t="shared" si="2"/>
        <v>0.53846153846153844</v>
      </c>
    </row>
    <row r="49" spans="1:11" x14ac:dyDescent="0.3">
      <c r="A49" t="s">
        <v>69</v>
      </c>
      <c r="B49" t="s">
        <v>70</v>
      </c>
      <c r="C49" t="s">
        <v>22</v>
      </c>
      <c r="D49">
        <v>0.82199999999999995</v>
      </c>
      <c r="E49" t="s">
        <v>20</v>
      </c>
      <c r="F49" t="s">
        <v>24</v>
      </c>
      <c r="G49">
        <v>3</v>
      </c>
      <c r="H49">
        <v>2</v>
      </c>
      <c r="I49">
        <v>5</v>
      </c>
      <c r="J49">
        <f t="shared" si="1"/>
        <v>7</v>
      </c>
      <c r="K49">
        <f t="shared" si="2"/>
        <v>2.3333333333333335</v>
      </c>
    </row>
    <row r="50" spans="1:11" x14ac:dyDescent="0.3">
      <c r="A50" t="s">
        <v>69</v>
      </c>
      <c r="B50" t="s">
        <v>72</v>
      </c>
      <c r="C50" t="s">
        <v>22</v>
      </c>
      <c r="D50">
        <v>1.79</v>
      </c>
      <c r="E50" t="s">
        <v>73</v>
      </c>
      <c r="F50" t="s">
        <v>24</v>
      </c>
      <c r="G50">
        <v>28</v>
      </c>
      <c r="H50">
        <v>47</v>
      </c>
      <c r="I50">
        <v>10</v>
      </c>
      <c r="J50">
        <f t="shared" si="1"/>
        <v>57</v>
      </c>
      <c r="K50">
        <f t="shared" si="2"/>
        <v>2.0357142857142856</v>
      </c>
    </row>
    <row r="51" spans="1:11" x14ac:dyDescent="0.3">
      <c r="A51" t="s">
        <v>69</v>
      </c>
      <c r="B51" t="s">
        <v>74</v>
      </c>
      <c r="C51" t="s">
        <v>22</v>
      </c>
      <c r="D51">
        <v>2.0819999999999999</v>
      </c>
      <c r="E51" t="s">
        <v>75</v>
      </c>
      <c r="F51" t="s">
        <v>24</v>
      </c>
      <c r="G51">
        <v>58</v>
      </c>
      <c r="H51">
        <v>86</v>
      </c>
      <c r="I51">
        <v>16</v>
      </c>
      <c r="J51">
        <f t="shared" si="1"/>
        <v>102</v>
      </c>
      <c r="K51">
        <f t="shared" si="2"/>
        <v>1.7586206896551724</v>
      </c>
    </row>
    <row r="52" spans="1:11" x14ac:dyDescent="0.3">
      <c r="A52" t="s">
        <v>69</v>
      </c>
      <c r="B52" t="s">
        <v>76</v>
      </c>
      <c r="C52" t="s">
        <v>22</v>
      </c>
      <c r="D52">
        <v>2.15</v>
      </c>
      <c r="E52" t="s">
        <v>77</v>
      </c>
      <c r="F52" t="s">
        <v>24</v>
      </c>
      <c r="G52">
        <v>9</v>
      </c>
      <c r="H52">
        <v>20</v>
      </c>
      <c r="I52">
        <v>9</v>
      </c>
      <c r="J52">
        <f t="shared" si="1"/>
        <v>29</v>
      </c>
      <c r="K52">
        <f t="shared" si="2"/>
        <v>3.2222222222222223</v>
      </c>
    </row>
    <row r="53" spans="1:11" x14ac:dyDescent="0.3">
      <c r="A53" t="s">
        <v>69</v>
      </c>
      <c r="B53" t="s">
        <v>78</v>
      </c>
      <c r="C53" t="s">
        <v>22</v>
      </c>
      <c r="D53">
        <v>3.6440000000000001</v>
      </c>
      <c r="E53" t="s">
        <v>79</v>
      </c>
      <c r="F53" t="s">
        <v>20</v>
      </c>
      <c r="G53">
        <v>12</v>
      </c>
      <c r="H53">
        <v>44</v>
      </c>
      <c r="I53">
        <v>16</v>
      </c>
      <c r="J53">
        <f t="shared" si="1"/>
        <v>60</v>
      </c>
      <c r="K53">
        <f t="shared" si="2"/>
        <v>5</v>
      </c>
    </row>
    <row r="54" spans="1:11" x14ac:dyDescent="0.3">
      <c r="A54" t="s">
        <v>69</v>
      </c>
      <c r="B54" t="s">
        <v>80</v>
      </c>
      <c r="C54" t="s">
        <v>22</v>
      </c>
      <c r="D54">
        <v>4.57</v>
      </c>
      <c r="E54" t="s">
        <v>81</v>
      </c>
      <c r="F54" t="s">
        <v>24</v>
      </c>
      <c r="G54">
        <v>20</v>
      </c>
      <c r="H54">
        <v>46</v>
      </c>
      <c r="I54">
        <v>20</v>
      </c>
      <c r="J54">
        <f t="shared" si="1"/>
        <v>66</v>
      </c>
      <c r="K54">
        <f t="shared" si="2"/>
        <v>3.3</v>
      </c>
    </row>
    <row r="55" spans="1:11" x14ac:dyDescent="0.3">
      <c r="A55" t="s">
        <v>69</v>
      </c>
      <c r="B55" t="s">
        <v>82</v>
      </c>
      <c r="C55" t="s">
        <v>22</v>
      </c>
      <c r="D55">
        <v>5.22</v>
      </c>
      <c r="E55" t="s">
        <v>83</v>
      </c>
      <c r="F55" t="s">
        <v>20</v>
      </c>
      <c r="G55">
        <v>47</v>
      </c>
      <c r="H55">
        <v>26</v>
      </c>
      <c r="I55">
        <v>12</v>
      </c>
      <c r="J55">
        <f t="shared" si="1"/>
        <v>38</v>
      </c>
      <c r="K55">
        <f t="shared" si="2"/>
        <v>0.80851063829787229</v>
      </c>
    </row>
    <row r="56" spans="1:11" x14ac:dyDescent="0.3">
      <c r="A56" t="s">
        <v>43</v>
      </c>
      <c r="B56" t="s">
        <v>45</v>
      </c>
      <c r="C56" t="s">
        <v>22</v>
      </c>
      <c r="D56">
        <v>0.71899999999999997</v>
      </c>
      <c r="E56" t="s">
        <v>46</v>
      </c>
      <c r="F56" t="s">
        <v>24</v>
      </c>
      <c r="G56">
        <v>32</v>
      </c>
      <c r="H56">
        <v>37</v>
      </c>
      <c r="I56">
        <v>16</v>
      </c>
      <c r="J56">
        <f t="shared" si="1"/>
        <v>53</v>
      </c>
      <c r="K56">
        <f t="shared" si="2"/>
        <v>1.65625</v>
      </c>
    </row>
    <row r="57" spans="1:11" x14ac:dyDescent="0.3">
      <c r="A57" t="s">
        <v>43</v>
      </c>
      <c r="B57" t="s">
        <v>47</v>
      </c>
      <c r="C57" t="s">
        <v>22</v>
      </c>
      <c r="D57">
        <v>1.7649999999999999</v>
      </c>
      <c r="E57" t="s">
        <v>48</v>
      </c>
      <c r="F57" t="s">
        <v>24</v>
      </c>
      <c r="G57">
        <v>29</v>
      </c>
      <c r="H57">
        <v>61</v>
      </c>
      <c r="I57">
        <v>7</v>
      </c>
      <c r="J57">
        <f t="shared" si="1"/>
        <v>68</v>
      </c>
      <c r="K57">
        <f t="shared" si="2"/>
        <v>2.3448275862068964</v>
      </c>
    </row>
    <row r="58" spans="1:11" x14ac:dyDescent="0.3">
      <c r="A58" t="s">
        <v>43</v>
      </c>
      <c r="B58" t="s">
        <v>49</v>
      </c>
      <c r="C58" t="s">
        <v>22</v>
      </c>
      <c r="D58">
        <v>2.5030000000000001</v>
      </c>
      <c r="E58" t="s">
        <v>50</v>
      </c>
      <c r="F58" t="s">
        <v>20</v>
      </c>
      <c r="G58">
        <v>28</v>
      </c>
      <c r="H58">
        <v>3</v>
      </c>
      <c r="I58">
        <v>8</v>
      </c>
      <c r="J58">
        <f t="shared" si="1"/>
        <v>11</v>
      </c>
      <c r="K58">
        <f t="shared" si="2"/>
        <v>0.39285714285714285</v>
      </c>
    </row>
    <row r="59" spans="1:11" x14ac:dyDescent="0.3">
      <c r="A59" t="s">
        <v>43</v>
      </c>
      <c r="B59" t="s">
        <v>51</v>
      </c>
      <c r="C59" t="s">
        <v>22</v>
      </c>
      <c r="D59">
        <v>2.964</v>
      </c>
      <c r="E59" t="s">
        <v>52</v>
      </c>
      <c r="F59" t="s">
        <v>20</v>
      </c>
      <c r="G59">
        <v>32</v>
      </c>
      <c r="H59">
        <v>23</v>
      </c>
      <c r="I59">
        <v>23</v>
      </c>
      <c r="J59">
        <f t="shared" si="1"/>
        <v>46</v>
      </c>
      <c r="K59">
        <f t="shared" si="2"/>
        <v>1.4375</v>
      </c>
    </row>
    <row r="60" spans="1:11" x14ac:dyDescent="0.3">
      <c r="A60" t="s">
        <v>43</v>
      </c>
      <c r="B60" t="s">
        <v>53</v>
      </c>
      <c r="C60" t="s">
        <v>22</v>
      </c>
      <c r="D60">
        <v>3.476</v>
      </c>
      <c r="E60" t="s">
        <v>54</v>
      </c>
      <c r="F60" t="s">
        <v>24</v>
      </c>
      <c r="G60">
        <v>59</v>
      </c>
      <c r="H60">
        <v>47</v>
      </c>
      <c r="I60">
        <v>5</v>
      </c>
      <c r="J60">
        <f t="shared" si="1"/>
        <v>52</v>
      </c>
      <c r="K60">
        <f t="shared" si="2"/>
        <v>0.88135593220338981</v>
      </c>
    </row>
    <row r="61" spans="1:11" x14ac:dyDescent="0.3">
      <c r="A61" t="s">
        <v>43</v>
      </c>
      <c r="B61" t="s">
        <v>55</v>
      </c>
      <c r="C61" t="s">
        <v>22</v>
      </c>
      <c r="D61">
        <v>2.7330000000000001</v>
      </c>
      <c r="E61" t="s">
        <v>56</v>
      </c>
      <c r="F61" t="s">
        <v>24</v>
      </c>
      <c r="G61">
        <v>36</v>
      </c>
      <c r="H61">
        <v>13</v>
      </c>
      <c r="I61">
        <v>7</v>
      </c>
      <c r="J61">
        <f t="shared" si="1"/>
        <v>20</v>
      </c>
      <c r="K61">
        <f t="shared" si="2"/>
        <v>0.55555555555555558</v>
      </c>
    </row>
    <row r="62" spans="1:11" x14ac:dyDescent="0.3">
      <c r="A62" t="s">
        <v>43</v>
      </c>
      <c r="B62" t="s">
        <v>57</v>
      </c>
      <c r="C62" t="s">
        <v>22</v>
      </c>
      <c r="D62">
        <v>3.1360000000000001</v>
      </c>
      <c r="E62" t="s">
        <v>58</v>
      </c>
      <c r="F62" t="s">
        <v>24</v>
      </c>
      <c r="G62">
        <v>39</v>
      </c>
      <c r="H62">
        <v>22</v>
      </c>
      <c r="I62">
        <v>11</v>
      </c>
      <c r="J62">
        <f t="shared" si="1"/>
        <v>33</v>
      </c>
      <c r="K62">
        <f t="shared" si="2"/>
        <v>0.84615384615384615</v>
      </c>
    </row>
    <row r="63" spans="1:11" x14ac:dyDescent="0.3">
      <c r="A63" t="s">
        <v>43</v>
      </c>
      <c r="B63" t="s">
        <v>59</v>
      </c>
      <c r="C63" t="s">
        <v>22</v>
      </c>
      <c r="D63">
        <v>3.1709999999999998</v>
      </c>
      <c r="E63" t="s">
        <v>60</v>
      </c>
      <c r="F63" t="s">
        <v>24</v>
      </c>
      <c r="G63">
        <v>58</v>
      </c>
      <c r="H63">
        <v>11</v>
      </c>
      <c r="I63">
        <v>10</v>
      </c>
      <c r="J63">
        <f t="shared" si="1"/>
        <v>21</v>
      </c>
      <c r="K63">
        <f t="shared" si="2"/>
        <v>0.36206896551724138</v>
      </c>
    </row>
    <row r="64" spans="1:11" x14ac:dyDescent="0.3">
      <c r="A64" t="s">
        <v>43</v>
      </c>
      <c r="B64" t="s">
        <v>61</v>
      </c>
      <c r="C64" t="s">
        <v>22</v>
      </c>
      <c r="D64">
        <v>3.3149999999999999</v>
      </c>
      <c r="E64" t="s">
        <v>62</v>
      </c>
      <c r="F64" t="s">
        <v>24</v>
      </c>
      <c r="G64">
        <v>29</v>
      </c>
      <c r="H64">
        <v>12</v>
      </c>
      <c r="I64">
        <v>7</v>
      </c>
      <c r="J64">
        <f t="shared" si="1"/>
        <v>19</v>
      </c>
      <c r="K64">
        <f t="shared" si="2"/>
        <v>0.65517241379310343</v>
      </c>
    </row>
    <row r="65" spans="1:11" x14ac:dyDescent="0.3">
      <c r="A65" t="s">
        <v>43</v>
      </c>
      <c r="B65" t="s">
        <v>63</v>
      </c>
      <c r="C65" t="s">
        <v>22</v>
      </c>
      <c r="D65">
        <v>2.0939999999999999</v>
      </c>
      <c r="E65" t="s">
        <v>64</v>
      </c>
      <c r="F65" t="s">
        <v>24</v>
      </c>
      <c r="G65">
        <v>51</v>
      </c>
      <c r="H65">
        <v>27</v>
      </c>
      <c r="I65">
        <v>11</v>
      </c>
      <c r="J65">
        <f t="shared" si="1"/>
        <v>38</v>
      </c>
      <c r="K65">
        <f t="shared" si="2"/>
        <v>0.74509803921568629</v>
      </c>
    </row>
    <row r="66" spans="1:11" x14ac:dyDescent="0.3">
      <c r="A66" t="s">
        <v>43</v>
      </c>
      <c r="B66" t="s">
        <v>65</v>
      </c>
      <c r="C66" t="s">
        <v>22</v>
      </c>
      <c r="D66">
        <v>2.2930000000000001</v>
      </c>
      <c r="E66" t="s">
        <v>66</v>
      </c>
      <c r="F66" t="s">
        <v>24</v>
      </c>
      <c r="G66">
        <v>18</v>
      </c>
      <c r="H66">
        <v>39</v>
      </c>
      <c r="I66">
        <v>4</v>
      </c>
      <c r="J66">
        <f t="shared" si="1"/>
        <v>43</v>
      </c>
      <c r="K66">
        <f t="shared" si="2"/>
        <v>2.3888888888888888</v>
      </c>
    </row>
    <row r="67" spans="1:11" x14ac:dyDescent="0.3">
      <c r="A67" t="s">
        <v>43</v>
      </c>
      <c r="B67" t="s">
        <v>67</v>
      </c>
      <c r="C67" t="s">
        <v>22</v>
      </c>
      <c r="D67">
        <v>3.2480000000000002</v>
      </c>
      <c r="E67" t="s">
        <v>68</v>
      </c>
      <c r="F67" t="s">
        <v>24</v>
      </c>
      <c r="G67">
        <v>30</v>
      </c>
      <c r="H67">
        <v>30</v>
      </c>
      <c r="I67">
        <v>5</v>
      </c>
      <c r="J67">
        <f t="shared" si="1"/>
        <v>35</v>
      </c>
      <c r="K67">
        <f t="shared" si="2"/>
        <v>1.1666666666666667</v>
      </c>
    </row>
    <row r="68" spans="1:11" x14ac:dyDescent="0.3">
      <c r="A68" t="s">
        <v>72</v>
      </c>
      <c r="B68" t="s">
        <v>118</v>
      </c>
      <c r="C68" t="s">
        <v>22</v>
      </c>
      <c r="D68">
        <v>1.0489999999999999</v>
      </c>
      <c r="E68" t="s">
        <v>119</v>
      </c>
      <c r="F68" t="s">
        <v>20</v>
      </c>
      <c r="G68">
        <v>6</v>
      </c>
      <c r="H68">
        <v>13</v>
      </c>
      <c r="I68">
        <v>2</v>
      </c>
      <c r="J68">
        <f t="shared" si="1"/>
        <v>15</v>
      </c>
      <c r="K68">
        <f t="shared" si="2"/>
        <v>2.5</v>
      </c>
    </row>
    <row r="69" spans="1:11" x14ac:dyDescent="0.3">
      <c r="A69" t="s">
        <v>72</v>
      </c>
      <c r="B69" t="s">
        <v>123</v>
      </c>
      <c r="C69" t="s">
        <v>22</v>
      </c>
      <c r="D69">
        <v>1.7490000000000001</v>
      </c>
      <c r="E69" t="s">
        <v>101</v>
      </c>
      <c r="F69" t="s">
        <v>20</v>
      </c>
      <c r="G69">
        <v>3</v>
      </c>
      <c r="H69">
        <v>37</v>
      </c>
      <c r="I69">
        <v>13</v>
      </c>
      <c r="J69">
        <f t="shared" si="1"/>
        <v>50</v>
      </c>
      <c r="K69">
        <f t="shared" si="2"/>
        <v>16.666666666666668</v>
      </c>
    </row>
    <row r="70" spans="1:11" x14ac:dyDescent="0.3">
      <c r="A70" t="s">
        <v>72</v>
      </c>
      <c r="B70" t="s">
        <v>124</v>
      </c>
      <c r="C70" t="s">
        <v>22</v>
      </c>
      <c r="D70">
        <v>2.7509999999999999</v>
      </c>
      <c r="E70" t="s">
        <v>125</v>
      </c>
      <c r="F70" t="s">
        <v>24</v>
      </c>
      <c r="G70">
        <v>22</v>
      </c>
      <c r="H70">
        <v>12</v>
      </c>
      <c r="I70">
        <v>2</v>
      </c>
      <c r="J70">
        <f t="shared" si="1"/>
        <v>14</v>
      </c>
      <c r="K70">
        <f t="shared" si="2"/>
        <v>0.63636363636363635</v>
      </c>
    </row>
    <row r="71" spans="1:11" x14ac:dyDescent="0.3">
      <c r="A71" t="s">
        <v>72</v>
      </c>
      <c r="B71" t="s">
        <v>126</v>
      </c>
      <c r="C71" t="s">
        <v>22</v>
      </c>
      <c r="D71">
        <v>4.0579999999999998</v>
      </c>
      <c r="E71" t="s">
        <v>127</v>
      </c>
      <c r="F71" t="s">
        <v>24</v>
      </c>
      <c r="G71">
        <v>15</v>
      </c>
      <c r="H71">
        <v>15</v>
      </c>
      <c r="I71">
        <v>4</v>
      </c>
      <c r="J71">
        <f t="shared" si="1"/>
        <v>19</v>
      </c>
      <c r="K71">
        <f t="shared" si="2"/>
        <v>1.2666666666666666</v>
      </c>
    </row>
    <row r="72" spans="1:11" x14ac:dyDescent="0.3">
      <c r="A72" t="s">
        <v>74</v>
      </c>
      <c r="B72" t="s">
        <v>130</v>
      </c>
      <c r="C72" t="s">
        <v>22</v>
      </c>
      <c r="D72">
        <v>0.77800000000000002</v>
      </c>
      <c r="E72" t="s">
        <v>131</v>
      </c>
      <c r="F72" t="s">
        <v>24</v>
      </c>
      <c r="G72">
        <v>60</v>
      </c>
      <c r="H72">
        <v>24</v>
      </c>
      <c r="I72">
        <v>3</v>
      </c>
      <c r="J72">
        <f t="shared" si="1"/>
        <v>27</v>
      </c>
      <c r="K72">
        <f t="shared" si="2"/>
        <v>0.45</v>
      </c>
    </row>
    <row r="73" spans="1:11" x14ac:dyDescent="0.3">
      <c r="A73" t="s">
        <v>74</v>
      </c>
      <c r="B73" t="s">
        <v>132</v>
      </c>
      <c r="C73" t="s">
        <v>22</v>
      </c>
      <c r="D73">
        <v>1.927</v>
      </c>
      <c r="E73" t="s">
        <v>133</v>
      </c>
      <c r="F73" t="s">
        <v>24</v>
      </c>
      <c r="G73">
        <v>25</v>
      </c>
      <c r="H73">
        <v>24</v>
      </c>
      <c r="I73">
        <v>6</v>
      </c>
      <c r="J73">
        <f t="shared" si="1"/>
        <v>30</v>
      </c>
      <c r="K73">
        <f t="shared" si="2"/>
        <v>1.2</v>
      </c>
    </row>
    <row r="74" spans="1:11" x14ac:dyDescent="0.3">
      <c r="A74" t="s">
        <v>74</v>
      </c>
      <c r="B74" t="s">
        <v>134</v>
      </c>
      <c r="C74" t="s">
        <v>22</v>
      </c>
      <c r="D74">
        <v>2.4780000000000002</v>
      </c>
      <c r="E74" t="s">
        <v>135</v>
      </c>
      <c r="F74" t="s">
        <v>20</v>
      </c>
      <c r="G74">
        <v>17</v>
      </c>
      <c r="H74">
        <v>45</v>
      </c>
      <c r="I74">
        <v>0</v>
      </c>
      <c r="J74">
        <f t="shared" si="1"/>
        <v>45</v>
      </c>
      <c r="K74">
        <f t="shared" si="2"/>
        <v>2.6470588235294117</v>
      </c>
    </row>
    <row r="75" spans="1:11" x14ac:dyDescent="0.3">
      <c r="A75" t="s">
        <v>74</v>
      </c>
      <c r="B75" t="s">
        <v>136</v>
      </c>
      <c r="C75" t="s">
        <v>22</v>
      </c>
      <c r="D75">
        <v>3.1179999999999999</v>
      </c>
      <c r="E75" t="s">
        <v>137</v>
      </c>
    </row>
    <row r="76" spans="1:11" x14ac:dyDescent="0.3">
      <c r="A76" t="s">
        <v>74</v>
      </c>
      <c r="B76" t="s">
        <v>138</v>
      </c>
      <c r="C76" t="s">
        <v>22</v>
      </c>
      <c r="D76">
        <v>3.2069999999999999</v>
      </c>
      <c r="E76" t="s">
        <v>139</v>
      </c>
      <c r="F76" t="s">
        <v>20</v>
      </c>
      <c r="G76">
        <v>4</v>
      </c>
      <c r="H76">
        <v>6</v>
      </c>
      <c r="I76">
        <v>0</v>
      </c>
      <c r="J76">
        <f t="shared" si="1"/>
        <v>6</v>
      </c>
      <c r="K76">
        <f t="shared" si="2"/>
        <v>1.5</v>
      </c>
    </row>
    <row r="77" spans="1:11" x14ac:dyDescent="0.3">
      <c r="A77" t="s">
        <v>74</v>
      </c>
      <c r="B77" t="s">
        <v>140</v>
      </c>
      <c r="C77" t="s">
        <v>22</v>
      </c>
      <c r="D77">
        <v>3.6829999999999998</v>
      </c>
      <c r="E77" t="s">
        <v>52</v>
      </c>
      <c r="F77" t="s">
        <v>20</v>
      </c>
      <c r="G77">
        <v>12</v>
      </c>
      <c r="H77">
        <v>6</v>
      </c>
      <c r="I77">
        <v>6</v>
      </c>
      <c r="J77">
        <f t="shared" si="1"/>
        <v>12</v>
      </c>
      <c r="K77">
        <f t="shared" si="2"/>
        <v>1</v>
      </c>
    </row>
    <row r="78" spans="1:11" x14ac:dyDescent="0.3">
      <c r="A78" t="s">
        <v>74</v>
      </c>
      <c r="B78" t="s">
        <v>141</v>
      </c>
      <c r="C78" t="s">
        <v>22</v>
      </c>
      <c r="D78">
        <v>3.3719999999999999</v>
      </c>
      <c r="E78" t="s">
        <v>142</v>
      </c>
      <c r="F78" t="s">
        <v>24</v>
      </c>
      <c r="G78">
        <v>24</v>
      </c>
      <c r="H78">
        <v>26</v>
      </c>
      <c r="I78">
        <v>10</v>
      </c>
      <c r="J78">
        <f t="shared" si="1"/>
        <v>36</v>
      </c>
      <c r="K78">
        <f t="shared" si="2"/>
        <v>1.5</v>
      </c>
    </row>
    <row r="79" spans="1:11" x14ac:dyDescent="0.3">
      <c r="A79" t="s">
        <v>74</v>
      </c>
      <c r="B79" t="s">
        <v>143</v>
      </c>
      <c r="C79" t="s">
        <v>22</v>
      </c>
      <c r="D79">
        <v>3.464</v>
      </c>
      <c r="E79" t="s">
        <v>144</v>
      </c>
      <c r="F79" t="s">
        <v>24</v>
      </c>
      <c r="G79">
        <v>67</v>
      </c>
      <c r="H79">
        <v>76</v>
      </c>
      <c r="I79">
        <v>2</v>
      </c>
      <c r="J79">
        <f t="shared" si="1"/>
        <v>78</v>
      </c>
      <c r="K79">
        <f t="shared" si="2"/>
        <v>1.164179104477612</v>
      </c>
    </row>
    <row r="80" spans="1:11" x14ac:dyDescent="0.3">
      <c r="A80" t="s">
        <v>74</v>
      </c>
      <c r="B80" t="s">
        <v>145</v>
      </c>
      <c r="C80" t="s">
        <v>22</v>
      </c>
      <c r="D80">
        <v>2.758</v>
      </c>
      <c r="E80" t="s">
        <v>146</v>
      </c>
      <c r="F80" t="s">
        <v>24</v>
      </c>
      <c r="G80">
        <v>36</v>
      </c>
      <c r="H80">
        <v>26</v>
      </c>
      <c r="I80">
        <v>11</v>
      </c>
      <c r="J80">
        <f t="shared" si="1"/>
        <v>37</v>
      </c>
      <c r="K80">
        <f t="shared" si="2"/>
        <v>1.0277777777777777</v>
      </c>
    </row>
    <row r="81" spans="1:11" x14ac:dyDescent="0.3">
      <c r="A81" t="s">
        <v>74</v>
      </c>
      <c r="B81" t="s">
        <v>147</v>
      </c>
      <c r="C81" t="s">
        <v>22</v>
      </c>
      <c r="D81">
        <v>1.9710000000000001</v>
      </c>
      <c r="E81" t="s">
        <v>148</v>
      </c>
      <c r="F81" t="s">
        <v>24</v>
      </c>
      <c r="G81">
        <v>34</v>
      </c>
      <c r="H81">
        <v>44</v>
      </c>
      <c r="I81">
        <v>9</v>
      </c>
      <c r="J81">
        <f t="shared" si="1"/>
        <v>53</v>
      </c>
      <c r="K81">
        <f t="shared" si="2"/>
        <v>1.5588235294117647</v>
      </c>
    </row>
    <row r="82" spans="1:11" x14ac:dyDescent="0.3">
      <c r="A82" t="s">
        <v>74</v>
      </c>
      <c r="B82" t="s">
        <v>151</v>
      </c>
      <c r="C82" t="s">
        <v>22</v>
      </c>
      <c r="D82">
        <v>1.575</v>
      </c>
      <c r="E82" t="s">
        <v>152</v>
      </c>
      <c r="F82" t="s">
        <v>24</v>
      </c>
      <c r="G82">
        <v>97</v>
      </c>
      <c r="H82">
        <v>4</v>
      </c>
      <c r="I82">
        <v>6</v>
      </c>
      <c r="J82">
        <f t="shared" si="1"/>
        <v>10</v>
      </c>
      <c r="K82">
        <f t="shared" si="2"/>
        <v>0.10309278350515463</v>
      </c>
    </row>
    <row r="83" spans="1:11" x14ac:dyDescent="0.3">
      <c r="A83" t="s">
        <v>74</v>
      </c>
      <c r="B83" t="s">
        <v>153</v>
      </c>
      <c r="C83" t="s">
        <v>22</v>
      </c>
      <c r="D83">
        <v>0.97399999999999998</v>
      </c>
      <c r="E83" t="s">
        <v>42</v>
      </c>
      <c r="F83" t="s">
        <v>20</v>
      </c>
      <c r="G83">
        <v>8</v>
      </c>
      <c r="H83">
        <v>0</v>
      </c>
      <c r="I83">
        <v>0</v>
      </c>
      <c r="J83">
        <f t="shared" si="1"/>
        <v>0</v>
      </c>
      <c r="K83">
        <f t="shared" si="2"/>
        <v>0</v>
      </c>
    </row>
    <row r="84" spans="1:11" x14ac:dyDescent="0.3">
      <c r="A84" t="s">
        <v>74</v>
      </c>
      <c r="B84" t="s">
        <v>154</v>
      </c>
      <c r="C84" t="s">
        <v>22</v>
      </c>
      <c r="D84">
        <v>2.59</v>
      </c>
      <c r="E84" t="s">
        <v>155</v>
      </c>
    </row>
    <row r="85" spans="1:11" x14ac:dyDescent="0.3">
      <c r="A85" t="s">
        <v>76</v>
      </c>
      <c r="B85" t="s">
        <v>159</v>
      </c>
      <c r="C85" t="s">
        <v>22</v>
      </c>
      <c r="D85">
        <v>2.6930000000000001</v>
      </c>
      <c r="E85" t="s">
        <v>160</v>
      </c>
      <c r="F85" t="s">
        <v>24</v>
      </c>
      <c r="G85">
        <v>50</v>
      </c>
      <c r="H85">
        <v>123</v>
      </c>
      <c r="I85">
        <v>10</v>
      </c>
      <c r="J85">
        <f t="shared" si="1"/>
        <v>133</v>
      </c>
      <c r="K85">
        <f t="shared" si="2"/>
        <v>2.66</v>
      </c>
    </row>
    <row r="86" spans="1:11" x14ac:dyDescent="0.3">
      <c r="A86" t="s">
        <v>76</v>
      </c>
      <c r="B86" t="s">
        <v>161</v>
      </c>
      <c r="C86" t="s">
        <v>22</v>
      </c>
      <c r="D86">
        <v>2.9990000000000001</v>
      </c>
      <c r="E86" t="s">
        <v>162</v>
      </c>
      <c r="F86" t="s">
        <v>163</v>
      </c>
      <c r="G86">
        <v>55</v>
      </c>
      <c r="H86">
        <v>107</v>
      </c>
      <c r="I86">
        <v>16</v>
      </c>
      <c r="J86">
        <f t="shared" si="1"/>
        <v>123</v>
      </c>
      <c r="K86">
        <f t="shared" si="2"/>
        <v>2.2363636363636363</v>
      </c>
    </row>
    <row r="87" spans="1:11" x14ac:dyDescent="0.3">
      <c r="A87" t="s">
        <v>76</v>
      </c>
      <c r="B87" t="s">
        <v>168</v>
      </c>
      <c r="C87" t="s">
        <v>22</v>
      </c>
      <c r="D87">
        <v>2.7970000000000002</v>
      </c>
      <c r="E87" t="s">
        <v>32</v>
      </c>
      <c r="F87" t="s">
        <v>20</v>
      </c>
      <c r="G87">
        <v>9</v>
      </c>
      <c r="H87">
        <v>1</v>
      </c>
      <c r="I87">
        <v>0</v>
      </c>
      <c r="J87">
        <f t="shared" si="1"/>
        <v>1</v>
      </c>
      <c r="K87">
        <f t="shared" si="2"/>
        <v>0.1111111111111111</v>
      </c>
    </row>
    <row r="88" spans="1:11" x14ac:dyDescent="0.3">
      <c r="A88" t="s">
        <v>76</v>
      </c>
      <c r="B88" t="s">
        <v>170</v>
      </c>
      <c r="C88" t="s">
        <v>22</v>
      </c>
      <c r="D88">
        <v>2.2949999999999999</v>
      </c>
      <c r="E88" t="s">
        <v>26</v>
      </c>
      <c r="F88" t="s">
        <v>24</v>
      </c>
      <c r="G88">
        <v>51</v>
      </c>
      <c r="H88">
        <v>34</v>
      </c>
      <c r="I88">
        <v>2</v>
      </c>
      <c r="J88">
        <f t="shared" ref="J88:J94" si="3">H88+I88</f>
        <v>36</v>
      </c>
      <c r="K88">
        <f t="shared" ref="K88:K94" si="4">J88/G88</f>
        <v>0.70588235294117652</v>
      </c>
    </row>
    <row r="89" spans="1:11" x14ac:dyDescent="0.3">
      <c r="A89" t="s">
        <v>76</v>
      </c>
      <c r="B89" t="s">
        <v>171</v>
      </c>
      <c r="C89" t="s">
        <v>22</v>
      </c>
      <c r="D89">
        <v>1.3959999999999999</v>
      </c>
      <c r="E89" t="s">
        <v>172</v>
      </c>
      <c r="F89" t="s">
        <v>173</v>
      </c>
      <c r="G89">
        <v>40</v>
      </c>
      <c r="H89">
        <v>68</v>
      </c>
      <c r="I89">
        <v>4</v>
      </c>
      <c r="J89">
        <f t="shared" si="3"/>
        <v>72</v>
      </c>
      <c r="K89">
        <f t="shared" si="4"/>
        <v>1.8</v>
      </c>
    </row>
    <row r="90" spans="1:11" x14ac:dyDescent="0.3">
      <c r="A90" t="s">
        <v>76</v>
      </c>
      <c r="B90" t="s">
        <v>174</v>
      </c>
      <c r="C90" t="s">
        <v>22</v>
      </c>
      <c r="D90">
        <v>2.6429999999999998</v>
      </c>
      <c r="E90" t="s">
        <v>163</v>
      </c>
      <c r="F90" t="s">
        <v>24</v>
      </c>
      <c r="G90">
        <v>7</v>
      </c>
      <c r="H90">
        <v>3</v>
      </c>
      <c r="I90">
        <v>4</v>
      </c>
      <c r="J90">
        <f t="shared" si="3"/>
        <v>7</v>
      </c>
      <c r="K90">
        <f t="shared" si="4"/>
        <v>1</v>
      </c>
    </row>
    <row r="91" spans="1:11" x14ac:dyDescent="0.3">
      <c r="A91" t="s">
        <v>76</v>
      </c>
      <c r="B91" t="s">
        <v>175</v>
      </c>
      <c r="C91" t="s">
        <v>22</v>
      </c>
      <c r="D91">
        <v>1.4570000000000001</v>
      </c>
      <c r="E91" t="s">
        <v>95</v>
      </c>
      <c r="F91" t="s">
        <v>24</v>
      </c>
      <c r="G91">
        <v>29</v>
      </c>
      <c r="H91">
        <v>25</v>
      </c>
      <c r="I91">
        <v>1</v>
      </c>
      <c r="J91">
        <f t="shared" si="3"/>
        <v>26</v>
      </c>
      <c r="K91">
        <f t="shared" si="4"/>
        <v>0.89655172413793105</v>
      </c>
    </row>
    <row r="92" spans="1:11" x14ac:dyDescent="0.3">
      <c r="A92" t="s">
        <v>76</v>
      </c>
      <c r="B92" t="s">
        <v>176</v>
      </c>
      <c r="C92" t="s">
        <v>22</v>
      </c>
      <c r="D92">
        <v>1.2729999999999999</v>
      </c>
      <c r="E92" t="s">
        <v>177</v>
      </c>
      <c r="F92" t="s">
        <v>173</v>
      </c>
      <c r="G92">
        <v>16</v>
      </c>
      <c r="H92">
        <v>70</v>
      </c>
      <c r="I92">
        <v>7</v>
      </c>
      <c r="J92">
        <f t="shared" si="3"/>
        <v>77</v>
      </c>
      <c r="K92">
        <f t="shared" si="4"/>
        <v>4.8125</v>
      </c>
    </row>
    <row r="93" spans="1:11" x14ac:dyDescent="0.3">
      <c r="A93" t="s">
        <v>76</v>
      </c>
      <c r="B93" t="s">
        <v>178</v>
      </c>
      <c r="C93" t="s">
        <v>22</v>
      </c>
      <c r="D93">
        <v>1.343</v>
      </c>
      <c r="E93" t="s">
        <v>179</v>
      </c>
      <c r="F93" t="s">
        <v>173</v>
      </c>
      <c r="G93">
        <v>14</v>
      </c>
      <c r="H93">
        <v>14</v>
      </c>
      <c r="I93">
        <v>2</v>
      </c>
      <c r="J93">
        <f t="shared" si="3"/>
        <v>16</v>
      </c>
      <c r="K93">
        <f t="shared" si="4"/>
        <v>1.1428571428571428</v>
      </c>
    </row>
    <row r="94" spans="1:11" x14ac:dyDescent="0.3">
      <c r="A94" t="s">
        <v>76</v>
      </c>
      <c r="B94" t="s">
        <v>180</v>
      </c>
      <c r="C94" t="s">
        <v>22</v>
      </c>
      <c r="D94">
        <v>1.8959999999999999</v>
      </c>
      <c r="E94" t="s">
        <v>181</v>
      </c>
      <c r="F94" t="s">
        <v>20</v>
      </c>
      <c r="G94">
        <v>10</v>
      </c>
      <c r="H94">
        <v>5</v>
      </c>
      <c r="I94">
        <v>0</v>
      </c>
      <c r="J94">
        <f t="shared" si="3"/>
        <v>5</v>
      </c>
      <c r="K94">
        <f t="shared" si="4"/>
        <v>0.5</v>
      </c>
    </row>
    <row r="95" spans="1:11" x14ac:dyDescent="0.3">
      <c r="F95" t="s">
        <v>197</v>
      </c>
      <c r="G95">
        <f>AVERAGE(G23:G94)</f>
        <v>26.12857142857143</v>
      </c>
      <c r="H95">
        <f>AVERAGE(H23:H94)</f>
        <v>28.042857142857144</v>
      </c>
      <c r="I95">
        <f>AVERAGE(I23:I94)</f>
        <v>7.7285714285714286</v>
      </c>
      <c r="J95">
        <f>AVERAGE(J23:J94)</f>
        <v>35.771428571428572</v>
      </c>
    </row>
    <row r="96" spans="1:11" x14ac:dyDescent="0.3">
      <c r="F96" t="s">
        <v>198</v>
      </c>
      <c r="G96">
        <f>_xlfn.STDEV.P(G23:G94)/(SQRT(COUNT(G23:G94)))</f>
        <v>2.357179344182661</v>
      </c>
      <c r="H96">
        <f>_xlfn.STDEV.P(H23:H94)/(SQRT(COUNT(H23:H94)))</f>
        <v>3.0075032504968755</v>
      </c>
      <c r="I96">
        <f>_xlfn.STDEV.P(I23:I94)/(SQRT(COUNT(I23:I94)))</f>
        <v>0.71910415599689848</v>
      </c>
      <c r="J96">
        <f>_xlfn.STDEV.P(J23:J94)/(SQRT(COUNT(J23:J94)))</f>
        <v>3.2699729405715225</v>
      </c>
    </row>
    <row r="97" spans="6:10" x14ac:dyDescent="0.3">
      <c r="F97" t="s">
        <v>199</v>
      </c>
      <c r="G97">
        <f>MEDIAN(G23:G94)</f>
        <v>22.5</v>
      </c>
      <c r="H97">
        <f>MEDIAN(H23:H94)</f>
        <v>22</v>
      </c>
      <c r="I97">
        <f>MEDIAN(I23:I94)</f>
        <v>6.5</v>
      </c>
      <c r="J97">
        <f>MEDIAN(J23:J94)</f>
        <v>29.5</v>
      </c>
    </row>
    <row r="98" spans="6:10" x14ac:dyDescent="0.3">
      <c r="F98" t="s">
        <v>200</v>
      </c>
      <c r="G98">
        <f>_xlfn.VAR.P(G23:G94)</f>
        <v>388.94061224489798</v>
      </c>
      <c r="H98">
        <f>_xlfn.VAR.P(H23:H94)</f>
        <v>633.15530612244902</v>
      </c>
      <c r="I98">
        <f>_xlfn.VAR.P(I23:I94)</f>
        <v>36.197755102040816</v>
      </c>
      <c r="J98">
        <f>_xlfn.VAR.P(J23:J94)</f>
        <v>748.49061224489799</v>
      </c>
    </row>
    <row r="99" spans="6:10" x14ac:dyDescent="0.3">
      <c r="F99" t="s">
        <v>201</v>
      </c>
      <c r="G99">
        <v>15.896780684104622</v>
      </c>
      <c r="H99">
        <v>19.153521126760548</v>
      </c>
      <c r="I99">
        <v>4.9503018108651942</v>
      </c>
      <c r="J99">
        <v>21.063179074446683</v>
      </c>
    </row>
    <row r="100" spans="6:10" x14ac:dyDescent="0.3">
      <c r="F100" t="s">
        <v>206</v>
      </c>
      <c r="G100">
        <f>MAX(G2:G94)</f>
        <v>97</v>
      </c>
      <c r="H100">
        <f>MAX(H2:H94)</f>
        <v>123</v>
      </c>
      <c r="I100">
        <f>MAX(I2:I94)</f>
        <v>26</v>
      </c>
      <c r="J100">
        <f>MAX(J2:J94)</f>
        <v>133</v>
      </c>
    </row>
    <row r="101" spans="6:10" x14ac:dyDescent="0.3">
      <c r="F101" t="s">
        <v>207</v>
      </c>
      <c r="G101">
        <f>MIN(G2:G94)</f>
        <v>2</v>
      </c>
      <c r="H101">
        <f>MIN(H2:H94)</f>
        <v>0</v>
      </c>
      <c r="I101">
        <f>MIN(I2:I94)</f>
        <v>0</v>
      </c>
      <c r="J101">
        <f>MIN(J2:J94)</f>
        <v>0</v>
      </c>
    </row>
  </sheetData>
  <sortState xmlns:xlrd2="http://schemas.microsoft.com/office/spreadsheetml/2017/richdata2" ref="A2:Q108">
    <sortCondition ref="C2:C108"/>
    <sortCondition ref="A2:A1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9"/>
  <sheetViews>
    <sheetView workbookViewId="0">
      <pane ySplit="1" topLeftCell="A74" activePane="bottomLeft" state="frozen"/>
      <selection pane="bottomLeft" activeCell="I1" sqref="I1"/>
    </sheetView>
  </sheetViews>
  <sheetFormatPr defaultRowHeight="14.4" x14ac:dyDescent="0.3"/>
  <cols>
    <col min="1" max="1" width="15.21875" customWidth="1"/>
  </cols>
  <sheetData>
    <row r="1" spans="2:10" ht="86.4" x14ac:dyDescent="0.3">
      <c r="B1" s="1" t="s">
        <v>6</v>
      </c>
      <c r="C1" s="1" t="s">
        <v>7</v>
      </c>
      <c r="D1" s="1" t="s">
        <v>8</v>
      </c>
      <c r="E1" s="1" t="s">
        <v>193</v>
      </c>
      <c r="F1" s="1" t="s">
        <v>202</v>
      </c>
      <c r="G1" s="1" t="s">
        <v>203</v>
      </c>
      <c r="H1" s="1" t="s">
        <v>204</v>
      </c>
      <c r="I1" s="1" t="s">
        <v>205</v>
      </c>
      <c r="J1" s="1"/>
    </row>
    <row r="2" spans="2:10" x14ac:dyDescent="0.3">
      <c r="B2">
        <v>2</v>
      </c>
      <c r="C2">
        <v>18</v>
      </c>
      <c r="D2">
        <v>3</v>
      </c>
      <c r="E2">
        <f>C2+D2</f>
        <v>21</v>
      </c>
      <c r="F2">
        <f>ABS(B2-26.1285714285714)</f>
        <v>24.128571428571401</v>
      </c>
      <c r="G2">
        <f>ABS(C2-28.0428571428571)</f>
        <v>10.042857142857098</v>
      </c>
      <c r="H2">
        <f>ABS(D2-7.72857142857143)</f>
        <v>4.7285714285714304</v>
      </c>
      <c r="I2">
        <f>ABS(E2-35.7714285714286)</f>
        <v>14.771428571428601</v>
      </c>
    </row>
    <row r="3" spans="2:10" x14ac:dyDescent="0.3">
      <c r="B3">
        <v>10</v>
      </c>
      <c r="C3">
        <v>10</v>
      </c>
      <c r="D3">
        <v>17</v>
      </c>
      <c r="E3">
        <f t="shared" ref="E3:E65" si="0">C3+D3</f>
        <v>27</v>
      </c>
      <c r="F3">
        <f t="shared" ref="F3:F66" si="1">ABS(B3-26.1285714285714)</f>
        <v>16.128571428571401</v>
      </c>
      <c r="G3">
        <f t="shared" ref="G3:G66" si="2">ABS(C3-28.0428571428571)</f>
        <v>18.042857142857098</v>
      </c>
      <c r="H3">
        <f t="shared" ref="H3:H66" si="3">ABS(D3-7.72857142857143)</f>
        <v>9.2714285714285687</v>
      </c>
      <c r="I3">
        <f t="shared" ref="I3:I66" si="4">ABS(E3-35.7714285714286)</f>
        <v>8.7714285714286007</v>
      </c>
    </row>
    <row r="4" spans="2:10" x14ac:dyDescent="0.3">
      <c r="B4">
        <v>15</v>
      </c>
      <c r="C4">
        <v>10</v>
      </c>
      <c r="D4">
        <v>11</v>
      </c>
      <c r="E4">
        <f t="shared" si="0"/>
        <v>21</v>
      </c>
      <c r="F4">
        <f t="shared" si="1"/>
        <v>11.128571428571401</v>
      </c>
      <c r="G4">
        <f t="shared" si="2"/>
        <v>18.042857142857098</v>
      </c>
      <c r="H4">
        <f t="shared" si="3"/>
        <v>3.2714285714285696</v>
      </c>
      <c r="I4">
        <f t="shared" si="4"/>
        <v>14.771428571428601</v>
      </c>
    </row>
    <row r="5" spans="2:10" x14ac:dyDescent="0.3">
      <c r="B5">
        <v>61</v>
      </c>
      <c r="C5">
        <v>30</v>
      </c>
      <c r="D5">
        <v>9</v>
      </c>
      <c r="E5">
        <f t="shared" si="0"/>
        <v>39</v>
      </c>
      <c r="F5">
        <f t="shared" si="1"/>
        <v>34.871428571428595</v>
      </c>
      <c r="G5">
        <f t="shared" si="2"/>
        <v>1.9571428571429017</v>
      </c>
      <c r="H5">
        <f t="shared" si="3"/>
        <v>1.2714285714285696</v>
      </c>
      <c r="I5">
        <f t="shared" si="4"/>
        <v>3.2285714285713993</v>
      </c>
    </row>
    <row r="6" spans="2:10" x14ac:dyDescent="0.3">
      <c r="B6">
        <v>66</v>
      </c>
      <c r="C6">
        <v>13</v>
      </c>
      <c r="D6">
        <v>4</v>
      </c>
      <c r="E6">
        <f t="shared" si="0"/>
        <v>17</v>
      </c>
      <c r="F6">
        <f t="shared" si="1"/>
        <v>39.871428571428595</v>
      </c>
      <c r="G6">
        <f t="shared" si="2"/>
        <v>15.042857142857098</v>
      </c>
      <c r="H6">
        <f t="shared" si="3"/>
        <v>3.7285714285714304</v>
      </c>
      <c r="I6">
        <f t="shared" si="4"/>
        <v>18.771428571428601</v>
      </c>
    </row>
    <row r="7" spans="2:10" x14ac:dyDescent="0.3">
      <c r="B7">
        <v>13</v>
      </c>
      <c r="C7">
        <v>13</v>
      </c>
      <c r="D7">
        <v>15</v>
      </c>
      <c r="E7">
        <f t="shared" si="0"/>
        <v>28</v>
      </c>
      <c r="F7">
        <f t="shared" si="1"/>
        <v>13.128571428571401</v>
      </c>
      <c r="G7">
        <f t="shared" si="2"/>
        <v>15.042857142857098</v>
      </c>
      <c r="H7">
        <f t="shared" si="3"/>
        <v>7.2714285714285696</v>
      </c>
      <c r="I7">
        <f t="shared" si="4"/>
        <v>7.7714285714286007</v>
      </c>
    </row>
    <row r="8" spans="2:10" x14ac:dyDescent="0.3">
      <c r="B8">
        <v>11</v>
      </c>
      <c r="C8">
        <v>21</v>
      </c>
      <c r="D8">
        <v>14</v>
      </c>
      <c r="E8">
        <f t="shared" si="0"/>
        <v>35</v>
      </c>
      <c r="F8">
        <f t="shared" si="1"/>
        <v>15.128571428571401</v>
      </c>
      <c r="G8">
        <f t="shared" si="2"/>
        <v>7.0428571428570983</v>
      </c>
      <c r="H8">
        <f t="shared" si="3"/>
        <v>6.2714285714285696</v>
      </c>
      <c r="I8">
        <f t="shared" si="4"/>
        <v>0.77142857142860066</v>
      </c>
    </row>
    <row r="9" spans="2:10" x14ac:dyDescent="0.3">
      <c r="B9">
        <v>20</v>
      </c>
      <c r="C9">
        <v>0</v>
      </c>
      <c r="D9">
        <v>0</v>
      </c>
      <c r="E9">
        <f t="shared" si="0"/>
        <v>0</v>
      </c>
      <c r="F9">
        <f t="shared" si="1"/>
        <v>6.1285714285714015</v>
      </c>
      <c r="G9">
        <f t="shared" si="2"/>
        <v>28.042857142857098</v>
      </c>
      <c r="H9">
        <f t="shared" si="3"/>
        <v>7.7285714285714304</v>
      </c>
      <c r="I9">
        <f t="shared" si="4"/>
        <v>35.771428571428601</v>
      </c>
    </row>
    <row r="10" spans="2:10" x14ac:dyDescent="0.3">
      <c r="B10">
        <v>9</v>
      </c>
      <c r="C10">
        <v>14</v>
      </c>
      <c r="D10">
        <v>5</v>
      </c>
      <c r="E10">
        <f t="shared" si="0"/>
        <v>19</v>
      </c>
      <c r="F10">
        <f t="shared" si="1"/>
        <v>17.128571428571401</v>
      </c>
      <c r="G10">
        <f t="shared" si="2"/>
        <v>14.042857142857098</v>
      </c>
      <c r="H10">
        <f t="shared" si="3"/>
        <v>2.7285714285714304</v>
      </c>
      <c r="I10">
        <f t="shared" si="4"/>
        <v>16.771428571428601</v>
      </c>
    </row>
    <row r="11" spans="2:10" x14ac:dyDescent="0.3">
      <c r="B11">
        <v>23</v>
      </c>
      <c r="C11">
        <v>37</v>
      </c>
      <c r="D11">
        <v>15</v>
      </c>
      <c r="E11">
        <f t="shared" si="0"/>
        <v>52</v>
      </c>
      <c r="F11">
        <f t="shared" si="1"/>
        <v>3.1285714285714015</v>
      </c>
      <c r="G11">
        <f t="shared" si="2"/>
        <v>8.9571428571429017</v>
      </c>
      <c r="H11">
        <f t="shared" si="3"/>
        <v>7.2714285714285696</v>
      </c>
      <c r="I11">
        <f t="shared" si="4"/>
        <v>16.228571428571399</v>
      </c>
    </row>
    <row r="12" spans="2:10" x14ac:dyDescent="0.3">
      <c r="B12">
        <v>23</v>
      </c>
      <c r="C12">
        <v>25</v>
      </c>
      <c r="D12">
        <v>6</v>
      </c>
      <c r="E12">
        <f t="shared" si="0"/>
        <v>31</v>
      </c>
      <c r="F12">
        <f t="shared" si="1"/>
        <v>3.1285714285714015</v>
      </c>
      <c r="G12">
        <f t="shared" si="2"/>
        <v>3.0428571428570983</v>
      </c>
      <c r="H12">
        <f t="shared" si="3"/>
        <v>1.7285714285714304</v>
      </c>
      <c r="I12">
        <f t="shared" si="4"/>
        <v>4.7714285714286007</v>
      </c>
    </row>
    <row r="13" spans="2:10" x14ac:dyDescent="0.3">
      <c r="B13">
        <v>13</v>
      </c>
      <c r="C13">
        <v>14</v>
      </c>
      <c r="D13">
        <v>26</v>
      </c>
      <c r="E13">
        <f t="shared" si="0"/>
        <v>40</v>
      </c>
      <c r="F13">
        <f t="shared" si="1"/>
        <v>13.128571428571401</v>
      </c>
      <c r="G13">
        <f t="shared" si="2"/>
        <v>14.042857142857098</v>
      </c>
      <c r="H13">
        <f t="shared" si="3"/>
        <v>18.271428571428569</v>
      </c>
      <c r="I13">
        <f t="shared" si="4"/>
        <v>4.2285714285713993</v>
      </c>
    </row>
    <row r="14" spans="2:10" x14ac:dyDescent="0.3">
      <c r="B14">
        <v>26</v>
      </c>
      <c r="C14">
        <v>0</v>
      </c>
      <c r="D14">
        <v>16</v>
      </c>
      <c r="E14">
        <f t="shared" si="0"/>
        <v>16</v>
      </c>
      <c r="F14">
        <f t="shared" si="1"/>
        <v>0.12857142857140147</v>
      </c>
      <c r="G14">
        <f t="shared" si="2"/>
        <v>28.042857142857098</v>
      </c>
      <c r="H14">
        <f t="shared" si="3"/>
        <v>8.2714285714285687</v>
      </c>
      <c r="I14">
        <f t="shared" si="4"/>
        <v>19.771428571428601</v>
      </c>
    </row>
    <row r="15" spans="2:10" x14ac:dyDescent="0.3">
      <c r="B15">
        <v>13</v>
      </c>
      <c r="C15">
        <v>0</v>
      </c>
      <c r="D15">
        <v>7</v>
      </c>
      <c r="E15">
        <f t="shared" si="0"/>
        <v>7</v>
      </c>
      <c r="F15">
        <f t="shared" si="1"/>
        <v>13.128571428571401</v>
      </c>
      <c r="G15">
        <f t="shared" si="2"/>
        <v>28.042857142857098</v>
      </c>
      <c r="H15">
        <f t="shared" si="3"/>
        <v>0.72857142857143042</v>
      </c>
      <c r="I15">
        <f t="shared" si="4"/>
        <v>28.771428571428601</v>
      </c>
    </row>
    <row r="16" spans="2:10" x14ac:dyDescent="0.3">
      <c r="B16">
        <v>6</v>
      </c>
      <c r="C16">
        <v>22</v>
      </c>
      <c r="D16">
        <v>0</v>
      </c>
      <c r="E16">
        <f t="shared" si="0"/>
        <v>22</v>
      </c>
      <c r="F16">
        <f t="shared" si="1"/>
        <v>20.128571428571401</v>
      </c>
      <c r="G16">
        <f t="shared" si="2"/>
        <v>6.0428571428570983</v>
      </c>
      <c r="H16">
        <f t="shared" si="3"/>
        <v>7.7285714285714304</v>
      </c>
      <c r="I16">
        <f t="shared" si="4"/>
        <v>13.771428571428601</v>
      </c>
    </row>
    <row r="17" spans="2:9" x14ac:dyDescent="0.3">
      <c r="B17">
        <v>6</v>
      </c>
      <c r="C17">
        <v>7</v>
      </c>
      <c r="D17">
        <v>3</v>
      </c>
      <c r="E17">
        <f t="shared" si="0"/>
        <v>10</v>
      </c>
      <c r="F17">
        <f t="shared" si="1"/>
        <v>20.128571428571401</v>
      </c>
      <c r="G17">
        <f t="shared" si="2"/>
        <v>21.042857142857098</v>
      </c>
      <c r="H17">
        <f t="shared" si="3"/>
        <v>4.7285714285714304</v>
      </c>
      <c r="I17">
        <f t="shared" si="4"/>
        <v>25.771428571428601</v>
      </c>
    </row>
    <row r="18" spans="2:9" x14ac:dyDescent="0.3">
      <c r="B18">
        <v>36</v>
      </c>
      <c r="C18">
        <v>46</v>
      </c>
      <c r="D18">
        <v>11</v>
      </c>
      <c r="E18">
        <f t="shared" si="0"/>
        <v>57</v>
      </c>
      <c r="F18">
        <f t="shared" si="1"/>
        <v>9.8714285714285985</v>
      </c>
      <c r="G18">
        <f t="shared" si="2"/>
        <v>17.957142857142902</v>
      </c>
      <c r="H18">
        <f t="shared" si="3"/>
        <v>3.2714285714285696</v>
      </c>
      <c r="I18">
        <f t="shared" si="4"/>
        <v>21.228571428571399</v>
      </c>
    </row>
    <row r="19" spans="2:9" x14ac:dyDescent="0.3">
      <c r="B19">
        <v>26</v>
      </c>
      <c r="C19">
        <v>60</v>
      </c>
      <c r="D19">
        <v>3</v>
      </c>
      <c r="E19">
        <f t="shared" si="0"/>
        <v>63</v>
      </c>
      <c r="F19">
        <f t="shared" si="1"/>
        <v>0.12857142857140147</v>
      </c>
      <c r="G19">
        <f t="shared" si="2"/>
        <v>31.957142857142902</v>
      </c>
      <c r="H19">
        <f t="shared" si="3"/>
        <v>4.7285714285714304</v>
      </c>
      <c r="I19">
        <f t="shared" si="4"/>
        <v>27.228571428571399</v>
      </c>
    </row>
    <row r="20" spans="2:9" x14ac:dyDescent="0.3">
      <c r="B20">
        <v>3</v>
      </c>
      <c r="C20">
        <v>18</v>
      </c>
      <c r="D20">
        <v>6</v>
      </c>
      <c r="E20">
        <f t="shared" si="0"/>
        <v>24</v>
      </c>
      <c r="F20">
        <f t="shared" si="1"/>
        <v>23.128571428571401</v>
      </c>
      <c r="G20">
        <f t="shared" si="2"/>
        <v>10.042857142857098</v>
      </c>
      <c r="H20">
        <f t="shared" si="3"/>
        <v>1.7285714285714304</v>
      </c>
      <c r="I20">
        <f t="shared" si="4"/>
        <v>11.771428571428601</v>
      </c>
    </row>
    <row r="21" spans="2:9" x14ac:dyDescent="0.3">
      <c r="B21">
        <v>35</v>
      </c>
      <c r="C21">
        <v>69</v>
      </c>
      <c r="D21">
        <v>20</v>
      </c>
      <c r="E21">
        <f t="shared" si="0"/>
        <v>89</v>
      </c>
      <c r="F21">
        <f t="shared" si="1"/>
        <v>8.8714285714285985</v>
      </c>
      <c r="G21">
        <f t="shared" si="2"/>
        <v>40.957142857142898</v>
      </c>
      <c r="H21">
        <f t="shared" si="3"/>
        <v>12.271428571428569</v>
      </c>
      <c r="I21">
        <f t="shared" si="4"/>
        <v>53.228571428571399</v>
      </c>
    </row>
    <row r="22" spans="2:9" x14ac:dyDescent="0.3">
      <c r="B22">
        <v>16</v>
      </c>
      <c r="C22">
        <v>38</v>
      </c>
      <c r="D22">
        <v>5</v>
      </c>
      <c r="E22">
        <f t="shared" si="0"/>
        <v>43</v>
      </c>
      <c r="F22">
        <f t="shared" si="1"/>
        <v>10.128571428571401</v>
      </c>
      <c r="G22">
        <f t="shared" si="2"/>
        <v>9.9571428571429017</v>
      </c>
      <c r="H22">
        <f t="shared" si="3"/>
        <v>2.7285714285714304</v>
      </c>
      <c r="I22">
        <f t="shared" si="4"/>
        <v>7.2285714285713993</v>
      </c>
    </row>
    <row r="23" spans="2:9" x14ac:dyDescent="0.3">
      <c r="B23">
        <v>6</v>
      </c>
      <c r="C23">
        <v>19</v>
      </c>
      <c r="D23">
        <v>2</v>
      </c>
      <c r="E23">
        <f t="shared" si="0"/>
        <v>21</v>
      </c>
      <c r="F23">
        <f t="shared" si="1"/>
        <v>20.128571428571401</v>
      </c>
      <c r="G23">
        <f t="shared" si="2"/>
        <v>9.0428571428570983</v>
      </c>
      <c r="H23">
        <f t="shared" si="3"/>
        <v>5.7285714285714304</v>
      </c>
      <c r="I23">
        <f t="shared" si="4"/>
        <v>14.771428571428601</v>
      </c>
    </row>
    <row r="24" spans="2:9" x14ac:dyDescent="0.3">
      <c r="B24">
        <v>36</v>
      </c>
      <c r="C24">
        <v>46</v>
      </c>
      <c r="D24">
        <v>11</v>
      </c>
      <c r="E24">
        <f t="shared" si="0"/>
        <v>57</v>
      </c>
      <c r="F24">
        <f t="shared" si="1"/>
        <v>9.8714285714285985</v>
      </c>
      <c r="G24">
        <f t="shared" si="2"/>
        <v>17.957142857142902</v>
      </c>
      <c r="H24">
        <f t="shared" si="3"/>
        <v>3.2714285714285696</v>
      </c>
      <c r="I24">
        <f t="shared" si="4"/>
        <v>21.228571428571399</v>
      </c>
    </row>
    <row r="25" spans="2:9" x14ac:dyDescent="0.3">
      <c r="B25">
        <v>6</v>
      </c>
      <c r="C25">
        <v>7</v>
      </c>
      <c r="D25">
        <v>3</v>
      </c>
      <c r="E25">
        <f t="shared" si="0"/>
        <v>10</v>
      </c>
      <c r="F25">
        <f t="shared" si="1"/>
        <v>20.128571428571401</v>
      </c>
      <c r="G25">
        <f t="shared" si="2"/>
        <v>21.042857142857098</v>
      </c>
      <c r="H25">
        <f t="shared" si="3"/>
        <v>4.7285714285714304</v>
      </c>
      <c r="I25">
        <f t="shared" si="4"/>
        <v>25.771428571428601</v>
      </c>
    </row>
    <row r="26" spans="2:9" x14ac:dyDescent="0.3">
      <c r="B26">
        <v>6</v>
      </c>
      <c r="C26">
        <v>22</v>
      </c>
      <c r="D26">
        <v>0</v>
      </c>
      <c r="E26">
        <f t="shared" si="0"/>
        <v>22</v>
      </c>
      <c r="F26">
        <f t="shared" si="1"/>
        <v>20.128571428571401</v>
      </c>
      <c r="G26">
        <f t="shared" si="2"/>
        <v>6.0428571428570983</v>
      </c>
      <c r="H26">
        <f t="shared" si="3"/>
        <v>7.7285714285714304</v>
      </c>
      <c r="I26">
        <f t="shared" si="4"/>
        <v>13.771428571428601</v>
      </c>
    </row>
    <row r="27" spans="2:9" x14ac:dyDescent="0.3">
      <c r="B27">
        <v>13</v>
      </c>
      <c r="C27">
        <v>0</v>
      </c>
      <c r="D27">
        <v>7</v>
      </c>
      <c r="E27">
        <f t="shared" si="0"/>
        <v>7</v>
      </c>
      <c r="F27">
        <f t="shared" si="1"/>
        <v>13.128571428571401</v>
      </c>
      <c r="G27">
        <f t="shared" si="2"/>
        <v>28.042857142857098</v>
      </c>
      <c r="H27">
        <f t="shared" si="3"/>
        <v>0.72857142857143042</v>
      </c>
      <c r="I27">
        <f t="shared" si="4"/>
        <v>28.771428571428601</v>
      </c>
    </row>
    <row r="28" spans="2:9" x14ac:dyDescent="0.3">
      <c r="B28">
        <v>3</v>
      </c>
      <c r="C28">
        <v>2</v>
      </c>
      <c r="D28">
        <v>5</v>
      </c>
      <c r="E28">
        <f t="shared" si="0"/>
        <v>7</v>
      </c>
      <c r="F28">
        <f t="shared" si="1"/>
        <v>23.128571428571401</v>
      </c>
      <c r="G28">
        <f t="shared" si="2"/>
        <v>26.042857142857098</v>
      </c>
      <c r="H28">
        <f t="shared" si="3"/>
        <v>2.7285714285714304</v>
      </c>
      <c r="I28">
        <f t="shared" si="4"/>
        <v>28.771428571428601</v>
      </c>
    </row>
    <row r="29" spans="2:9" x14ac:dyDescent="0.3">
      <c r="B29">
        <v>28</v>
      </c>
      <c r="C29">
        <v>47</v>
      </c>
      <c r="D29">
        <v>10</v>
      </c>
      <c r="E29">
        <f t="shared" si="0"/>
        <v>57</v>
      </c>
      <c r="F29">
        <f t="shared" si="1"/>
        <v>1.8714285714285985</v>
      </c>
      <c r="G29">
        <f t="shared" si="2"/>
        <v>18.957142857142902</v>
      </c>
      <c r="H29">
        <f t="shared" si="3"/>
        <v>2.2714285714285696</v>
      </c>
      <c r="I29">
        <f t="shared" si="4"/>
        <v>21.228571428571399</v>
      </c>
    </row>
    <row r="30" spans="2:9" x14ac:dyDescent="0.3">
      <c r="B30">
        <v>58</v>
      </c>
      <c r="C30">
        <v>86</v>
      </c>
      <c r="D30">
        <v>16</v>
      </c>
      <c r="E30">
        <f t="shared" si="0"/>
        <v>102</v>
      </c>
      <c r="F30">
        <f t="shared" si="1"/>
        <v>31.871428571428599</v>
      </c>
      <c r="G30">
        <f t="shared" si="2"/>
        <v>57.957142857142898</v>
      </c>
      <c r="H30">
        <f t="shared" si="3"/>
        <v>8.2714285714285687</v>
      </c>
      <c r="I30">
        <f t="shared" si="4"/>
        <v>66.228571428571399</v>
      </c>
    </row>
    <row r="31" spans="2:9" x14ac:dyDescent="0.3">
      <c r="B31">
        <v>9</v>
      </c>
      <c r="C31">
        <v>20</v>
      </c>
      <c r="D31">
        <v>9</v>
      </c>
      <c r="E31">
        <f t="shared" si="0"/>
        <v>29</v>
      </c>
      <c r="F31">
        <f t="shared" si="1"/>
        <v>17.128571428571401</v>
      </c>
      <c r="G31">
        <f t="shared" si="2"/>
        <v>8.0428571428570983</v>
      </c>
      <c r="H31">
        <f t="shared" si="3"/>
        <v>1.2714285714285696</v>
      </c>
      <c r="I31">
        <f t="shared" si="4"/>
        <v>6.7714285714286007</v>
      </c>
    </row>
    <row r="32" spans="2:9" x14ac:dyDescent="0.3">
      <c r="B32">
        <v>12</v>
      </c>
      <c r="C32">
        <v>44</v>
      </c>
      <c r="D32">
        <v>16</v>
      </c>
      <c r="E32">
        <f t="shared" si="0"/>
        <v>60</v>
      </c>
      <c r="F32">
        <f t="shared" si="1"/>
        <v>14.128571428571401</v>
      </c>
      <c r="G32">
        <f t="shared" si="2"/>
        <v>15.957142857142902</v>
      </c>
      <c r="H32">
        <f t="shared" si="3"/>
        <v>8.2714285714285687</v>
      </c>
      <c r="I32">
        <f t="shared" si="4"/>
        <v>24.228571428571399</v>
      </c>
    </row>
    <row r="33" spans="2:9" x14ac:dyDescent="0.3">
      <c r="B33">
        <v>20</v>
      </c>
      <c r="C33">
        <v>46</v>
      </c>
      <c r="D33">
        <v>20</v>
      </c>
      <c r="E33">
        <f t="shared" si="0"/>
        <v>66</v>
      </c>
      <c r="F33">
        <f t="shared" si="1"/>
        <v>6.1285714285714015</v>
      </c>
      <c r="G33">
        <f t="shared" si="2"/>
        <v>17.957142857142902</v>
      </c>
      <c r="H33">
        <f t="shared" si="3"/>
        <v>12.271428571428569</v>
      </c>
      <c r="I33">
        <f t="shared" si="4"/>
        <v>30.228571428571399</v>
      </c>
    </row>
    <row r="34" spans="2:9" x14ac:dyDescent="0.3">
      <c r="B34">
        <v>47</v>
      </c>
      <c r="C34">
        <v>26</v>
      </c>
      <c r="D34">
        <v>12</v>
      </c>
      <c r="E34">
        <f t="shared" si="0"/>
        <v>38</v>
      </c>
      <c r="F34">
        <f t="shared" si="1"/>
        <v>20.871428571428599</v>
      </c>
      <c r="G34">
        <f t="shared" si="2"/>
        <v>2.0428571428570983</v>
      </c>
      <c r="H34">
        <f t="shared" si="3"/>
        <v>4.2714285714285696</v>
      </c>
      <c r="I34">
        <f t="shared" si="4"/>
        <v>2.2285714285713993</v>
      </c>
    </row>
    <row r="35" spans="2:9" x14ac:dyDescent="0.3">
      <c r="B35">
        <v>32</v>
      </c>
      <c r="C35">
        <v>37</v>
      </c>
      <c r="D35">
        <v>16</v>
      </c>
      <c r="E35">
        <f t="shared" si="0"/>
        <v>53</v>
      </c>
      <c r="F35">
        <f t="shared" si="1"/>
        <v>5.8714285714285985</v>
      </c>
      <c r="G35">
        <f t="shared" si="2"/>
        <v>8.9571428571429017</v>
      </c>
      <c r="H35">
        <f t="shared" si="3"/>
        <v>8.2714285714285687</v>
      </c>
      <c r="I35">
        <f t="shared" si="4"/>
        <v>17.228571428571399</v>
      </c>
    </row>
    <row r="36" spans="2:9" x14ac:dyDescent="0.3">
      <c r="B36">
        <v>29</v>
      </c>
      <c r="C36">
        <v>61</v>
      </c>
      <c r="D36">
        <v>7</v>
      </c>
      <c r="E36">
        <f t="shared" si="0"/>
        <v>68</v>
      </c>
      <c r="F36">
        <f t="shared" si="1"/>
        <v>2.8714285714285985</v>
      </c>
      <c r="G36">
        <f t="shared" si="2"/>
        <v>32.957142857142898</v>
      </c>
      <c r="H36">
        <f t="shared" si="3"/>
        <v>0.72857142857143042</v>
      </c>
      <c r="I36">
        <f t="shared" si="4"/>
        <v>32.228571428571399</v>
      </c>
    </row>
    <row r="37" spans="2:9" x14ac:dyDescent="0.3">
      <c r="B37">
        <v>28</v>
      </c>
      <c r="C37">
        <v>3</v>
      </c>
      <c r="D37">
        <v>8</v>
      </c>
      <c r="E37">
        <f t="shared" si="0"/>
        <v>11</v>
      </c>
      <c r="F37">
        <f t="shared" si="1"/>
        <v>1.8714285714285985</v>
      </c>
      <c r="G37">
        <f t="shared" si="2"/>
        <v>25.042857142857098</v>
      </c>
      <c r="H37">
        <f t="shared" si="3"/>
        <v>0.27142857142856958</v>
      </c>
      <c r="I37">
        <f t="shared" si="4"/>
        <v>24.771428571428601</v>
      </c>
    </row>
    <row r="38" spans="2:9" x14ac:dyDescent="0.3">
      <c r="B38">
        <v>32</v>
      </c>
      <c r="C38">
        <v>23</v>
      </c>
      <c r="D38">
        <v>23</v>
      </c>
      <c r="E38">
        <f t="shared" si="0"/>
        <v>46</v>
      </c>
      <c r="F38">
        <f t="shared" si="1"/>
        <v>5.8714285714285985</v>
      </c>
      <c r="G38">
        <f t="shared" si="2"/>
        <v>5.0428571428570983</v>
      </c>
      <c r="H38">
        <f t="shared" si="3"/>
        <v>15.271428571428569</v>
      </c>
      <c r="I38">
        <f t="shared" si="4"/>
        <v>10.228571428571399</v>
      </c>
    </row>
    <row r="39" spans="2:9" x14ac:dyDescent="0.3">
      <c r="B39">
        <v>59</v>
      </c>
      <c r="C39">
        <v>47</v>
      </c>
      <c r="D39">
        <v>5</v>
      </c>
      <c r="E39">
        <f t="shared" si="0"/>
        <v>52</v>
      </c>
      <c r="F39">
        <f t="shared" si="1"/>
        <v>32.871428571428595</v>
      </c>
      <c r="G39">
        <f t="shared" si="2"/>
        <v>18.957142857142902</v>
      </c>
      <c r="H39">
        <f t="shared" si="3"/>
        <v>2.7285714285714304</v>
      </c>
      <c r="I39">
        <f t="shared" si="4"/>
        <v>16.228571428571399</v>
      </c>
    </row>
    <row r="40" spans="2:9" x14ac:dyDescent="0.3">
      <c r="B40">
        <v>36</v>
      </c>
      <c r="C40">
        <v>13</v>
      </c>
      <c r="D40">
        <v>7</v>
      </c>
      <c r="E40">
        <f t="shared" si="0"/>
        <v>20</v>
      </c>
      <c r="F40">
        <f t="shared" si="1"/>
        <v>9.8714285714285985</v>
      </c>
      <c r="G40">
        <f t="shared" si="2"/>
        <v>15.042857142857098</v>
      </c>
      <c r="H40">
        <f t="shared" si="3"/>
        <v>0.72857142857143042</v>
      </c>
      <c r="I40">
        <f t="shared" si="4"/>
        <v>15.771428571428601</v>
      </c>
    </row>
    <row r="41" spans="2:9" x14ac:dyDescent="0.3">
      <c r="B41">
        <v>39</v>
      </c>
      <c r="C41">
        <v>22</v>
      </c>
      <c r="D41">
        <v>11</v>
      </c>
      <c r="E41">
        <f t="shared" si="0"/>
        <v>33</v>
      </c>
      <c r="F41">
        <f t="shared" si="1"/>
        <v>12.871428571428599</v>
      </c>
      <c r="G41">
        <f t="shared" si="2"/>
        <v>6.0428571428570983</v>
      </c>
      <c r="H41">
        <f t="shared" si="3"/>
        <v>3.2714285714285696</v>
      </c>
      <c r="I41">
        <f t="shared" si="4"/>
        <v>2.7714285714286007</v>
      </c>
    </row>
    <row r="42" spans="2:9" x14ac:dyDescent="0.3">
      <c r="B42">
        <v>58</v>
      </c>
      <c r="C42">
        <v>11</v>
      </c>
      <c r="D42">
        <v>10</v>
      </c>
      <c r="E42">
        <f t="shared" si="0"/>
        <v>21</v>
      </c>
      <c r="F42">
        <f t="shared" si="1"/>
        <v>31.871428571428599</v>
      </c>
      <c r="G42">
        <f t="shared" si="2"/>
        <v>17.042857142857098</v>
      </c>
      <c r="H42">
        <f t="shared" si="3"/>
        <v>2.2714285714285696</v>
      </c>
      <c r="I42">
        <f t="shared" si="4"/>
        <v>14.771428571428601</v>
      </c>
    </row>
    <row r="43" spans="2:9" x14ac:dyDescent="0.3">
      <c r="B43">
        <v>29</v>
      </c>
      <c r="C43">
        <v>12</v>
      </c>
      <c r="D43">
        <v>7</v>
      </c>
      <c r="E43">
        <f t="shared" si="0"/>
        <v>19</v>
      </c>
      <c r="F43">
        <f t="shared" si="1"/>
        <v>2.8714285714285985</v>
      </c>
      <c r="G43">
        <f t="shared" si="2"/>
        <v>16.042857142857098</v>
      </c>
      <c r="H43">
        <f t="shared" si="3"/>
        <v>0.72857142857143042</v>
      </c>
      <c r="I43">
        <f t="shared" si="4"/>
        <v>16.771428571428601</v>
      </c>
    </row>
    <row r="44" spans="2:9" x14ac:dyDescent="0.3">
      <c r="B44">
        <v>51</v>
      </c>
      <c r="C44">
        <v>27</v>
      </c>
      <c r="D44">
        <v>11</v>
      </c>
      <c r="E44">
        <f t="shared" si="0"/>
        <v>38</v>
      </c>
      <c r="F44">
        <f t="shared" si="1"/>
        <v>24.871428571428599</v>
      </c>
      <c r="G44">
        <f t="shared" si="2"/>
        <v>1.0428571428570983</v>
      </c>
      <c r="H44">
        <f t="shared" si="3"/>
        <v>3.2714285714285696</v>
      </c>
      <c r="I44">
        <f t="shared" si="4"/>
        <v>2.2285714285713993</v>
      </c>
    </row>
    <row r="45" spans="2:9" x14ac:dyDescent="0.3">
      <c r="B45">
        <v>18</v>
      </c>
      <c r="C45">
        <v>39</v>
      </c>
      <c r="D45">
        <v>4</v>
      </c>
      <c r="E45">
        <f t="shared" si="0"/>
        <v>43</v>
      </c>
      <c r="F45">
        <f t="shared" si="1"/>
        <v>8.1285714285714015</v>
      </c>
      <c r="G45">
        <f t="shared" si="2"/>
        <v>10.957142857142902</v>
      </c>
      <c r="H45">
        <f t="shared" si="3"/>
        <v>3.7285714285714304</v>
      </c>
      <c r="I45">
        <f t="shared" si="4"/>
        <v>7.2285714285713993</v>
      </c>
    </row>
    <row r="46" spans="2:9" x14ac:dyDescent="0.3">
      <c r="B46">
        <v>30</v>
      </c>
      <c r="C46">
        <v>30</v>
      </c>
      <c r="D46">
        <v>5</v>
      </c>
      <c r="E46">
        <f t="shared" si="0"/>
        <v>35</v>
      </c>
      <c r="F46">
        <f t="shared" si="1"/>
        <v>3.8714285714285985</v>
      </c>
      <c r="G46">
        <f t="shared" si="2"/>
        <v>1.9571428571429017</v>
      </c>
      <c r="H46">
        <f t="shared" si="3"/>
        <v>2.7285714285714304</v>
      </c>
      <c r="I46">
        <f t="shared" si="4"/>
        <v>0.77142857142860066</v>
      </c>
    </row>
    <row r="47" spans="2:9" x14ac:dyDescent="0.3">
      <c r="B47">
        <v>6</v>
      </c>
      <c r="C47">
        <v>13</v>
      </c>
      <c r="D47">
        <v>2</v>
      </c>
      <c r="E47">
        <f t="shared" si="0"/>
        <v>15</v>
      </c>
      <c r="F47">
        <f t="shared" si="1"/>
        <v>20.128571428571401</v>
      </c>
      <c r="G47">
        <f t="shared" si="2"/>
        <v>15.042857142857098</v>
      </c>
      <c r="H47">
        <f t="shared" si="3"/>
        <v>5.7285714285714304</v>
      </c>
      <c r="I47">
        <f t="shared" si="4"/>
        <v>20.771428571428601</v>
      </c>
    </row>
    <row r="48" spans="2:9" x14ac:dyDescent="0.3">
      <c r="B48">
        <v>3</v>
      </c>
      <c r="C48">
        <v>37</v>
      </c>
      <c r="D48">
        <v>13</v>
      </c>
      <c r="E48">
        <f t="shared" si="0"/>
        <v>50</v>
      </c>
      <c r="F48">
        <f t="shared" si="1"/>
        <v>23.128571428571401</v>
      </c>
      <c r="G48">
        <f t="shared" si="2"/>
        <v>8.9571428571429017</v>
      </c>
      <c r="H48">
        <f t="shared" si="3"/>
        <v>5.2714285714285696</v>
      </c>
      <c r="I48">
        <f t="shared" si="4"/>
        <v>14.228571428571399</v>
      </c>
    </row>
    <row r="49" spans="2:9" x14ac:dyDescent="0.3">
      <c r="B49">
        <v>22</v>
      </c>
      <c r="C49">
        <v>12</v>
      </c>
      <c r="D49">
        <v>2</v>
      </c>
      <c r="E49">
        <f t="shared" si="0"/>
        <v>14</v>
      </c>
      <c r="F49">
        <f t="shared" si="1"/>
        <v>4.1285714285714015</v>
      </c>
      <c r="G49">
        <f t="shared" si="2"/>
        <v>16.042857142857098</v>
      </c>
      <c r="H49">
        <f t="shared" si="3"/>
        <v>5.7285714285714304</v>
      </c>
      <c r="I49">
        <f t="shared" si="4"/>
        <v>21.771428571428601</v>
      </c>
    </row>
    <row r="50" spans="2:9" x14ac:dyDescent="0.3">
      <c r="B50">
        <v>15</v>
      </c>
      <c r="C50">
        <v>15</v>
      </c>
      <c r="D50">
        <v>4</v>
      </c>
      <c r="E50">
        <f t="shared" si="0"/>
        <v>19</v>
      </c>
      <c r="F50">
        <f t="shared" si="1"/>
        <v>11.128571428571401</v>
      </c>
      <c r="G50">
        <f t="shared" si="2"/>
        <v>13.042857142857098</v>
      </c>
      <c r="H50">
        <f t="shared" si="3"/>
        <v>3.7285714285714304</v>
      </c>
      <c r="I50">
        <f t="shared" si="4"/>
        <v>16.771428571428601</v>
      </c>
    </row>
    <row r="51" spans="2:9" x14ac:dyDescent="0.3">
      <c r="B51">
        <v>60</v>
      </c>
      <c r="C51">
        <v>24</v>
      </c>
      <c r="D51">
        <v>3</v>
      </c>
      <c r="E51">
        <f t="shared" si="0"/>
        <v>27</v>
      </c>
      <c r="F51">
        <f t="shared" si="1"/>
        <v>33.871428571428595</v>
      </c>
      <c r="G51">
        <f t="shared" si="2"/>
        <v>4.0428571428570983</v>
      </c>
      <c r="H51">
        <f t="shared" si="3"/>
        <v>4.7285714285714304</v>
      </c>
      <c r="I51">
        <f t="shared" si="4"/>
        <v>8.7714285714286007</v>
      </c>
    </row>
    <row r="52" spans="2:9" x14ac:dyDescent="0.3">
      <c r="B52">
        <v>25</v>
      </c>
      <c r="C52">
        <v>24</v>
      </c>
      <c r="D52">
        <v>6</v>
      </c>
      <c r="E52">
        <f t="shared" si="0"/>
        <v>30</v>
      </c>
      <c r="F52">
        <f t="shared" si="1"/>
        <v>1.1285714285714015</v>
      </c>
      <c r="G52">
        <f t="shared" si="2"/>
        <v>4.0428571428570983</v>
      </c>
      <c r="H52">
        <f t="shared" si="3"/>
        <v>1.7285714285714304</v>
      </c>
      <c r="I52">
        <f t="shared" si="4"/>
        <v>5.7714285714286007</v>
      </c>
    </row>
    <row r="53" spans="2:9" x14ac:dyDescent="0.3">
      <c r="B53">
        <v>17</v>
      </c>
      <c r="C53">
        <v>45</v>
      </c>
      <c r="D53">
        <v>0</v>
      </c>
      <c r="E53">
        <f t="shared" si="0"/>
        <v>45</v>
      </c>
      <c r="F53">
        <f t="shared" si="1"/>
        <v>9.1285714285714015</v>
      </c>
      <c r="G53">
        <f t="shared" si="2"/>
        <v>16.957142857142902</v>
      </c>
      <c r="H53">
        <f t="shared" si="3"/>
        <v>7.7285714285714304</v>
      </c>
      <c r="I53">
        <f t="shared" si="4"/>
        <v>9.2285714285713993</v>
      </c>
    </row>
    <row r="54" spans="2:9" x14ac:dyDescent="0.3">
      <c r="F54">
        <f t="shared" si="1"/>
        <v>26.128571428571401</v>
      </c>
      <c r="G54">
        <f t="shared" si="2"/>
        <v>28.042857142857098</v>
      </c>
      <c r="H54">
        <f t="shared" si="3"/>
        <v>7.7285714285714304</v>
      </c>
      <c r="I54">
        <f t="shared" si="4"/>
        <v>35.771428571428601</v>
      </c>
    </row>
    <row r="55" spans="2:9" x14ac:dyDescent="0.3">
      <c r="B55">
        <v>4</v>
      </c>
      <c r="C55">
        <v>6</v>
      </c>
      <c r="D55">
        <v>0</v>
      </c>
      <c r="E55">
        <f t="shared" si="0"/>
        <v>6</v>
      </c>
      <c r="F55">
        <f t="shared" si="1"/>
        <v>22.128571428571401</v>
      </c>
      <c r="G55">
        <f t="shared" si="2"/>
        <v>22.042857142857098</v>
      </c>
      <c r="H55">
        <f t="shared" si="3"/>
        <v>7.7285714285714304</v>
      </c>
      <c r="I55">
        <f t="shared" si="4"/>
        <v>29.771428571428601</v>
      </c>
    </row>
    <row r="56" spans="2:9" x14ac:dyDescent="0.3">
      <c r="B56">
        <v>12</v>
      </c>
      <c r="C56">
        <v>6</v>
      </c>
      <c r="D56">
        <v>6</v>
      </c>
      <c r="E56">
        <f t="shared" si="0"/>
        <v>12</v>
      </c>
      <c r="F56">
        <f t="shared" si="1"/>
        <v>14.128571428571401</v>
      </c>
      <c r="G56">
        <f t="shared" si="2"/>
        <v>22.042857142857098</v>
      </c>
      <c r="H56">
        <f t="shared" si="3"/>
        <v>1.7285714285714304</v>
      </c>
      <c r="I56">
        <f t="shared" si="4"/>
        <v>23.771428571428601</v>
      </c>
    </row>
    <row r="57" spans="2:9" x14ac:dyDescent="0.3">
      <c r="B57">
        <v>24</v>
      </c>
      <c r="C57">
        <v>26</v>
      </c>
      <c r="D57">
        <v>10</v>
      </c>
      <c r="E57">
        <f t="shared" si="0"/>
        <v>36</v>
      </c>
      <c r="F57">
        <f t="shared" si="1"/>
        <v>2.1285714285714015</v>
      </c>
      <c r="G57">
        <f t="shared" si="2"/>
        <v>2.0428571428570983</v>
      </c>
      <c r="H57">
        <f t="shared" si="3"/>
        <v>2.2714285714285696</v>
      </c>
      <c r="I57">
        <f t="shared" si="4"/>
        <v>0.22857142857139934</v>
      </c>
    </row>
    <row r="58" spans="2:9" x14ac:dyDescent="0.3">
      <c r="B58">
        <v>67</v>
      </c>
      <c r="C58">
        <v>76</v>
      </c>
      <c r="D58">
        <v>2</v>
      </c>
      <c r="E58">
        <f t="shared" si="0"/>
        <v>78</v>
      </c>
      <c r="F58">
        <f t="shared" si="1"/>
        <v>40.871428571428595</v>
      </c>
      <c r="G58">
        <f t="shared" si="2"/>
        <v>47.957142857142898</v>
      </c>
      <c r="H58">
        <f t="shared" si="3"/>
        <v>5.7285714285714304</v>
      </c>
      <c r="I58">
        <f t="shared" si="4"/>
        <v>42.228571428571399</v>
      </c>
    </row>
    <row r="59" spans="2:9" x14ac:dyDescent="0.3">
      <c r="B59">
        <v>36</v>
      </c>
      <c r="C59">
        <v>26</v>
      </c>
      <c r="D59">
        <v>11</v>
      </c>
      <c r="E59">
        <f t="shared" si="0"/>
        <v>37</v>
      </c>
      <c r="F59">
        <f t="shared" si="1"/>
        <v>9.8714285714285985</v>
      </c>
      <c r="G59">
        <f t="shared" si="2"/>
        <v>2.0428571428570983</v>
      </c>
      <c r="H59">
        <f t="shared" si="3"/>
        <v>3.2714285714285696</v>
      </c>
      <c r="I59">
        <f t="shared" si="4"/>
        <v>1.2285714285713993</v>
      </c>
    </row>
    <row r="60" spans="2:9" x14ac:dyDescent="0.3">
      <c r="B60">
        <v>34</v>
      </c>
      <c r="C60">
        <v>44</v>
      </c>
      <c r="D60">
        <v>9</v>
      </c>
      <c r="E60">
        <f t="shared" si="0"/>
        <v>53</v>
      </c>
      <c r="F60">
        <f t="shared" si="1"/>
        <v>7.8714285714285985</v>
      </c>
      <c r="G60">
        <f t="shared" si="2"/>
        <v>15.957142857142902</v>
      </c>
      <c r="H60">
        <f t="shared" si="3"/>
        <v>1.2714285714285696</v>
      </c>
      <c r="I60">
        <f t="shared" si="4"/>
        <v>17.228571428571399</v>
      </c>
    </row>
    <row r="61" spans="2:9" x14ac:dyDescent="0.3">
      <c r="B61">
        <v>97</v>
      </c>
      <c r="C61">
        <v>4</v>
      </c>
      <c r="D61">
        <v>6</v>
      </c>
      <c r="E61">
        <f t="shared" si="0"/>
        <v>10</v>
      </c>
      <c r="F61">
        <f t="shared" si="1"/>
        <v>70.871428571428595</v>
      </c>
      <c r="G61">
        <f t="shared" si="2"/>
        <v>24.042857142857098</v>
      </c>
      <c r="H61">
        <f t="shared" si="3"/>
        <v>1.7285714285714304</v>
      </c>
      <c r="I61">
        <f t="shared" si="4"/>
        <v>25.771428571428601</v>
      </c>
    </row>
    <row r="62" spans="2:9" x14ac:dyDescent="0.3">
      <c r="B62">
        <v>8</v>
      </c>
      <c r="C62">
        <v>0</v>
      </c>
      <c r="D62">
        <v>0</v>
      </c>
      <c r="E62">
        <f t="shared" si="0"/>
        <v>0</v>
      </c>
      <c r="F62">
        <f t="shared" si="1"/>
        <v>18.128571428571401</v>
      </c>
      <c r="G62">
        <f t="shared" si="2"/>
        <v>28.042857142857098</v>
      </c>
      <c r="H62">
        <f t="shared" si="3"/>
        <v>7.7285714285714304</v>
      </c>
      <c r="I62">
        <f t="shared" si="4"/>
        <v>35.771428571428601</v>
      </c>
    </row>
    <row r="63" spans="2:9" x14ac:dyDescent="0.3">
      <c r="B63">
        <v>50</v>
      </c>
      <c r="C63">
        <v>123</v>
      </c>
      <c r="D63">
        <v>10</v>
      </c>
      <c r="E63">
        <f t="shared" si="0"/>
        <v>133</v>
      </c>
      <c r="F63">
        <f t="shared" si="1"/>
        <v>23.871428571428599</v>
      </c>
      <c r="G63">
        <f t="shared" si="2"/>
        <v>94.957142857142898</v>
      </c>
      <c r="H63">
        <f t="shared" si="3"/>
        <v>2.2714285714285696</v>
      </c>
      <c r="I63">
        <f t="shared" si="4"/>
        <v>97.228571428571399</v>
      </c>
    </row>
    <row r="64" spans="2:9" x14ac:dyDescent="0.3">
      <c r="B64">
        <v>55</v>
      </c>
      <c r="C64">
        <v>107</v>
      </c>
      <c r="D64">
        <v>16</v>
      </c>
      <c r="E64">
        <f t="shared" si="0"/>
        <v>123</v>
      </c>
      <c r="F64">
        <f t="shared" si="1"/>
        <v>28.871428571428599</v>
      </c>
      <c r="G64">
        <f t="shared" si="2"/>
        <v>78.957142857142898</v>
      </c>
      <c r="H64">
        <f t="shared" si="3"/>
        <v>8.2714285714285687</v>
      </c>
      <c r="I64">
        <f t="shared" si="4"/>
        <v>87.228571428571399</v>
      </c>
    </row>
    <row r="65" spans="1:9" x14ac:dyDescent="0.3">
      <c r="B65">
        <v>9</v>
      </c>
      <c r="C65">
        <v>1</v>
      </c>
      <c r="D65">
        <v>0</v>
      </c>
      <c r="E65">
        <f t="shared" si="0"/>
        <v>1</v>
      </c>
      <c r="F65">
        <f t="shared" si="1"/>
        <v>17.128571428571401</v>
      </c>
      <c r="G65">
        <f t="shared" si="2"/>
        <v>27.042857142857098</v>
      </c>
      <c r="H65">
        <f t="shared" si="3"/>
        <v>7.7285714285714304</v>
      </c>
      <c r="I65">
        <f t="shared" si="4"/>
        <v>34.771428571428601</v>
      </c>
    </row>
    <row r="66" spans="1:9" x14ac:dyDescent="0.3">
      <c r="B66">
        <v>51</v>
      </c>
      <c r="C66">
        <v>34</v>
      </c>
      <c r="D66">
        <v>2</v>
      </c>
      <c r="E66">
        <f t="shared" ref="E66:E72" si="5">C66+D66</f>
        <v>36</v>
      </c>
      <c r="F66">
        <f t="shared" si="1"/>
        <v>24.871428571428599</v>
      </c>
      <c r="G66">
        <f t="shared" si="2"/>
        <v>5.9571428571429017</v>
      </c>
      <c r="H66">
        <f t="shared" si="3"/>
        <v>5.7285714285714304</v>
      </c>
      <c r="I66">
        <f t="shared" si="4"/>
        <v>0.22857142857139934</v>
      </c>
    </row>
    <row r="67" spans="1:9" x14ac:dyDescent="0.3">
      <c r="B67">
        <v>40</v>
      </c>
      <c r="C67">
        <v>68</v>
      </c>
      <c r="D67">
        <v>4</v>
      </c>
      <c r="E67">
        <f t="shared" si="5"/>
        <v>72</v>
      </c>
      <c r="F67">
        <f t="shared" ref="F67:F72" si="6">ABS(B67-26.1285714285714)</f>
        <v>13.871428571428599</v>
      </c>
      <c r="G67">
        <f t="shared" ref="G67:G72" si="7">ABS(C67-28.0428571428571)</f>
        <v>39.957142857142898</v>
      </c>
      <c r="H67">
        <f t="shared" ref="H67:H72" si="8">ABS(D67-7.72857142857143)</f>
        <v>3.7285714285714304</v>
      </c>
      <c r="I67">
        <f t="shared" ref="I67:I72" si="9">ABS(E67-35.7714285714286)</f>
        <v>36.228571428571399</v>
      </c>
    </row>
    <row r="68" spans="1:9" x14ac:dyDescent="0.3">
      <c r="B68">
        <v>7</v>
      </c>
      <c r="C68">
        <v>3</v>
      </c>
      <c r="D68">
        <v>4</v>
      </c>
      <c r="E68">
        <f t="shared" si="5"/>
        <v>7</v>
      </c>
      <c r="F68">
        <f t="shared" si="6"/>
        <v>19.128571428571401</v>
      </c>
      <c r="G68">
        <f t="shared" si="7"/>
        <v>25.042857142857098</v>
      </c>
      <c r="H68">
        <f t="shared" si="8"/>
        <v>3.7285714285714304</v>
      </c>
      <c r="I68">
        <f t="shared" si="9"/>
        <v>28.771428571428601</v>
      </c>
    </row>
    <row r="69" spans="1:9" x14ac:dyDescent="0.3">
      <c r="B69">
        <v>29</v>
      </c>
      <c r="C69">
        <v>25</v>
      </c>
      <c r="D69">
        <v>1</v>
      </c>
      <c r="E69">
        <f t="shared" si="5"/>
        <v>26</v>
      </c>
      <c r="F69">
        <f t="shared" si="6"/>
        <v>2.8714285714285985</v>
      </c>
      <c r="G69">
        <f t="shared" si="7"/>
        <v>3.0428571428570983</v>
      </c>
      <c r="H69">
        <f t="shared" si="8"/>
        <v>6.7285714285714304</v>
      </c>
      <c r="I69">
        <f t="shared" si="9"/>
        <v>9.7714285714286007</v>
      </c>
    </row>
    <row r="70" spans="1:9" x14ac:dyDescent="0.3">
      <c r="B70">
        <v>16</v>
      </c>
      <c r="C70">
        <v>70</v>
      </c>
      <c r="D70">
        <v>7</v>
      </c>
      <c r="E70">
        <f t="shared" si="5"/>
        <v>77</v>
      </c>
      <c r="F70">
        <f t="shared" si="6"/>
        <v>10.128571428571401</v>
      </c>
      <c r="G70">
        <f t="shared" si="7"/>
        <v>41.957142857142898</v>
      </c>
      <c r="H70">
        <f t="shared" si="8"/>
        <v>0.72857142857143042</v>
      </c>
      <c r="I70">
        <f t="shared" si="9"/>
        <v>41.228571428571399</v>
      </c>
    </row>
    <row r="71" spans="1:9" x14ac:dyDescent="0.3">
      <c r="B71">
        <v>14</v>
      </c>
      <c r="C71">
        <v>14</v>
      </c>
      <c r="D71">
        <v>2</v>
      </c>
      <c r="E71">
        <f t="shared" si="5"/>
        <v>16</v>
      </c>
      <c r="F71">
        <f t="shared" si="6"/>
        <v>12.128571428571401</v>
      </c>
      <c r="G71">
        <f t="shared" si="7"/>
        <v>14.042857142857098</v>
      </c>
      <c r="H71">
        <f t="shared" si="8"/>
        <v>5.7285714285714304</v>
      </c>
      <c r="I71">
        <f t="shared" si="9"/>
        <v>19.771428571428601</v>
      </c>
    </row>
    <row r="72" spans="1:9" x14ac:dyDescent="0.3">
      <c r="B72">
        <v>10</v>
      </c>
      <c r="C72">
        <v>5</v>
      </c>
      <c r="D72">
        <v>0</v>
      </c>
      <c r="E72">
        <f t="shared" si="5"/>
        <v>5</v>
      </c>
      <c r="F72">
        <f t="shared" si="6"/>
        <v>16.128571428571401</v>
      </c>
      <c r="G72">
        <f t="shared" si="7"/>
        <v>23.042857142857098</v>
      </c>
      <c r="H72">
        <f t="shared" si="8"/>
        <v>7.7285714285714304</v>
      </c>
      <c r="I72">
        <f t="shared" si="9"/>
        <v>30.771428571428601</v>
      </c>
    </row>
    <row r="73" spans="1:9" x14ac:dyDescent="0.3">
      <c r="A73" t="s">
        <v>197</v>
      </c>
      <c r="B73">
        <f t="shared" ref="B73:I73" si="10">AVERAGE(B2:B72)</f>
        <v>26.12857142857143</v>
      </c>
      <c r="C73">
        <f t="shared" si="10"/>
        <v>28.042857142857144</v>
      </c>
      <c r="D73">
        <f t="shared" si="10"/>
        <v>7.7285714285714286</v>
      </c>
      <c r="E73">
        <f t="shared" si="10"/>
        <v>35.771428571428572</v>
      </c>
      <c r="F73">
        <f t="shared" si="10"/>
        <v>15.896780684104622</v>
      </c>
      <c r="G73">
        <f t="shared" si="10"/>
        <v>19.153521126760548</v>
      </c>
      <c r="H73">
        <f t="shared" si="10"/>
        <v>4.9503018108651942</v>
      </c>
      <c r="I73">
        <f t="shared" si="10"/>
        <v>21.063179074446683</v>
      </c>
    </row>
    <row r="74" spans="1:9" x14ac:dyDescent="0.3">
      <c r="A74" t="s">
        <v>198</v>
      </c>
      <c r="B74">
        <f>_xlfn.STDEV.P(B2:B72)/(SQRT(COUNT(B2:B72)))</f>
        <v>2.357179344182661</v>
      </c>
      <c r="C74">
        <f>_xlfn.STDEV.P(C2:C72)/(SQRT(COUNT(C2:C72)))</f>
        <v>3.0075032504968755</v>
      </c>
      <c r="D74">
        <f>_xlfn.STDEV.P(D2:D72)/(SQRT(COUNT(D2:D72)))</f>
        <v>0.71910415599689848</v>
      </c>
      <c r="E74">
        <f>_xlfn.STDEV.P(E2:E72)/(SQRT(COUNT(E2:E72)))</f>
        <v>3.2699729405715225</v>
      </c>
    </row>
    <row r="75" spans="1:9" x14ac:dyDescent="0.3">
      <c r="A75" t="s">
        <v>199</v>
      </c>
      <c r="B75">
        <f>MEDIAN(B2:B72)</f>
        <v>22.5</v>
      </c>
      <c r="C75">
        <f>MEDIAN(C2:C72)</f>
        <v>22</v>
      </c>
      <c r="D75">
        <f>MEDIAN(D2:D72)</f>
        <v>6.5</v>
      </c>
      <c r="E75">
        <f>MEDIAN(E2:E72)</f>
        <v>29.5</v>
      </c>
    </row>
    <row r="76" spans="1:9" x14ac:dyDescent="0.3">
      <c r="A76" t="s">
        <v>200</v>
      </c>
      <c r="B76">
        <f>_xlfn.VAR.P(B2:B72)</f>
        <v>388.94061224489798</v>
      </c>
      <c r="C76">
        <f>_xlfn.VAR.P(C2:C72)</f>
        <v>633.15530612244902</v>
      </c>
      <c r="D76">
        <f>_xlfn.VAR.P(D2:D72)</f>
        <v>36.197755102040816</v>
      </c>
      <c r="E76">
        <f>_xlfn.VAR.P(E2:E72)</f>
        <v>748.49061224489799</v>
      </c>
    </row>
    <row r="77" spans="1:9" x14ac:dyDescent="0.3">
      <c r="A77" t="s">
        <v>201</v>
      </c>
      <c r="B77">
        <v>15.896780684104622</v>
      </c>
      <c r="C77">
        <v>19.153521126760548</v>
      </c>
      <c r="D77">
        <v>4.9503018108651942</v>
      </c>
      <c r="E77">
        <v>21.063179074446683</v>
      </c>
    </row>
    <row r="79" spans="1:9" x14ac:dyDescent="0.3">
      <c r="B79">
        <v>26.128571428571401</v>
      </c>
      <c r="C79">
        <v>28.042857142857098</v>
      </c>
      <c r="D79">
        <v>7.7285714285714304</v>
      </c>
      <c r="E79">
        <v>35.771428571428601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workbookViewId="0">
      <selection activeCell="F2" sqref="F2:F10"/>
    </sheetView>
  </sheetViews>
  <sheetFormatPr defaultRowHeight="14.4" x14ac:dyDescent="0.3"/>
  <sheetData>
    <row r="1" spans="1:13" s="1" customFormat="1" ht="57.6" x14ac:dyDescent="0.3">
      <c r="A1" s="1" t="s">
        <v>182</v>
      </c>
      <c r="B1" s="1" t="s">
        <v>183</v>
      </c>
      <c r="C1" s="1" t="s">
        <v>184</v>
      </c>
      <c r="D1" s="1" t="s">
        <v>185</v>
      </c>
      <c r="E1" s="1" t="s">
        <v>186</v>
      </c>
      <c r="F1" s="1" t="s">
        <v>187</v>
      </c>
      <c r="G1" s="1" t="s">
        <v>188</v>
      </c>
      <c r="H1" s="1" t="s">
        <v>190</v>
      </c>
      <c r="I1" s="1" t="s">
        <v>191</v>
      </c>
      <c r="J1" s="1" t="s">
        <v>192</v>
      </c>
      <c r="K1" s="1" t="s">
        <v>194</v>
      </c>
      <c r="L1" s="1" t="s">
        <v>196</v>
      </c>
      <c r="M1" s="1" t="s">
        <v>208</v>
      </c>
    </row>
    <row r="2" spans="1:13" x14ac:dyDescent="0.3">
      <c r="A2" t="s">
        <v>84</v>
      </c>
      <c r="B2">
        <f>MAX(Demographics___Total!G36:G41)</f>
        <v>36</v>
      </c>
      <c r="C2">
        <f>MIN(Demographics___Total!G36:G41)</f>
        <v>3</v>
      </c>
      <c r="D2">
        <f>AVERAGE(Demographics___Total!G36:G41)</f>
        <v>15</v>
      </c>
      <c r="E2">
        <f>COUNT(Demographics___Total!G36:G41)</f>
        <v>6</v>
      </c>
      <c r="F2">
        <v>2</v>
      </c>
      <c r="G2">
        <f>MIN(Demographics___Total!D36:D48)</f>
        <v>0.59299999999999997</v>
      </c>
      <c r="H2">
        <f>MAX(Demographics___Total!J36:J41)</f>
        <v>63</v>
      </c>
      <c r="I2">
        <f>MIN(Demographics___Total!J36:J41)</f>
        <v>7</v>
      </c>
      <c r="J2">
        <f>AVERAGE(Demographics___Total!J36:J41)</f>
        <v>30.5</v>
      </c>
      <c r="K2">
        <f>SUM(Demographics___Total!J36:J41)</f>
        <v>183</v>
      </c>
      <c r="L2">
        <f>AVERAGE(Demographics___Total!K36:K41)</f>
        <v>2.9797008547008548</v>
      </c>
      <c r="M2">
        <f>E2/28.2743338823</f>
        <v>0.21220659078925488</v>
      </c>
    </row>
    <row r="3" spans="1:13" x14ac:dyDescent="0.3">
      <c r="A3" t="s">
        <v>98</v>
      </c>
      <c r="B3">
        <f>MAX(Demographics___Total!G42:G48)</f>
        <v>36</v>
      </c>
      <c r="C3">
        <f>MIN(Demographics___Total!G42:G48)</f>
        <v>6</v>
      </c>
      <c r="D3">
        <f>AVERAGE(Demographics___Total!G42:G48)</f>
        <v>16.857142857142858</v>
      </c>
      <c r="E3">
        <f>COUNT(Demographics___Total!G42:G48)</f>
        <v>7</v>
      </c>
      <c r="F3">
        <v>2</v>
      </c>
      <c r="G3">
        <f>MIN(Demographics___Total!D42:D48)</f>
        <v>1.083</v>
      </c>
      <c r="H3">
        <f>MAX(Demographics___Total!J42:J48)</f>
        <v>89</v>
      </c>
      <c r="I3">
        <f>MIN(Demographics___Total!J42:J48)</f>
        <v>7</v>
      </c>
      <c r="J3">
        <f>AVERAGE(Demographics___Total!J42:J48)</f>
        <v>35.571428571428569</v>
      </c>
      <c r="K3">
        <f>SUM(Demographics___Total!J42:J48)</f>
        <v>249</v>
      </c>
      <c r="L3">
        <f>AVERAGE(Demographics___Total!K42:K48)</f>
        <v>2.3122121925693357</v>
      </c>
      <c r="M3">
        <f>E3/28.2743338823</f>
        <v>0.24757435592079735</v>
      </c>
    </row>
    <row r="4" spans="1:13" x14ac:dyDescent="0.3">
      <c r="A4" t="s">
        <v>69</v>
      </c>
      <c r="B4">
        <f>MAX(Demographics___Total!G49:G55)</f>
        <v>58</v>
      </c>
      <c r="C4">
        <f>MIN(Demographics___Total!G49:G55)</f>
        <v>3</v>
      </c>
      <c r="D4">
        <f>AVERAGE(Demographics___Total!G49:G55)</f>
        <v>25.285714285714285</v>
      </c>
      <c r="E4">
        <f>COUNT(Demographics___Total!G49:G55)</f>
        <v>7</v>
      </c>
      <c r="F4">
        <v>2</v>
      </c>
      <c r="G4">
        <f>MIN(Demographics___Total!D49:D55)</f>
        <v>0.82199999999999995</v>
      </c>
      <c r="H4">
        <f>MAX(Demographics___Total!J49:J55)</f>
        <v>102</v>
      </c>
      <c r="I4">
        <f>MIN(Demographics___Total!J49:J55)</f>
        <v>7</v>
      </c>
      <c r="J4">
        <f>AVERAGE(Demographics___Total!J49:J55)</f>
        <v>51.285714285714285</v>
      </c>
      <c r="K4">
        <f>SUM(Demographics___Total!J49:J55)</f>
        <v>359</v>
      </c>
      <c r="L4">
        <f>AVERAGE(Demographics___Total!K49:K55)</f>
        <v>2.6369144527461263</v>
      </c>
      <c r="M4">
        <f t="shared" ref="M4:M10" si="0">E4/28.2743338823</f>
        <v>0.24757435592079735</v>
      </c>
    </row>
    <row r="5" spans="1:13" x14ac:dyDescent="0.3">
      <c r="A5" t="s">
        <v>17</v>
      </c>
      <c r="B5">
        <f>MAX(Demographics___Total!G23:G32)</f>
        <v>66</v>
      </c>
      <c r="C5">
        <f>MIN(Demographics___Total!G23:G32)</f>
        <v>2</v>
      </c>
      <c r="D5">
        <f>AVERAGE(Demographics___Total!G23:G32)</f>
        <v>23</v>
      </c>
      <c r="E5">
        <f>COUNT(Demographics___Total!G23:G32)</f>
        <v>10</v>
      </c>
      <c r="F5">
        <v>1</v>
      </c>
      <c r="G5">
        <f>MIN(Demographics___Total!D23:D32)</f>
        <v>1.155</v>
      </c>
      <c r="H5">
        <f>MAX(Demographics___Total!J23:J32)</f>
        <v>52</v>
      </c>
      <c r="I5">
        <f>MIN(Demographics___Total!J23:J32)</f>
        <v>0</v>
      </c>
      <c r="J5">
        <f>AVERAGE(Demographics___Total!J23:J32)</f>
        <v>25.9</v>
      </c>
      <c r="K5">
        <f>SUM(Demographics___Total!J23:J32)</f>
        <v>259</v>
      </c>
      <c r="L5">
        <f>AVERAGE(Demographics___Total!K23:K32)</f>
        <v>2.5204565031863675</v>
      </c>
      <c r="M5">
        <f t="shared" si="0"/>
        <v>0.35367765131542478</v>
      </c>
    </row>
    <row r="6" spans="1:13" x14ac:dyDescent="0.3">
      <c r="A6" t="s">
        <v>70</v>
      </c>
      <c r="B6">
        <f>MAX(Demographics___Total!G33:G35)</f>
        <v>26</v>
      </c>
      <c r="C6">
        <f>MIN(Demographics___Total!G33:G35)</f>
        <v>13</v>
      </c>
      <c r="D6">
        <f>AVERAGE(Demographics___Total!G33:G35)</f>
        <v>20.666666666666668</v>
      </c>
      <c r="E6">
        <f>COUNT(Demographics___Total!G33:G35)</f>
        <v>3</v>
      </c>
      <c r="F6">
        <v>2</v>
      </c>
      <c r="G6">
        <f>MIN(Demographics___Total!D33:D35)</f>
        <v>1.0860000000000001</v>
      </c>
      <c r="H6">
        <f>MAX(Demographics___Total!J33:J35)</f>
        <v>40</v>
      </c>
      <c r="I6">
        <f>MIN(Demographics___Total!J33:J35)</f>
        <v>16</v>
      </c>
      <c r="J6">
        <f>AVERAGE(Demographics___Total!J33:J35)</f>
        <v>29</v>
      </c>
      <c r="K6">
        <f>SUM(Demographics___Total!J33:J35)</f>
        <v>87</v>
      </c>
      <c r="L6">
        <f>AVERAGE(Demographics___Total!K33:K35)</f>
        <v>1.6800445930880716</v>
      </c>
      <c r="M6">
        <f t="shared" si="0"/>
        <v>0.10610329539462744</v>
      </c>
    </row>
    <row r="7" spans="1:13" x14ac:dyDescent="0.3">
      <c r="A7" t="s">
        <v>43</v>
      </c>
      <c r="B7">
        <f>MAX(Demographics___Total!G56:G67)</f>
        <v>59</v>
      </c>
      <c r="C7">
        <f>MIN(Demographics___Total!G56:G67)</f>
        <v>18</v>
      </c>
      <c r="D7">
        <f>AVERAGE(Demographics___Total!G56:G67)</f>
        <v>36.75</v>
      </c>
      <c r="E7">
        <f>COUNT(Demographics___Total!G56:G67)</f>
        <v>12</v>
      </c>
      <c r="F7">
        <v>1</v>
      </c>
      <c r="G7">
        <f>MIN(Demographics___Total!D56:D67)</f>
        <v>0.71899999999999997</v>
      </c>
      <c r="H7">
        <f>MAX(Demographics___Total!J56:J67)</f>
        <v>68</v>
      </c>
      <c r="I7">
        <f>MIN(Demographics___Total!J56:J67)</f>
        <v>11</v>
      </c>
      <c r="J7">
        <f>AVERAGE(Demographics___Total!J56:J67)</f>
        <v>36.583333333333336</v>
      </c>
      <c r="K7">
        <f>SUM(Demographics___Total!J56:J67)</f>
        <v>439</v>
      </c>
      <c r="L7">
        <f>AVERAGE(Demographics___Total!K56:K67)</f>
        <v>1.1193662530882016</v>
      </c>
      <c r="M7">
        <f t="shared" si="0"/>
        <v>0.42441318157850977</v>
      </c>
    </row>
    <row r="8" spans="1:13" x14ac:dyDescent="0.3">
      <c r="A8" t="s">
        <v>72</v>
      </c>
      <c r="B8">
        <f>MAX(Demographics___Total!G68:G71)</f>
        <v>22</v>
      </c>
      <c r="C8">
        <f>MIN(Demographics___Total!G68:G71)</f>
        <v>3</v>
      </c>
      <c r="D8">
        <f>AVERAGE(Demographics___Total!G68:G71)</f>
        <v>11.5</v>
      </c>
      <c r="E8">
        <f>COUNT(Demographics___Total!G68:G71)</f>
        <v>4</v>
      </c>
      <c r="F8">
        <v>3</v>
      </c>
      <c r="G8">
        <f>MIN(Demographics___Total!D68:D71)</f>
        <v>1.0489999999999999</v>
      </c>
      <c r="H8">
        <f>MAX(Demographics___Total!J68:J71)</f>
        <v>50</v>
      </c>
      <c r="I8">
        <f>MIN(Demographics___Total!J68:J71)</f>
        <v>14</v>
      </c>
      <c r="J8">
        <f>AVERAGE(Demographics___Total!J68:J71)</f>
        <v>24.5</v>
      </c>
      <c r="K8">
        <f>SUM(Demographics___Total!J68:J71)</f>
        <v>98</v>
      </c>
      <c r="L8">
        <f>AVERAGE(Demographics___Total!K68:K71)</f>
        <v>5.2674242424242426</v>
      </c>
      <c r="M8">
        <f t="shared" si="0"/>
        <v>0.14147106052616992</v>
      </c>
    </row>
    <row r="9" spans="1:13" x14ac:dyDescent="0.3">
      <c r="A9" t="s">
        <v>74</v>
      </c>
      <c r="B9">
        <f>MAX(Demographics___Total!G72:G84)</f>
        <v>97</v>
      </c>
      <c r="C9">
        <f>MIN(Demographics___Total!G72:G84)</f>
        <v>4</v>
      </c>
      <c r="D9">
        <f>AVERAGE(Demographics___Total!G72:G84)</f>
        <v>34.909090909090907</v>
      </c>
      <c r="E9">
        <v>13</v>
      </c>
      <c r="F9">
        <v>3</v>
      </c>
      <c r="G9">
        <f>MIN(Demographics___Total!D72:D84)</f>
        <v>0.77800000000000002</v>
      </c>
      <c r="H9">
        <f>MAX(Demographics___Total!J72:J84)</f>
        <v>78</v>
      </c>
      <c r="I9">
        <f>MIN(Demographics___Total!J72:J84)</f>
        <v>0</v>
      </c>
      <c r="J9">
        <f>AVERAGE(Demographics___Total!J72:J84)</f>
        <v>30.363636363636363</v>
      </c>
      <c r="K9">
        <f>SUM(Demographics___Total!J72:J84)</f>
        <v>334</v>
      </c>
      <c r="L9">
        <f>AVERAGE(Demographics___Total!K72:K84)</f>
        <v>1.1046301835183383</v>
      </c>
      <c r="M9">
        <f t="shared" si="0"/>
        <v>0.45978094671005221</v>
      </c>
    </row>
    <row r="10" spans="1:13" x14ac:dyDescent="0.3">
      <c r="A10" t="s">
        <v>76</v>
      </c>
      <c r="B10">
        <f>MAX(Demographics___Total!G85:G94)</f>
        <v>55</v>
      </c>
      <c r="C10">
        <f>MIN(Demographics___Total!G85:G94)</f>
        <v>7</v>
      </c>
      <c r="D10">
        <f>AVERAGE(Demographics___Total!G85:G94)</f>
        <v>28.1</v>
      </c>
      <c r="E10">
        <v>10</v>
      </c>
      <c r="F10">
        <v>5</v>
      </c>
      <c r="G10">
        <f>MIN(Demographics___Total!D85:D94)</f>
        <v>1.2729999999999999</v>
      </c>
      <c r="H10">
        <f>MAX(Demographics___Total!J85:J94)</f>
        <v>133</v>
      </c>
      <c r="I10">
        <f>MIN(Demographics___Total!J85:J94)</f>
        <v>1</v>
      </c>
      <c r="J10">
        <f>AVERAGE(Demographics___Total!J85:J94)</f>
        <v>49.6</v>
      </c>
      <c r="K10">
        <f>SUM(Demographics___Total!J85:J94)</f>
        <v>496</v>
      </c>
      <c r="L10">
        <f>AVERAGE(Demographics___Total!K85:K94)</f>
        <v>1.5865265967410997</v>
      </c>
      <c r="M10">
        <f t="shared" si="0"/>
        <v>0.35367765131542478</v>
      </c>
    </row>
    <row r="11" spans="1:13" x14ac:dyDescent="0.3">
      <c r="A11" t="s">
        <v>189</v>
      </c>
      <c r="D11">
        <f>AVERAGE(D2:D10)</f>
        <v>23.563179413179412</v>
      </c>
      <c r="E11">
        <f>AVERAGE(E2:E10)</f>
        <v>8</v>
      </c>
      <c r="L11">
        <f>AVERAGE(L2:L10)</f>
        <v>2.3563639857847374</v>
      </c>
    </row>
    <row r="12" spans="1:13" x14ac:dyDescent="0.3">
      <c r="D12">
        <f>(STDEV(D2:D10))/(SQRT(COUNT(D2:D10)))</f>
        <v>2.8836176038481347</v>
      </c>
      <c r="E12">
        <f>(STDEV(E2:E10))/(SQRT(COUNT(E2:E10)))</f>
        <v>1.1547005383792515</v>
      </c>
      <c r="J12">
        <f>AVERAGE(J2:J10)</f>
        <v>34.811568061568067</v>
      </c>
      <c r="L12">
        <f>MIN(L2:L10)</f>
        <v>1.1046301835183383</v>
      </c>
    </row>
    <row r="13" spans="1:13" x14ac:dyDescent="0.3">
      <c r="J13">
        <f>(STDEV(J2:J10))/(SQRT(COUNT(E2:E10)))</f>
        <v>3.2311510532076011</v>
      </c>
      <c r="L13">
        <f>MAX(L2:L10)</f>
        <v>5.2674242424242426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1"/>
  <sheetViews>
    <sheetView topLeftCell="L1" workbookViewId="0">
      <selection activeCell="AG20" sqref="AG20"/>
    </sheetView>
  </sheetViews>
  <sheetFormatPr defaultRowHeight="14.4" x14ac:dyDescent="0.3"/>
  <cols>
    <col min="7" max="7" width="19.6640625" customWidth="1"/>
    <col min="11" max="11" width="12" customWidth="1"/>
    <col min="28" max="28" width="13" customWidth="1"/>
    <col min="30" max="30" width="16" customWidth="1"/>
  </cols>
  <sheetData>
    <row r="1" spans="1:32" s="1" customFormat="1" ht="65.25" customHeight="1" x14ac:dyDescent="0.3">
      <c r="A1" s="1" t="s">
        <v>182</v>
      </c>
      <c r="B1" s="1" t="s">
        <v>184</v>
      </c>
      <c r="C1" s="1" t="s">
        <v>183</v>
      </c>
      <c r="D1" s="1" t="s">
        <v>185</v>
      </c>
      <c r="E1" s="1" t="s">
        <v>234</v>
      </c>
      <c r="F1" s="1" t="s">
        <v>223</v>
      </c>
      <c r="G1" s="1" t="s">
        <v>219</v>
      </c>
      <c r="H1" s="1" t="s">
        <v>214</v>
      </c>
      <c r="I1" s="1" t="s">
        <v>220</v>
      </c>
      <c r="J1" s="1" t="s">
        <v>224</v>
      </c>
      <c r="K1" s="1" t="s">
        <v>217</v>
      </c>
      <c r="L1" s="1" t="s">
        <v>186</v>
      </c>
      <c r="M1" s="1" t="s">
        <v>187</v>
      </c>
      <c r="N1" s="1" t="s">
        <v>188</v>
      </c>
      <c r="O1" s="1" t="s">
        <v>190</v>
      </c>
      <c r="P1" s="1" t="s">
        <v>191</v>
      </c>
      <c r="Q1" s="1" t="s">
        <v>192</v>
      </c>
      <c r="R1" s="1" t="s">
        <v>213</v>
      </c>
      <c r="S1" s="1" t="s">
        <v>226</v>
      </c>
      <c r="T1" s="1" t="s">
        <v>221</v>
      </c>
      <c r="U1" s="1" t="s">
        <v>225</v>
      </c>
      <c r="V1" s="1" t="s">
        <v>218</v>
      </c>
      <c r="W1" s="1" t="s">
        <v>194</v>
      </c>
      <c r="X1" s="1" t="s">
        <v>196</v>
      </c>
      <c r="Y1" s="1" t="s">
        <v>235</v>
      </c>
      <c r="Z1" s="1" t="s">
        <v>236</v>
      </c>
      <c r="AA1" s="1" t="s">
        <v>237</v>
      </c>
      <c r="AB1" s="1" t="s">
        <v>238</v>
      </c>
      <c r="AC1" s="1" t="s">
        <v>208</v>
      </c>
      <c r="AD1" s="1" t="s">
        <v>239</v>
      </c>
      <c r="AF1" s="1" t="s">
        <v>240</v>
      </c>
    </row>
    <row r="2" spans="1:32" x14ac:dyDescent="0.3">
      <c r="A2" t="s">
        <v>84</v>
      </c>
      <c r="B2">
        <f>MIN(Demographics_3mCutoff!G15:G19)</f>
        <v>6</v>
      </c>
      <c r="C2">
        <f>MAX(Demographics_3mCutoff!G15:G19)</f>
        <v>36</v>
      </c>
      <c r="D2">
        <f>AVERAGE(Demographics_3mCutoff!G15:G19)</f>
        <v>17.399999999999999</v>
      </c>
      <c r="E2">
        <f>SUM(Demographics_3mCutoff!G15:G19)</f>
        <v>87</v>
      </c>
      <c r="F2">
        <f>_xlfn.STDEV.P(Demographics_3mCutoff!G15:G19)</f>
        <v>11.825396399275586</v>
      </c>
      <c r="G2">
        <f>D2-Demographics_3mCutoff!G57</f>
        <v>-8.3037037037037038</v>
      </c>
      <c r="H2">
        <f>_xlfn.VAR.P(Demographics_3mCutoff!G15:G19)</f>
        <v>139.84</v>
      </c>
      <c r="I2">
        <f t="shared" ref="I2:I10" si="0">H2/D2</f>
        <v>8.036781609195403</v>
      </c>
      <c r="J2">
        <f>F2/D2</f>
        <v>0.67962048271698783</v>
      </c>
      <c r="K2">
        <f>_xlfn.QUARTILE.EXC(Demographics_3mCutoff!G15:G19,3)-_xlfn.QUARTILE.EXC(Demographics_3mCutoff!G15:G19,1)</f>
        <v>25</v>
      </c>
      <c r="L2">
        <f>COUNT(Demographics_3mCutoff!G15:G19)</f>
        <v>5</v>
      </c>
      <c r="M2">
        <v>2</v>
      </c>
      <c r="N2">
        <f>MIN(Demographics_3mCutoff!D15:D19)</f>
        <v>0.59299999999999997</v>
      </c>
      <c r="O2">
        <f>MAX(Demographics_3mCutoff!J15:J19)</f>
        <v>63</v>
      </c>
      <c r="P2">
        <f>MIN(Demographics_3mCutoff!J15:J19)</f>
        <v>7</v>
      </c>
      <c r="Q2">
        <f>AVERAGE(Demographics_3mCutoff!J15:J19)</f>
        <v>31.8</v>
      </c>
      <c r="R2">
        <f>_xlfn.VAR.P(Demographics_3mCutoff!J15:J19)</f>
        <v>558.96</v>
      </c>
      <c r="S2">
        <f>_xlfn.STDEV.P(Demographics_3mCutoff!J15:J19)</f>
        <v>23.642334910071806</v>
      </c>
      <c r="T2">
        <f>R2/Q2</f>
        <v>17.577358490566038</v>
      </c>
      <c r="U2">
        <f>S2/Q2</f>
        <v>0.74346965126011966</v>
      </c>
      <c r="V2">
        <f>_xlfn.QUARTILE.EXC(Demographics_3mCutoff!J15:J19,3)-_xlfn.QUARTILE.EXC(Demographics_3mCutoff!J15:J19,1)</f>
        <v>51.5</v>
      </c>
      <c r="W2">
        <f>SUM(Demographics_3mCutoff!J15:J19)</f>
        <v>159</v>
      </c>
      <c r="X2">
        <f>AVERAGE(Demographics_3mCutoff!K15:K19)</f>
        <v>1.9756410256410259</v>
      </c>
      <c r="Y2">
        <f>_xlfn.STDEV.P(Demographics_3mCutoff!K15:K19)</f>
        <v>1.0367856055363938</v>
      </c>
      <c r="Z2">
        <f>_xlfn.VAR.P(Demographics_3mCutoff!K15:K19)</f>
        <v>1.0749243918474667</v>
      </c>
      <c r="AA2">
        <f>Z2/X2</f>
        <v>0.54408891994875008</v>
      </c>
      <c r="AB2">
        <f>Y2/X2</f>
        <v>0.52478440773419011</v>
      </c>
      <c r="AC2">
        <f t="shared" ref="AC2:AC10" si="1">L2/28.2743338823</f>
        <v>0.17683882565771239</v>
      </c>
      <c r="AD2">
        <f>_xlfn.QUARTILE.EXC(Demographics_3mCutoff!K15:K19,3)-_xlfn.QUARTILE.EXC(Demographics_3mCutoff!K15:K19,1)</f>
        <v>1.983974358974359</v>
      </c>
      <c r="AF2">
        <f>L2/M2</f>
        <v>2.5</v>
      </c>
    </row>
    <row r="3" spans="1:32" x14ac:dyDescent="0.3">
      <c r="A3" t="s">
        <v>98</v>
      </c>
      <c r="B3">
        <f>MIN(Demographics_3mCutoff!G20:G24)</f>
        <v>6</v>
      </c>
      <c r="C3">
        <f>MAX(Demographics_3mCutoff!G20:G24)</f>
        <v>36</v>
      </c>
      <c r="D3">
        <f>AVERAGE(Demographics_3mCutoff!G20:G24)</f>
        <v>19.2</v>
      </c>
      <c r="E3">
        <f>SUM(Demographics_3mCutoff!G20:G24)</f>
        <v>96</v>
      </c>
      <c r="F3">
        <f>_xlfn.STDEV.P(Demographics_3mCutoff!G20:G24)</f>
        <v>13.555810562264433</v>
      </c>
      <c r="G3">
        <f>D3-Demographics_3mCutoff!G57</f>
        <v>-6.5037037037037031</v>
      </c>
      <c r="H3">
        <f>VAR(Demographics_3mCutoff!G20:G24)</f>
        <v>229.7</v>
      </c>
      <c r="I3">
        <f t="shared" si="0"/>
        <v>11.963541666666666</v>
      </c>
      <c r="J3">
        <f t="shared" ref="J3:J10" si="2">F3/D3</f>
        <v>0.70603180011793931</v>
      </c>
      <c r="K3">
        <f>_xlfn.QUARTILE.EXC(Demographics_3mCutoff!G20:G24,3)-_xlfn.QUARTILE.EXC(Demographics_3mCutoff!G20:G24,1)</f>
        <v>29.5</v>
      </c>
      <c r="L3">
        <f>COUNT(Demographics_3mCutoff!G20:G24)</f>
        <v>5</v>
      </c>
      <c r="M3">
        <v>2</v>
      </c>
      <c r="N3">
        <f>MIN(Demographics_3mCutoff!D20:D24)</f>
        <v>1.083</v>
      </c>
      <c r="O3">
        <f>MAX(Demographics_3mCutoff!J20:J24)</f>
        <v>89</v>
      </c>
      <c r="P3">
        <f>MIN(Demographics_3mCutoff!J20:J24)</f>
        <v>7</v>
      </c>
      <c r="Q3">
        <f>AVERAGE(Demographics_3mCutoff!J20:J24)</f>
        <v>37</v>
      </c>
      <c r="R3">
        <f>_xlfn.VAR.P(Demographics_3mCutoff!J20:J24)</f>
        <v>991.6</v>
      </c>
      <c r="S3">
        <f>_xlfn.STDEV.P(Demographics_3mCutoff!J20:J24)</f>
        <v>31.489680849446536</v>
      </c>
      <c r="T3">
        <f t="shared" ref="T3:T10" si="3">R3/Q3</f>
        <v>26.8</v>
      </c>
      <c r="U3">
        <f t="shared" ref="U3:U10" si="4">S3/Q3</f>
        <v>0.85107245539044696</v>
      </c>
      <c r="V3">
        <f>_xlfn.QUARTILE.EXC(Demographics_3mCutoff!J20:J24,3)-_xlfn.QUARTILE.EXC(Demographics_3mCutoff!J20:J24,1)</f>
        <v>64.5</v>
      </c>
      <c r="W3">
        <f>SUM(Demographics_3mCutoff!J20:J24)</f>
        <v>185</v>
      </c>
      <c r="X3">
        <f>AVERAGE(Demographics_3mCutoff!K20:K24)</f>
        <v>1.9995970695970695</v>
      </c>
      <c r="Y3">
        <f>_xlfn.STDEV.P(Demographics_3mCutoff!K20:K24)</f>
        <v>1.0481686639413226</v>
      </c>
      <c r="Z3">
        <f>_xlfn.VAR.P(Demographics_3mCutoff!K20:K24)</f>
        <v>1.0986575480685372</v>
      </c>
      <c r="AA3">
        <f t="shared" ref="AA3:AA10" si="5">Z3/X3</f>
        <v>0.54943946696717416</v>
      </c>
      <c r="AB3">
        <f t="shared" ref="AB3:AB10" si="6">Y3/X3</f>
        <v>0.52418993800212699</v>
      </c>
      <c r="AC3">
        <f t="shared" si="1"/>
        <v>0.17683882565771239</v>
      </c>
      <c r="AD3">
        <f>_xlfn.QUARTILE.EXC(Demographics_3mCutoff!K20:K24,3)-_xlfn.QUARTILE.EXC(Demographics_3mCutoff!K20:K24,1)</f>
        <v>2.0438644688644687</v>
      </c>
      <c r="AF3">
        <f t="shared" ref="AF3:AF10" si="7">L3/M3</f>
        <v>2.5</v>
      </c>
    </row>
    <row r="4" spans="1:32" x14ac:dyDescent="0.3">
      <c r="A4" t="s">
        <v>69</v>
      </c>
      <c r="B4">
        <f>MIN(Demographics_3mCutoff!G25:G28)</f>
        <v>3</v>
      </c>
      <c r="C4">
        <f>MAX(Demographics_3mCutoff!G25:G28)</f>
        <v>58</v>
      </c>
      <c r="D4">
        <f>AVERAGE(Demographics_3mCutoff!G25:G28)</f>
        <v>24.5</v>
      </c>
      <c r="E4">
        <f>SUM(Demographics_3mCutoff!G25:G28)</f>
        <v>98</v>
      </c>
      <c r="F4">
        <f>_xlfn.STDEV.P(Demographics_3mCutoff!G25:G28)</f>
        <v>21.43011899173684</v>
      </c>
      <c r="G4">
        <f>D4-Demographics_3mCutoff!G57</f>
        <v>-1.2037037037037024</v>
      </c>
      <c r="H4">
        <f>VAR(Demographics_3mCutoff!G25:G28)</f>
        <v>612.33333333333337</v>
      </c>
      <c r="I4">
        <f t="shared" si="0"/>
        <v>24.993197278911566</v>
      </c>
      <c r="J4">
        <f t="shared" si="2"/>
        <v>0.87469873435660572</v>
      </c>
      <c r="K4">
        <f>_xlfn.QUARTILE.EXC(Demographics_3mCutoff!G25:G28,3)-_xlfn.QUARTILE.EXC(Demographics_3mCutoff!G25:G28,1)</f>
        <v>46</v>
      </c>
      <c r="L4">
        <f>COUNT(Demographics_3mCutoff!G25:G28)</f>
        <v>4</v>
      </c>
      <c r="M4">
        <v>1</v>
      </c>
      <c r="N4">
        <f>MIN(Demographics_3mCutoff!D25:D28)</f>
        <v>0.82199999999999995</v>
      </c>
      <c r="O4">
        <f>MAX(Demographics_3mCutoff!J25:J28)</f>
        <v>102</v>
      </c>
      <c r="P4">
        <f>MIN(Demographics_3mCutoff!J25:J28)</f>
        <v>7</v>
      </c>
      <c r="Q4">
        <f>AVERAGE(Demographics_3mCutoff!J25:J28)</f>
        <v>48.75</v>
      </c>
      <c r="R4">
        <f>VAR(Demographics_3mCutoff!J25:J28)</f>
        <v>1678.9166666666667</v>
      </c>
      <c r="S4">
        <f>_xlfn.STDEV.P(Demographics_3mCutoff!J25:J28)</f>
        <v>35.485032055783748</v>
      </c>
      <c r="T4">
        <f t="shared" si="3"/>
        <v>34.439316239316241</v>
      </c>
      <c r="U4">
        <f t="shared" si="4"/>
        <v>0.72789809345197432</v>
      </c>
      <c r="V4">
        <f>_xlfn.QUARTILE.EXC(Demographics_3mCutoff!J25:J28,3)-_xlfn.QUARTILE.EXC(Demographics_3mCutoff!J25:J28,1)</f>
        <v>78.25</v>
      </c>
      <c r="W4">
        <f>SUM(Demographics_3mCutoff!J25:J28)</f>
        <v>195</v>
      </c>
      <c r="X4">
        <f>AVERAGE(Demographics_3mCutoff!K25:K28)</f>
        <v>2.3374726327312532</v>
      </c>
      <c r="Y4">
        <f>_xlfn.STDEV.P(Demographics_3mCutoff!K25:K28)</f>
        <v>0.54975600085431486</v>
      </c>
      <c r="Z4">
        <f>_xlfn.VAR.P(Demographics_3mCutoff!K25:K28)</f>
        <v>0.30223166047532946</v>
      </c>
      <c r="AA4">
        <f t="shared" si="5"/>
        <v>0.12929848086485726</v>
      </c>
      <c r="AB4">
        <f t="shared" si="6"/>
        <v>0.2351924866011991</v>
      </c>
      <c r="AC4">
        <f t="shared" si="1"/>
        <v>0.14147106052616992</v>
      </c>
      <c r="AD4">
        <f>_xlfn.QUARTILE.EXC(Demographics_3mCutoff!K25:K28,3)-_xlfn.QUARTILE.EXC(Demographics_3mCutoff!K25:K28,1)</f>
        <v>1.1721059113300494</v>
      </c>
      <c r="AF4">
        <f t="shared" si="7"/>
        <v>4</v>
      </c>
    </row>
    <row r="5" spans="1:32" x14ac:dyDescent="0.3">
      <c r="A5" t="s">
        <v>17</v>
      </c>
      <c r="B5">
        <f>MIN(Demographics_3mCutoff!G2:G11)</f>
        <v>2</v>
      </c>
      <c r="C5">
        <f>MAX(Demographics_3mCutoff!G2:G11)</f>
        <v>66</v>
      </c>
      <c r="D5">
        <f>AVERAGE(Demographics_3mCutoff!G2:G11)</f>
        <v>23</v>
      </c>
      <c r="E5">
        <f>SUM(Demographics_3mCutoff!G2:G11)</f>
        <v>230</v>
      </c>
      <c r="F5">
        <f>_xlfn.STDEV.P(Demographics_3mCutoff!G2:G11)</f>
        <v>21.014280858501916</v>
      </c>
      <c r="G5">
        <f>D5-Demographics_3mCutoff!G57</f>
        <v>-2.7037037037037024</v>
      </c>
      <c r="H5">
        <f>_xlfn.VAR.P(Demographics_3mCutoff!G2:G11)</f>
        <v>441.6</v>
      </c>
      <c r="I5">
        <f t="shared" si="0"/>
        <v>19.2</v>
      </c>
      <c r="J5">
        <f t="shared" si="2"/>
        <v>0.91366438515225723</v>
      </c>
      <c r="K5">
        <f>_xlfn.QUARTILE.EXC(Demographics_3mCutoff!G2:G11,3)-_xlfn.QUARTILE.EXC(Demographics_3mCutoff!G2:G11,1)</f>
        <v>22.75</v>
      </c>
      <c r="L5">
        <f>COUNT(Demographics_3mCutoff!G2:G11)</f>
        <v>10</v>
      </c>
      <c r="M5">
        <v>1</v>
      </c>
      <c r="N5">
        <f>MIN(Demographics_3mCutoff!D2:D11)</f>
        <v>1.155</v>
      </c>
      <c r="O5">
        <f>MAX(Demographics_3mCutoff!J2:J11)</f>
        <v>52</v>
      </c>
      <c r="P5">
        <f>MIN(Demographics_3mCutoff!J2:J11)</f>
        <v>0</v>
      </c>
      <c r="Q5">
        <f>AVERAGE(Demographics_3mCutoff!J2:J11)</f>
        <v>25.9</v>
      </c>
      <c r="R5">
        <f>_xlfn.VAR.P(Demographics_3mCutoff!J2:J11)</f>
        <v>178.69</v>
      </c>
      <c r="S5">
        <f>_xlfn.STDEV.P(Demographics_3mCutoff!J2:J11)</f>
        <v>13.367497896016292</v>
      </c>
      <c r="T5">
        <f t="shared" si="3"/>
        <v>6.8992277992277993</v>
      </c>
      <c r="U5">
        <f t="shared" si="4"/>
        <v>0.51611960988479899</v>
      </c>
      <c r="V5">
        <f>_xlfn.QUARTILE.EXC(Demographics_3mCutoff!J2:J11,3)-_xlfn.QUARTILE.EXC(Demographics_3mCutoff!J2:J11,1)</f>
        <v>17.5</v>
      </c>
      <c r="W5">
        <f>SUM(Demographics_3mCutoff!J2:J11)</f>
        <v>259</v>
      </c>
      <c r="X5">
        <f>AVERAGE(Demographics_3mCutoff!K2:K11)</f>
        <v>2.5204565031863675</v>
      </c>
      <c r="Y5">
        <f>_xlfn.STDEV.P(Demographics_3mCutoff!K2:K11)</f>
        <v>2.8421723737846292</v>
      </c>
      <c r="Z5">
        <f>_xlfn.VAR.P(Demographics_3mCutoff!K2:K11)</f>
        <v>8.0779438023045547</v>
      </c>
      <c r="AA5">
        <f t="shared" si="5"/>
        <v>3.2049526711103318</v>
      </c>
      <c r="AB5">
        <f t="shared" si="6"/>
        <v>1.1276419054213185</v>
      </c>
      <c r="AC5">
        <f t="shared" si="1"/>
        <v>0.35367765131542478</v>
      </c>
      <c r="AD5">
        <f>_xlfn.QUARTILE.EXC(Demographics_3mCutoff!K2:K11,3)-_xlfn.QUARTILE.EXC(Demographics_3mCutoff!K2:K11,1)</f>
        <v>2.2765524093392946</v>
      </c>
      <c r="AF5">
        <f t="shared" si="7"/>
        <v>10</v>
      </c>
    </row>
    <row r="6" spans="1:32" x14ac:dyDescent="0.3">
      <c r="A6" t="s">
        <v>70</v>
      </c>
      <c r="B6">
        <f>MIN(Demographics_3mCutoff!G12:G14)</f>
        <v>13</v>
      </c>
      <c r="C6">
        <f>MAX(Demographics_3mCutoff!G12:G14)</f>
        <v>26</v>
      </c>
      <c r="D6">
        <f>AVERAGE(Demographics_3mCutoff!G12:G14)</f>
        <v>20.666666666666668</v>
      </c>
      <c r="E6">
        <f>SUM(Demographics_3mCutoff!G12:G14)</f>
        <v>62</v>
      </c>
      <c r="F6">
        <f>_xlfn.STDEV.P(Demographics_3mCutoff!G12:G14)</f>
        <v>5.5577773335110221</v>
      </c>
      <c r="G6">
        <f>D6-Demographics_3mCutoff!G57</f>
        <v>-5.0370370370370345</v>
      </c>
      <c r="H6">
        <f>_xlfn.VAR.P(Demographics_3mCutoff!G12:G14)</f>
        <v>30.888888888888889</v>
      </c>
      <c r="I6">
        <f t="shared" si="0"/>
        <v>1.4946236559139785</v>
      </c>
      <c r="J6">
        <f t="shared" si="2"/>
        <v>0.26892470968601717</v>
      </c>
      <c r="K6">
        <f>_xlfn.QUARTILE.EXC(Demographics_3mCutoff!G12:G14,3)-_xlfn.QUARTILE.EXC(Demographics_3mCutoff!G12:G14,1)</f>
        <v>13</v>
      </c>
      <c r="L6">
        <f>COUNT(Demographics_3mCutoff!G12:G14)</f>
        <v>3</v>
      </c>
      <c r="M6">
        <v>2</v>
      </c>
      <c r="N6">
        <f>MIN(Demographics_3mCutoff!D12:D14)</f>
        <v>1.0860000000000001</v>
      </c>
      <c r="O6">
        <f>MAX(Demographics_3mCutoff!J12:J14)</f>
        <v>40</v>
      </c>
      <c r="P6">
        <f>MIN(Demographics_3mCutoff!J12:J14)</f>
        <v>16</v>
      </c>
      <c r="Q6">
        <f>AVERAGE(Demographics_3mCutoff!J12:J14)</f>
        <v>29</v>
      </c>
      <c r="R6">
        <f>_xlfn.VAR.P(Demographics_3mCutoff!J12:J14)</f>
        <v>98</v>
      </c>
      <c r="S6">
        <f>_xlfn.STDEV.P(Demographics_3mCutoff!J12:J14)</f>
        <v>9.8994949366116654</v>
      </c>
      <c r="T6">
        <f t="shared" si="3"/>
        <v>3.3793103448275863</v>
      </c>
      <c r="U6">
        <f t="shared" si="4"/>
        <v>0.34136189436591952</v>
      </c>
      <c r="V6">
        <f>_xlfn.QUARTILE.EXC(Demographics_3mCutoff!J12:J14,3)-_xlfn.QUARTILE.EXC(Demographics_3mCutoff!J12:J14,1)</f>
        <v>24</v>
      </c>
      <c r="W6">
        <f>SUM(Demographics_3mCutoff!J12:J14)</f>
        <v>87</v>
      </c>
      <c r="X6">
        <f>AVERAGE(Demographics_3mCutoff!K12:K14)</f>
        <v>1.6800445930880716</v>
      </c>
      <c r="Y6">
        <f>_xlfn.STDEV.P(Demographics_3mCutoff!K12:K14)</f>
        <v>1.0320109015155774</v>
      </c>
      <c r="Z6">
        <f>_xlfn.VAR.P(Demographics_3mCutoff!K12:K14)</f>
        <v>1.0650465008469949</v>
      </c>
      <c r="AA6">
        <f t="shared" si="5"/>
        <v>0.63393942353002941</v>
      </c>
      <c r="AB6">
        <f t="shared" si="6"/>
        <v>0.61427589824782536</v>
      </c>
      <c r="AC6">
        <f t="shared" si="1"/>
        <v>0.10610329539462744</v>
      </c>
      <c r="AD6">
        <f>_xlfn.QUARTILE.EXC(Demographics_3mCutoff!K12:K14,3)-_xlfn.QUARTILE.EXC(Demographics_3mCutoff!K12:K14,1)</f>
        <v>2.4615384615384617</v>
      </c>
      <c r="AF6">
        <f t="shared" si="7"/>
        <v>1.5</v>
      </c>
    </row>
    <row r="7" spans="1:32" x14ac:dyDescent="0.3">
      <c r="A7" t="s">
        <v>43</v>
      </c>
      <c r="B7">
        <f>MIN(Demographics_3mCutoff!G29:G35)</f>
        <v>18</v>
      </c>
      <c r="C7">
        <f>MAX(Demographics_3mCutoff!G29:G35)</f>
        <v>51</v>
      </c>
      <c r="D7">
        <f>AVERAGE(Demographics_3mCutoff!G29:G35)</f>
        <v>32.285714285714285</v>
      </c>
      <c r="E7">
        <f>SUM(Demographics_3mCutoff!G29:G35)</f>
        <v>226</v>
      </c>
      <c r="F7">
        <f>_xlfn.STDEV.P(Demographics_3mCutoff!G29:G35)</f>
        <v>9.2383406938427104</v>
      </c>
      <c r="G7">
        <f>D7-Demographics_3mCutoff!G57</f>
        <v>6.5820105820105823</v>
      </c>
      <c r="H7">
        <f>_xlfn.VAR.P(Demographics_3mCutoff!G29:G35)</f>
        <v>85.34693877551021</v>
      </c>
      <c r="I7">
        <f t="shared" si="0"/>
        <v>2.6434892541087236</v>
      </c>
      <c r="J7">
        <f t="shared" si="2"/>
        <v>0.28614329582698661</v>
      </c>
      <c r="K7">
        <f>_xlfn.QUARTILE.EXC(Demographics_3mCutoff!G29:G35,3)-_xlfn.QUARTILE.EXC(Demographics_3mCutoff!G29:G35,1)</f>
        <v>8</v>
      </c>
      <c r="L7">
        <f>COUNT(Demographics_3mCutoff!G29:G35)</f>
        <v>7</v>
      </c>
      <c r="M7">
        <v>1</v>
      </c>
      <c r="N7">
        <f>MIN(Demographics_3mCutoff!D29:D35)</f>
        <v>0.71899999999999997</v>
      </c>
      <c r="O7">
        <f>MAX(Demographics_3mCutoff!J29:J35)</f>
        <v>68</v>
      </c>
      <c r="P7">
        <f>MIN(Demographics_3mCutoff!J29:J35)</f>
        <v>11</v>
      </c>
      <c r="Q7">
        <f>AVERAGE(Demographics_3mCutoff!J29:J35)</f>
        <v>39.857142857142854</v>
      </c>
      <c r="R7">
        <f>_xlfn.VAR.P(Demographics_3mCutoff!J29:J35)</f>
        <v>320.40816326530614</v>
      </c>
      <c r="S7">
        <f>_xlfn.STDEV.P(Demographics_3mCutoff!J29:J35)</f>
        <v>17.899948694488096</v>
      </c>
      <c r="T7">
        <f t="shared" si="3"/>
        <v>8.0389144905273948</v>
      </c>
      <c r="U7">
        <f t="shared" si="4"/>
        <v>0.44910265541726407</v>
      </c>
      <c r="V7">
        <f>_xlfn.QUARTILE.EXC(Demographics_3mCutoff!J29:J35,3)-_xlfn.QUARTILE.EXC(Demographics_3mCutoff!J29:J35,1)</f>
        <v>33</v>
      </c>
      <c r="W7">
        <f>SUM(Demographics_3mCutoff!J29:J35)</f>
        <v>279</v>
      </c>
      <c r="X7">
        <f>AVERAGE(Demographics_3mCutoff!K29:K35)</f>
        <v>1.3601396018177387</v>
      </c>
      <c r="Y7">
        <f>_xlfn.STDEV.P(Demographics_3mCutoff!K29:K35)</f>
        <v>0.76371914134608532</v>
      </c>
      <c r="Z7">
        <f>_xlfn.VAR.P(Demographics_3mCutoff!K29:K35)</f>
        <v>0.58326692685840187</v>
      </c>
      <c r="AA7">
        <f t="shared" si="5"/>
        <v>0.42882872175687209</v>
      </c>
      <c r="AB7">
        <f t="shared" si="6"/>
        <v>0.56150055503525076</v>
      </c>
      <c r="AC7">
        <f t="shared" si="1"/>
        <v>0.24757435592079735</v>
      </c>
      <c r="AD7">
        <f>_xlfn.QUARTILE.EXC(Demographics_3mCutoff!K29:K35,3)-_xlfn.QUARTILE.EXC(Demographics_3mCutoff!K29:K35,1)</f>
        <v>1.7892720306513408</v>
      </c>
      <c r="AF7">
        <f t="shared" si="7"/>
        <v>7</v>
      </c>
    </row>
    <row r="8" spans="1:32" x14ac:dyDescent="0.3">
      <c r="A8" t="s">
        <v>72</v>
      </c>
      <c r="B8">
        <f>MIN(Demographics_3mCutoff!G36:G38)</f>
        <v>3</v>
      </c>
      <c r="C8">
        <f>MAX(Demographics_3mCutoff!G36:G38)</f>
        <v>22</v>
      </c>
      <c r="D8">
        <f>AVERAGE(Demographics_3mCutoff!G36:G38)</f>
        <v>10.333333333333334</v>
      </c>
      <c r="E8">
        <f>SUM(Demographics_3mCutoff!G36:G38)</f>
        <v>31</v>
      </c>
      <c r="F8">
        <f>_xlfn.STDEV.P(Demographics_3mCutoff!G36:G38)</f>
        <v>8.3399973354645365</v>
      </c>
      <c r="G8">
        <f>D8-Demographics_3mCutoff!G57</f>
        <v>-15.370370370370368</v>
      </c>
      <c r="H8">
        <f>_xlfn.VAR.P(Demographics_3mCutoff!G36:G38)</f>
        <v>69.555555555555557</v>
      </c>
      <c r="I8">
        <f t="shared" si="0"/>
        <v>6.7311827956989241</v>
      </c>
      <c r="J8">
        <f t="shared" si="2"/>
        <v>0.80709651633527768</v>
      </c>
      <c r="K8">
        <f>_xlfn.QUARTILE.EXC(Demographics_3mCutoff!G36:G38,3)-_xlfn.QUARTILE.EXC(Demographics_3mCutoff!G36:G38,1)</f>
        <v>19</v>
      </c>
      <c r="L8">
        <f>COUNT(Demographics_3mCutoff!G36:G38)</f>
        <v>3</v>
      </c>
      <c r="M8">
        <v>3</v>
      </c>
      <c r="N8">
        <f>MIN(Demographics_3mCutoff!D36:D38)</f>
        <v>1.0489999999999999</v>
      </c>
      <c r="O8">
        <f>MAX(Demographics_3mCutoff!J36:J38)</f>
        <v>50</v>
      </c>
      <c r="P8">
        <f>MIN(Demographics_3mCutoff!J36:J38)</f>
        <v>14</v>
      </c>
      <c r="Q8">
        <f>AVERAGE(Demographics_3mCutoff!J36:J38)</f>
        <v>26.333333333333332</v>
      </c>
      <c r="R8">
        <f>VAR(Demographics_3mCutoff!J36:J38)</f>
        <v>420.33333333333326</v>
      </c>
      <c r="S8">
        <f>_xlfn.STDEV.P(Demographics_3mCutoff!J36:J38)</f>
        <v>16.739839372652959</v>
      </c>
      <c r="T8">
        <f t="shared" si="3"/>
        <v>15.962025316455694</v>
      </c>
      <c r="U8">
        <f t="shared" si="4"/>
        <v>0.6356901027589732</v>
      </c>
      <c r="V8">
        <f>_xlfn.QUARTILE.EXC(Demographics_3mCutoff!J36:J38,3)-_xlfn.QUARTILE.EXC(Demographics_3mCutoff!J36:J38,1)</f>
        <v>36</v>
      </c>
      <c r="W8">
        <f>SUM(Demographics_3mCutoff!J36:J38)</f>
        <v>79</v>
      </c>
      <c r="X8">
        <f>AVERAGE(Demographics_3mCutoff!K36:K38)</f>
        <v>6.6010101010101012</v>
      </c>
      <c r="Y8">
        <f>_xlfn.STDEV.P(Demographics_3mCutoff!K36:K38)</f>
        <v>7.158042874849512</v>
      </c>
      <c r="Z8">
        <f>_xlfn.VAR.P(Demographics_3mCutoff!K36:K38)</f>
        <v>51.237577798183871</v>
      </c>
      <c r="AA8">
        <f t="shared" si="5"/>
        <v>7.7620814108954903</v>
      </c>
      <c r="AB8">
        <f t="shared" si="6"/>
        <v>1.0843859902220376</v>
      </c>
      <c r="AC8">
        <f t="shared" si="1"/>
        <v>0.10610329539462744</v>
      </c>
      <c r="AD8">
        <f>_xlfn.QUARTILE.EXC(Demographics_3mCutoff!K36:K38,3)-_xlfn.QUARTILE.EXC(Demographics_3mCutoff!K36:K38,1)</f>
        <v>16.030303030303031</v>
      </c>
      <c r="AF8">
        <f t="shared" si="7"/>
        <v>1</v>
      </c>
    </row>
    <row r="9" spans="1:32" x14ac:dyDescent="0.3">
      <c r="A9" t="s">
        <v>74</v>
      </c>
      <c r="B9">
        <f>MIN(Demographics_3mCutoff!G39:G46)</f>
        <v>8</v>
      </c>
      <c r="C9">
        <f>MAX(Demographics_3mCutoff!G39:G46)</f>
        <v>97</v>
      </c>
      <c r="D9">
        <f>AVERAGE(Demographics_3mCutoff!G39:G46)</f>
        <v>39.571428571428569</v>
      </c>
      <c r="E9">
        <f>SUM(Demographics_3mCutoff!G39:G46)</f>
        <v>277</v>
      </c>
      <c r="F9">
        <f>_xlfn.STDEV.P(Demographics_3mCutoff!G39:G46)</f>
        <v>27.973748626969858</v>
      </c>
      <c r="G9">
        <f>D9-Demographics_3mCutoff!G57</f>
        <v>13.867724867724867</v>
      </c>
      <c r="H9">
        <f>_xlfn.VAR.P(Demographics_3mCutoff!G39:G46)</f>
        <v>782.53061224489795</v>
      </c>
      <c r="I9">
        <f t="shared" si="0"/>
        <v>19.775141825683342</v>
      </c>
      <c r="J9">
        <f t="shared" si="2"/>
        <v>0.70691783533858854</v>
      </c>
      <c r="K9">
        <f>_xlfn.QUARTILE.EXC(Demographics_3mCutoff!G39:G46,3)-_xlfn.QUARTILE.EXC(Demographics_3mCutoff!G39:G46,1)</f>
        <v>43</v>
      </c>
      <c r="L9">
        <f>COUNT(Demographics_3mCutoff!G39:G46)</f>
        <v>7</v>
      </c>
      <c r="M9">
        <v>3</v>
      </c>
      <c r="N9">
        <f>MIN(Demographics_3mCutoff!D39:D46)</f>
        <v>0.77800000000000002</v>
      </c>
      <c r="O9">
        <f>MAX(Demographics_3mCutoff!J39:J46)</f>
        <v>53</v>
      </c>
      <c r="P9">
        <f>MIN(Demographics_3mCutoff!J39:J46)</f>
        <v>0</v>
      </c>
      <c r="Q9">
        <f>AVERAGE(Demographics_3mCutoff!J39:J46)</f>
        <v>28.857142857142858</v>
      </c>
      <c r="R9">
        <f>_xlfn.VAR.P(Demographics_3mCutoff!J39:J46)</f>
        <v>300.40816326530614</v>
      </c>
      <c r="S9">
        <f>_xlfn.STDEV.P(Demographics_3mCutoff!J39:J46)</f>
        <v>17.332286729260687</v>
      </c>
      <c r="T9">
        <f t="shared" si="3"/>
        <v>10.410183875530411</v>
      </c>
      <c r="U9">
        <f t="shared" si="4"/>
        <v>0.60062379754863771</v>
      </c>
      <c r="V9">
        <f>_xlfn.QUARTILE.EXC(Demographics_3mCutoff!J39:J46,3)-_xlfn.QUARTILE.EXC(Demographics_3mCutoff!J39:J46,1)</f>
        <v>35</v>
      </c>
      <c r="W9">
        <f>SUM(Demographics_3mCutoff!J39:J46)</f>
        <v>202</v>
      </c>
      <c r="X9">
        <f>AVERAGE(Demographics_3mCutoff!K39:K46)</f>
        <v>0.99810755917487259</v>
      </c>
      <c r="Y9">
        <f>_xlfn.STDEV.P(Demographics_3mCutoff!K39:K46)</f>
        <v>0.85963244602422806</v>
      </c>
      <c r="Z9">
        <f>_xlfn.VAR.P(Demographics_3mCutoff!K39:K46)</f>
        <v>0.73896794225759743</v>
      </c>
      <c r="AA9">
        <f t="shared" si="5"/>
        <v>0.74036904686755023</v>
      </c>
      <c r="AB9">
        <f t="shared" si="6"/>
        <v>0.86126233402628394</v>
      </c>
      <c r="AC9">
        <f t="shared" si="1"/>
        <v>0.24757435592079735</v>
      </c>
      <c r="AD9">
        <f>_xlfn.QUARTILE.EXC(Demographics_3mCutoff!K39:K46,3)-_xlfn.QUARTILE.EXC(Demographics_3mCutoff!K39:K46,1)</f>
        <v>1.45573074590661</v>
      </c>
      <c r="AF9">
        <f t="shared" si="7"/>
        <v>2.3333333333333335</v>
      </c>
    </row>
    <row r="10" spans="1:32" x14ac:dyDescent="0.3">
      <c r="A10" t="s">
        <v>76</v>
      </c>
      <c r="B10">
        <f>MIN(Demographics_3mCutoff!G47:G56)</f>
        <v>7</v>
      </c>
      <c r="C10">
        <f>MAX(Demographics_3mCutoff!G47:G56)</f>
        <v>55</v>
      </c>
      <c r="D10">
        <f>AVERAGE(Demographics_3mCutoff!G47:G56)</f>
        <v>28.1</v>
      </c>
      <c r="E10">
        <f>SUM(Demographics_3mCutoff!G47:G56)</f>
        <v>281</v>
      </c>
      <c r="F10">
        <f>_xlfn.STDEV.P(Demographics_3mCutoff!G47:G56)</f>
        <v>18.310925700247928</v>
      </c>
      <c r="G10">
        <f>D10-Demographics_3mCutoff!G57</f>
        <v>2.396296296296299</v>
      </c>
      <c r="H10">
        <f>VAR(Demographics_3mCutoff!G47:G56)</f>
        <v>372.54444444444442</v>
      </c>
      <c r="I10">
        <f t="shared" si="0"/>
        <v>13.257809410834321</v>
      </c>
      <c r="J10">
        <f t="shared" si="2"/>
        <v>0.65163436655686569</v>
      </c>
      <c r="K10">
        <f>_xlfn.QUARTILE.EXC(Demographics_3mCutoff!G47:G56,3)-_xlfn.QUARTILE.EXC(Demographics_3mCutoff!G47:G56,1)</f>
        <v>40.5</v>
      </c>
      <c r="L10">
        <f>COUNT(Demographics_3mCutoff!G47:G56)</f>
        <v>10</v>
      </c>
      <c r="M10">
        <v>3</v>
      </c>
      <c r="N10">
        <f>MIN(Demographics_3mCutoff!D47:D56)</f>
        <v>1.2729999999999999</v>
      </c>
      <c r="O10">
        <f>MAX(Demographics_3mCutoff!J47:J56)</f>
        <v>133</v>
      </c>
      <c r="P10">
        <f>MIN(Demographics_3mCutoff!J47:J56)</f>
        <v>1</v>
      </c>
      <c r="Q10">
        <f>AVERAGE(Demographics_3mCutoff!J47:J56)</f>
        <v>49.6</v>
      </c>
      <c r="R10">
        <f>_xlfn.VAR.P(Demographics_3mCutoff!J47:J56)</f>
        <v>2163.2399999999998</v>
      </c>
      <c r="S10">
        <f>_xlfn.STDEV.P(Demographics_3mCutoff!J47:J56)</f>
        <v>46.510643943080382</v>
      </c>
      <c r="T10">
        <f t="shared" si="3"/>
        <v>43.613709677419351</v>
      </c>
      <c r="U10">
        <f t="shared" si="4"/>
        <v>0.93771459562662063</v>
      </c>
      <c r="V10">
        <f>_xlfn.QUARTILE.EXC(Demographics_3mCutoff!J47:J56,3)-_xlfn.QUARTILE.EXC(Demographics_3mCutoff!J47:J56,1)</f>
        <v>82</v>
      </c>
      <c r="W10">
        <f>SUM(Demographics_3mCutoff!J47:J56)</f>
        <v>496</v>
      </c>
      <c r="X10">
        <f>AVERAGE(Demographics_3mCutoff!K47:K56)</f>
        <v>1.5865265967410997</v>
      </c>
      <c r="Y10">
        <f>_xlfn.STDEV.P(Demographics_3mCutoff!K47:K56)</f>
        <v>1.3106088341156963</v>
      </c>
      <c r="Z10">
        <f>_xlfn.VAR.P(Demographics_3mCutoff!K47:K56)</f>
        <v>1.7176955160621046</v>
      </c>
      <c r="AA10">
        <f t="shared" si="5"/>
        <v>1.0826767856211426</v>
      </c>
      <c r="AB10">
        <f t="shared" si="6"/>
        <v>0.82608689750794662</v>
      </c>
      <c r="AC10">
        <f t="shared" si="1"/>
        <v>0.35367765131542478</v>
      </c>
      <c r="AD10">
        <f>_xlfn.QUARTILE.EXC(Demographics_3mCutoff!K47:K56,3)-_xlfn.QUARTILE.EXC(Demographics_3mCutoff!K47:K56,1)</f>
        <v>1.687860962566845</v>
      </c>
      <c r="AF10">
        <f t="shared" si="7"/>
        <v>3.3333333333333335</v>
      </c>
    </row>
    <row r="11" spans="1:32" x14ac:dyDescent="0.3">
      <c r="A11" t="s">
        <v>189</v>
      </c>
      <c r="E11">
        <f>AVERAGE(E2:E10)</f>
        <v>154.22222222222223</v>
      </c>
      <c r="G11">
        <f>AVERAGE(G2:G10)</f>
        <v>-1.8084656084656072</v>
      </c>
      <c r="H11">
        <f>AVERAGE(H2:H10)</f>
        <v>307.14886369362557</v>
      </c>
      <c r="I11">
        <f>AVERAGE(I2:I10)</f>
        <v>12.010640833001439</v>
      </c>
      <c r="J11">
        <f>AVERAGE(J2:J10)</f>
        <v>0.65497023623194717</v>
      </c>
      <c r="K11">
        <f>AVERAGE(K2:K10)</f>
        <v>27.416666666666668</v>
      </c>
      <c r="L11">
        <f>_xlfn.VAR.P(L2:L10)</f>
        <v>6.4444444444444446</v>
      </c>
      <c r="M11" t="s">
        <v>200</v>
      </c>
      <c r="R11">
        <f>AVERAGE(R2:R10)</f>
        <v>745.61736961451243</v>
      </c>
      <c r="T11">
        <f>AVERAGE(T2:T10)</f>
        <v>18.568894025985614</v>
      </c>
      <c r="U11">
        <f>AVERAGE(U2:U10)</f>
        <v>0.64478365063386167</v>
      </c>
      <c r="V11">
        <f>AVERAGE(V2:V10)</f>
        <v>46.861111111111114</v>
      </c>
      <c r="W11">
        <f>AVERAGE(W2:W10)</f>
        <v>215.66666666666666</v>
      </c>
      <c r="X11" t="s">
        <v>197</v>
      </c>
      <c r="AA11">
        <f>AVERAGE(AA2:AA10)</f>
        <v>1.6750749919513555</v>
      </c>
      <c r="AB11">
        <f>AVERAGE(AB2:AB10)</f>
        <v>0.70659115697757546</v>
      </c>
      <c r="AC11">
        <f>AVERAGE(AC2:AC10)</f>
        <v>0.21220659078925488</v>
      </c>
      <c r="AD11" t="s">
        <v>197</v>
      </c>
      <c r="AE11">
        <f>AVERAGE(AD2:AD10)</f>
        <v>3.4334669310527177</v>
      </c>
    </row>
    <row r="12" spans="1:32" x14ac:dyDescent="0.3">
      <c r="E12">
        <f>_xlfn.STDEV.P(E2:E10)</f>
        <v>92.375775778162122</v>
      </c>
      <c r="L12">
        <f>_xlfn.QUARTILE.EXC(L2:L10,1)</f>
        <v>3.5</v>
      </c>
      <c r="M12" t="s">
        <v>211</v>
      </c>
      <c r="W12">
        <f>_xlfn.VAR.P(W2:W10)</f>
        <v>13830.444444444445</v>
      </c>
      <c r="X12" t="s">
        <v>200</v>
      </c>
      <c r="AC12">
        <f>_xlfn.MODE.MULT(AC2:AC10)</f>
        <v>0.17683882565771239</v>
      </c>
      <c r="AD12" t="s">
        <v>209</v>
      </c>
    </row>
    <row r="13" spans="1:32" x14ac:dyDescent="0.3">
      <c r="L13">
        <f>_xlfn.QUARTILE.EXC(L2:L10,3)</f>
        <v>8.5</v>
      </c>
      <c r="M13" t="s">
        <v>212</v>
      </c>
      <c r="W13">
        <f>_xlfn.STDEV.P(W2:W10)</f>
        <v>117.60291001690581</v>
      </c>
      <c r="X13" t="s">
        <v>210</v>
      </c>
      <c r="AC13">
        <f>_xlfn.STDEV.P(AC2:AC10)</f>
        <v>8.9784291501104119E-2</v>
      </c>
      <c r="AD13" t="s">
        <v>210</v>
      </c>
    </row>
    <row r="14" spans="1:32" x14ac:dyDescent="0.3">
      <c r="L14">
        <f>_xlfn.STDEV.P(L2:L10)</f>
        <v>2.5385910352879693</v>
      </c>
      <c r="M14" t="s">
        <v>210</v>
      </c>
      <c r="W14">
        <f>_xlfn.QUARTILE.EXC(W2:W10,1)</f>
        <v>123</v>
      </c>
      <c r="X14" t="s">
        <v>211</v>
      </c>
      <c r="AC14">
        <f>MAX(AC2:AC10)</f>
        <v>0.35367765131542478</v>
      </c>
      <c r="AD14" t="s">
        <v>206</v>
      </c>
    </row>
    <row r="15" spans="1:32" x14ac:dyDescent="0.3">
      <c r="L15">
        <f>AVERAGE(L2:L10)</f>
        <v>6</v>
      </c>
      <c r="M15" t="s">
        <v>197</v>
      </c>
      <c r="W15">
        <f>_xlfn.QUARTILE.EXC(W2:W10,3)</f>
        <v>269</v>
      </c>
      <c r="X15" t="s">
        <v>212</v>
      </c>
      <c r="AC15">
        <f>MIN(AC2:AC10)</f>
        <v>0.10610329539462744</v>
      </c>
      <c r="AD15" t="s">
        <v>207</v>
      </c>
    </row>
    <row r="16" spans="1:32" x14ac:dyDescent="0.3">
      <c r="L16">
        <f>L13-L12</f>
        <v>5</v>
      </c>
      <c r="M16" t="s">
        <v>215</v>
      </c>
      <c r="W16">
        <f>W15-W14</f>
        <v>146</v>
      </c>
      <c r="X16" t="s">
        <v>216</v>
      </c>
    </row>
    <row r="17" spans="12:24" x14ac:dyDescent="0.3">
      <c r="L17" s="2">
        <v>1.9513339999999999</v>
      </c>
      <c r="M17" t="s">
        <v>229</v>
      </c>
      <c r="W17">
        <f>W13/SQRT(9)</f>
        <v>39.20097000563527</v>
      </c>
      <c r="X17" t="s">
        <v>233</v>
      </c>
    </row>
    <row r="18" spans="12:24" x14ac:dyDescent="0.3">
      <c r="L18">
        <f>L15+L17</f>
        <v>7.9513340000000001</v>
      </c>
      <c r="M18" t="s">
        <v>230</v>
      </c>
    </row>
    <row r="19" spans="12:24" x14ac:dyDescent="0.3">
      <c r="L19">
        <f>L15-L17</f>
        <v>4.0486659999999999</v>
      </c>
      <c r="M19" t="s">
        <v>231</v>
      </c>
    </row>
    <row r="20" spans="12:24" x14ac:dyDescent="0.3">
      <c r="L20">
        <f>L14/SQRT(9)</f>
        <v>0.84619701176265638</v>
      </c>
      <c r="M20" t="s">
        <v>198</v>
      </c>
    </row>
    <row r="21" spans="12:24" x14ac:dyDescent="0.3">
      <c r="L21">
        <f>L20/(9*PI())</f>
        <v>2.9928097167026105E-2</v>
      </c>
      <c r="M21" t="s">
        <v>232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2"/>
  <sheetViews>
    <sheetView tabSelected="1" workbookViewId="0">
      <pane ySplit="1" topLeftCell="A2" activePane="bottomLeft" state="frozen"/>
      <selection pane="bottomLeft" activeCell="R14" sqref="R14"/>
    </sheetView>
  </sheetViews>
  <sheetFormatPr defaultRowHeight="14.4" x14ac:dyDescent="0.3"/>
  <sheetData>
    <row r="1" spans="1:1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193</v>
      </c>
      <c r="K1" s="1" t="s">
        <v>195</v>
      </c>
    </row>
    <row r="2" spans="1:11" x14ac:dyDescent="0.3">
      <c r="A2" t="s">
        <v>17</v>
      </c>
      <c r="B2" t="s">
        <v>29</v>
      </c>
      <c r="C2" t="s">
        <v>22</v>
      </c>
      <c r="D2">
        <v>1.155</v>
      </c>
      <c r="E2" t="s">
        <v>30</v>
      </c>
      <c r="F2" t="s">
        <v>20</v>
      </c>
      <c r="G2">
        <v>61</v>
      </c>
      <c r="H2">
        <v>30</v>
      </c>
      <c r="I2">
        <v>9</v>
      </c>
      <c r="J2">
        <f t="shared" ref="J2:J44" si="0">H2+I2</f>
        <v>39</v>
      </c>
      <c r="K2">
        <f t="shared" ref="K2:K44" si="1">J2/G2</f>
        <v>0.63934426229508201</v>
      </c>
    </row>
    <row r="3" spans="1:11" x14ac:dyDescent="0.3">
      <c r="A3" t="s">
        <v>17</v>
      </c>
      <c r="B3" t="s">
        <v>33</v>
      </c>
      <c r="C3" t="s">
        <v>22</v>
      </c>
      <c r="D3">
        <v>1.3560000000000001</v>
      </c>
      <c r="E3" t="s">
        <v>34</v>
      </c>
      <c r="F3" t="s">
        <v>20</v>
      </c>
      <c r="G3">
        <v>13</v>
      </c>
      <c r="H3">
        <v>13</v>
      </c>
      <c r="I3">
        <v>15</v>
      </c>
      <c r="J3">
        <f t="shared" si="0"/>
        <v>28</v>
      </c>
      <c r="K3">
        <f t="shared" si="1"/>
        <v>2.1538461538461537</v>
      </c>
    </row>
    <row r="4" spans="1:11" x14ac:dyDescent="0.3">
      <c r="A4" t="s">
        <v>17</v>
      </c>
      <c r="B4" t="s">
        <v>31</v>
      </c>
      <c r="C4" t="s">
        <v>22</v>
      </c>
      <c r="D4">
        <v>1.514</v>
      </c>
      <c r="E4" t="s">
        <v>32</v>
      </c>
      <c r="F4" t="s">
        <v>24</v>
      </c>
      <c r="G4">
        <v>66</v>
      </c>
      <c r="H4">
        <v>13</v>
      </c>
      <c r="I4">
        <v>4</v>
      </c>
      <c r="J4">
        <f t="shared" si="0"/>
        <v>17</v>
      </c>
      <c r="K4">
        <f t="shared" si="1"/>
        <v>0.25757575757575757</v>
      </c>
    </row>
    <row r="5" spans="1:11" x14ac:dyDescent="0.3">
      <c r="A5" t="s">
        <v>17</v>
      </c>
      <c r="B5" t="s">
        <v>25</v>
      </c>
      <c r="C5" t="s">
        <v>22</v>
      </c>
      <c r="D5">
        <v>1.887</v>
      </c>
      <c r="E5" t="s">
        <v>26</v>
      </c>
      <c r="F5" t="s">
        <v>20</v>
      </c>
      <c r="G5">
        <v>10</v>
      </c>
      <c r="H5">
        <v>10</v>
      </c>
      <c r="I5">
        <v>17</v>
      </c>
      <c r="J5">
        <f t="shared" si="0"/>
        <v>27</v>
      </c>
      <c r="K5">
        <f t="shared" si="1"/>
        <v>2.7</v>
      </c>
    </row>
    <row r="6" spans="1:11" x14ac:dyDescent="0.3">
      <c r="A6" t="s">
        <v>17</v>
      </c>
      <c r="B6" t="s">
        <v>35</v>
      </c>
      <c r="C6" t="s">
        <v>22</v>
      </c>
      <c r="D6">
        <v>2.0409999999999999</v>
      </c>
      <c r="E6" t="s">
        <v>36</v>
      </c>
      <c r="F6" t="s">
        <v>20</v>
      </c>
      <c r="G6">
        <v>11</v>
      </c>
      <c r="H6">
        <v>21</v>
      </c>
      <c r="I6">
        <v>14</v>
      </c>
      <c r="J6">
        <f t="shared" si="0"/>
        <v>35</v>
      </c>
      <c r="K6">
        <f t="shared" si="1"/>
        <v>3.1818181818181817</v>
      </c>
    </row>
    <row r="7" spans="1:11" x14ac:dyDescent="0.3">
      <c r="A7" t="s">
        <v>17</v>
      </c>
      <c r="B7" t="s">
        <v>27</v>
      </c>
      <c r="C7" t="s">
        <v>22</v>
      </c>
      <c r="D7">
        <v>2.1269999999999998</v>
      </c>
      <c r="E7" t="s">
        <v>28</v>
      </c>
      <c r="F7" t="s">
        <v>20</v>
      </c>
      <c r="G7">
        <v>15</v>
      </c>
      <c r="H7">
        <v>10</v>
      </c>
      <c r="I7">
        <v>11</v>
      </c>
      <c r="J7">
        <f t="shared" si="0"/>
        <v>21</v>
      </c>
      <c r="K7">
        <f t="shared" si="1"/>
        <v>1.4</v>
      </c>
    </row>
    <row r="8" spans="1:11" x14ac:dyDescent="0.3">
      <c r="A8" t="s">
        <v>17</v>
      </c>
      <c r="B8" t="s">
        <v>21</v>
      </c>
      <c r="C8" t="s">
        <v>22</v>
      </c>
      <c r="D8">
        <v>2.15</v>
      </c>
      <c r="E8" t="s">
        <v>23</v>
      </c>
      <c r="F8" t="s">
        <v>24</v>
      </c>
      <c r="G8">
        <v>2</v>
      </c>
      <c r="H8">
        <v>18</v>
      </c>
      <c r="I8">
        <v>3</v>
      </c>
      <c r="J8">
        <f t="shared" si="0"/>
        <v>21</v>
      </c>
      <c r="K8">
        <f t="shared" si="1"/>
        <v>10.5</v>
      </c>
    </row>
    <row r="9" spans="1:11" x14ac:dyDescent="0.3">
      <c r="A9" t="s">
        <v>17</v>
      </c>
      <c r="B9" t="s">
        <v>41</v>
      </c>
      <c r="C9" t="s">
        <v>22</v>
      </c>
      <c r="D9">
        <v>2.7029999999999998</v>
      </c>
      <c r="E9" t="s">
        <v>42</v>
      </c>
      <c r="F9" t="s">
        <v>20</v>
      </c>
      <c r="G9">
        <v>23</v>
      </c>
      <c r="H9">
        <v>37</v>
      </c>
      <c r="I9">
        <v>15</v>
      </c>
      <c r="J9">
        <f t="shared" si="0"/>
        <v>52</v>
      </c>
      <c r="K9">
        <f t="shared" si="1"/>
        <v>2.2608695652173911</v>
      </c>
    </row>
    <row r="10" spans="1:11" x14ac:dyDescent="0.3">
      <c r="A10" t="s">
        <v>17</v>
      </c>
      <c r="B10" t="s">
        <v>39</v>
      </c>
      <c r="C10" t="s">
        <v>22</v>
      </c>
      <c r="D10">
        <v>2.802</v>
      </c>
      <c r="E10" t="s">
        <v>40</v>
      </c>
      <c r="F10" t="s">
        <v>20</v>
      </c>
      <c r="G10">
        <v>9</v>
      </c>
      <c r="H10">
        <v>14</v>
      </c>
      <c r="I10">
        <v>5</v>
      </c>
      <c r="J10">
        <f t="shared" si="0"/>
        <v>19</v>
      </c>
      <c r="K10">
        <f t="shared" si="1"/>
        <v>2.1111111111111112</v>
      </c>
    </row>
    <row r="11" spans="1:11" x14ac:dyDescent="0.3">
      <c r="A11" t="s">
        <v>17</v>
      </c>
      <c r="B11" t="s">
        <v>37</v>
      </c>
      <c r="C11" t="s">
        <v>22</v>
      </c>
      <c r="D11">
        <v>2.8239999999999998</v>
      </c>
      <c r="E11" t="s">
        <v>38</v>
      </c>
      <c r="F11" t="s">
        <v>20</v>
      </c>
      <c r="G11">
        <v>20</v>
      </c>
      <c r="H11">
        <v>0</v>
      </c>
      <c r="I11">
        <v>0</v>
      </c>
      <c r="J11">
        <f t="shared" si="0"/>
        <v>0</v>
      </c>
      <c r="K11">
        <f t="shared" si="1"/>
        <v>0</v>
      </c>
    </row>
    <row r="12" spans="1:11" x14ac:dyDescent="0.3">
      <c r="A12" t="s">
        <v>70</v>
      </c>
      <c r="B12" t="s">
        <v>111</v>
      </c>
      <c r="C12" t="s">
        <v>22</v>
      </c>
      <c r="D12">
        <v>1.0860000000000001</v>
      </c>
      <c r="E12" t="s">
        <v>112</v>
      </c>
      <c r="F12" t="s">
        <v>24</v>
      </c>
      <c r="G12">
        <v>13</v>
      </c>
      <c r="H12">
        <v>14</v>
      </c>
      <c r="I12">
        <v>26</v>
      </c>
      <c r="J12">
        <f t="shared" si="0"/>
        <v>40</v>
      </c>
      <c r="K12">
        <f t="shared" si="1"/>
        <v>3.0769230769230771</v>
      </c>
    </row>
    <row r="13" spans="1:11" x14ac:dyDescent="0.3">
      <c r="A13" t="s">
        <v>70</v>
      </c>
      <c r="B13" t="s">
        <v>109</v>
      </c>
      <c r="C13" t="s">
        <v>22</v>
      </c>
      <c r="D13">
        <v>1.0960000000000001</v>
      </c>
      <c r="E13" t="s">
        <v>110</v>
      </c>
      <c r="F13" t="s">
        <v>24</v>
      </c>
      <c r="G13">
        <v>23</v>
      </c>
      <c r="H13">
        <v>25</v>
      </c>
      <c r="I13">
        <v>6</v>
      </c>
      <c r="J13">
        <f t="shared" si="0"/>
        <v>31</v>
      </c>
      <c r="K13">
        <f t="shared" si="1"/>
        <v>1.3478260869565217</v>
      </c>
    </row>
    <row r="14" spans="1:11" x14ac:dyDescent="0.3">
      <c r="A14" t="s">
        <v>70</v>
      </c>
      <c r="B14" t="s">
        <v>115</v>
      </c>
      <c r="C14" t="s">
        <v>22</v>
      </c>
      <c r="D14">
        <v>2.2799999999999998</v>
      </c>
      <c r="E14" t="s">
        <v>116</v>
      </c>
      <c r="F14" t="s">
        <v>20</v>
      </c>
      <c r="G14">
        <v>26</v>
      </c>
      <c r="H14">
        <v>0</v>
      </c>
      <c r="I14">
        <v>16</v>
      </c>
      <c r="J14">
        <f t="shared" si="0"/>
        <v>16</v>
      </c>
      <c r="K14">
        <f t="shared" si="1"/>
        <v>0.61538461538461542</v>
      </c>
    </row>
    <row r="15" spans="1:11" x14ac:dyDescent="0.3">
      <c r="A15" t="s">
        <v>84</v>
      </c>
      <c r="B15" t="s">
        <v>86</v>
      </c>
      <c r="C15" t="s">
        <v>22</v>
      </c>
      <c r="D15">
        <v>0.59299999999999997</v>
      </c>
      <c r="E15" t="s">
        <v>73</v>
      </c>
      <c r="F15" t="s">
        <v>20</v>
      </c>
      <c r="G15">
        <v>13</v>
      </c>
      <c r="H15">
        <v>0</v>
      </c>
      <c r="I15">
        <v>7</v>
      </c>
      <c r="J15">
        <f t="shared" si="0"/>
        <v>7</v>
      </c>
      <c r="K15">
        <f t="shared" si="1"/>
        <v>0.53846153846153844</v>
      </c>
    </row>
    <row r="16" spans="1:11" x14ac:dyDescent="0.3">
      <c r="A16" t="s">
        <v>84</v>
      </c>
      <c r="B16" t="s">
        <v>89</v>
      </c>
      <c r="C16" t="s">
        <v>22</v>
      </c>
      <c r="D16">
        <v>1.7689999999999999</v>
      </c>
      <c r="E16" t="s">
        <v>90</v>
      </c>
      <c r="F16" t="s">
        <v>20</v>
      </c>
      <c r="G16">
        <v>6</v>
      </c>
      <c r="H16">
        <v>7</v>
      </c>
      <c r="I16">
        <v>3</v>
      </c>
      <c r="J16">
        <f t="shared" si="0"/>
        <v>10</v>
      </c>
      <c r="K16">
        <f t="shared" si="1"/>
        <v>1.6666666666666667</v>
      </c>
    </row>
    <row r="17" spans="1:11" x14ac:dyDescent="0.3">
      <c r="A17" t="s">
        <v>84</v>
      </c>
      <c r="B17" t="s">
        <v>87</v>
      </c>
      <c r="C17" t="s">
        <v>22</v>
      </c>
      <c r="D17">
        <v>1.9370000000000001</v>
      </c>
      <c r="E17" t="s">
        <v>88</v>
      </c>
      <c r="F17" t="s">
        <v>20</v>
      </c>
      <c r="G17">
        <v>6</v>
      </c>
      <c r="H17">
        <v>22</v>
      </c>
      <c r="I17">
        <v>0</v>
      </c>
      <c r="J17">
        <f t="shared" si="0"/>
        <v>22</v>
      </c>
      <c r="K17">
        <f t="shared" si="1"/>
        <v>3.6666666666666665</v>
      </c>
    </row>
    <row r="18" spans="1:11" x14ac:dyDescent="0.3">
      <c r="A18" t="s">
        <v>84</v>
      </c>
      <c r="B18" t="s">
        <v>94</v>
      </c>
      <c r="C18" t="s">
        <v>22</v>
      </c>
      <c r="D18">
        <v>2.8220000000000001</v>
      </c>
      <c r="E18" t="s">
        <v>95</v>
      </c>
      <c r="F18" t="s">
        <v>24</v>
      </c>
      <c r="G18">
        <v>26</v>
      </c>
      <c r="H18">
        <v>60</v>
      </c>
      <c r="I18">
        <v>3</v>
      </c>
      <c r="J18">
        <f t="shared" si="0"/>
        <v>63</v>
      </c>
      <c r="K18">
        <f t="shared" si="1"/>
        <v>2.4230769230769229</v>
      </c>
    </row>
    <row r="19" spans="1:11" x14ac:dyDescent="0.3">
      <c r="A19" t="s">
        <v>84</v>
      </c>
      <c r="B19" t="s">
        <v>91</v>
      </c>
      <c r="C19" t="s">
        <v>22</v>
      </c>
      <c r="D19">
        <v>2.9540000000000002</v>
      </c>
      <c r="E19" t="s">
        <v>92</v>
      </c>
      <c r="F19" t="s">
        <v>20</v>
      </c>
      <c r="G19">
        <v>36</v>
      </c>
      <c r="H19">
        <v>46</v>
      </c>
      <c r="I19">
        <v>11</v>
      </c>
      <c r="J19">
        <f t="shared" si="0"/>
        <v>57</v>
      </c>
      <c r="K19">
        <f t="shared" si="1"/>
        <v>1.5833333333333333</v>
      </c>
    </row>
    <row r="20" spans="1:11" x14ac:dyDescent="0.3">
      <c r="A20" t="s">
        <v>98</v>
      </c>
      <c r="B20" t="s">
        <v>87</v>
      </c>
      <c r="C20" t="s">
        <v>22</v>
      </c>
      <c r="D20">
        <v>1.083</v>
      </c>
      <c r="E20" t="s">
        <v>105</v>
      </c>
      <c r="F20" t="s">
        <v>20</v>
      </c>
      <c r="G20">
        <v>6</v>
      </c>
      <c r="H20">
        <v>22</v>
      </c>
      <c r="I20">
        <v>0</v>
      </c>
      <c r="J20">
        <f t="shared" si="0"/>
        <v>22</v>
      </c>
      <c r="K20">
        <f t="shared" si="1"/>
        <v>3.6666666666666665</v>
      </c>
    </row>
    <row r="21" spans="1:11" x14ac:dyDescent="0.3">
      <c r="A21" t="s">
        <v>98</v>
      </c>
      <c r="B21" t="s">
        <v>99</v>
      </c>
      <c r="C21" t="s">
        <v>22</v>
      </c>
      <c r="D21">
        <v>1.181</v>
      </c>
      <c r="E21" t="s">
        <v>77</v>
      </c>
      <c r="F21" t="s">
        <v>24</v>
      </c>
      <c r="G21">
        <v>35</v>
      </c>
      <c r="H21">
        <v>69</v>
      </c>
      <c r="I21">
        <v>20</v>
      </c>
      <c r="J21">
        <f t="shared" si="0"/>
        <v>89</v>
      </c>
      <c r="K21">
        <f t="shared" si="1"/>
        <v>2.5428571428571427</v>
      </c>
    </row>
    <row r="22" spans="1:11" x14ac:dyDescent="0.3">
      <c r="A22" t="s">
        <v>98</v>
      </c>
      <c r="B22" t="s">
        <v>91</v>
      </c>
      <c r="C22" t="s">
        <v>22</v>
      </c>
      <c r="D22">
        <v>1.383</v>
      </c>
      <c r="E22" t="s">
        <v>103</v>
      </c>
      <c r="F22" t="s">
        <v>20</v>
      </c>
      <c r="G22">
        <v>36</v>
      </c>
      <c r="H22">
        <v>46</v>
      </c>
      <c r="I22">
        <v>11</v>
      </c>
      <c r="J22">
        <f t="shared" si="0"/>
        <v>57</v>
      </c>
      <c r="K22">
        <f t="shared" si="1"/>
        <v>1.5833333333333333</v>
      </c>
    </row>
    <row r="23" spans="1:11" x14ac:dyDescent="0.3">
      <c r="A23" t="s">
        <v>98</v>
      </c>
      <c r="B23" t="s">
        <v>89</v>
      </c>
      <c r="C23" t="s">
        <v>22</v>
      </c>
      <c r="D23">
        <v>2.1309999999999998</v>
      </c>
      <c r="E23" t="s">
        <v>104</v>
      </c>
      <c r="F23" t="s">
        <v>20</v>
      </c>
      <c r="G23">
        <v>6</v>
      </c>
      <c r="H23">
        <v>7</v>
      </c>
      <c r="I23">
        <v>3</v>
      </c>
      <c r="J23">
        <f t="shared" si="0"/>
        <v>10</v>
      </c>
      <c r="K23">
        <f t="shared" si="1"/>
        <v>1.6666666666666667</v>
      </c>
    </row>
    <row r="24" spans="1:11" x14ac:dyDescent="0.3">
      <c r="A24" t="s">
        <v>98</v>
      </c>
      <c r="B24" t="s">
        <v>86</v>
      </c>
      <c r="C24" t="s">
        <v>22</v>
      </c>
      <c r="D24">
        <v>2.4279999999999999</v>
      </c>
      <c r="E24" t="s">
        <v>106</v>
      </c>
      <c r="F24" t="s">
        <v>20</v>
      </c>
      <c r="G24">
        <v>13</v>
      </c>
      <c r="H24">
        <v>0</v>
      </c>
      <c r="I24">
        <v>7</v>
      </c>
      <c r="J24">
        <f t="shared" si="0"/>
        <v>7</v>
      </c>
      <c r="K24">
        <f t="shared" si="1"/>
        <v>0.53846153846153844</v>
      </c>
    </row>
    <row r="25" spans="1:11" x14ac:dyDescent="0.3">
      <c r="A25" t="s">
        <v>69</v>
      </c>
      <c r="B25" t="s">
        <v>70</v>
      </c>
      <c r="C25" t="s">
        <v>22</v>
      </c>
      <c r="D25">
        <v>0.82199999999999995</v>
      </c>
      <c r="E25" t="s">
        <v>20</v>
      </c>
      <c r="F25" t="s">
        <v>24</v>
      </c>
      <c r="G25">
        <v>3</v>
      </c>
      <c r="H25">
        <v>2</v>
      </c>
      <c r="I25">
        <v>5</v>
      </c>
      <c r="J25">
        <f t="shared" si="0"/>
        <v>7</v>
      </c>
      <c r="K25">
        <f t="shared" si="1"/>
        <v>2.3333333333333335</v>
      </c>
    </row>
    <row r="26" spans="1:11" x14ac:dyDescent="0.3">
      <c r="A26" t="s">
        <v>69</v>
      </c>
      <c r="B26" t="s">
        <v>72</v>
      </c>
      <c r="C26" t="s">
        <v>22</v>
      </c>
      <c r="D26">
        <v>1.79</v>
      </c>
      <c r="E26" t="s">
        <v>73</v>
      </c>
      <c r="F26" t="s">
        <v>24</v>
      </c>
      <c r="G26">
        <v>28</v>
      </c>
      <c r="H26">
        <v>47</v>
      </c>
      <c r="I26">
        <v>10</v>
      </c>
      <c r="J26">
        <f t="shared" si="0"/>
        <v>57</v>
      </c>
      <c r="K26">
        <f t="shared" si="1"/>
        <v>2.0357142857142856</v>
      </c>
    </row>
    <row r="27" spans="1:11" x14ac:dyDescent="0.3">
      <c r="A27" t="s">
        <v>69</v>
      </c>
      <c r="B27" t="s">
        <v>74</v>
      </c>
      <c r="C27" t="s">
        <v>22</v>
      </c>
      <c r="D27">
        <v>2.0819999999999999</v>
      </c>
      <c r="E27" t="s">
        <v>75</v>
      </c>
      <c r="F27" t="s">
        <v>24</v>
      </c>
      <c r="G27">
        <v>58</v>
      </c>
      <c r="H27">
        <v>86</v>
      </c>
      <c r="I27">
        <v>16</v>
      </c>
      <c r="J27">
        <f t="shared" si="0"/>
        <v>102</v>
      </c>
      <c r="K27">
        <f t="shared" si="1"/>
        <v>1.7586206896551724</v>
      </c>
    </row>
    <row r="28" spans="1:11" x14ac:dyDescent="0.3">
      <c r="A28" t="s">
        <v>69</v>
      </c>
      <c r="B28" t="s">
        <v>76</v>
      </c>
      <c r="C28" t="s">
        <v>22</v>
      </c>
      <c r="D28">
        <v>2.15</v>
      </c>
      <c r="E28" t="s">
        <v>77</v>
      </c>
      <c r="F28" t="s">
        <v>24</v>
      </c>
      <c r="G28">
        <v>9</v>
      </c>
      <c r="H28">
        <v>20</v>
      </c>
      <c r="I28">
        <v>9</v>
      </c>
      <c r="J28">
        <f t="shared" si="0"/>
        <v>29</v>
      </c>
      <c r="K28">
        <f t="shared" si="1"/>
        <v>3.2222222222222223</v>
      </c>
    </row>
    <row r="29" spans="1:11" x14ac:dyDescent="0.3">
      <c r="A29" t="s">
        <v>43</v>
      </c>
      <c r="B29" t="s">
        <v>45</v>
      </c>
      <c r="C29" t="s">
        <v>22</v>
      </c>
      <c r="D29">
        <v>0.71899999999999997</v>
      </c>
      <c r="E29" t="s">
        <v>46</v>
      </c>
      <c r="F29" t="s">
        <v>24</v>
      </c>
      <c r="G29">
        <v>32</v>
      </c>
      <c r="H29">
        <v>37</v>
      </c>
      <c r="I29">
        <v>16</v>
      </c>
      <c r="J29">
        <f t="shared" si="0"/>
        <v>53</v>
      </c>
      <c r="K29">
        <f t="shared" si="1"/>
        <v>1.65625</v>
      </c>
    </row>
    <row r="30" spans="1:11" x14ac:dyDescent="0.3">
      <c r="A30" t="s">
        <v>43</v>
      </c>
      <c r="B30" t="s">
        <v>47</v>
      </c>
      <c r="C30" t="s">
        <v>22</v>
      </c>
      <c r="D30">
        <v>1.7649999999999999</v>
      </c>
      <c r="E30" t="s">
        <v>48</v>
      </c>
      <c r="F30" t="s">
        <v>24</v>
      </c>
      <c r="G30">
        <v>29</v>
      </c>
      <c r="H30">
        <v>61</v>
      </c>
      <c r="I30">
        <v>7</v>
      </c>
      <c r="J30">
        <f t="shared" si="0"/>
        <v>68</v>
      </c>
      <c r="K30">
        <f t="shared" si="1"/>
        <v>2.3448275862068964</v>
      </c>
    </row>
    <row r="31" spans="1:11" x14ac:dyDescent="0.3">
      <c r="A31" t="s">
        <v>43</v>
      </c>
      <c r="B31" t="s">
        <v>63</v>
      </c>
      <c r="C31" t="s">
        <v>22</v>
      </c>
      <c r="D31">
        <v>2.0939999999999999</v>
      </c>
      <c r="E31" t="s">
        <v>64</v>
      </c>
      <c r="F31" t="s">
        <v>24</v>
      </c>
      <c r="G31">
        <v>51</v>
      </c>
      <c r="H31">
        <v>27</v>
      </c>
      <c r="I31">
        <v>11</v>
      </c>
      <c r="J31">
        <f t="shared" si="0"/>
        <v>38</v>
      </c>
      <c r="K31">
        <f t="shared" si="1"/>
        <v>0.74509803921568629</v>
      </c>
    </row>
    <row r="32" spans="1:11" x14ac:dyDescent="0.3">
      <c r="A32" t="s">
        <v>43</v>
      </c>
      <c r="B32" t="s">
        <v>65</v>
      </c>
      <c r="C32" t="s">
        <v>22</v>
      </c>
      <c r="D32">
        <v>2.2930000000000001</v>
      </c>
      <c r="E32" t="s">
        <v>66</v>
      </c>
      <c r="F32" t="s">
        <v>24</v>
      </c>
      <c r="G32">
        <v>18</v>
      </c>
      <c r="H32">
        <v>39</v>
      </c>
      <c r="I32">
        <v>4</v>
      </c>
      <c r="J32">
        <f t="shared" si="0"/>
        <v>43</v>
      </c>
      <c r="K32">
        <f t="shared" si="1"/>
        <v>2.3888888888888888</v>
      </c>
    </row>
    <row r="33" spans="1:11" x14ac:dyDescent="0.3">
      <c r="A33" t="s">
        <v>43</v>
      </c>
      <c r="B33" t="s">
        <v>49</v>
      </c>
      <c r="C33" t="s">
        <v>22</v>
      </c>
      <c r="D33">
        <v>2.5030000000000001</v>
      </c>
      <c r="E33" t="s">
        <v>50</v>
      </c>
      <c r="F33" t="s">
        <v>20</v>
      </c>
      <c r="G33">
        <v>28</v>
      </c>
      <c r="H33">
        <v>3</v>
      </c>
      <c r="I33">
        <v>8</v>
      </c>
      <c r="J33">
        <f t="shared" si="0"/>
        <v>11</v>
      </c>
      <c r="K33">
        <f t="shared" si="1"/>
        <v>0.39285714285714285</v>
      </c>
    </row>
    <row r="34" spans="1:11" x14ac:dyDescent="0.3">
      <c r="A34" t="s">
        <v>43</v>
      </c>
      <c r="B34" t="s">
        <v>55</v>
      </c>
      <c r="C34" t="s">
        <v>22</v>
      </c>
      <c r="D34">
        <v>2.7330000000000001</v>
      </c>
      <c r="E34" t="s">
        <v>56</v>
      </c>
      <c r="F34" t="s">
        <v>24</v>
      </c>
      <c r="G34">
        <v>36</v>
      </c>
      <c r="H34">
        <v>13</v>
      </c>
      <c r="I34">
        <v>7</v>
      </c>
      <c r="J34">
        <f t="shared" si="0"/>
        <v>20</v>
      </c>
      <c r="K34">
        <f t="shared" si="1"/>
        <v>0.55555555555555558</v>
      </c>
    </row>
    <row r="35" spans="1:11" x14ac:dyDescent="0.3">
      <c r="A35" t="s">
        <v>43</v>
      </c>
      <c r="B35" t="s">
        <v>51</v>
      </c>
      <c r="C35" t="s">
        <v>22</v>
      </c>
      <c r="D35">
        <v>2.964</v>
      </c>
      <c r="E35" t="s">
        <v>52</v>
      </c>
      <c r="F35" t="s">
        <v>20</v>
      </c>
      <c r="G35">
        <v>32</v>
      </c>
      <c r="H35">
        <v>23</v>
      </c>
      <c r="I35">
        <v>23</v>
      </c>
      <c r="J35">
        <f t="shared" si="0"/>
        <v>46</v>
      </c>
      <c r="K35">
        <f t="shared" si="1"/>
        <v>1.4375</v>
      </c>
    </row>
    <row r="36" spans="1:11" x14ac:dyDescent="0.3">
      <c r="A36" t="s">
        <v>72</v>
      </c>
      <c r="B36" t="s">
        <v>118</v>
      </c>
      <c r="C36" t="s">
        <v>22</v>
      </c>
      <c r="D36">
        <v>1.0489999999999999</v>
      </c>
      <c r="E36" t="s">
        <v>119</v>
      </c>
      <c r="F36" t="s">
        <v>20</v>
      </c>
      <c r="G36">
        <v>6</v>
      </c>
      <c r="H36">
        <v>13</v>
      </c>
      <c r="I36">
        <v>2</v>
      </c>
      <c r="J36">
        <f t="shared" si="0"/>
        <v>15</v>
      </c>
      <c r="K36">
        <f t="shared" si="1"/>
        <v>2.5</v>
      </c>
    </row>
    <row r="37" spans="1:11" x14ac:dyDescent="0.3">
      <c r="A37" t="s">
        <v>72</v>
      </c>
      <c r="B37" t="s">
        <v>123</v>
      </c>
      <c r="C37" t="s">
        <v>22</v>
      </c>
      <c r="D37">
        <v>1.7490000000000001</v>
      </c>
      <c r="E37" t="s">
        <v>101</v>
      </c>
      <c r="F37" t="s">
        <v>20</v>
      </c>
      <c r="G37">
        <v>3</v>
      </c>
      <c r="H37">
        <v>37</v>
      </c>
      <c r="I37">
        <v>13</v>
      </c>
      <c r="J37">
        <f t="shared" si="0"/>
        <v>50</v>
      </c>
      <c r="K37">
        <f t="shared" si="1"/>
        <v>16.666666666666668</v>
      </c>
    </row>
    <row r="38" spans="1:11" x14ac:dyDescent="0.3">
      <c r="A38" t="s">
        <v>72</v>
      </c>
      <c r="B38" t="s">
        <v>124</v>
      </c>
      <c r="C38" t="s">
        <v>22</v>
      </c>
      <c r="D38">
        <v>2.7509999999999999</v>
      </c>
      <c r="E38" t="s">
        <v>125</v>
      </c>
      <c r="F38" t="s">
        <v>24</v>
      </c>
      <c r="G38">
        <v>22</v>
      </c>
      <c r="H38">
        <v>12</v>
      </c>
      <c r="I38">
        <v>2</v>
      </c>
      <c r="J38">
        <f t="shared" si="0"/>
        <v>14</v>
      </c>
      <c r="K38">
        <f t="shared" si="1"/>
        <v>0.63636363636363635</v>
      </c>
    </row>
    <row r="39" spans="1:11" x14ac:dyDescent="0.3">
      <c r="A39" t="s">
        <v>74</v>
      </c>
      <c r="B39" t="s">
        <v>130</v>
      </c>
      <c r="C39" t="s">
        <v>22</v>
      </c>
      <c r="D39">
        <v>0.77800000000000002</v>
      </c>
      <c r="E39" t="s">
        <v>131</v>
      </c>
      <c r="F39" t="s">
        <v>24</v>
      </c>
      <c r="G39">
        <v>60</v>
      </c>
      <c r="H39">
        <v>24</v>
      </c>
      <c r="I39">
        <v>3</v>
      </c>
      <c r="J39">
        <f t="shared" si="0"/>
        <v>27</v>
      </c>
      <c r="K39">
        <f t="shared" si="1"/>
        <v>0.45</v>
      </c>
    </row>
    <row r="40" spans="1:11" x14ac:dyDescent="0.3">
      <c r="A40" t="s">
        <v>74</v>
      </c>
      <c r="B40" t="s">
        <v>153</v>
      </c>
      <c r="C40" t="s">
        <v>22</v>
      </c>
      <c r="D40">
        <v>0.97399999999999998</v>
      </c>
      <c r="E40" t="s">
        <v>42</v>
      </c>
      <c r="F40" t="s">
        <v>20</v>
      </c>
      <c r="G40">
        <v>8</v>
      </c>
      <c r="H40">
        <v>0</v>
      </c>
      <c r="I40">
        <v>0</v>
      </c>
      <c r="J40">
        <f t="shared" si="0"/>
        <v>0</v>
      </c>
      <c r="K40">
        <f t="shared" si="1"/>
        <v>0</v>
      </c>
    </row>
    <row r="41" spans="1:11" x14ac:dyDescent="0.3">
      <c r="A41" t="s">
        <v>74</v>
      </c>
      <c r="B41" t="s">
        <v>151</v>
      </c>
      <c r="C41" t="s">
        <v>22</v>
      </c>
      <c r="D41">
        <v>1.575</v>
      </c>
      <c r="E41" t="s">
        <v>152</v>
      </c>
      <c r="F41" t="s">
        <v>24</v>
      </c>
      <c r="G41">
        <v>97</v>
      </c>
      <c r="H41">
        <v>4</v>
      </c>
      <c r="I41">
        <v>6</v>
      </c>
      <c r="J41">
        <f t="shared" si="0"/>
        <v>10</v>
      </c>
      <c r="K41">
        <f t="shared" si="1"/>
        <v>0.10309278350515463</v>
      </c>
    </row>
    <row r="42" spans="1:11" x14ac:dyDescent="0.3">
      <c r="A42" t="s">
        <v>74</v>
      </c>
      <c r="B42" t="s">
        <v>132</v>
      </c>
      <c r="C42" t="s">
        <v>22</v>
      </c>
      <c r="D42">
        <v>1.927</v>
      </c>
      <c r="E42" t="s">
        <v>133</v>
      </c>
      <c r="F42" t="s">
        <v>24</v>
      </c>
      <c r="G42">
        <v>25</v>
      </c>
      <c r="H42">
        <v>24</v>
      </c>
      <c r="I42">
        <v>6</v>
      </c>
      <c r="J42">
        <f t="shared" si="0"/>
        <v>30</v>
      </c>
      <c r="K42">
        <f t="shared" si="1"/>
        <v>1.2</v>
      </c>
    </row>
    <row r="43" spans="1:11" x14ac:dyDescent="0.3">
      <c r="A43" t="s">
        <v>74</v>
      </c>
      <c r="B43" t="s">
        <v>147</v>
      </c>
      <c r="C43" t="s">
        <v>22</v>
      </c>
      <c r="D43">
        <v>1.9710000000000001</v>
      </c>
      <c r="E43" t="s">
        <v>148</v>
      </c>
      <c r="F43" t="s">
        <v>24</v>
      </c>
      <c r="G43">
        <v>34</v>
      </c>
      <c r="H43">
        <v>44</v>
      </c>
      <c r="I43">
        <v>9</v>
      </c>
      <c r="J43">
        <f t="shared" si="0"/>
        <v>53</v>
      </c>
      <c r="K43">
        <f t="shared" si="1"/>
        <v>1.5588235294117647</v>
      </c>
    </row>
    <row r="44" spans="1:11" x14ac:dyDescent="0.3">
      <c r="A44" t="s">
        <v>74</v>
      </c>
      <c r="B44" t="s">
        <v>134</v>
      </c>
      <c r="C44" t="s">
        <v>22</v>
      </c>
      <c r="D44">
        <v>2.4780000000000002</v>
      </c>
      <c r="E44" t="s">
        <v>135</v>
      </c>
      <c r="F44" t="s">
        <v>20</v>
      </c>
      <c r="G44">
        <v>17</v>
      </c>
      <c r="H44">
        <v>45</v>
      </c>
      <c r="I44">
        <v>0</v>
      </c>
      <c r="J44">
        <f t="shared" si="0"/>
        <v>45</v>
      </c>
      <c r="K44">
        <f t="shared" si="1"/>
        <v>2.6470588235294117</v>
      </c>
    </row>
    <row r="45" spans="1:11" x14ac:dyDescent="0.3">
      <c r="A45" t="s">
        <v>74</v>
      </c>
      <c r="B45" t="s">
        <v>154</v>
      </c>
      <c r="C45" t="s">
        <v>22</v>
      </c>
      <c r="D45">
        <v>2.59</v>
      </c>
      <c r="E45" t="s">
        <v>155</v>
      </c>
    </row>
    <row r="46" spans="1:11" x14ac:dyDescent="0.3">
      <c r="A46" t="s">
        <v>74</v>
      </c>
      <c r="B46" t="s">
        <v>145</v>
      </c>
      <c r="C46" t="s">
        <v>22</v>
      </c>
      <c r="D46">
        <v>2.758</v>
      </c>
      <c r="E46" t="s">
        <v>146</v>
      </c>
      <c r="F46" t="s">
        <v>24</v>
      </c>
      <c r="G46">
        <v>36</v>
      </c>
      <c r="H46">
        <v>26</v>
      </c>
      <c r="I46">
        <v>11</v>
      </c>
      <c r="J46">
        <f t="shared" ref="J46:J56" si="2">H46+I46</f>
        <v>37</v>
      </c>
      <c r="K46">
        <f t="shared" ref="K46:K56" si="3">J46/G46</f>
        <v>1.0277777777777777</v>
      </c>
    </row>
    <row r="47" spans="1:11" x14ac:dyDescent="0.3">
      <c r="A47" t="s">
        <v>76</v>
      </c>
      <c r="B47" t="s">
        <v>176</v>
      </c>
      <c r="C47" t="s">
        <v>22</v>
      </c>
      <c r="D47">
        <v>1.2729999999999999</v>
      </c>
      <c r="E47" t="s">
        <v>177</v>
      </c>
      <c r="F47" t="s">
        <v>173</v>
      </c>
      <c r="G47">
        <v>16</v>
      </c>
      <c r="H47">
        <v>70</v>
      </c>
      <c r="I47">
        <v>7</v>
      </c>
      <c r="J47">
        <f t="shared" si="2"/>
        <v>77</v>
      </c>
      <c r="K47">
        <f t="shared" si="3"/>
        <v>4.8125</v>
      </c>
    </row>
    <row r="48" spans="1:11" x14ac:dyDescent="0.3">
      <c r="A48" t="s">
        <v>76</v>
      </c>
      <c r="B48" t="s">
        <v>178</v>
      </c>
      <c r="C48" t="s">
        <v>22</v>
      </c>
      <c r="D48">
        <v>1.343</v>
      </c>
      <c r="E48" t="s">
        <v>179</v>
      </c>
      <c r="F48" t="s">
        <v>173</v>
      </c>
      <c r="G48">
        <v>14</v>
      </c>
      <c r="H48">
        <v>14</v>
      </c>
      <c r="I48">
        <v>2</v>
      </c>
      <c r="J48">
        <f t="shared" si="2"/>
        <v>16</v>
      </c>
      <c r="K48">
        <f t="shared" si="3"/>
        <v>1.1428571428571428</v>
      </c>
    </row>
    <row r="49" spans="1:11" x14ac:dyDescent="0.3">
      <c r="A49" t="s">
        <v>76</v>
      </c>
      <c r="B49" t="s">
        <v>171</v>
      </c>
      <c r="C49" t="s">
        <v>22</v>
      </c>
      <c r="D49">
        <v>1.3959999999999999</v>
      </c>
      <c r="E49" t="s">
        <v>172</v>
      </c>
      <c r="F49" t="s">
        <v>173</v>
      </c>
      <c r="G49">
        <v>40</v>
      </c>
      <c r="H49">
        <v>68</v>
      </c>
      <c r="I49">
        <v>4</v>
      </c>
      <c r="J49">
        <f t="shared" si="2"/>
        <v>72</v>
      </c>
      <c r="K49">
        <f t="shared" si="3"/>
        <v>1.8</v>
      </c>
    </row>
    <row r="50" spans="1:11" x14ac:dyDescent="0.3">
      <c r="A50" t="s">
        <v>76</v>
      </c>
      <c r="B50" t="s">
        <v>175</v>
      </c>
      <c r="C50" t="s">
        <v>22</v>
      </c>
      <c r="D50">
        <v>1.4570000000000001</v>
      </c>
      <c r="E50" t="s">
        <v>95</v>
      </c>
      <c r="F50" t="s">
        <v>24</v>
      </c>
      <c r="G50">
        <v>29</v>
      </c>
      <c r="H50">
        <v>25</v>
      </c>
      <c r="I50">
        <v>1</v>
      </c>
      <c r="J50">
        <f t="shared" si="2"/>
        <v>26</v>
      </c>
      <c r="K50">
        <f t="shared" si="3"/>
        <v>0.89655172413793105</v>
      </c>
    </row>
    <row r="51" spans="1:11" x14ac:dyDescent="0.3">
      <c r="A51" t="s">
        <v>76</v>
      </c>
      <c r="B51" t="s">
        <v>180</v>
      </c>
      <c r="C51" t="s">
        <v>22</v>
      </c>
      <c r="D51">
        <v>1.8959999999999999</v>
      </c>
      <c r="E51" t="s">
        <v>181</v>
      </c>
      <c r="F51" t="s">
        <v>20</v>
      </c>
      <c r="G51">
        <v>10</v>
      </c>
      <c r="H51">
        <v>5</v>
      </c>
      <c r="I51">
        <v>0</v>
      </c>
      <c r="J51">
        <f t="shared" si="2"/>
        <v>5</v>
      </c>
      <c r="K51">
        <f t="shared" si="3"/>
        <v>0.5</v>
      </c>
    </row>
    <row r="52" spans="1:11" x14ac:dyDescent="0.3">
      <c r="A52" t="s">
        <v>76</v>
      </c>
      <c r="B52" t="s">
        <v>170</v>
      </c>
      <c r="C52" t="s">
        <v>22</v>
      </c>
      <c r="D52">
        <v>2.2949999999999999</v>
      </c>
      <c r="E52" t="s">
        <v>26</v>
      </c>
      <c r="F52" t="s">
        <v>24</v>
      </c>
      <c r="G52">
        <v>51</v>
      </c>
      <c r="H52">
        <v>34</v>
      </c>
      <c r="I52">
        <v>2</v>
      </c>
      <c r="J52">
        <f t="shared" si="2"/>
        <v>36</v>
      </c>
      <c r="K52">
        <f t="shared" si="3"/>
        <v>0.70588235294117652</v>
      </c>
    </row>
    <row r="53" spans="1:11" x14ac:dyDescent="0.3">
      <c r="A53" t="s">
        <v>76</v>
      </c>
      <c r="B53" t="s">
        <v>174</v>
      </c>
      <c r="C53" t="s">
        <v>22</v>
      </c>
      <c r="D53">
        <v>2.6429999999999998</v>
      </c>
      <c r="E53" t="s">
        <v>163</v>
      </c>
      <c r="F53" t="s">
        <v>24</v>
      </c>
      <c r="G53">
        <v>7</v>
      </c>
      <c r="H53">
        <v>3</v>
      </c>
      <c r="I53">
        <v>4</v>
      </c>
      <c r="J53">
        <f t="shared" si="2"/>
        <v>7</v>
      </c>
      <c r="K53">
        <f t="shared" si="3"/>
        <v>1</v>
      </c>
    </row>
    <row r="54" spans="1:11" x14ac:dyDescent="0.3">
      <c r="A54" t="s">
        <v>76</v>
      </c>
      <c r="B54" t="s">
        <v>159</v>
      </c>
      <c r="C54" t="s">
        <v>22</v>
      </c>
      <c r="D54">
        <v>2.6930000000000001</v>
      </c>
      <c r="E54" t="s">
        <v>160</v>
      </c>
      <c r="F54" t="s">
        <v>24</v>
      </c>
      <c r="G54">
        <v>50</v>
      </c>
      <c r="H54">
        <v>123</v>
      </c>
      <c r="I54">
        <v>10</v>
      </c>
      <c r="J54">
        <f t="shared" si="2"/>
        <v>133</v>
      </c>
      <c r="K54">
        <f t="shared" si="3"/>
        <v>2.66</v>
      </c>
    </row>
    <row r="55" spans="1:11" x14ac:dyDescent="0.3">
      <c r="A55" t="s">
        <v>76</v>
      </c>
      <c r="B55" t="s">
        <v>168</v>
      </c>
      <c r="C55" t="s">
        <v>22</v>
      </c>
      <c r="D55">
        <v>2.7970000000000002</v>
      </c>
      <c r="E55" t="s">
        <v>32</v>
      </c>
      <c r="F55" t="s">
        <v>20</v>
      </c>
      <c r="G55">
        <v>9</v>
      </c>
      <c r="H55">
        <v>1</v>
      </c>
      <c r="I55">
        <v>0</v>
      </c>
      <c r="J55">
        <f t="shared" si="2"/>
        <v>1</v>
      </c>
      <c r="K55">
        <f t="shared" si="3"/>
        <v>0.1111111111111111</v>
      </c>
    </row>
    <row r="56" spans="1:11" x14ac:dyDescent="0.3">
      <c r="A56" t="s">
        <v>76</v>
      </c>
      <c r="B56" t="s">
        <v>161</v>
      </c>
      <c r="C56" t="s">
        <v>22</v>
      </c>
      <c r="D56">
        <v>2.9990000000000001</v>
      </c>
      <c r="E56" t="s">
        <v>162</v>
      </c>
      <c r="F56" t="s">
        <v>163</v>
      </c>
      <c r="G56">
        <v>55</v>
      </c>
      <c r="H56">
        <v>107</v>
      </c>
      <c r="I56">
        <v>16</v>
      </c>
      <c r="J56">
        <f t="shared" si="2"/>
        <v>123</v>
      </c>
      <c r="K56">
        <f t="shared" si="3"/>
        <v>2.2363636363636363</v>
      </c>
    </row>
    <row r="57" spans="1:11" x14ac:dyDescent="0.3">
      <c r="F57" t="s">
        <v>197</v>
      </c>
      <c r="G57">
        <f>AVERAGE(G2:G56)</f>
        <v>25.703703703703702</v>
      </c>
      <c r="J57">
        <f>AVERAGE(J2:J56)</f>
        <v>35.944444444444443</v>
      </c>
    </row>
    <row r="58" spans="1:11" x14ac:dyDescent="0.3">
      <c r="F58" t="s">
        <v>200</v>
      </c>
      <c r="G58">
        <f>_xlfn.VAR.P(G2:G56)</f>
        <v>383.838134430727</v>
      </c>
      <c r="J58">
        <f>_xlfn.VAR.P(J2:J56)</f>
        <v>855.3858024691358</v>
      </c>
    </row>
    <row r="59" spans="1:11" x14ac:dyDescent="0.3">
      <c r="F59" t="s">
        <v>222</v>
      </c>
      <c r="G59">
        <f>G58/G57</f>
        <v>14.93318390436546</v>
      </c>
      <c r="J59">
        <f>J58/J57</f>
        <v>23.797441181521553</v>
      </c>
    </row>
    <row r="60" spans="1:11" x14ac:dyDescent="0.3">
      <c r="F60" t="s">
        <v>227</v>
      </c>
      <c r="G60">
        <f>_xlfn.STDEV.P(G2:G56)</f>
        <v>19.591787423069061</v>
      </c>
      <c r="J60">
        <f>_xlfn.STDEV.P(J2:J56)</f>
        <v>29.246979373417965</v>
      </c>
    </row>
    <row r="61" spans="1:11" x14ac:dyDescent="0.3">
      <c r="F61" t="s">
        <v>228</v>
      </c>
      <c r="G61">
        <f>G60/G57</f>
        <v>0.76221651357761477</v>
      </c>
      <c r="J61">
        <f>J60/J57</f>
        <v>0.81367176000235453</v>
      </c>
    </row>
    <row r="62" spans="1:11" x14ac:dyDescent="0.3">
      <c r="F62" t="s">
        <v>233</v>
      </c>
      <c r="G62">
        <f>G60/SQRT(55)</f>
        <v>2.6417560772084472</v>
      </c>
      <c r="J62">
        <f>J60/SQRT(55)</f>
        <v>3.9436618942047339</v>
      </c>
    </row>
  </sheetData>
  <sortState xmlns:xlrd2="http://schemas.microsoft.com/office/spreadsheetml/2017/richdata2" ref="A2:K56">
    <sortCondition ref="A2:A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Demographics___Total</vt:lpstr>
      <vt:lpstr>MAD</vt:lpstr>
      <vt:lpstr>Calculations</vt:lpstr>
      <vt:lpstr>Calculations_3mCutoff</vt:lpstr>
      <vt:lpstr>Demographics_3mCutoff</vt:lpstr>
      <vt:lpstr>Demographics___Total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 Miller</cp:lastModifiedBy>
  <dcterms:created xsi:type="dcterms:W3CDTF">2016-04-11T21:10:21Z</dcterms:created>
  <dcterms:modified xsi:type="dcterms:W3CDTF">2020-12-18T00:37:37Z</dcterms:modified>
</cp:coreProperties>
</file>