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Papers\To be sent\Dr Manar\01 Fluri awady\Royal Open science journal\archive\Dryad\"/>
    </mc:Choice>
  </mc:AlternateContent>
  <xr:revisionPtr revIDLastSave="0" documentId="8_{A96FFE5B-1F3C-4962-A9E0-D8DD6C6E46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a" sheetId="4" r:id="rId1"/>
  </sheets>
  <definedNames>
    <definedName name="_xlnm.Print_Area" localSheetId="0">Data!$A$1:$I$29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G19" i="4" s="1"/>
  <c r="C9" i="4" s="1"/>
  <c r="D9" i="4" s="1"/>
  <c r="D20" i="4"/>
  <c r="G20" i="4" s="1"/>
  <c r="B13" i="4"/>
  <c r="D23" i="4"/>
  <c r="D24" i="4"/>
  <c r="D26" i="4" s="1"/>
  <c r="D25" i="4"/>
  <c r="D21" i="4"/>
  <c r="D22" i="4"/>
  <c r="C6" i="4" l="1"/>
  <c r="D6" i="4" s="1"/>
  <c r="C8" i="4"/>
  <c r="D8" i="4" s="1"/>
  <c r="C3" i="4"/>
  <c r="D3" i="4" s="1"/>
  <c r="C7" i="4"/>
  <c r="D7" i="4" s="1"/>
  <c r="C4" i="4"/>
  <c r="C5" i="4"/>
  <c r="D5" i="4" s="1"/>
  <c r="D27" i="4"/>
  <c r="D29" i="4"/>
  <c r="D4" i="4"/>
  <c r="D28" i="4"/>
  <c r="D14" i="4" l="1"/>
  <c r="D15" i="4" s="1"/>
  <c r="D16" i="4" s="1"/>
  <c r="D13" i="4"/>
</calcChain>
</file>

<file path=xl/sharedStrings.xml><?xml version="1.0" encoding="utf-8"?>
<sst xmlns="http://schemas.openxmlformats.org/spreadsheetml/2006/main" count="112" uniqueCount="52">
  <si>
    <t>n =</t>
  </si>
  <si>
    <t>LOD</t>
  </si>
  <si>
    <t>LOQ</t>
  </si>
  <si>
    <t>Y</t>
  </si>
  <si>
    <r>
      <t>R</t>
    </r>
    <r>
      <rPr>
        <vertAlign val="superscript"/>
        <sz val="18"/>
        <rFont val="Times New Roman"/>
        <family val="1"/>
      </rPr>
      <t>2</t>
    </r>
  </si>
  <si>
    <r>
      <t>X</t>
    </r>
    <r>
      <rPr>
        <vertAlign val="subscript"/>
        <sz val="18"/>
        <rFont val="Times New Roman"/>
        <family val="1"/>
      </rPr>
      <t>taken</t>
    </r>
  </si>
  <si>
    <t>%Recovery</t>
  </si>
  <si>
    <r>
      <t>X</t>
    </r>
    <r>
      <rPr>
        <vertAlign val="subscript"/>
        <sz val="16"/>
        <rFont val="Times New Roman"/>
        <family val="1"/>
      </rPr>
      <t>found</t>
    </r>
  </si>
  <si>
    <t>≈</t>
  </si>
  <si>
    <t>S.D.</t>
  </si>
  <si>
    <t>% RSD</t>
  </si>
  <si>
    <r>
      <t>Correlation Coeff. (</t>
    </r>
    <r>
      <rPr>
        <i/>
        <sz val="18"/>
        <rFont val="Times New Roman"/>
        <family val="1"/>
      </rPr>
      <t>r</t>
    </r>
    <r>
      <rPr>
        <sz val="18"/>
        <rFont val="Times New Roman"/>
        <family val="1"/>
      </rPr>
      <t>)</t>
    </r>
  </si>
  <si>
    <t>% Error</t>
  </si>
  <si>
    <r>
      <t>Intercept (</t>
    </r>
    <r>
      <rPr>
        <i/>
        <sz val="18"/>
        <rFont val="Times New Roman"/>
        <family val="1"/>
      </rPr>
      <t>a</t>
    </r>
    <r>
      <rPr>
        <sz val="18"/>
        <rFont val="Times New Roman"/>
        <family val="1"/>
      </rPr>
      <t>)</t>
    </r>
  </si>
  <si>
    <r>
      <t>Slope (</t>
    </r>
    <r>
      <rPr>
        <i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</si>
  <si>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r>
      <t>S.D. of residuals (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>y/x</t>
    </r>
    <r>
      <rPr>
        <sz val="18"/>
        <rFont val="Times New Roman"/>
        <family val="1"/>
      </rPr>
      <t>)</t>
    </r>
  </si>
  <si>
    <r>
      <t>S.D. of intercept (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>a</t>
    </r>
    <r>
      <rPr>
        <sz val="18"/>
        <rFont val="Times New Roman"/>
        <family val="1"/>
      </rPr>
      <t>)</t>
    </r>
  </si>
  <si>
    <r>
      <t>S.D. of slope (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</si>
  <si>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t>Mean</t>
  </si>
  <si>
    <r>
      <t>(3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 xml:space="preserve">a </t>
    </r>
    <r>
      <rPr>
        <sz val="18"/>
        <rFont val="Times New Roman"/>
        <family val="1"/>
      </rPr>
      <t>/</t>
    </r>
    <r>
      <rPr>
        <i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</si>
  <si>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r>
      <t>(3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 xml:space="preserve">y/x </t>
    </r>
    <r>
      <rPr>
        <sz val="18"/>
        <rFont val="Times New Roman"/>
        <family val="1"/>
      </rPr>
      <t>/</t>
    </r>
    <r>
      <rPr>
        <i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</si>
  <si>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r>
      <t>(10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 xml:space="preserve">a </t>
    </r>
    <r>
      <rPr>
        <sz val="18"/>
        <rFont val="Times New Roman"/>
        <family val="1"/>
      </rPr>
      <t>/</t>
    </r>
    <r>
      <rPr>
        <i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</si>
  <si>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r>
      <t>(10</t>
    </r>
    <r>
      <rPr>
        <i/>
        <sz val="18"/>
        <rFont val="Times New Roman"/>
        <family val="1"/>
      </rPr>
      <t>S</t>
    </r>
    <r>
      <rPr>
        <i/>
        <vertAlign val="subscript"/>
        <sz val="18"/>
        <rFont val="Times New Roman"/>
        <family val="1"/>
      </rPr>
      <t xml:space="preserve">y/x </t>
    </r>
    <r>
      <rPr>
        <sz val="18"/>
        <rFont val="Times New Roman"/>
        <family val="1"/>
      </rPr>
      <t>/</t>
    </r>
    <r>
      <rPr>
        <i/>
        <sz val="18"/>
        <rFont val="Times New Roman"/>
        <family val="1"/>
      </rPr>
      <t>b</t>
    </r>
    <r>
      <rPr>
        <sz val="18"/>
        <rFont val="Times New Roman"/>
        <family val="1"/>
      </rPr>
      <t>)</t>
    </r>
  </si>
  <si>
    <t>Validation</t>
  </si>
  <si>
    <t>Intra</t>
  </si>
  <si>
    <t>Written</t>
  </si>
  <si>
    <t>% R</t>
  </si>
  <si>
    <t>SD</t>
  </si>
  <si>
    <t>Found</t>
  </si>
  <si>
    <t>%RSD</t>
  </si>
  <si>
    <t>%Error</t>
  </si>
  <si>
    <t>Inter</t>
  </si>
  <si>
    <t>Iner</t>
  </si>
  <si>
    <t>TABLET</t>
  </si>
  <si>
    <t>t-Test: Two-Sample Assuming Equal Variances</t>
  </si>
  <si>
    <t>Variable 1</t>
  </si>
  <si>
    <t>Variable 2</t>
  </si>
  <si>
    <t>Variance</t>
  </si>
  <si>
    <t>Observations</t>
  </si>
  <si>
    <t>Pooled Variance</t>
  </si>
  <si>
    <t>Hypothesized Mean Difference</t>
  </si>
  <si>
    <t>F-Test Two-Sample for Variances</t>
  </si>
  <si>
    <t>df</t>
  </si>
  <si>
    <t>t Stat</t>
  </si>
  <si>
    <t>P(T&lt;=t) one-tail</t>
  </si>
  <si>
    <t>t Critical one-tail</t>
  </si>
  <si>
    <t>P(T&lt;=t) two-tail</t>
  </si>
  <si>
    <t>t Critical two-tail</t>
  </si>
  <si>
    <t>F</t>
  </si>
  <si>
    <t>P(F&lt;=f) one-tail</t>
  </si>
  <si>
    <t>F Critical one-tail</t>
  </si>
  <si>
    <r>
      <rPr>
        <b/>
        <u/>
        <sz val="11"/>
        <rFont val="Comic Sans MS"/>
        <family val="4"/>
      </rPr>
      <t>Performance data for the determination of
TROX
(</t>
    </r>
    <r>
      <rPr>
        <b/>
        <i/>
        <u/>
        <sz val="11"/>
        <rFont val="Comic Sans MS"/>
        <family val="4"/>
      </rPr>
      <t>TROX determination in the second  approach applying Synchronous fluorimetry at 455 nm)</t>
    </r>
    <r>
      <rPr>
        <b/>
        <i/>
        <u/>
        <sz val="14"/>
        <rFont val="Comic Sans MS"/>
        <family val="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</si>
</sst>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00E+00"/>
    <numFmt numFmtId="167" formatCode="0.0"/>
    <numFmt numFmtId="168" formatCode="0.00_ ;[Red]\-0.00\ "/>
  </numFmts>
  <fonts count="27" x14ac:knownFonts="1">
    <font>
      <sz val="10"/>
      <name val="Arial"/>
    </font>
    <font>
      <sz val="8"/>
      <name val="Arial"/>
    </font>
    <font>
      <sz val="18"/>
      <name val="Times New Roman"/>
      <family val="1"/>
    </font>
    <font>
      <vertAlign val="subscript"/>
      <sz val="18"/>
      <name val="Times New Roman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Arial"/>
    </font>
    <font>
      <sz val="16"/>
      <name val="Times New Roman"/>
      <family val="1"/>
    </font>
    <font>
      <sz val="18"/>
      <name val="Arial"/>
    </font>
    <font>
      <vertAlign val="subscript"/>
      <sz val="16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b/>
      <sz val="12"/>
      <name val="Times New Roman"/>
      <family val="1"/>
    </font>
    <font>
      <i/>
      <vertAlign val="subscript"/>
      <sz val="18"/>
      <name val="Times New Roman"/>
      <family val="1"/>
    </font>
    <font>
      <b/>
      <u/>
      <sz val="16"/>
      <name val="Comic Sans MS"/>
      <family val="4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u/>
      <sz val="14"/>
      <name val="Comic Sans MS"/>
      <family val="4"/>
    </font>
    <font>
      <b/>
      <u/>
      <sz val="11"/>
      <name val="Comic Sans MS"/>
      <family val="4"/>
    </font>
    <font>
      <b/>
      <i/>
      <u/>
      <sz val="11"/>
      <name val="Comic Sans MS"/>
      <family val="4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3"/>
      </left>
      <right style="double">
        <color indexed="63"/>
      </right>
      <top style="thick">
        <color indexed="63"/>
      </top>
      <bottom style="thin">
        <color indexed="63"/>
      </bottom>
      <diagonal/>
    </border>
    <border>
      <left style="thick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thick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165" fontId="11" fillId="0" borderId="7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8" fontId="11" fillId="0" borderId="3" xfId="0" applyNumberFormat="1" applyFont="1" applyBorder="1" applyAlignment="1">
      <alignment horizontal="center" vertical="center"/>
    </xf>
    <xf numFmtId="168" fontId="18" fillId="3" borderId="3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22" xfId="0" applyNumberFormat="1" applyFont="1" applyBorder="1" applyAlignment="1">
      <alignment horizontal="left" vertical="center"/>
    </xf>
    <xf numFmtId="165" fontId="8" fillId="0" borderId="6" xfId="0" applyNumberFormat="1" applyFont="1" applyBorder="1" applyAlignment="1">
      <alignment horizontal="left" vertical="center"/>
    </xf>
    <xf numFmtId="165" fontId="8" fillId="0" borderId="23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3" fillId="5" borderId="30" xfId="1" applyNumberFormat="1" applyFont="1" applyFill="1" applyBorder="1" applyAlignment="1">
      <alignment horizontal="center" vertical="center" wrapText="1"/>
    </xf>
    <xf numFmtId="0" fontId="26" fillId="0" borderId="30" xfId="1" applyNumberFormat="1" applyBorder="1" applyAlignment="1">
      <alignment horizontal="center" vertical="center"/>
    </xf>
    <xf numFmtId="0" fontId="26" fillId="0" borderId="31" xfId="1" applyNumberFormat="1" applyBorder="1" applyAlignment="1">
      <alignment horizontal="center" vertical="center"/>
    </xf>
    <xf numFmtId="0" fontId="23" fillId="5" borderId="31" xfId="1" applyNumberFormat="1" applyFont="1" applyFill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/>
    </xf>
    <xf numFmtId="0" fontId="22" fillId="2" borderId="28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 vertical="center"/>
    </xf>
    <xf numFmtId="0" fontId="26" fillId="0" borderId="0" xfId="1"/>
    <xf numFmtId="0" fontId="26" fillId="0" borderId="0" xfId="1" applyAlignment="1">
      <alignment horizontal="center" vertical="center"/>
    </xf>
    <xf numFmtId="0" fontId="26" fillId="0" borderId="0" xfId="1" applyAlignment="1">
      <alignment horizontal="center"/>
    </xf>
    <xf numFmtId="2" fontId="26" fillId="9" borderId="0" xfId="1" applyNumberFormat="1" applyFill="1" applyBorder="1" applyAlignment="1">
      <alignment horizontal="center" vertical="center"/>
    </xf>
    <xf numFmtId="165" fontId="26" fillId="7" borderId="33" xfId="1" applyNumberFormat="1" applyFill="1" applyBorder="1" applyAlignment="1">
      <alignment horizontal="center" vertical="center"/>
    </xf>
    <xf numFmtId="2" fontId="22" fillId="8" borderId="0" xfId="1" applyNumberFormat="1" applyFont="1" applyFill="1" applyBorder="1" applyAlignment="1">
      <alignment horizontal="center" vertical="center"/>
    </xf>
    <xf numFmtId="0" fontId="26" fillId="0" borderId="29" xfId="1" applyNumberFormat="1" applyBorder="1" applyAlignment="1">
      <alignment horizontal="center" vertical="center"/>
    </xf>
    <xf numFmtId="0" fontId="26" fillId="0" borderId="30" xfId="1" applyNumberFormat="1" applyBorder="1" applyAlignment="1">
      <alignment horizontal="center" vertical="center"/>
    </xf>
    <xf numFmtId="0" fontId="24" fillId="5" borderId="32" xfId="1" applyNumberFormat="1" applyFont="1" applyFill="1" applyBorder="1" applyAlignment="1">
      <alignment horizontal="center" vertical="center"/>
    </xf>
    <xf numFmtId="0" fontId="24" fillId="6" borderId="0" xfId="1" applyNumberFormat="1" applyFont="1" applyFill="1" applyBorder="1" applyAlignment="1">
      <alignment horizontal="center" vertical="center"/>
    </xf>
    <xf numFmtId="0" fontId="24" fillId="0" borderId="0" xfId="1" applyNumberFormat="1" applyFont="1" applyBorder="1" applyAlignment="1">
      <alignment horizontal="center" vertical="center"/>
    </xf>
    <xf numFmtId="0" fontId="24" fillId="0" borderId="33" xfId="1" applyNumberFormat="1" applyFont="1" applyBorder="1" applyAlignment="1">
      <alignment horizontal="center" vertical="center"/>
    </xf>
    <xf numFmtId="0" fontId="22" fillId="7" borderId="32" xfId="1" applyNumberFormat="1" applyFont="1" applyFill="1" applyBorder="1" applyAlignment="1">
      <alignment horizontal="center" vertical="center"/>
    </xf>
    <xf numFmtId="0" fontId="26" fillId="7" borderId="0" xfId="1" applyNumberFormat="1" applyFill="1" applyBorder="1" applyAlignment="1">
      <alignment horizontal="center"/>
    </xf>
    <xf numFmtId="0" fontId="26" fillId="0" borderId="0" xfId="1" applyNumberFormat="1" applyBorder="1" applyAlignment="1">
      <alignment horizontal="center" vertical="center"/>
    </xf>
    <xf numFmtId="0" fontId="26" fillId="0" borderId="11" xfId="1" applyNumberFormat="1" applyBorder="1" applyAlignment="1">
      <alignment horizontal="center" vertical="center"/>
    </xf>
    <xf numFmtId="0" fontId="26" fillId="0" borderId="12" xfId="1" applyNumberFormat="1" applyBorder="1" applyAlignment="1">
      <alignment horizontal="center" vertical="center"/>
    </xf>
    <xf numFmtId="0" fontId="26" fillId="0" borderId="34" xfId="1" applyNumberFormat="1" applyBorder="1" applyAlignment="1">
      <alignment horizontal="center" vertical="center"/>
    </xf>
    <xf numFmtId="2" fontId="24" fillId="0" borderId="0" xfId="1" applyNumberFormat="1" applyFont="1" applyBorder="1" applyAlignment="1">
      <alignment horizontal="center" vertical="center"/>
    </xf>
    <xf numFmtId="2" fontId="26" fillId="9" borderId="12" xfId="1" applyNumberFormat="1" applyFill="1" applyBorder="1" applyAlignment="1">
      <alignment horizontal="center" vertical="center"/>
    </xf>
    <xf numFmtId="0" fontId="26" fillId="0" borderId="0" xfId="1" applyFont="1"/>
    <xf numFmtId="164" fontId="26" fillId="7" borderId="33" xfId="1" applyNumberFormat="1" applyFill="1" applyBorder="1" applyAlignment="1">
      <alignment horizontal="center" vertical="center"/>
    </xf>
    <xf numFmtId="0" fontId="26" fillId="0" borderId="0" xfId="1" applyFill="1" applyBorder="1" applyAlignment="1"/>
    <xf numFmtId="2" fontId="26" fillId="7" borderId="0" xfId="1" applyNumberFormat="1" applyFill="1" applyBorder="1" applyAlignment="1">
      <alignment horizontal="center"/>
    </xf>
    <xf numFmtId="0" fontId="26" fillId="7" borderId="0" xfId="1" applyFill="1"/>
    <xf numFmtId="0" fontId="24" fillId="7" borderId="32" xfId="1" applyNumberFormat="1" applyFont="1" applyFill="1" applyBorder="1" applyAlignment="1">
      <alignment horizontal="center" vertical="center"/>
    </xf>
    <xf numFmtId="0" fontId="24" fillId="10" borderId="32" xfId="1" applyNumberFormat="1" applyFont="1" applyFill="1" applyBorder="1" applyAlignment="1">
      <alignment horizontal="center" vertical="center"/>
    </xf>
    <xf numFmtId="0" fontId="26" fillId="0" borderId="36" xfId="1" applyFill="1" applyBorder="1" applyAlignment="1"/>
    <xf numFmtId="0" fontId="25" fillId="0" borderId="35" xfId="1" applyFont="1" applyFill="1" applyBorder="1" applyAlignment="1">
      <alignment horizontal="center"/>
    </xf>
    <xf numFmtId="0" fontId="26" fillId="7" borderId="0" xfId="1" applyFill="1" applyBorder="1" applyAlignment="1"/>
    <xf numFmtId="0" fontId="26" fillId="7" borderId="36" xfId="1" applyFill="1" applyBorder="1" applyAlignment="1"/>
    <xf numFmtId="0" fontId="26" fillId="11" borderId="0" xfId="1" applyFill="1" applyBorder="1" applyAlignment="1"/>
    <xf numFmtId="0" fontId="26" fillId="11" borderId="36" xfId="1" applyFill="1" applyBorder="1" applyAlignment="1"/>
  </cellXfs>
  <cellStyles count="2">
    <cellStyle name="Normal" xfId="0" builtinId="0"/>
    <cellStyle name="Normal 2" xfId="1" xr:uid="{7EDEA458-734E-4BD1-AE27-AC80DF891A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Calibration Curve</a:t>
            </a:r>
          </a:p>
        </c:rich>
      </c:tx>
      <c:layout>
        <c:manualLayout>
          <c:xMode val="edge"/>
          <c:yMode val="edge"/>
          <c:x val="0.34453869736871129"/>
          <c:y val="1.366120218579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46250382111637"/>
          <c:y val="6.0109450001734337E-2"/>
          <c:w val="0.78571589769050698"/>
          <c:h val="0.680329684110538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3330916499083889"/>
                  <c:y val="0.77869053415159784"/>
                </c:manualLayout>
              </c:layout>
              <c:numFmt formatCode="General" sourceLinked="0"/>
              <c:spPr>
                <a:noFill/>
                <a:ln w="12700">
                  <a:solidFill>
                    <a:srgbClr val="000000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Data!$A$3:$A$12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</c:numCache>
            </c:numRef>
          </c:xVal>
          <c:yVal>
            <c:numRef>
              <c:f>Data!$B$3:$B$12</c:f>
              <c:numCache>
                <c:formatCode>General</c:formatCode>
                <c:ptCount val="10"/>
                <c:pt idx="0">
                  <c:v>72</c:v>
                </c:pt>
                <c:pt idx="1">
                  <c:v>122</c:v>
                </c:pt>
                <c:pt idx="2">
                  <c:v>228</c:v>
                </c:pt>
                <c:pt idx="3">
                  <c:v>326</c:v>
                </c:pt>
                <c:pt idx="4">
                  <c:v>443</c:v>
                </c:pt>
                <c:pt idx="5">
                  <c:v>535</c:v>
                </c:pt>
                <c:pt idx="6">
                  <c:v>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82-4A0C-B04E-7917B02F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776431"/>
        <c:axId val="1"/>
      </c:scatterChart>
      <c:valAx>
        <c:axId val="20997764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776431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9</xdr:col>
      <xdr:colOff>0</xdr:colOff>
      <xdr:row>11</xdr:row>
      <xdr:rowOff>228600</xdr:rowOff>
    </xdr:to>
    <xdr:graphicFrame macro="">
      <xdr:nvGraphicFramePr>
        <xdr:cNvPr id="3132" name="Chart 1">
          <a:extLst>
            <a:ext uri="{FF2B5EF4-FFF2-40B4-BE49-F238E27FC236}">
              <a16:creationId xmlns:a16="http://schemas.microsoft.com/office/drawing/2014/main" id="{70AE19EF-978F-4E22-89E6-E41C8BED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topLeftCell="C1" zoomScaleNormal="100" workbookViewId="0">
      <selection activeCell="A31" sqref="A31:T71"/>
    </sheetView>
  </sheetViews>
  <sheetFormatPr defaultRowHeight="12.75" x14ac:dyDescent="0.2"/>
  <cols>
    <col min="1" max="3" width="12.7109375" customWidth="1"/>
    <col min="4" max="4" width="13.7109375" customWidth="1"/>
    <col min="6" max="6" width="12" customWidth="1"/>
    <col min="7" max="7" width="11.7109375" customWidth="1"/>
    <col min="8" max="8" width="8.5703125" customWidth="1"/>
    <col min="10" max="10" width="10.7109375" customWidth="1"/>
  </cols>
  <sheetData>
    <row r="1" spans="1:10" ht="78.75" customHeight="1" thickBot="1" x14ac:dyDescent="0.25">
      <c r="A1" s="37" t="s">
        <v>51</v>
      </c>
      <c r="B1" s="38"/>
      <c r="C1" s="38"/>
      <c r="D1" s="38"/>
      <c r="E1" s="38"/>
      <c r="F1" s="38"/>
      <c r="G1" s="38"/>
      <c r="H1" s="38"/>
      <c r="I1" s="38"/>
    </row>
    <row r="2" spans="1:10" ht="33.75" customHeight="1" thickTop="1" thickBot="1" x14ac:dyDescent="0.25">
      <c r="A2" s="1" t="s">
        <v>5</v>
      </c>
      <c r="B2" s="1" t="s">
        <v>3</v>
      </c>
      <c r="C2" s="5" t="s">
        <v>7</v>
      </c>
      <c r="D2" s="6" t="s">
        <v>6</v>
      </c>
    </row>
    <row r="3" spans="1:10" ht="24.95" customHeight="1" thickTop="1" thickBot="1" x14ac:dyDescent="0.25">
      <c r="A3" s="67">
        <v>0.1</v>
      </c>
      <c r="B3" s="68">
        <v>72</v>
      </c>
      <c r="C3" s="57">
        <f>ROUND((B3-$G$19)/$G$20,4)</f>
        <v>9.98E-2</v>
      </c>
      <c r="D3" s="20">
        <f>ROUND((C3/A3)*100,2)</f>
        <v>99.8</v>
      </c>
      <c r="J3" s="7"/>
    </row>
    <row r="4" spans="1:10" ht="24.95" customHeight="1" thickTop="1" thickBot="1" x14ac:dyDescent="0.25">
      <c r="A4" s="67">
        <v>0.2</v>
      </c>
      <c r="B4" s="68">
        <v>122</v>
      </c>
      <c r="C4" s="57">
        <f t="shared" ref="C4:C9" si="0">ROUND((B4-$G$19)/$G$20,4)</f>
        <v>0.19670000000000001</v>
      </c>
      <c r="D4" s="20">
        <f>ROUND((C4/A4)*100,2)</f>
        <v>98.35</v>
      </c>
    </row>
    <row r="5" spans="1:10" ht="24.95" customHeight="1" thickTop="1" thickBot="1" x14ac:dyDescent="0.25">
      <c r="A5" s="69">
        <v>0.4</v>
      </c>
      <c r="B5" s="68">
        <v>228</v>
      </c>
      <c r="C5" s="57">
        <f t="shared" si="0"/>
        <v>0.40200000000000002</v>
      </c>
      <c r="D5" s="20">
        <f>ROUND((C5/A5)*100,2)</f>
        <v>100.5</v>
      </c>
    </row>
    <row r="6" spans="1:10" ht="24.95" customHeight="1" thickTop="1" thickBot="1" x14ac:dyDescent="0.25">
      <c r="A6" s="69">
        <v>0.6</v>
      </c>
      <c r="B6" s="68">
        <v>326</v>
      </c>
      <c r="C6" s="57">
        <f t="shared" si="0"/>
        <v>0.59189999999999998</v>
      </c>
      <c r="D6" s="20">
        <f t="shared" ref="D6:D9" si="1">ROUND((C6/A6)*100,2)</f>
        <v>98.65</v>
      </c>
    </row>
    <row r="7" spans="1:10" ht="24.95" customHeight="1" thickTop="1" thickBot="1" x14ac:dyDescent="0.25">
      <c r="A7" s="69">
        <v>0.8</v>
      </c>
      <c r="B7" s="68">
        <v>443</v>
      </c>
      <c r="C7" s="57">
        <f t="shared" si="0"/>
        <v>0.81850000000000001</v>
      </c>
      <c r="D7" s="20">
        <f t="shared" si="1"/>
        <v>102.31</v>
      </c>
    </row>
    <row r="8" spans="1:10" ht="24.95" customHeight="1" thickTop="1" thickBot="1" x14ac:dyDescent="0.25">
      <c r="A8" s="69">
        <v>1</v>
      </c>
      <c r="B8" s="68">
        <v>535</v>
      </c>
      <c r="C8" s="57">
        <f t="shared" si="0"/>
        <v>0.99670000000000003</v>
      </c>
      <c r="D8" s="20">
        <f t="shared" si="1"/>
        <v>99.67</v>
      </c>
    </row>
    <row r="9" spans="1:10" ht="24.95" customHeight="1" thickTop="1" x14ac:dyDescent="0.2">
      <c r="A9" s="69">
        <v>1.2</v>
      </c>
      <c r="B9" s="68">
        <v>637</v>
      </c>
      <c r="C9" s="57">
        <f t="shared" si="0"/>
        <v>1.1942999999999999</v>
      </c>
      <c r="D9" s="20">
        <f t="shared" si="1"/>
        <v>99.53</v>
      </c>
    </row>
    <row r="10" spans="1:10" ht="24.95" customHeight="1" x14ac:dyDescent="0.2">
      <c r="A10" s="22"/>
      <c r="B10" s="14"/>
      <c r="C10" s="19"/>
      <c r="D10" s="20"/>
    </row>
    <row r="11" spans="1:10" ht="24.95" customHeight="1" x14ac:dyDescent="0.2">
      <c r="A11" s="22"/>
      <c r="B11" s="14"/>
      <c r="C11" s="19"/>
      <c r="D11" s="20"/>
    </row>
    <row r="12" spans="1:10" ht="24.95" customHeight="1" thickBot="1" x14ac:dyDescent="0.25">
      <c r="A12" s="23"/>
      <c r="B12" s="18"/>
      <c r="C12" s="19"/>
      <c r="D12" s="20"/>
    </row>
    <row r="13" spans="1:10" ht="24" customHeight="1" thickTop="1" x14ac:dyDescent="0.2">
      <c r="A13" s="12" t="s">
        <v>0</v>
      </c>
      <c r="B13" s="13">
        <f>COUNT(A3:A12)</f>
        <v>7</v>
      </c>
      <c r="C13" s="11" t="s">
        <v>18</v>
      </c>
      <c r="D13" s="21">
        <f>AVERAGE(D3:D12)</f>
        <v>99.83</v>
      </c>
    </row>
    <row r="14" spans="1:10" ht="24" customHeight="1" x14ac:dyDescent="0.2">
      <c r="A14" s="9"/>
      <c r="B14" s="10"/>
      <c r="C14" s="11" t="s">
        <v>9</v>
      </c>
      <c r="D14" s="21">
        <f>STDEV(D3:D11)</f>
        <v>1.310127220285624</v>
      </c>
    </row>
    <row r="15" spans="1:10" ht="24" customHeight="1" x14ac:dyDescent="0.2">
      <c r="A15" s="8"/>
      <c r="B15" s="2"/>
      <c r="C15" s="11" t="s">
        <v>10</v>
      </c>
      <c r="D15" s="21">
        <f>(D14/D13)*100</f>
        <v>1.3123582292753921</v>
      </c>
    </row>
    <row r="16" spans="1:10" ht="24" customHeight="1" x14ac:dyDescent="0.2">
      <c r="A16" s="8"/>
      <c r="B16" s="2"/>
      <c r="C16" s="11" t="s">
        <v>12</v>
      </c>
      <c r="D16" s="21">
        <f>D15/((COUNT(D3:D12))^0.5)</f>
        <v>0.49602478652739618</v>
      </c>
    </row>
    <row r="17" spans="1:20" ht="22.5" x14ac:dyDescent="0.2">
      <c r="A17" s="8"/>
      <c r="B17" s="2"/>
    </row>
    <row r="18" spans="1:20" ht="13.5" thickBot="1" x14ac:dyDescent="0.25"/>
    <row r="19" spans="1:20" ht="30" customHeight="1" thickTop="1" x14ac:dyDescent="0.2">
      <c r="A19" s="39" t="s">
        <v>13</v>
      </c>
      <c r="B19" s="40"/>
      <c r="C19" s="40"/>
      <c r="D19" s="47">
        <f>INTERCEPT(B3:B12,A3:A12)</f>
        <v>20.466005665722378</v>
      </c>
      <c r="E19" s="48"/>
      <c r="F19" s="15" t="s">
        <v>8</v>
      </c>
      <c r="G19" s="41">
        <f>ROUND(D19,3)</f>
        <v>20.466000000000001</v>
      </c>
      <c r="H19" s="41"/>
      <c r="I19" s="42"/>
    </row>
    <row r="20" spans="1:20" ht="30" customHeight="1" x14ac:dyDescent="0.2">
      <c r="A20" s="24" t="s">
        <v>14</v>
      </c>
      <c r="B20" s="25"/>
      <c r="C20" s="25"/>
      <c r="D20" s="51">
        <f>SLOPE(B3:B12,A3:A12)</f>
        <v>516.2181303116148</v>
      </c>
      <c r="E20" s="52"/>
      <c r="F20" s="16" t="s">
        <v>8</v>
      </c>
      <c r="G20" s="43">
        <f>ROUND(D20,3)</f>
        <v>516.21799999999996</v>
      </c>
      <c r="H20" s="43"/>
      <c r="I20" s="44"/>
    </row>
    <row r="21" spans="1:20" ht="30" customHeight="1" x14ac:dyDescent="0.2">
      <c r="A21" s="24" t="s">
        <v>11</v>
      </c>
      <c r="B21" s="25"/>
      <c r="C21" s="25"/>
      <c r="D21" s="49">
        <f>CORREL(B3:B12,A3:A12)</f>
        <v>0.99976859209619906</v>
      </c>
      <c r="E21" s="50"/>
      <c r="F21" s="17"/>
      <c r="G21" s="45"/>
      <c r="H21" s="45"/>
      <c r="I21" s="46"/>
    </row>
    <row r="22" spans="1:20" ht="30" customHeight="1" x14ac:dyDescent="0.2">
      <c r="A22" s="24" t="s">
        <v>4</v>
      </c>
      <c r="B22" s="25"/>
      <c r="C22" s="25"/>
      <c r="D22" s="49">
        <f>RSQ(B3:B12,A3:A12)</f>
        <v>0.99953723774201608</v>
      </c>
      <c r="E22" s="50"/>
      <c r="F22" s="17"/>
      <c r="G22" s="45"/>
      <c r="H22" s="45"/>
      <c r="I22" s="46"/>
    </row>
    <row r="23" spans="1:20" ht="30" customHeight="1" x14ac:dyDescent="0.2">
      <c r="A23" s="24" t="s">
        <v>15</v>
      </c>
      <c r="B23" s="25"/>
      <c r="C23" s="25"/>
      <c r="D23" s="35">
        <f>STEYX(B3:B12,A3:A12)</f>
        <v>4.9886272927828506</v>
      </c>
      <c r="E23" s="36"/>
      <c r="F23" s="17"/>
      <c r="G23" s="45"/>
      <c r="H23" s="45"/>
      <c r="I23" s="46"/>
    </row>
    <row r="24" spans="1:20" ht="30" customHeight="1" x14ac:dyDescent="0.2">
      <c r="A24" s="24" t="s">
        <v>16</v>
      </c>
      <c r="B24" s="25"/>
      <c r="C24" s="25"/>
      <c r="D24" s="35">
        <f>(STEYX(B3:B12,A3:A12))*((SUMSQ(A3:A12)/(COUNT(A3:A12)*DEVSQ(A3:A12)))^0.5)</f>
        <v>3.5869484902843123</v>
      </c>
      <c r="E24" s="36"/>
      <c r="F24" s="17"/>
      <c r="G24" s="45"/>
      <c r="H24" s="45"/>
      <c r="I24" s="46"/>
    </row>
    <row r="25" spans="1:20" ht="30" customHeight="1" x14ac:dyDescent="0.2">
      <c r="A25" s="24" t="s">
        <v>17</v>
      </c>
      <c r="B25" s="25"/>
      <c r="C25" s="25"/>
      <c r="D25" s="35">
        <f>STEYX(B3:B12,A3:A12)/(DEVSQ(A3:A12)^0.5)</f>
        <v>4.9673839288800687</v>
      </c>
      <c r="E25" s="36"/>
      <c r="F25" s="17"/>
      <c r="G25" s="45"/>
      <c r="H25" s="45"/>
      <c r="I25" s="46"/>
    </row>
    <row r="26" spans="1:20" ht="30" customHeight="1" x14ac:dyDescent="0.2">
      <c r="A26" s="26" t="s">
        <v>1</v>
      </c>
      <c r="B26" s="27"/>
      <c r="C26" s="28"/>
      <c r="D26" s="58">
        <f>(3.3*D24)/D20</f>
        <v>2.2930093545518969E-2</v>
      </c>
      <c r="E26" s="59"/>
      <c r="F26" s="53" t="s">
        <v>19</v>
      </c>
      <c r="G26" s="53"/>
      <c r="H26" s="53"/>
      <c r="I26" s="54"/>
    </row>
    <row r="27" spans="1:20" ht="30" customHeight="1" x14ac:dyDescent="0.2">
      <c r="A27" s="32"/>
      <c r="B27" s="33"/>
      <c r="C27" s="34"/>
      <c r="D27" s="59">
        <f>(3*D23)/D20</f>
        <v>2.8991391428492455E-2</v>
      </c>
      <c r="E27" s="60"/>
      <c r="F27" s="53" t="s">
        <v>20</v>
      </c>
      <c r="G27" s="53"/>
      <c r="H27" s="53"/>
      <c r="I27" s="54"/>
    </row>
    <row r="28" spans="1:20" ht="30" customHeight="1" x14ac:dyDescent="0.2">
      <c r="A28" s="26" t="s">
        <v>2</v>
      </c>
      <c r="B28" s="27"/>
      <c r="C28" s="28"/>
      <c r="D28" s="59">
        <f>(10*D24)/D20</f>
        <v>6.9485131956118107E-2</v>
      </c>
      <c r="E28" s="60"/>
      <c r="F28" s="53" t="s">
        <v>21</v>
      </c>
      <c r="G28" s="53"/>
      <c r="H28" s="53"/>
      <c r="I28" s="54"/>
    </row>
    <row r="29" spans="1:20" ht="30" customHeight="1" thickBot="1" x14ac:dyDescent="0.25">
      <c r="A29" s="29"/>
      <c r="B29" s="30"/>
      <c r="C29" s="31"/>
      <c r="D29" s="61">
        <f>(10*D23)/D20</f>
        <v>9.6637971428308198E-2</v>
      </c>
      <c r="E29" s="62"/>
      <c r="F29" s="55" t="s">
        <v>22</v>
      </c>
      <c r="G29" s="55"/>
      <c r="H29" s="55"/>
      <c r="I29" s="56"/>
    </row>
    <row r="30" spans="1:20" ht="30" customHeight="1" thickTop="1" x14ac:dyDescent="0.2">
      <c r="A30" s="4"/>
      <c r="B30" s="4"/>
      <c r="C30" s="4"/>
      <c r="D30" s="3"/>
      <c r="E30" s="3"/>
    </row>
    <row r="31" spans="1:20" ht="13.5" thickBot="1" x14ac:dyDescent="0.25">
      <c r="A31" s="71"/>
      <c r="B31" s="71"/>
      <c r="C31" s="71"/>
      <c r="D31" s="71"/>
      <c r="E31" s="71"/>
      <c r="F31" s="71"/>
      <c r="G31" s="71"/>
      <c r="H31" s="72"/>
      <c r="I31" s="72"/>
      <c r="J31" s="72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18.75" thickTop="1" x14ac:dyDescent="0.2">
      <c r="A32" s="76"/>
      <c r="B32" s="77"/>
      <c r="C32" s="77"/>
      <c r="D32" s="63" t="s">
        <v>23</v>
      </c>
      <c r="E32" s="64"/>
      <c r="F32" s="65"/>
      <c r="G32" s="72"/>
      <c r="H32" s="76"/>
      <c r="I32" s="77"/>
      <c r="J32" s="77"/>
      <c r="K32" s="63" t="s">
        <v>23</v>
      </c>
      <c r="L32" s="64"/>
      <c r="M32" s="65"/>
      <c r="N32" s="70"/>
      <c r="O32" s="76"/>
      <c r="P32" s="77"/>
      <c r="Q32" s="77"/>
      <c r="R32" s="63" t="s">
        <v>23</v>
      </c>
      <c r="S32" s="63"/>
      <c r="T32" s="66"/>
    </row>
    <row r="33" spans="1:20" ht="15.75" x14ac:dyDescent="0.2">
      <c r="A33" s="78" t="s">
        <v>24</v>
      </c>
      <c r="B33" s="79" t="s">
        <v>25</v>
      </c>
      <c r="C33" s="80" t="s">
        <v>26</v>
      </c>
      <c r="D33" s="80" t="s">
        <v>27</v>
      </c>
      <c r="E33" s="80" t="s">
        <v>18</v>
      </c>
      <c r="F33" s="81" t="s">
        <v>28</v>
      </c>
      <c r="G33" s="72"/>
      <c r="H33" s="78" t="s">
        <v>24</v>
      </c>
      <c r="I33" s="79" t="s">
        <v>25</v>
      </c>
      <c r="J33" s="80" t="s">
        <v>26</v>
      </c>
      <c r="K33" s="80" t="s">
        <v>27</v>
      </c>
      <c r="L33" s="80" t="s">
        <v>18</v>
      </c>
      <c r="M33" s="81" t="s">
        <v>28</v>
      </c>
      <c r="N33" s="70"/>
      <c r="O33" s="78" t="s">
        <v>24</v>
      </c>
      <c r="P33" s="79" t="s">
        <v>25</v>
      </c>
      <c r="Q33" s="80" t="s">
        <v>26</v>
      </c>
      <c r="R33" s="80" t="s">
        <v>27</v>
      </c>
      <c r="S33" s="80" t="s">
        <v>18</v>
      </c>
      <c r="T33" s="81" t="s">
        <v>28</v>
      </c>
    </row>
    <row r="34" spans="1:20" x14ac:dyDescent="0.2">
      <c r="A34" s="82">
        <v>2</v>
      </c>
      <c r="B34" s="83">
        <v>100.26</v>
      </c>
      <c r="C34" s="72">
        <v>100.26</v>
      </c>
      <c r="D34" s="84"/>
      <c r="E34" s="84"/>
      <c r="F34" s="74">
        <v>2.0052000000000003</v>
      </c>
      <c r="G34" s="72"/>
      <c r="H34" s="82">
        <v>4</v>
      </c>
      <c r="I34" s="83">
        <v>99.08</v>
      </c>
      <c r="J34" s="75">
        <v>99.077185290000003</v>
      </c>
      <c r="K34" s="84"/>
      <c r="L34" s="84"/>
      <c r="M34" s="74">
        <v>3.9630874116000001</v>
      </c>
      <c r="N34" s="70"/>
      <c r="O34" s="82">
        <v>6</v>
      </c>
      <c r="P34" s="83">
        <v>99.37</v>
      </c>
      <c r="Q34" s="75">
        <v>99.37</v>
      </c>
      <c r="R34" s="84"/>
      <c r="S34" s="84"/>
      <c r="T34" s="74">
        <v>5.9622000000000002</v>
      </c>
    </row>
    <row r="35" spans="1:20" x14ac:dyDescent="0.2">
      <c r="A35" s="82">
        <v>2</v>
      </c>
      <c r="B35" s="83">
        <v>99.19</v>
      </c>
      <c r="C35" s="72">
        <v>99.183000000000007</v>
      </c>
      <c r="D35" s="73">
        <v>0.999</v>
      </c>
      <c r="E35" s="73">
        <v>99.24</v>
      </c>
      <c r="F35" s="74">
        <v>1.9836600000000002</v>
      </c>
      <c r="G35" s="72"/>
      <c r="H35" s="82">
        <v>4</v>
      </c>
      <c r="I35" s="83">
        <v>97.06</v>
      </c>
      <c r="J35" s="75">
        <v>97.060013350000006</v>
      </c>
      <c r="K35" s="73">
        <v>1.101</v>
      </c>
      <c r="L35" s="73">
        <v>98.32</v>
      </c>
      <c r="M35" s="74">
        <v>3.8824005340000003</v>
      </c>
      <c r="N35" s="70"/>
      <c r="O35" s="82">
        <v>6</v>
      </c>
      <c r="P35" s="83">
        <v>101.66</v>
      </c>
      <c r="Q35" s="75">
        <v>101.66</v>
      </c>
      <c r="R35" s="73">
        <v>1.151</v>
      </c>
      <c r="S35" s="73">
        <v>100.45</v>
      </c>
      <c r="T35" s="74">
        <v>6.0996000000000006</v>
      </c>
    </row>
    <row r="36" spans="1:20" ht="15.75" x14ac:dyDescent="0.2">
      <c r="A36" s="82">
        <v>2</v>
      </c>
      <c r="B36" s="83">
        <v>98.27</v>
      </c>
      <c r="C36" s="72">
        <v>98.264016310000002</v>
      </c>
      <c r="D36" s="88" t="s">
        <v>29</v>
      </c>
      <c r="E36" s="88" t="s">
        <v>30</v>
      </c>
      <c r="F36" s="74">
        <v>1.9652803262</v>
      </c>
      <c r="G36" s="72"/>
      <c r="H36" s="82">
        <v>4</v>
      </c>
      <c r="I36" s="83">
        <v>98.84</v>
      </c>
      <c r="J36" s="75">
        <v>98.835124660000005</v>
      </c>
      <c r="K36" s="88" t="s">
        <v>29</v>
      </c>
      <c r="L36" s="88" t="s">
        <v>30</v>
      </c>
      <c r="M36" s="74">
        <v>3.9534049864000003</v>
      </c>
      <c r="N36" s="70"/>
      <c r="O36" s="82">
        <v>6</v>
      </c>
      <c r="P36" s="83">
        <v>100.32</v>
      </c>
      <c r="Q36" s="75">
        <v>100.316</v>
      </c>
      <c r="R36" s="88" t="s">
        <v>29</v>
      </c>
      <c r="S36" s="88" t="s">
        <v>30</v>
      </c>
      <c r="T36" s="74">
        <v>6.0189599999999999</v>
      </c>
    </row>
    <row r="37" spans="1:20" ht="13.5" thickBot="1" x14ac:dyDescent="0.25">
      <c r="A37" s="85"/>
      <c r="B37" s="86"/>
      <c r="C37" s="86"/>
      <c r="D37" s="89">
        <v>1.0069999999999999</v>
      </c>
      <c r="E37" s="89">
        <v>0.58099999999999996</v>
      </c>
      <c r="F37" s="87"/>
      <c r="G37" s="72"/>
      <c r="H37" s="85"/>
      <c r="I37" s="86"/>
      <c r="J37" s="86"/>
      <c r="K37" s="89">
        <v>1.1200000000000001</v>
      </c>
      <c r="L37" s="89">
        <v>0.64700000000000002</v>
      </c>
      <c r="M37" s="87"/>
      <c r="N37" s="70"/>
      <c r="O37" s="85"/>
      <c r="P37" s="86"/>
      <c r="Q37" s="86"/>
      <c r="R37" s="89">
        <v>1.1459999999999999</v>
      </c>
      <c r="S37" s="89">
        <v>0.66200000000000003</v>
      </c>
      <c r="T37" s="87"/>
    </row>
    <row r="38" spans="1:20" ht="14.25" thickTop="1" thickBot="1" x14ac:dyDescent="0.25">
      <c r="A38" s="71"/>
      <c r="B38" s="71"/>
      <c r="C38" s="71"/>
      <c r="D38" s="71"/>
      <c r="E38" s="71"/>
      <c r="F38" s="71"/>
      <c r="G38" s="72"/>
      <c r="H38" s="72"/>
      <c r="I38" s="72"/>
      <c r="J38" s="72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 ht="13.5" thickTop="1" x14ac:dyDescent="0.2">
      <c r="A39" s="76"/>
      <c r="B39" s="77"/>
      <c r="C39" s="77"/>
      <c r="D39" s="63" t="s">
        <v>23</v>
      </c>
      <c r="E39" s="64"/>
      <c r="F39" s="65"/>
      <c r="G39" s="72"/>
      <c r="H39" s="76"/>
      <c r="I39" s="77"/>
      <c r="J39" s="77"/>
      <c r="K39" s="63" t="s">
        <v>23</v>
      </c>
      <c r="L39" s="64"/>
      <c r="M39" s="65"/>
      <c r="N39" s="70"/>
      <c r="O39" s="76"/>
      <c r="P39" s="77"/>
      <c r="Q39" s="77"/>
      <c r="R39" s="63" t="s">
        <v>23</v>
      </c>
      <c r="S39" s="64"/>
      <c r="T39" s="65"/>
    </row>
    <row r="40" spans="1:20" ht="15.75" x14ac:dyDescent="0.2">
      <c r="A40" s="96" t="s">
        <v>31</v>
      </c>
      <c r="B40" s="79" t="s">
        <v>25</v>
      </c>
      <c r="C40" s="80" t="s">
        <v>26</v>
      </c>
      <c r="D40" s="80" t="s">
        <v>27</v>
      </c>
      <c r="E40" s="80" t="s">
        <v>18</v>
      </c>
      <c r="F40" s="81" t="s">
        <v>28</v>
      </c>
      <c r="G40" s="72"/>
      <c r="H40" s="78" t="s">
        <v>32</v>
      </c>
      <c r="I40" s="79" t="s">
        <v>25</v>
      </c>
      <c r="J40" s="80" t="s">
        <v>26</v>
      </c>
      <c r="K40" s="80" t="s">
        <v>27</v>
      </c>
      <c r="L40" s="80" t="s">
        <v>18</v>
      </c>
      <c r="M40" s="81" t="s">
        <v>28</v>
      </c>
      <c r="N40" s="70"/>
      <c r="O40" s="78" t="s">
        <v>32</v>
      </c>
      <c r="P40" s="79" t="s">
        <v>25</v>
      </c>
      <c r="Q40" s="80" t="s">
        <v>26</v>
      </c>
      <c r="R40" s="80" t="s">
        <v>27</v>
      </c>
      <c r="S40" s="80" t="s">
        <v>18</v>
      </c>
      <c r="T40" s="81" t="s">
        <v>28</v>
      </c>
    </row>
    <row r="41" spans="1:20" x14ac:dyDescent="0.2">
      <c r="A41" s="82">
        <v>2</v>
      </c>
      <c r="B41" s="83">
        <v>100.4</v>
      </c>
      <c r="C41" s="75">
        <v>100.4</v>
      </c>
      <c r="D41" s="84"/>
      <c r="E41" s="84"/>
      <c r="F41" s="74">
        <v>2.008</v>
      </c>
      <c r="G41" s="72"/>
      <c r="H41" s="82">
        <v>4</v>
      </c>
      <c r="I41" s="83">
        <v>98.25</v>
      </c>
      <c r="J41" s="75">
        <v>98.25</v>
      </c>
      <c r="K41" s="84"/>
      <c r="L41" s="84"/>
      <c r="M41" s="74">
        <v>3.93</v>
      </c>
      <c r="N41" s="70"/>
      <c r="O41" s="82">
        <v>6</v>
      </c>
      <c r="P41" s="83">
        <v>99.6</v>
      </c>
      <c r="Q41" s="75">
        <v>99.6</v>
      </c>
      <c r="R41" s="84"/>
      <c r="S41" s="84"/>
      <c r="T41" s="74">
        <v>5.9759999999999991</v>
      </c>
    </row>
    <row r="42" spans="1:20" x14ac:dyDescent="0.2">
      <c r="A42" s="82">
        <v>2</v>
      </c>
      <c r="B42" s="83">
        <v>100.1</v>
      </c>
      <c r="C42" s="75">
        <v>100.1</v>
      </c>
      <c r="D42" s="73">
        <v>0.624</v>
      </c>
      <c r="E42" s="73">
        <v>99.9</v>
      </c>
      <c r="F42" s="74">
        <v>2.0019999999999998</v>
      </c>
      <c r="G42" s="72"/>
      <c r="H42" s="82">
        <v>4</v>
      </c>
      <c r="I42" s="83">
        <v>100.5</v>
      </c>
      <c r="J42" s="75">
        <v>100.5</v>
      </c>
      <c r="K42" s="73">
        <v>1.734</v>
      </c>
      <c r="L42" s="73">
        <v>100.14</v>
      </c>
      <c r="M42" s="74">
        <v>4.0199999999999996</v>
      </c>
      <c r="N42" s="70"/>
      <c r="O42" s="82">
        <v>6</v>
      </c>
      <c r="P42" s="83">
        <v>100.8</v>
      </c>
      <c r="Q42" s="75">
        <v>100.8</v>
      </c>
      <c r="R42" s="73">
        <v>0.83299999999999996</v>
      </c>
      <c r="S42" s="73">
        <v>100.53</v>
      </c>
      <c r="T42" s="74">
        <v>6.0479999999999992</v>
      </c>
    </row>
    <row r="43" spans="1:20" ht="15.75" x14ac:dyDescent="0.2">
      <c r="A43" s="82">
        <v>2</v>
      </c>
      <c r="B43" s="83">
        <v>99.2</v>
      </c>
      <c r="C43" s="75">
        <v>99.2</v>
      </c>
      <c r="D43" s="88" t="s">
        <v>29</v>
      </c>
      <c r="E43" s="88" t="s">
        <v>30</v>
      </c>
      <c r="F43" s="74">
        <v>1.984</v>
      </c>
      <c r="G43" s="72"/>
      <c r="H43" s="82">
        <v>4</v>
      </c>
      <c r="I43" s="83">
        <v>101.66</v>
      </c>
      <c r="J43" s="75">
        <v>101.66098962766559</v>
      </c>
      <c r="K43" s="88" t="s">
        <v>29</v>
      </c>
      <c r="L43" s="88" t="s">
        <v>30</v>
      </c>
      <c r="M43" s="74">
        <v>4.0664395851066235</v>
      </c>
      <c r="N43" s="70"/>
      <c r="O43" s="82">
        <v>6</v>
      </c>
      <c r="P43" s="83">
        <v>101.2</v>
      </c>
      <c r="Q43" s="75">
        <v>101.2</v>
      </c>
      <c r="R43" s="88" t="s">
        <v>29</v>
      </c>
      <c r="S43" s="88" t="s">
        <v>30</v>
      </c>
      <c r="T43" s="74">
        <v>6.0720000000000001</v>
      </c>
    </row>
    <row r="44" spans="1:20" ht="13.5" thickBot="1" x14ac:dyDescent="0.25">
      <c r="A44" s="85"/>
      <c r="B44" s="86"/>
      <c r="C44" s="86"/>
      <c r="D44" s="89">
        <v>0.625</v>
      </c>
      <c r="E44" s="89">
        <v>0.36099999999999999</v>
      </c>
      <c r="F44" s="87"/>
      <c r="G44" s="72"/>
      <c r="H44" s="85"/>
      <c r="I44" s="86"/>
      <c r="J44" s="86"/>
      <c r="K44" s="89">
        <v>1.732</v>
      </c>
      <c r="L44" s="89">
        <v>1</v>
      </c>
      <c r="M44" s="87"/>
      <c r="N44" s="70"/>
      <c r="O44" s="85"/>
      <c r="P44" s="86"/>
      <c r="Q44" s="86"/>
      <c r="R44" s="89">
        <v>0.82899999999999996</v>
      </c>
      <c r="S44" s="89">
        <v>0.47899999999999998</v>
      </c>
      <c r="T44" s="87"/>
    </row>
    <row r="45" spans="1:20" ht="14.25" thickTop="1" thickBot="1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0" ht="13.5" thickTop="1" x14ac:dyDescent="0.2">
      <c r="A46" s="76"/>
      <c r="B46" s="77"/>
      <c r="C46" s="77"/>
      <c r="D46" s="63" t="s">
        <v>23</v>
      </c>
      <c r="E46" s="64"/>
      <c r="F46" s="65"/>
      <c r="G46" s="72"/>
      <c r="H46" s="72"/>
      <c r="I46" s="72"/>
      <c r="J46" s="72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ht="15.75" x14ac:dyDescent="0.2">
      <c r="A47" s="95" t="s">
        <v>33</v>
      </c>
      <c r="B47" s="79" t="s">
        <v>25</v>
      </c>
      <c r="C47" s="80" t="s">
        <v>26</v>
      </c>
      <c r="D47" s="80" t="s">
        <v>27</v>
      </c>
      <c r="E47" s="80" t="s">
        <v>18</v>
      </c>
      <c r="F47" s="81" t="s">
        <v>28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1:20" x14ac:dyDescent="0.2">
      <c r="A48" s="82">
        <v>4</v>
      </c>
      <c r="B48" s="93">
        <v>99.82</v>
      </c>
      <c r="C48" s="94">
        <v>99.82</v>
      </c>
      <c r="D48" s="84"/>
      <c r="E48" s="84"/>
      <c r="F48" s="91">
        <v>3.9927999999999999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1:20" x14ac:dyDescent="0.2">
      <c r="A49" s="82">
        <v>6</v>
      </c>
      <c r="B49" s="93">
        <v>99.35</v>
      </c>
      <c r="C49" s="94">
        <v>99.35</v>
      </c>
      <c r="D49" s="73">
        <v>0.42099999999999999</v>
      </c>
      <c r="E49" s="73">
        <v>99.79</v>
      </c>
      <c r="F49" s="91">
        <v>5.9609999999999994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1:20" ht="15.75" x14ac:dyDescent="0.2">
      <c r="A50" s="82">
        <v>10</v>
      </c>
      <c r="B50" s="93">
        <v>100.19</v>
      </c>
      <c r="C50" s="94">
        <v>100.19</v>
      </c>
      <c r="D50" s="88" t="s">
        <v>29</v>
      </c>
      <c r="E50" s="88" t="s">
        <v>30</v>
      </c>
      <c r="F50" s="91">
        <v>10.019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0" ht="13.5" thickBot="1" x14ac:dyDescent="0.25">
      <c r="A51" s="85"/>
      <c r="B51" s="93"/>
      <c r="C51" s="94"/>
      <c r="D51" s="89">
        <v>0.42199999999999999</v>
      </c>
      <c r="E51" s="89">
        <v>0.24399999999999999</v>
      </c>
      <c r="F51" s="9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1:20" ht="13.5" thickTop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4" spans="1:20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20" x14ac:dyDescent="0.2">
      <c r="A55" s="70"/>
      <c r="B55" s="70"/>
      <c r="C55" s="70" t="s">
        <v>34</v>
      </c>
      <c r="D55" s="70"/>
      <c r="E55" s="70"/>
      <c r="F55" s="70"/>
      <c r="G55" s="70"/>
      <c r="H55" s="70"/>
      <c r="I55" s="70"/>
      <c r="J55" s="70"/>
    </row>
    <row r="56" spans="1:20" ht="13.5" thickBot="1" x14ac:dyDescent="0.2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20" x14ac:dyDescent="0.2">
      <c r="A57" s="70"/>
      <c r="B57" s="70"/>
      <c r="C57" s="98"/>
      <c r="D57" s="98" t="s">
        <v>35</v>
      </c>
      <c r="E57" s="98" t="s">
        <v>36</v>
      </c>
      <c r="F57" s="70"/>
      <c r="G57" s="70"/>
      <c r="H57" s="70"/>
      <c r="I57" s="70"/>
      <c r="J57" s="70"/>
    </row>
    <row r="58" spans="1:20" x14ac:dyDescent="0.2">
      <c r="A58" s="70"/>
      <c r="B58" s="70"/>
      <c r="C58" s="92" t="s">
        <v>18</v>
      </c>
      <c r="D58" s="92">
        <v>100.2</v>
      </c>
      <c r="E58" s="92">
        <v>99.786666666666676</v>
      </c>
      <c r="F58" s="70"/>
      <c r="G58" s="70"/>
      <c r="H58" s="70"/>
      <c r="I58" s="70"/>
      <c r="J58" s="70"/>
    </row>
    <row r="59" spans="1:20" x14ac:dyDescent="0.2">
      <c r="A59" s="70"/>
      <c r="B59" s="70"/>
      <c r="C59" s="92" t="s">
        <v>37</v>
      </c>
      <c r="D59" s="92">
        <v>1.4930799999972806</v>
      </c>
      <c r="E59" s="92">
        <v>0.17723333332833136</v>
      </c>
      <c r="F59" s="70"/>
      <c r="G59" s="70"/>
      <c r="H59" s="70"/>
      <c r="I59" s="70"/>
      <c r="J59" s="70"/>
    </row>
    <row r="60" spans="1:20" x14ac:dyDescent="0.2">
      <c r="A60" s="70"/>
      <c r="B60" s="70"/>
      <c r="C60" s="92" t="s">
        <v>38</v>
      </c>
      <c r="D60" s="92">
        <v>6</v>
      </c>
      <c r="E60" s="92">
        <v>3</v>
      </c>
      <c r="F60" s="70"/>
      <c r="G60" s="70"/>
      <c r="H60" s="70"/>
      <c r="I60" s="70"/>
      <c r="J60" s="70"/>
    </row>
    <row r="61" spans="1:20" x14ac:dyDescent="0.2">
      <c r="A61" s="70"/>
      <c r="B61" s="70"/>
      <c r="C61" s="92" t="s">
        <v>39</v>
      </c>
      <c r="D61" s="92">
        <v>1.1171238095204379</v>
      </c>
      <c r="E61" s="92"/>
      <c r="F61" s="70"/>
      <c r="G61" s="70"/>
      <c r="H61" s="70"/>
      <c r="I61" s="70"/>
      <c r="J61" s="70"/>
    </row>
    <row r="62" spans="1:20" x14ac:dyDescent="0.2">
      <c r="A62" s="70"/>
      <c r="B62" s="70"/>
      <c r="C62" s="92" t="s">
        <v>40</v>
      </c>
      <c r="D62" s="92">
        <v>0</v>
      </c>
      <c r="E62" s="92"/>
      <c r="F62" s="90"/>
      <c r="G62" s="70"/>
      <c r="H62" s="70" t="s">
        <v>41</v>
      </c>
      <c r="I62" s="70"/>
      <c r="J62" s="70"/>
    </row>
    <row r="63" spans="1:20" ht="13.5" thickBot="1" x14ac:dyDescent="0.25">
      <c r="A63" s="70"/>
      <c r="B63" s="70"/>
      <c r="C63" s="92" t="s">
        <v>42</v>
      </c>
      <c r="D63" s="92">
        <v>7</v>
      </c>
      <c r="E63" s="92"/>
      <c r="F63" s="70"/>
      <c r="G63" s="70"/>
      <c r="H63" s="70"/>
      <c r="I63" s="70"/>
      <c r="J63" s="70"/>
    </row>
    <row r="64" spans="1:20" x14ac:dyDescent="0.2">
      <c r="A64" s="70"/>
      <c r="B64" s="70"/>
      <c r="C64" s="92" t="s">
        <v>43</v>
      </c>
      <c r="D64" s="99">
        <v>0.5530504807859814</v>
      </c>
      <c r="E64" s="92"/>
      <c r="F64" s="70"/>
      <c r="G64" s="70"/>
      <c r="H64" s="98"/>
      <c r="I64" s="98" t="s">
        <v>35</v>
      </c>
      <c r="J64" s="98" t="s">
        <v>36</v>
      </c>
    </row>
    <row r="65" spans="1:12" x14ac:dyDescent="0.2">
      <c r="A65" s="70"/>
      <c r="B65" s="70"/>
      <c r="C65" s="92" t="s">
        <v>44</v>
      </c>
      <c r="D65" s="92">
        <v>0.29871985010262314</v>
      </c>
      <c r="E65" s="92"/>
      <c r="F65" s="70"/>
      <c r="G65" s="70"/>
      <c r="H65" s="92" t="s">
        <v>18</v>
      </c>
      <c r="I65" s="92">
        <v>100.2</v>
      </c>
      <c r="J65" s="92">
        <v>99.786666666666676</v>
      </c>
    </row>
    <row r="66" spans="1:12" x14ac:dyDescent="0.2">
      <c r="A66" s="70"/>
      <c r="B66" s="70"/>
      <c r="C66" s="92" t="s">
        <v>45</v>
      </c>
      <c r="D66" s="92">
        <v>1.894578603655801</v>
      </c>
      <c r="E66" s="92"/>
      <c r="F66" s="70"/>
      <c r="G66" s="70"/>
      <c r="H66" s="92" t="s">
        <v>37</v>
      </c>
      <c r="I66" s="92">
        <v>1.4930799999972806</v>
      </c>
      <c r="J66" s="92">
        <v>0.17723333332833136</v>
      </c>
    </row>
    <row r="67" spans="1:12" x14ac:dyDescent="0.2">
      <c r="A67" s="72"/>
      <c r="B67" s="72"/>
      <c r="C67" s="92" t="s">
        <v>46</v>
      </c>
      <c r="D67" s="92">
        <v>0.59743970020524628</v>
      </c>
      <c r="E67" s="92"/>
      <c r="F67" s="72"/>
      <c r="G67" s="70"/>
      <c r="H67" s="92" t="s">
        <v>38</v>
      </c>
      <c r="I67" s="92">
        <v>6</v>
      </c>
      <c r="J67" s="92">
        <v>3</v>
      </c>
    </row>
    <row r="68" spans="1:12" ht="13.5" thickBot="1" x14ac:dyDescent="0.25">
      <c r="A68" s="72"/>
      <c r="B68" s="72"/>
      <c r="C68" s="97" t="s">
        <v>47</v>
      </c>
      <c r="D68" s="100">
        <v>2.3646242509493192</v>
      </c>
      <c r="E68" s="97"/>
      <c r="F68" s="72"/>
      <c r="G68" s="70"/>
      <c r="H68" s="92" t="s">
        <v>42</v>
      </c>
      <c r="I68" s="92">
        <v>5</v>
      </c>
      <c r="J68" s="92">
        <v>2</v>
      </c>
      <c r="K68" s="70"/>
      <c r="L68" s="70"/>
    </row>
    <row r="69" spans="1:12" x14ac:dyDescent="0.2">
      <c r="A69" s="72"/>
      <c r="B69" s="72"/>
      <c r="C69" s="72"/>
      <c r="D69" s="72"/>
      <c r="E69" s="72"/>
      <c r="F69" s="72"/>
      <c r="G69" s="70"/>
      <c r="H69" s="92" t="s">
        <v>48</v>
      </c>
      <c r="I69" s="101">
        <v>8.4243746475799455</v>
      </c>
      <c r="J69" s="92"/>
      <c r="K69" s="70"/>
      <c r="L69" s="90"/>
    </row>
    <row r="70" spans="1:12" x14ac:dyDescent="0.2">
      <c r="A70" s="72"/>
      <c r="B70" s="72"/>
      <c r="C70" s="72"/>
      <c r="D70" s="72"/>
      <c r="E70" s="72"/>
      <c r="F70" s="72"/>
      <c r="G70" s="70"/>
      <c r="H70" s="92" t="s">
        <v>49</v>
      </c>
      <c r="I70" s="92">
        <v>0.10949915550943787</v>
      </c>
      <c r="J70" s="92"/>
      <c r="K70" s="70"/>
      <c r="L70" s="70"/>
    </row>
    <row r="71" spans="1:12" ht="13.5" thickBot="1" x14ac:dyDescent="0.25">
      <c r="A71" s="72"/>
      <c r="B71" s="72"/>
      <c r="C71" s="72"/>
      <c r="D71" s="72"/>
      <c r="E71" s="72"/>
      <c r="F71" s="72"/>
      <c r="G71" s="70"/>
      <c r="H71" s="97" t="s">
        <v>50</v>
      </c>
      <c r="I71" s="102">
        <v>19.296409652254162</v>
      </c>
      <c r="J71" s="97"/>
      <c r="K71" s="70"/>
      <c r="L71" s="70"/>
    </row>
  </sheetData>
  <mergeCells count="39">
    <mergeCell ref="D46:F46"/>
    <mergeCell ref="D32:F32"/>
    <mergeCell ref="K32:M32"/>
    <mergeCell ref="R32:T32"/>
    <mergeCell ref="D39:F39"/>
    <mergeCell ref="K39:M39"/>
    <mergeCell ref="R39:T39"/>
    <mergeCell ref="F28:I28"/>
    <mergeCell ref="F29:I29"/>
    <mergeCell ref="G23:I23"/>
    <mergeCell ref="G24:I24"/>
    <mergeCell ref="G25:I25"/>
    <mergeCell ref="F26:I26"/>
    <mergeCell ref="F27:I27"/>
    <mergeCell ref="A1:I1"/>
    <mergeCell ref="D24:E24"/>
    <mergeCell ref="A21:C21"/>
    <mergeCell ref="A19:C19"/>
    <mergeCell ref="G19:I19"/>
    <mergeCell ref="G20:I20"/>
    <mergeCell ref="G21:I21"/>
    <mergeCell ref="G22:I22"/>
    <mergeCell ref="A20:C20"/>
    <mergeCell ref="D19:E19"/>
    <mergeCell ref="D22:E22"/>
    <mergeCell ref="D23:E23"/>
    <mergeCell ref="D20:E20"/>
    <mergeCell ref="D21:E21"/>
    <mergeCell ref="D27:E27"/>
    <mergeCell ref="D28:E28"/>
    <mergeCell ref="D29:E29"/>
    <mergeCell ref="A26:C27"/>
    <mergeCell ref="D25:E25"/>
    <mergeCell ref="D26:E26"/>
    <mergeCell ref="A25:C25"/>
    <mergeCell ref="A24:C24"/>
    <mergeCell ref="A23:C23"/>
    <mergeCell ref="A22:C22"/>
    <mergeCell ref="A28:C29"/>
  </mergeCells>
  <phoneticPr fontId="1" type="noConversion"/>
  <printOptions horizontalCentered="1"/>
  <pageMargins left="0.39370078740157483" right="0.39370078740157483" top="0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Faculty of Pharmacy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Awady</dc:creator>
  <cp:lastModifiedBy>mohamed salim</cp:lastModifiedBy>
  <cp:lastPrinted>2007-05-25T22:11:24Z</cp:lastPrinted>
  <dcterms:created xsi:type="dcterms:W3CDTF">2004-08-10T17:35:17Z</dcterms:created>
  <dcterms:modified xsi:type="dcterms:W3CDTF">2021-01-03T17:02:26Z</dcterms:modified>
</cp:coreProperties>
</file>