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0515" windowHeight="6720" activeTab="1"/>
  </bookViews>
  <sheets>
    <sheet name="whole blood" sheetId="1" r:id="rId1"/>
    <sheet name="vessel sample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L17" i="4"/>
  <c r="L7"/>
  <c r="F9"/>
  <c r="K3" i="1"/>
  <c r="K3" i="4"/>
  <c r="K5"/>
  <c r="K7"/>
  <c r="K9"/>
  <c r="K11"/>
  <c r="K13"/>
  <c r="K15"/>
  <c r="K17"/>
  <c r="K19"/>
  <c r="K21"/>
  <c r="K23"/>
  <c r="K25"/>
  <c r="K27"/>
  <c r="K29"/>
  <c r="K31"/>
  <c r="G32"/>
  <c r="H32" s="1"/>
  <c r="G31"/>
  <c r="H31" s="1"/>
  <c r="G30"/>
  <c r="G29"/>
  <c r="H29" s="1"/>
  <c r="G28"/>
  <c r="H28" s="1"/>
  <c r="G27"/>
  <c r="H26"/>
  <c r="G26"/>
  <c r="F26"/>
  <c r="J26" s="1"/>
  <c r="H25"/>
  <c r="G25"/>
  <c r="G24"/>
  <c r="H23"/>
  <c r="G23"/>
  <c r="G22"/>
  <c r="G21"/>
  <c r="H21" s="1"/>
  <c r="G20"/>
  <c r="H20" s="1"/>
  <c r="G19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0"/>
  <c r="G10"/>
  <c r="F10"/>
  <c r="J10" s="1"/>
  <c r="G9"/>
  <c r="H9" s="1"/>
  <c r="G8"/>
  <c r="H7"/>
  <c r="G7"/>
  <c r="G6"/>
  <c r="G5"/>
  <c r="H5" s="1"/>
  <c r="F5" s="1"/>
  <c r="J5" s="1"/>
  <c r="L5" s="1"/>
  <c r="G4"/>
  <c r="H4" s="1"/>
  <c r="G3"/>
  <c r="H3" s="1"/>
  <c r="F32" i="1"/>
  <c r="J3"/>
  <c r="J4"/>
  <c r="J5"/>
  <c r="J6"/>
  <c r="J7"/>
  <c r="J8"/>
  <c r="J9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10"/>
  <c r="F30"/>
  <c r="F28"/>
  <c r="F26"/>
  <c r="F25"/>
  <c r="F24"/>
  <c r="F22"/>
  <c r="H6"/>
  <c r="F6" s="1"/>
  <c r="H29"/>
  <c r="F29" s="1"/>
  <c r="H3"/>
  <c r="G5"/>
  <c r="G6"/>
  <c r="G7"/>
  <c r="G8"/>
  <c r="H8" s="1"/>
  <c r="G9"/>
  <c r="H9" s="1"/>
  <c r="G10"/>
  <c r="H10" s="1"/>
  <c r="G11"/>
  <c r="G12"/>
  <c r="G13"/>
  <c r="H13" s="1"/>
  <c r="G14"/>
  <c r="G15"/>
  <c r="H15" s="1"/>
  <c r="G16"/>
  <c r="H16" s="1"/>
  <c r="G17"/>
  <c r="H17" s="1"/>
  <c r="G18"/>
  <c r="H18" s="1"/>
  <c r="G19"/>
  <c r="H19" s="1"/>
  <c r="G20"/>
  <c r="H20" s="1"/>
  <c r="G21"/>
  <c r="G22"/>
  <c r="H22" s="1"/>
  <c r="G23"/>
  <c r="H23" s="1"/>
  <c r="G24"/>
  <c r="H24" s="1"/>
  <c r="G25"/>
  <c r="H25" s="1"/>
  <c r="G26"/>
  <c r="G27"/>
  <c r="H27" s="1"/>
  <c r="F27" s="1"/>
  <c r="G28"/>
  <c r="H28" s="1"/>
  <c r="G29"/>
  <c r="G30"/>
  <c r="G31"/>
  <c r="H31" s="1"/>
  <c r="F31" s="1"/>
  <c r="G32"/>
  <c r="H32" s="1"/>
  <c r="G4"/>
  <c r="G3"/>
  <c r="F3" s="1"/>
  <c r="F18" i="4" l="1"/>
  <c r="J18" s="1"/>
  <c r="F3"/>
  <c r="F6"/>
  <c r="J6" s="1"/>
  <c r="F8"/>
  <c r="J8" s="1"/>
  <c r="F22"/>
  <c r="J22" s="1"/>
  <c r="J3"/>
  <c r="L3" s="1"/>
  <c r="M3" s="1"/>
  <c r="F7"/>
  <c r="J7" s="1"/>
  <c r="M7" s="1"/>
  <c r="H6"/>
  <c r="H8"/>
  <c r="H11"/>
  <c r="F11" s="1"/>
  <c r="J11" s="1"/>
  <c r="L11" s="1"/>
  <c r="M11" s="1"/>
  <c r="H19"/>
  <c r="F19" s="1"/>
  <c r="J19" s="1"/>
  <c r="L19" s="1"/>
  <c r="M19" s="1"/>
  <c r="H22"/>
  <c r="H24"/>
  <c r="F24" s="1"/>
  <c r="J24" s="1"/>
  <c r="H27"/>
  <c r="F27" s="1"/>
  <c r="J27" s="1"/>
  <c r="L27" s="1"/>
  <c r="M27" s="1"/>
  <c r="H30"/>
  <c r="F30" s="1"/>
  <c r="J30" s="1"/>
  <c r="F14"/>
  <c r="J14" s="1"/>
  <c r="F16"/>
  <c r="J16" s="1"/>
  <c r="F32"/>
  <c r="J32" s="1"/>
  <c r="J9"/>
  <c r="L9" s="1"/>
  <c r="M9" s="1"/>
  <c r="F15"/>
  <c r="J15" s="1"/>
  <c r="L15" s="1"/>
  <c r="M15" s="1"/>
  <c r="F17"/>
  <c r="J17" s="1"/>
  <c r="M17" s="1"/>
  <c r="F23"/>
  <c r="J23" s="1"/>
  <c r="L23" s="1"/>
  <c r="M23" s="1"/>
  <c r="F25"/>
  <c r="J25" s="1"/>
  <c r="L25" s="1"/>
  <c r="M25" s="1"/>
  <c r="F31"/>
  <c r="J31" s="1"/>
  <c r="L31" s="1"/>
  <c r="M31" s="1"/>
  <c r="F4"/>
  <c r="J4" s="1"/>
  <c r="F12"/>
  <c r="J12" s="1"/>
  <c r="F13"/>
  <c r="J13" s="1"/>
  <c r="L13" s="1"/>
  <c r="M13" s="1"/>
  <c r="F20"/>
  <c r="J20" s="1"/>
  <c r="F21"/>
  <c r="J21" s="1"/>
  <c r="L21" s="1"/>
  <c r="M21" s="1"/>
  <c r="F28"/>
  <c r="J28" s="1"/>
  <c r="F29"/>
  <c r="J29" s="1"/>
  <c r="L29" s="1"/>
  <c r="M29" s="1"/>
  <c r="F4" i="1"/>
  <c r="M3" s="1"/>
  <c r="F11"/>
  <c r="M23"/>
  <c r="F20"/>
  <c r="H30"/>
  <c r="H26"/>
  <c r="M25" s="1"/>
  <c r="H11"/>
  <c r="F5"/>
  <c r="F8"/>
  <c r="M7" s="1"/>
  <c r="F18"/>
  <c r="M19"/>
  <c r="M31"/>
  <c r="H12"/>
  <c r="F12" s="1"/>
  <c r="M11" s="1"/>
  <c r="H4"/>
  <c r="M27"/>
  <c r="F10"/>
  <c r="M9" s="1"/>
  <c r="F16"/>
  <c r="M15" s="1"/>
  <c r="H5"/>
  <c r="M21"/>
  <c r="F23"/>
  <c r="F21"/>
  <c r="H21"/>
  <c r="F19"/>
  <c r="K19" s="1"/>
  <c r="L19" s="1"/>
  <c r="M17"/>
  <c r="F17"/>
  <c r="H14"/>
  <c r="F15"/>
  <c r="F13"/>
  <c r="F9"/>
  <c r="H7"/>
  <c r="F7" s="1"/>
  <c r="K27"/>
  <c r="L27" s="1"/>
  <c r="L3"/>
  <c r="M5" i="4" l="1"/>
  <c r="K23" i="1"/>
  <c r="L23" s="1"/>
  <c r="K11"/>
  <c r="L11" s="1"/>
  <c r="M29"/>
  <c r="K29"/>
  <c r="L29" s="1"/>
  <c r="K25"/>
  <c r="L25" s="1"/>
  <c r="K5"/>
  <c r="L5" s="1"/>
  <c r="M5"/>
  <c r="K7"/>
  <c r="L7" s="1"/>
  <c r="K31"/>
  <c r="L31" s="1"/>
  <c r="F14"/>
  <c r="K21"/>
  <c r="L21" s="1"/>
  <c r="K17"/>
  <c r="L17" s="1"/>
  <c r="K15"/>
  <c r="L15" s="1"/>
  <c r="K9"/>
  <c r="L9" s="1"/>
  <c r="M13" l="1"/>
  <c r="K13"/>
  <c r="L13" s="1"/>
</calcChain>
</file>

<file path=xl/sharedStrings.xml><?xml version="1.0" encoding="utf-8"?>
<sst xmlns="http://schemas.openxmlformats.org/spreadsheetml/2006/main" count="32" uniqueCount="17">
  <si>
    <t>x1</t>
  </si>
  <si>
    <t>y1</t>
  </si>
  <si>
    <t>x2</t>
  </si>
  <si>
    <t>y2</t>
  </si>
  <si>
    <t>ypeak</t>
  </si>
  <si>
    <t>Peak coordinate</t>
  </si>
  <si>
    <t>max</t>
  </si>
  <si>
    <t>peak height</t>
  </si>
  <si>
    <t>Enhancement Ratio</t>
  </si>
  <si>
    <t>Resonance enhancement ratio</t>
  </si>
  <si>
    <t>lambda res</t>
  </si>
  <si>
    <t>lambda off</t>
  </si>
  <si>
    <t>slope</t>
  </si>
  <si>
    <t>yint</t>
  </si>
  <si>
    <t>delta</t>
  </si>
  <si>
    <t>Limit?</t>
  </si>
  <si>
    <t>Predicted peak height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</si>
</sst>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opLeftCell="G1" workbookViewId="0">
      <selection activeCell="K5" sqref="K5:K6"/>
    </sheetView>
  </sheetViews>
  <sheetFormatPr defaultRowHeight="15"/>
  <cols>
    <col min="1" max="1" width="15.42578125" bestFit="1" customWidth="1"/>
    <col min="8" max="8" width="12.7109375" bestFit="1" customWidth="1"/>
    <col min="10" max="10" width="12" bestFit="1" customWidth="1"/>
    <col min="11" max="11" width="18.42578125" bestFit="1" customWidth="1"/>
    <col min="12" max="12" width="28.42578125" bestFit="1" customWidth="1"/>
  </cols>
  <sheetData>
    <row r="1" spans="1:13">
      <c r="A1" t="s">
        <v>10</v>
      </c>
      <c r="B1">
        <v>532</v>
      </c>
      <c r="C1" t="s">
        <v>11</v>
      </c>
      <c r="D1">
        <v>473</v>
      </c>
      <c r="E1" t="s">
        <v>14</v>
      </c>
      <c r="F1">
        <v>80</v>
      </c>
    </row>
    <row r="2" spans="1:13">
      <c r="A2" t="s">
        <v>5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12</v>
      </c>
      <c r="H2" t="s">
        <v>13</v>
      </c>
      <c r="I2" t="s">
        <v>6</v>
      </c>
      <c r="J2" t="s">
        <v>7</v>
      </c>
      <c r="K2" t="s">
        <v>8</v>
      </c>
      <c r="L2" t="s">
        <v>9</v>
      </c>
      <c r="M2" t="s">
        <v>15</v>
      </c>
    </row>
    <row r="3" spans="1:13">
      <c r="A3" s="3">
        <v>753</v>
      </c>
      <c r="B3" s="2">
        <v>730</v>
      </c>
      <c r="C3" s="2">
        <v>4966</v>
      </c>
      <c r="D3" s="2">
        <v>778</v>
      </c>
      <c r="E3" s="2">
        <v>5198</v>
      </c>
      <c r="F3" s="2">
        <f>G3*(A3)+H3</f>
        <v>5077.166666666667</v>
      </c>
      <c r="G3" s="2">
        <f>(E3-C3)/(D3-B3)</f>
        <v>4.833333333333333</v>
      </c>
      <c r="H3" s="2">
        <f>C3-B3*G3</f>
        <v>1437.666666666667</v>
      </c>
      <c r="I3" s="2">
        <v>6205</v>
      </c>
      <c r="J3" s="2">
        <f t="shared" ref="J3:J9" si="0">IF(I3-F3&gt;F$1,I3-F3,F$1)</f>
        <v>1127.833333333333</v>
      </c>
      <c r="K3" s="3">
        <f>J3/J4</f>
        <v>11.43786140023126</v>
      </c>
      <c r="L3" s="3">
        <f>K3*B$1^4/(D$1^4)</f>
        <v>18.304033242626069</v>
      </c>
      <c r="M3" s="3" t="str">
        <f>IF(J4&lt;=F$1,"YES","NO")</f>
        <v>NO</v>
      </c>
    </row>
    <row r="4" spans="1:13">
      <c r="A4" s="3"/>
      <c r="B4" s="1">
        <v>730</v>
      </c>
      <c r="C4" s="1">
        <v>861</v>
      </c>
      <c r="D4" s="1">
        <v>768</v>
      </c>
      <c r="E4" s="1">
        <v>784</v>
      </c>
      <c r="F4" s="1">
        <f>G4*(A3)+H4</f>
        <v>814.39473684210498</v>
      </c>
      <c r="G4" s="1">
        <f>(E4-C4)/(D4-B4)</f>
        <v>-2.0263157894736841</v>
      </c>
      <c r="H4" s="1">
        <f t="shared" ref="H4:H32" si="1">C4-B4*G4</f>
        <v>2340.2105263157891</v>
      </c>
      <c r="I4" s="1">
        <v>913</v>
      </c>
      <c r="J4" s="1">
        <f t="shared" si="0"/>
        <v>98.605263157895024</v>
      </c>
      <c r="K4" s="3"/>
      <c r="L4" s="3"/>
      <c r="M4" s="3"/>
    </row>
    <row r="5" spans="1:13">
      <c r="A5" s="3">
        <v>1003</v>
      </c>
      <c r="B5" s="2">
        <v>858</v>
      </c>
      <c r="C5" s="2">
        <v>5766</v>
      </c>
      <c r="D5" s="2">
        <v>1026</v>
      </c>
      <c r="E5" s="2">
        <v>6386</v>
      </c>
      <c r="F5" s="2">
        <f t="shared" ref="F5:F31" si="2">G5*(A5)+H5</f>
        <v>6301.1190476190477</v>
      </c>
      <c r="G5" s="2">
        <f t="shared" ref="G5:G32" si="3">(E5-C5)/(D5-B5)</f>
        <v>3.6904761904761907</v>
      </c>
      <c r="H5" s="2">
        <f t="shared" si="1"/>
        <v>2599.5714285714284</v>
      </c>
      <c r="I5" s="2">
        <v>6825</v>
      </c>
      <c r="J5" s="2">
        <f t="shared" si="0"/>
        <v>523.88095238095229</v>
      </c>
      <c r="K5" s="3">
        <f>J5/J6</f>
        <v>6.548511904761904</v>
      </c>
      <c r="L5" s="3">
        <f>K5*B$1^4/(D$1^4)</f>
        <v>10.479597137981663</v>
      </c>
      <c r="M5" s="3" t="str">
        <f>IF(J6&lt;=F$1,"YES","NO")</f>
        <v>YES</v>
      </c>
    </row>
    <row r="6" spans="1:13">
      <c r="A6" s="3"/>
      <c r="B6" s="1">
        <v>923</v>
      </c>
      <c r="C6" s="1">
        <v>784</v>
      </c>
      <c r="D6" s="1">
        <v>1026.5</v>
      </c>
      <c r="E6" s="1">
        <v>990</v>
      </c>
      <c r="F6" s="1">
        <f>G6*(A5)+H6</f>
        <v>943.22705314009681</v>
      </c>
      <c r="G6" s="1">
        <f t="shared" si="3"/>
        <v>1.9903381642512077</v>
      </c>
      <c r="H6" s="1">
        <f t="shared" si="1"/>
        <v>-1053.0821256038646</v>
      </c>
      <c r="I6" s="1">
        <v>997</v>
      </c>
      <c r="J6" s="1">
        <f t="shared" si="0"/>
        <v>80</v>
      </c>
      <c r="K6" s="3"/>
      <c r="L6" s="3"/>
      <c r="M6" s="3"/>
    </row>
    <row r="7" spans="1:13">
      <c r="A7" s="3">
        <v>1127</v>
      </c>
      <c r="B7" s="2">
        <v>1100</v>
      </c>
      <c r="C7" s="2">
        <v>7186</v>
      </c>
      <c r="D7" s="2">
        <v>1149</v>
      </c>
      <c r="E7" s="2">
        <v>7444</v>
      </c>
      <c r="F7" s="2">
        <f t="shared" si="2"/>
        <v>7328.1632653061224</v>
      </c>
      <c r="G7" s="2">
        <f t="shared" si="3"/>
        <v>5.2653061224489797</v>
      </c>
      <c r="H7" s="2">
        <f t="shared" si="1"/>
        <v>1394.1632653061224</v>
      </c>
      <c r="I7" s="2">
        <v>7960</v>
      </c>
      <c r="J7" s="2">
        <f t="shared" si="0"/>
        <v>631.83673469387759</v>
      </c>
      <c r="K7" s="3">
        <f>J7/J8</f>
        <v>5.5859829196904824</v>
      </c>
      <c r="L7" s="3">
        <f>K7*B$1^4/(D$1^4)</f>
        <v>8.9392600134749607</v>
      </c>
      <c r="M7" s="3" t="str">
        <f>IF(J8&lt;=F$1,"YES","NO")</f>
        <v>NO</v>
      </c>
    </row>
    <row r="8" spans="1:13">
      <c r="A8" s="3"/>
      <c r="B8" s="1">
        <v>1113</v>
      </c>
      <c r="C8" s="1">
        <v>1274</v>
      </c>
      <c r="D8" s="1">
        <v>1149</v>
      </c>
      <c r="E8" s="1">
        <v>1248</v>
      </c>
      <c r="F8" s="1">
        <f>G8*(A7)+H8</f>
        <v>1263.8888888888891</v>
      </c>
      <c r="G8" s="1">
        <f t="shared" si="3"/>
        <v>-0.72222222222222221</v>
      </c>
      <c r="H8" s="1">
        <f t="shared" si="1"/>
        <v>2077.8333333333335</v>
      </c>
      <c r="I8" s="1">
        <v>1377</v>
      </c>
      <c r="J8" s="1">
        <f t="shared" si="0"/>
        <v>113.11111111111086</v>
      </c>
      <c r="K8" s="3"/>
      <c r="L8" s="3"/>
      <c r="M8" s="3"/>
    </row>
    <row r="9" spans="1:13">
      <c r="A9" s="3">
        <v>1212</v>
      </c>
      <c r="B9" s="2">
        <v>1187</v>
      </c>
      <c r="C9" s="2">
        <v>7392</v>
      </c>
      <c r="D9" s="2">
        <v>1278</v>
      </c>
      <c r="E9" s="2">
        <v>8090</v>
      </c>
      <c r="F9" s="2">
        <f t="shared" si="2"/>
        <v>7583.7582417582416</v>
      </c>
      <c r="G9" s="2">
        <f t="shared" si="3"/>
        <v>7.6703296703296706</v>
      </c>
      <c r="H9" s="2">
        <f t="shared" si="1"/>
        <v>-1712.6813186813197</v>
      </c>
      <c r="I9" s="2">
        <v>8477</v>
      </c>
      <c r="J9" s="2">
        <f t="shared" si="0"/>
        <v>893.24175824175836</v>
      </c>
      <c r="K9" s="3">
        <f>J9/J10</f>
        <v>11.16552197802198</v>
      </c>
      <c r="L9" s="3">
        <f>K9*B$1^4/(D$1^4)</f>
        <v>17.868207902296675</v>
      </c>
      <c r="M9" s="3" t="str">
        <f>IF(J10&lt;=F$1,"YES","NO")</f>
        <v>YES</v>
      </c>
    </row>
    <row r="10" spans="1:13">
      <c r="A10" s="3"/>
      <c r="B10" s="1">
        <v>1194</v>
      </c>
      <c r="C10" s="1">
        <v>1274</v>
      </c>
      <c r="D10" s="1">
        <v>1236</v>
      </c>
      <c r="E10" s="1">
        <v>1480</v>
      </c>
      <c r="F10" s="1">
        <f>G10*(A9)+H10</f>
        <v>1362.2857142857147</v>
      </c>
      <c r="G10" s="1">
        <f t="shared" si="3"/>
        <v>4.9047619047619051</v>
      </c>
      <c r="H10" s="1">
        <f t="shared" si="1"/>
        <v>-4582.2857142857147</v>
      </c>
      <c r="I10" s="1">
        <v>1379</v>
      </c>
      <c r="J10" s="1">
        <f>IF(I10-F10&gt;F$1,I10-F10,F$1)</f>
        <v>80</v>
      </c>
      <c r="K10" s="3"/>
      <c r="L10" s="3"/>
      <c r="M10" s="3"/>
    </row>
    <row r="11" spans="1:13">
      <c r="A11" s="3">
        <v>1226</v>
      </c>
      <c r="B11" s="2"/>
      <c r="C11" s="2"/>
      <c r="D11" s="2"/>
      <c r="E11" s="2"/>
      <c r="F11" s="2" t="e">
        <f t="shared" si="2"/>
        <v>#DIV/0!</v>
      </c>
      <c r="G11" s="2" t="e">
        <f t="shared" si="3"/>
        <v>#DIV/0!</v>
      </c>
      <c r="H11" s="2" t="e">
        <f t="shared" si="1"/>
        <v>#DIV/0!</v>
      </c>
      <c r="I11" s="2"/>
      <c r="J11" s="2" t="e">
        <f t="shared" ref="J11:J32" si="4">IF(I11-F11&gt;F$1,I11-F11,F$1)</f>
        <v>#DIV/0!</v>
      </c>
      <c r="K11" s="3" t="e">
        <f>J11/J12</f>
        <v>#DIV/0!</v>
      </c>
      <c r="L11" s="3" t="e">
        <f>K11*B$1^4/(D$1^4)</f>
        <v>#DIV/0!</v>
      </c>
      <c r="M11" s="3" t="e">
        <f>IF(J12&lt;=F$1,"YES","NO")</f>
        <v>#DIV/0!</v>
      </c>
    </row>
    <row r="12" spans="1:13">
      <c r="A12" s="3"/>
      <c r="B12" s="1"/>
      <c r="C12" s="1"/>
      <c r="D12" s="1"/>
      <c r="E12" s="1"/>
      <c r="F12" s="1" t="e">
        <f t="shared" si="2"/>
        <v>#DIV/0!</v>
      </c>
      <c r="G12" s="1" t="e">
        <f t="shared" si="3"/>
        <v>#DIV/0!</v>
      </c>
      <c r="H12" s="1" t="e">
        <f t="shared" si="1"/>
        <v>#DIV/0!</v>
      </c>
      <c r="I12" s="1"/>
      <c r="J12" s="1" t="e">
        <f t="shared" si="4"/>
        <v>#DIV/0!</v>
      </c>
      <c r="K12" s="3"/>
      <c r="L12" s="3"/>
      <c r="M12" s="3"/>
    </row>
    <row r="13" spans="1:13">
      <c r="A13" s="3">
        <v>1337</v>
      </c>
      <c r="B13" s="2">
        <v>1326</v>
      </c>
      <c r="C13" s="2">
        <v>8296</v>
      </c>
      <c r="D13" s="2">
        <v>1378</v>
      </c>
      <c r="E13" s="2">
        <v>8193</v>
      </c>
      <c r="F13" s="2">
        <f t="shared" si="2"/>
        <v>8274.211538461539</v>
      </c>
      <c r="G13" s="2">
        <f t="shared" si="3"/>
        <v>-1.9807692307692308</v>
      </c>
      <c r="H13" s="2">
        <f t="shared" si="1"/>
        <v>10922.5</v>
      </c>
      <c r="I13" s="2">
        <v>8555</v>
      </c>
      <c r="J13" s="2">
        <f t="shared" si="4"/>
        <v>280.78846153846098</v>
      </c>
      <c r="K13" s="3">
        <f>J13/J14</f>
        <v>3.5098557692307621</v>
      </c>
      <c r="L13" s="3">
        <f>K13*B$1^4/(D$1^4)</f>
        <v>5.6168294429169965</v>
      </c>
      <c r="M13" s="3" t="str">
        <f>IF(J14&lt;=F$1,"YES","NO")</f>
        <v>YES</v>
      </c>
    </row>
    <row r="14" spans="1:13">
      <c r="A14" s="3"/>
      <c r="B14" s="1">
        <v>1313</v>
      </c>
      <c r="C14" s="1">
        <v>1481</v>
      </c>
      <c r="D14" s="1">
        <v>1339</v>
      </c>
      <c r="E14" s="1">
        <v>1610</v>
      </c>
      <c r="F14" s="1">
        <f>G14*(A13)+H14</f>
        <v>1600.0769230769229</v>
      </c>
      <c r="G14" s="1">
        <f t="shared" si="3"/>
        <v>4.9615384615384617</v>
      </c>
      <c r="H14" s="1">
        <f t="shared" si="1"/>
        <v>-5033.5</v>
      </c>
      <c r="I14" s="1">
        <v>1641</v>
      </c>
      <c r="J14" s="1">
        <f t="shared" si="4"/>
        <v>80</v>
      </c>
      <c r="K14" s="3"/>
      <c r="L14" s="3"/>
      <c r="M14" s="3"/>
    </row>
    <row r="15" spans="1:13">
      <c r="A15" s="3">
        <v>1371</v>
      </c>
      <c r="B15" s="2">
        <v>1326</v>
      </c>
      <c r="C15" s="2">
        <v>8296</v>
      </c>
      <c r="D15" s="2">
        <v>1378</v>
      </c>
      <c r="E15" s="2">
        <v>8193</v>
      </c>
      <c r="F15" s="2">
        <f t="shared" si="2"/>
        <v>8206.8653846153848</v>
      </c>
      <c r="G15" s="2">
        <f t="shared" si="3"/>
        <v>-1.9807692307692308</v>
      </c>
      <c r="H15" s="2">
        <f t="shared" si="1"/>
        <v>10922.5</v>
      </c>
      <c r="I15" s="2">
        <v>8606</v>
      </c>
      <c r="J15" s="2">
        <f t="shared" si="4"/>
        <v>399.13461538461524</v>
      </c>
      <c r="K15" s="3">
        <f>J15/J16</f>
        <v>2.6236726782403426</v>
      </c>
      <c r="L15" s="3">
        <f>K15*B$1^4/(D$1^4)</f>
        <v>4.1986688105269421</v>
      </c>
      <c r="M15" s="3" t="str">
        <f>IF(J16&lt;=F$1,"YES","NO")</f>
        <v>NO</v>
      </c>
    </row>
    <row r="16" spans="1:13">
      <c r="A16" s="3"/>
      <c r="B16" s="1">
        <v>1348</v>
      </c>
      <c r="C16" s="1">
        <v>1658</v>
      </c>
      <c r="D16" s="1">
        <v>1387</v>
      </c>
      <c r="E16" s="1">
        <v>1729</v>
      </c>
      <c r="F16" s="1">
        <f>G16*(A15)+H16</f>
        <v>1699.8717948717945</v>
      </c>
      <c r="G16" s="1">
        <f t="shared" si="3"/>
        <v>1.8205128205128205</v>
      </c>
      <c r="H16" s="1">
        <f t="shared" si="1"/>
        <v>-796.05128205128221</v>
      </c>
      <c r="I16" s="1">
        <v>1852</v>
      </c>
      <c r="J16" s="1">
        <f t="shared" si="4"/>
        <v>152.12820512820554</v>
      </c>
      <c r="K16" s="3"/>
      <c r="L16" s="3"/>
      <c r="M16" s="3"/>
    </row>
    <row r="17" spans="1:13">
      <c r="A17" s="3">
        <v>1397</v>
      </c>
      <c r="B17" s="2">
        <v>1383</v>
      </c>
      <c r="C17" s="2">
        <v>8107</v>
      </c>
      <c r="D17" s="2">
        <v>1412</v>
      </c>
      <c r="E17" s="2">
        <v>7772</v>
      </c>
      <c r="F17" s="2">
        <f t="shared" si="2"/>
        <v>7945.2758620689656</v>
      </c>
      <c r="G17" s="2">
        <f t="shared" si="3"/>
        <v>-11.551724137931034</v>
      </c>
      <c r="H17" s="2">
        <f t="shared" si="1"/>
        <v>24083.03448275862</v>
      </c>
      <c r="I17" s="2">
        <v>8124</v>
      </c>
      <c r="J17" s="2">
        <f t="shared" si="4"/>
        <v>178.72413793103442</v>
      </c>
      <c r="K17" s="3">
        <f>J17/J18</f>
        <v>2.2340517241379301</v>
      </c>
      <c r="L17" s="3">
        <f>K17*B$1^4/(D$1^4)</f>
        <v>3.5751575922698251</v>
      </c>
      <c r="M17" s="3" t="str">
        <f>IF(J18&lt;=F$1,"YES","NO")</f>
        <v>YES</v>
      </c>
    </row>
    <row r="18" spans="1:13">
      <c r="A18" s="3"/>
      <c r="B18" s="1">
        <v>1388</v>
      </c>
      <c r="C18" s="1">
        <v>1729</v>
      </c>
      <c r="D18" s="1">
        <v>1406</v>
      </c>
      <c r="E18" s="1">
        <v>1659</v>
      </c>
      <c r="F18" s="1">
        <f>G18*(A17)+H18</f>
        <v>1694</v>
      </c>
      <c r="G18" s="1">
        <f t="shared" si="3"/>
        <v>-3.8888888888888888</v>
      </c>
      <c r="H18" s="1">
        <f t="shared" si="1"/>
        <v>7126.7777777777774</v>
      </c>
      <c r="I18" s="1">
        <v>1396</v>
      </c>
      <c r="J18" s="1">
        <f t="shared" si="4"/>
        <v>80</v>
      </c>
      <c r="K18" s="3"/>
      <c r="L18" s="3"/>
      <c r="M18" s="3"/>
    </row>
    <row r="19" spans="1:13">
      <c r="A19" s="3">
        <v>1448</v>
      </c>
      <c r="B19" s="2">
        <v>1412</v>
      </c>
      <c r="C19" s="2">
        <v>7701</v>
      </c>
      <c r="D19" s="2">
        <v>1479</v>
      </c>
      <c r="E19" s="2">
        <v>7331</v>
      </c>
      <c r="F19" s="2">
        <f t="shared" si="2"/>
        <v>7502.1940298507461</v>
      </c>
      <c r="G19" s="2">
        <f t="shared" si="3"/>
        <v>-5.5223880597014929</v>
      </c>
      <c r="H19" s="2">
        <f t="shared" si="1"/>
        <v>15498.611940298508</v>
      </c>
      <c r="I19" s="2">
        <v>7859</v>
      </c>
      <c r="J19" s="2">
        <f t="shared" si="4"/>
        <v>356.80597014925388</v>
      </c>
      <c r="K19" s="3">
        <f>J19/J20</f>
        <v>4.4600746268656737</v>
      </c>
      <c r="L19" s="3">
        <f>K19*B$1^4/(D$1^4)</f>
        <v>7.1374666450401074</v>
      </c>
      <c r="M19" s="3" t="str">
        <f>IF(J20&lt;=F$1,"YES","NO")</f>
        <v>YES</v>
      </c>
    </row>
    <row r="20" spans="1:13">
      <c r="A20" s="3"/>
      <c r="B20" s="1">
        <v>1435</v>
      </c>
      <c r="C20" s="1">
        <v>1659</v>
      </c>
      <c r="D20" s="1">
        <v>1454</v>
      </c>
      <c r="E20" s="1">
        <v>1712</v>
      </c>
      <c r="F20" s="1">
        <f>G20*(A19)+H20</f>
        <v>1695.2631578947367</v>
      </c>
      <c r="G20" s="1">
        <f t="shared" si="3"/>
        <v>2.7894736842105261</v>
      </c>
      <c r="H20" s="1">
        <f t="shared" si="1"/>
        <v>-2343.894736842105</v>
      </c>
      <c r="I20" s="1">
        <v>1677</v>
      </c>
      <c r="J20" s="1">
        <f t="shared" si="4"/>
        <v>80</v>
      </c>
      <c r="K20" s="3"/>
      <c r="L20" s="3"/>
      <c r="M20" s="3"/>
    </row>
    <row r="21" spans="1:13">
      <c r="A21" s="3">
        <v>1547</v>
      </c>
      <c r="B21" s="2">
        <v>1519</v>
      </c>
      <c r="C21" s="2">
        <v>7173</v>
      </c>
      <c r="D21" s="2">
        <v>1669</v>
      </c>
      <c r="E21" s="2">
        <v>6926</v>
      </c>
      <c r="F21" s="2">
        <f t="shared" si="2"/>
        <v>7126.8933333333334</v>
      </c>
      <c r="G21" s="2">
        <f t="shared" si="3"/>
        <v>-1.6466666666666667</v>
      </c>
      <c r="H21" s="2">
        <f t="shared" si="1"/>
        <v>9674.2866666666669</v>
      </c>
      <c r="I21" s="2">
        <v>7683</v>
      </c>
      <c r="J21" s="2">
        <f t="shared" si="4"/>
        <v>556.10666666666657</v>
      </c>
      <c r="K21" s="3">
        <f>J21/J22</f>
        <v>2.9566661603119155</v>
      </c>
      <c r="L21" s="3">
        <f>K21*B$1^4/(D$1^4)</f>
        <v>4.7315589682353263</v>
      </c>
      <c r="M21" s="3" t="str">
        <f>IF(J22&lt;=F$1,"YES","NO")</f>
        <v>NO</v>
      </c>
    </row>
    <row r="22" spans="1:13">
      <c r="A22" s="3"/>
      <c r="B22" s="1">
        <v>1535</v>
      </c>
      <c r="C22" s="1">
        <v>1835</v>
      </c>
      <c r="D22" s="1">
        <v>1675</v>
      </c>
      <c r="E22" s="1">
        <v>1694</v>
      </c>
      <c r="F22" s="1">
        <f>G22*(A21)+H22</f>
        <v>1822.9142857142858</v>
      </c>
      <c r="G22" s="1">
        <f t="shared" si="3"/>
        <v>-1.0071428571428571</v>
      </c>
      <c r="H22" s="1">
        <f t="shared" si="1"/>
        <v>3380.9642857142858</v>
      </c>
      <c r="I22" s="1">
        <v>2011</v>
      </c>
      <c r="J22" s="1">
        <f t="shared" si="4"/>
        <v>188.08571428571418</v>
      </c>
      <c r="K22" s="3"/>
      <c r="L22" s="3"/>
      <c r="M22" s="3"/>
    </row>
    <row r="23" spans="1:13">
      <c r="A23" s="3">
        <v>1563</v>
      </c>
      <c r="B23" s="2">
        <v>1519</v>
      </c>
      <c r="C23" s="2">
        <v>7173</v>
      </c>
      <c r="D23" s="2">
        <v>1669</v>
      </c>
      <c r="E23" s="2">
        <v>6926</v>
      </c>
      <c r="F23" s="2">
        <f t="shared" si="2"/>
        <v>7100.5466666666671</v>
      </c>
      <c r="G23" s="2">
        <f t="shared" si="3"/>
        <v>-1.6466666666666667</v>
      </c>
      <c r="H23" s="2">
        <f t="shared" si="1"/>
        <v>9674.2866666666669</v>
      </c>
      <c r="I23" s="2">
        <v>8265</v>
      </c>
      <c r="J23" s="2">
        <f t="shared" si="4"/>
        <v>1164.4533333333329</v>
      </c>
      <c r="K23" s="3">
        <f>J23/J24</f>
        <v>3.0627389093459585</v>
      </c>
      <c r="L23" s="3">
        <f>K23*B$1^4/(D$1^4)</f>
        <v>4.9013074077833521</v>
      </c>
      <c r="M23" s="3" t="str">
        <f>IF(J24&lt;=F$1,"YES","NO")</f>
        <v>NO</v>
      </c>
    </row>
    <row r="24" spans="1:13">
      <c r="A24" s="3"/>
      <c r="B24" s="1">
        <v>1535</v>
      </c>
      <c r="C24" s="1">
        <v>1835</v>
      </c>
      <c r="D24" s="1">
        <v>1675</v>
      </c>
      <c r="E24" s="1">
        <v>1694</v>
      </c>
      <c r="F24" s="1">
        <f>G24*(A23)+H24</f>
        <v>1806.8000000000002</v>
      </c>
      <c r="G24" s="1">
        <f t="shared" si="3"/>
        <v>-1.0071428571428571</v>
      </c>
      <c r="H24" s="1">
        <f t="shared" si="1"/>
        <v>3380.9642857142858</v>
      </c>
      <c r="I24" s="1">
        <v>2187</v>
      </c>
      <c r="J24" s="1">
        <f t="shared" si="4"/>
        <v>380.19999999999982</v>
      </c>
      <c r="K24" s="3"/>
      <c r="L24" s="3"/>
      <c r="M24" s="3"/>
    </row>
    <row r="25" spans="1:13">
      <c r="A25" s="3">
        <v>1583</v>
      </c>
      <c r="B25" s="2">
        <v>1519</v>
      </c>
      <c r="C25" s="2">
        <v>7173</v>
      </c>
      <c r="D25" s="2">
        <v>1669</v>
      </c>
      <c r="E25" s="2">
        <v>6926</v>
      </c>
      <c r="F25" s="2">
        <f>G25*(A25)+H25</f>
        <v>7067.6133333333328</v>
      </c>
      <c r="G25" s="2">
        <f t="shared" si="3"/>
        <v>-1.6466666666666667</v>
      </c>
      <c r="H25" s="2">
        <f t="shared" si="1"/>
        <v>9674.2866666666669</v>
      </c>
      <c r="I25" s="2">
        <v>8882</v>
      </c>
      <c r="J25" s="2">
        <f t="shared" si="4"/>
        <v>1814.3866666666672</v>
      </c>
      <c r="K25" s="3">
        <f>J25/J26</f>
        <v>3.2437826701401327</v>
      </c>
      <c r="L25" s="3">
        <f>K25*B$1^4/(D$1^4)</f>
        <v>5.1910321124278411</v>
      </c>
      <c r="M25" s="3" t="str">
        <f>IF(J26&lt;=F$1,"YES","NO")</f>
        <v>NO</v>
      </c>
    </row>
    <row r="26" spans="1:13">
      <c r="A26" s="3"/>
      <c r="B26" s="1">
        <v>1535</v>
      </c>
      <c r="C26" s="1">
        <v>1835</v>
      </c>
      <c r="D26" s="1">
        <v>1675</v>
      </c>
      <c r="E26" s="1">
        <v>1694</v>
      </c>
      <c r="F26" s="1">
        <f>G26*(A25)+H26</f>
        <v>1786.6571428571431</v>
      </c>
      <c r="G26" s="1">
        <f t="shared" si="3"/>
        <v>-1.0071428571428571</v>
      </c>
      <c r="H26" s="1">
        <f t="shared" si="1"/>
        <v>3380.9642857142858</v>
      </c>
      <c r="I26" s="1">
        <v>2346</v>
      </c>
      <c r="J26" s="1">
        <f t="shared" si="4"/>
        <v>559.34285714285693</v>
      </c>
      <c r="K26" s="3"/>
      <c r="L26" s="3"/>
      <c r="M26" s="3"/>
    </row>
    <row r="27" spans="1:13">
      <c r="A27" s="3">
        <v>1604</v>
      </c>
      <c r="B27" s="2">
        <v>1519</v>
      </c>
      <c r="C27" s="2">
        <v>7173</v>
      </c>
      <c r="D27" s="2">
        <v>1669</v>
      </c>
      <c r="E27" s="2">
        <v>6926</v>
      </c>
      <c r="F27" s="2">
        <f t="shared" si="2"/>
        <v>7033.0333333333328</v>
      </c>
      <c r="G27" s="2">
        <f t="shared" si="3"/>
        <v>-1.6466666666666667</v>
      </c>
      <c r="H27" s="2">
        <f t="shared" si="1"/>
        <v>9674.2866666666669</v>
      </c>
      <c r="I27" s="2">
        <v>9146</v>
      </c>
      <c r="J27" s="2">
        <f t="shared" si="4"/>
        <v>2112.9666666666672</v>
      </c>
      <c r="K27" s="3">
        <f>J27/J28</f>
        <v>3.1607916884819098</v>
      </c>
      <c r="L27" s="3">
        <f>K27*B$1^4/(D$1^4)</f>
        <v>5.058221472924938</v>
      </c>
      <c r="M27" s="3" t="str">
        <f>IF(J28&lt;=F$1,"YES","NO")</f>
        <v>NO</v>
      </c>
    </row>
    <row r="28" spans="1:13">
      <c r="A28" s="3"/>
      <c r="B28" s="1">
        <v>1535</v>
      </c>
      <c r="C28" s="1">
        <v>1835</v>
      </c>
      <c r="D28" s="1">
        <v>1675</v>
      </c>
      <c r="E28" s="1">
        <v>1694</v>
      </c>
      <c r="F28" s="1">
        <f>G28*(A27)+H28</f>
        <v>1765.507142857143</v>
      </c>
      <c r="G28" s="1">
        <f t="shared" si="3"/>
        <v>-1.0071428571428571</v>
      </c>
      <c r="H28" s="1">
        <f t="shared" si="1"/>
        <v>3380.9642857142858</v>
      </c>
      <c r="I28" s="1">
        <v>2434</v>
      </c>
      <c r="J28" s="1">
        <f t="shared" si="4"/>
        <v>668.49285714285702</v>
      </c>
      <c r="K28" s="3"/>
      <c r="L28" s="3"/>
      <c r="M28" s="3"/>
    </row>
    <row r="29" spans="1:13">
      <c r="A29" s="3">
        <v>1620</v>
      </c>
      <c r="B29" s="2">
        <v>1519</v>
      </c>
      <c r="C29" s="2">
        <v>7173</v>
      </c>
      <c r="D29" s="2">
        <v>1669</v>
      </c>
      <c r="E29" s="2">
        <v>6926</v>
      </c>
      <c r="F29" s="2">
        <f t="shared" si="2"/>
        <v>7006.6866666666665</v>
      </c>
      <c r="G29" s="2">
        <f t="shared" si="3"/>
        <v>-1.6466666666666667</v>
      </c>
      <c r="H29" s="2">
        <f t="shared" si="1"/>
        <v>9674.2866666666669</v>
      </c>
      <c r="I29" s="2">
        <v>8247</v>
      </c>
      <c r="J29" s="2">
        <f t="shared" si="4"/>
        <v>1240.3133333333335</v>
      </c>
      <c r="K29" s="3">
        <f>J29/J30</f>
        <v>2.6188653444938805</v>
      </c>
      <c r="L29" s="3">
        <f>K29*B$1^4/(D$1^4)</f>
        <v>4.190975624394973</v>
      </c>
      <c r="M29" s="3" t="str">
        <f>IF(J30&lt;=F$1,"YES","NO")</f>
        <v>NO</v>
      </c>
    </row>
    <row r="30" spans="1:13">
      <c r="A30" s="3"/>
      <c r="B30" s="1">
        <v>1535</v>
      </c>
      <c r="C30" s="1">
        <v>1835</v>
      </c>
      <c r="D30" s="1">
        <v>1675</v>
      </c>
      <c r="E30" s="1">
        <v>1694</v>
      </c>
      <c r="F30" s="1">
        <f>G30*(A29)+H30</f>
        <v>1749.3928571428573</v>
      </c>
      <c r="G30" s="1">
        <f t="shared" si="3"/>
        <v>-1.0071428571428571</v>
      </c>
      <c r="H30" s="1">
        <f t="shared" si="1"/>
        <v>3380.9642857142858</v>
      </c>
      <c r="I30" s="1">
        <v>2223</v>
      </c>
      <c r="J30" s="1">
        <f t="shared" si="4"/>
        <v>473.60714285714266</v>
      </c>
      <c r="K30" s="3"/>
      <c r="L30" s="3"/>
      <c r="M30" s="3"/>
    </row>
    <row r="31" spans="1:13">
      <c r="A31" s="3">
        <v>1639</v>
      </c>
      <c r="B31" s="2">
        <v>1519</v>
      </c>
      <c r="C31" s="2">
        <v>7173</v>
      </c>
      <c r="D31" s="2">
        <v>1669</v>
      </c>
      <c r="E31" s="2">
        <v>6926</v>
      </c>
      <c r="F31" s="2">
        <f t="shared" si="2"/>
        <v>6975.4</v>
      </c>
      <c r="G31" s="2">
        <f t="shared" si="3"/>
        <v>-1.6466666666666667</v>
      </c>
      <c r="H31" s="2">
        <f t="shared" si="1"/>
        <v>9674.2866666666669</v>
      </c>
      <c r="I31" s="2">
        <v>8177</v>
      </c>
      <c r="J31" s="2">
        <f t="shared" si="4"/>
        <v>1201.6000000000004</v>
      </c>
      <c r="K31" s="3">
        <f>J31/J32</f>
        <v>15.020000000000005</v>
      </c>
      <c r="L31" s="3">
        <f>K31*B$1^4/(D$1^4)</f>
        <v>24.036537048672841</v>
      </c>
      <c r="M31" s="3" t="str">
        <f>IF(J32&lt;=F$1,"YES","NO")</f>
        <v>YES</v>
      </c>
    </row>
    <row r="32" spans="1:13">
      <c r="A32" s="3"/>
      <c r="B32" s="1">
        <v>1535</v>
      </c>
      <c r="C32" s="1">
        <v>1835</v>
      </c>
      <c r="D32" s="1">
        <v>1675</v>
      </c>
      <c r="E32" s="1">
        <v>1694</v>
      </c>
      <c r="F32" s="1">
        <f>G32*(A31)+H32</f>
        <v>1730.257142857143</v>
      </c>
      <c r="G32" s="1">
        <f t="shared" si="3"/>
        <v>-1.0071428571428571</v>
      </c>
      <c r="H32" s="1">
        <f t="shared" si="1"/>
        <v>3380.9642857142858</v>
      </c>
      <c r="I32" s="1">
        <v>1642</v>
      </c>
      <c r="J32" s="1">
        <f t="shared" si="4"/>
        <v>80</v>
      </c>
      <c r="K32" s="3"/>
      <c r="L32" s="3"/>
      <c r="M32" s="3"/>
    </row>
  </sheetData>
  <mergeCells count="60">
    <mergeCell ref="A3:A4"/>
    <mergeCell ref="K3:K4"/>
    <mergeCell ref="A5:A6"/>
    <mergeCell ref="K5:K6"/>
    <mergeCell ref="A7:A8"/>
    <mergeCell ref="K7:K8"/>
    <mergeCell ref="A9:A10"/>
    <mergeCell ref="K9:K10"/>
    <mergeCell ref="A11:A12"/>
    <mergeCell ref="K11:K12"/>
    <mergeCell ref="A13:A14"/>
    <mergeCell ref="K13:K14"/>
    <mergeCell ref="A31:A32"/>
    <mergeCell ref="K31:K32"/>
    <mergeCell ref="A21:A22"/>
    <mergeCell ref="K21:K22"/>
    <mergeCell ref="A23:A24"/>
    <mergeCell ref="K23:K24"/>
    <mergeCell ref="A25:A26"/>
    <mergeCell ref="K25:K26"/>
    <mergeCell ref="L13:L14"/>
    <mergeCell ref="A27:A28"/>
    <mergeCell ref="K27:K28"/>
    <mergeCell ref="A29:A30"/>
    <mergeCell ref="K29:K30"/>
    <mergeCell ref="A15:A16"/>
    <mergeCell ref="K15:K16"/>
    <mergeCell ref="A17:A18"/>
    <mergeCell ref="K17:K18"/>
    <mergeCell ref="A19:A20"/>
    <mergeCell ref="K19:K20"/>
    <mergeCell ref="L3:L4"/>
    <mergeCell ref="L5:L6"/>
    <mergeCell ref="L7:L8"/>
    <mergeCell ref="L9:L10"/>
    <mergeCell ref="L11:L12"/>
    <mergeCell ref="L27:L28"/>
    <mergeCell ref="L29:L30"/>
    <mergeCell ref="L31:L32"/>
    <mergeCell ref="M3:M4"/>
    <mergeCell ref="M5:M6"/>
    <mergeCell ref="M7:M8"/>
    <mergeCell ref="M9:M10"/>
    <mergeCell ref="M11:M12"/>
    <mergeCell ref="M13:M14"/>
    <mergeCell ref="M15:M16"/>
    <mergeCell ref="L15:L16"/>
    <mergeCell ref="L17:L18"/>
    <mergeCell ref="L19:L20"/>
    <mergeCell ref="L21:L22"/>
    <mergeCell ref="L23:L24"/>
    <mergeCell ref="L25:L26"/>
    <mergeCell ref="M29:M30"/>
    <mergeCell ref="M31:M32"/>
    <mergeCell ref="M17:M18"/>
    <mergeCell ref="M19:M20"/>
    <mergeCell ref="M21:M22"/>
    <mergeCell ref="M23:M24"/>
    <mergeCell ref="M25:M26"/>
    <mergeCell ref="M27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F13" workbookViewId="0">
      <selection activeCell="L31" sqref="L31:L32"/>
    </sheetView>
  </sheetViews>
  <sheetFormatPr defaultRowHeight="15"/>
  <cols>
    <col min="1" max="1" width="15.42578125" bestFit="1" customWidth="1"/>
    <col min="8" max="8" width="12.7109375" bestFit="1" customWidth="1"/>
    <col min="10" max="10" width="12" bestFit="1" customWidth="1"/>
    <col min="11" max="11" width="18.42578125" bestFit="1" customWidth="1"/>
    <col min="12" max="12" width="28.42578125" bestFit="1" customWidth="1"/>
  </cols>
  <sheetData>
    <row r="1" spans="1:13">
      <c r="A1" t="s">
        <v>10</v>
      </c>
      <c r="B1">
        <v>532</v>
      </c>
      <c r="C1" t="s">
        <v>11</v>
      </c>
      <c r="D1">
        <v>473</v>
      </c>
      <c r="E1" t="s">
        <v>14</v>
      </c>
      <c r="F1">
        <v>204</v>
      </c>
    </row>
    <row r="2" spans="1:13">
      <c r="A2" t="s">
        <v>5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12</v>
      </c>
      <c r="H2" t="s">
        <v>13</v>
      </c>
      <c r="I2" t="s">
        <v>6</v>
      </c>
      <c r="J2" t="s">
        <v>7</v>
      </c>
      <c r="K2" t="s">
        <v>8</v>
      </c>
      <c r="L2" t="s">
        <v>16</v>
      </c>
      <c r="M2" t="s">
        <v>15</v>
      </c>
    </row>
    <row r="3" spans="1:13">
      <c r="A3" s="3">
        <v>753</v>
      </c>
      <c r="B3" s="2">
        <v>725</v>
      </c>
      <c r="C3" s="2">
        <v>23109</v>
      </c>
      <c r="D3" s="2">
        <v>779</v>
      </c>
      <c r="E3" s="2">
        <v>23739</v>
      </c>
      <c r="F3" s="2">
        <f>G3*(A3)+H3</f>
        <v>23435.666666666668</v>
      </c>
      <c r="G3" s="2">
        <f>(E3-C3)/(D3-B3)</f>
        <v>11.666666666666666</v>
      </c>
      <c r="H3" s="2">
        <f>C3-B3*G3</f>
        <v>14650.666666666668</v>
      </c>
      <c r="I3" s="2">
        <v>24054</v>
      </c>
      <c r="J3" s="2">
        <f t="shared" ref="J3:J9" si="0">IF(I3-F3&gt;F$1,I3-F3,F$1)</f>
        <v>618.33333333333212</v>
      </c>
      <c r="K3" s="3">
        <f>'whole blood'!K3:K4</f>
        <v>11.43786140023126</v>
      </c>
      <c r="L3" s="3">
        <f>J3/K3</f>
        <v>54.060222597279434</v>
      </c>
      <c r="M3" s="3" t="str">
        <f>IF(L3&lt;=F$1,"YES","NO")</f>
        <v>YES</v>
      </c>
    </row>
    <row r="4" spans="1:13">
      <c r="A4" s="3"/>
      <c r="B4" s="1">
        <v>730</v>
      </c>
      <c r="C4" s="1">
        <v>861</v>
      </c>
      <c r="D4" s="1">
        <v>768</v>
      </c>
      <c r="E4" s="1">
        <v>784</v>
      </c>
      <c r="F4" s="1">
        <f>G4*(A3)+H4</f>
        <v>814.39473684210498</v>
      </c>
      <c r="G4" s="1">
        <f>(E4-C4)/(D4-B4)</f>
        <v>-2.0263157894736841</v>
      </c>
      <c r="H4" s="1">
        <f t="shared" ref="H4:H32" si="1">C4-B4*G4</f>
        <v>2340.2105263157891</v>
      </c>
      <c r="I4" s="1">
        <v>913</v>
      </c>
      <c r="J4" s="1">
        <f t="shared" si="0"/>
        <v>204</v>
      </c>
      <c r="K4" s="3"/>
      <c r="L4" s="3"/>
      <c r="M4" s="3"/>
    </row>
    <row r="5" spans="1:13">
      <c r="A5" s="3">
        <v>1003</v>
      </c>
      <c r="B5" s="2">
        <v>854</v>
      </c>
      <c r="C5" s="2">
        <v>24579</v>
      </c>
      <c r="D5" s="2">
        <v>1027</v>
      </c>
      <c r="E5" s="2">
        <v>26386</v>
      </c>
      <c r="F5" s="2">
        <f>G5*(A5)+H5</f>
        <v>26135.317919075143</v>
      </c>
      <c r="G5" s="2">
        <f t="shared" ref="G5:G32" si="2">(E5-C5)/(D5-B5)</f>
        <v>10.445086705202312</v>
      </c>
      <c r="H5" s="2">
        <f>C5-B5*G5</f>
        <v>15658.895953757225</v>
      </c>
      <c r="I5" s="2">
        <v>25523</v>
      </c>
      <c r="J5" s="2">
        <f>IF(I5-F5&gt;F$1,I5-F5,F$1)</f>
        <v>204</v>
      </c>
      <c r="K5" s="3">
        <f>'whole blood'!K5:K6</f>
        <v>6.548511904761904</v>
      </c>
      <c r="L5" s="3">
        <f>J5/K5</f>
        <v>31.152115620597193</v>
      </c>
      <c r="M5" s="3" t="str">
        <f t="shared" ref="M5" si="3">IF(L5&lt;=F$1,"YES","NO")</f>
        <v>YES</v>
      </c>
    </row>
    <row r="6" spans="1:13">
      <c r="A6" s="3"/>
      <c r="B6" s="1">
        <v>923</v>
      </c>
      <c r="C6" s="1">
        <v>784</v>
      </c>
      <c r="D6" s="1">
        <v>1026.5</v>
      </c>
      <c r="E6" s="1">
        <v>990</v>
      </c>
      <c r="F6" s="1">
        <f>G6*(A5)+H6</f>
        <v>943.22705314009681</v>
      </c>
      <c r="G6" s="1">
        <f t="shared" si="2"/>
        <v>1.9903381642512077</v>
      </c>
      <c r="H6" s="1">
        <f t="shared" si="1"/>
        <v>-1053.0821256038646</v>
      </c>
      <c r="I6" s="1">
        <v>997</v>
      </c>
      <c r="J6" s="1">
        <f t="shared" si="0"/>
        <v>204</v>
      </c>
      <c r="K6" s="3"/>
      <c r="L6" s="3"/>
      <c r="M6" s="3"/>
    </row>
    <row r="7" spans="1:13">
      <c r="A7" s="3">
        <v>1127</v>
      </c>
      <c r="B7" s="2">
        <v>1103</v>
      </c>
      <c r="C7" s="2">
        <v>24264</v>
      </c>
      <c r="D7" s="2">
        <v>1152</v>
      </c>
      <c r="E7" s="2">
        <v>24159</v>
      </c>
      <c r="F7" s="2">
        <f t="shared" ref="F5:F31" si="4">G7*(A7)+H7</f>
        <v>24212.571428571428</v>
      </c>
      <c r="G7" s="2">
        <f t="shared" si="2"/>
        <v>-2.1428571428571428</v>
      </c>
      <c r="H7" s="2">
        <f t="shared" si="1"/>
        <v>26627.571428571428</v>
      </c>
      <c r="I7" s="2">
        <v>24999</v>
      </c>
      <c r="J7" s="2">
        <f t="shared" si="0"/>
        <v>786.42857142857247</v>
      </c>
      <c r="K7" s="3">
        <f>'whole blood'!K7:K8</f>
        <v>5.5859829196904824</v>
      </c>
      <c r="L7" s="3">
        <f>J7/K7</f>
        <v>140.78606804478883</v>
      </c>
      <c r="M7" s="3" t="str">
        <f t="shared" ref="M7" si="5">IF(L7&lt;=F$1,"YES","NO")</f>
        <v>YES</v>
      </c>
    </row>
    <row r="8" spans="1:13">
      <c r="A8" s="3"/>
      <c r="B8" s="1">
        <v>1113</v>
      </c>
      <c r="C8" s="1">
        <v>1274</v>
      </c>
      <c r="D8" s="1">
        <v>1149</v>
      </c>
      <c r="E8" s="1">
        <v>1248</v>
      </c>
      <c r="F8" s="1">
        <f>G8*(A7)+H8</f>
        <v>1263.8888888888891</v>
      </c>
      <c r="G8" s="1">
        <f t="shared" si="2"/>
        <v>-0.72222222222222221</v>
      </c>
      <c r="H8" s="1">
        <f t="shared" si="1"/>
        <v>2077.8333333333335</v>
      </c>
      <c r="I8" s="1">
        <v>1377</v>
      </c>
      <c r="J8" s="1">
        <f t="shared" si="0"/>
        <v>204</v>
      </c>
      <c r="K8" s="3"/>
      <c r="L8" s="3"/>
      <c r="M8" s="3"/>
    </row>
    <row r="9" spans="1:13">
      <c r="A9" s="3">
        <v>1212</v>
      </c>
      <c r="B9" s="2">
        <v>1195</v>
      </c>
      <c r="C9" s="2">
        <v>23949</v>
      </c>
      <c r="D9" s="2">
        <v>1271</v>
      </c>
      <c r="E9" s="2">
        <v>25943</v>
      </c>
      <c r="F9" s="2">
        <f>G9*(A9)+H9</f>
        <v>24395.026315789473</v>
      </c>
      <c r="G9" s="2">
        <f t="shared" si="2"/>
        <v>26.236842105263158</v>
      </c>
      <c r="H9" s="2">
        <f t="shared" si="1"/>
        <v>-7404.0263157894733</v>
      </c>
      <c r="I9" s="2">
        <v>25418</v>
      </c>
      <c r="J9" s="2">
        <f t="shared" si="0"/>
        <v>1022.9736842105267</v>
      </c>
      <c r="K9" s="3">
        <f>'whole blood'!K9:K10</f>
        <v>11.16552197802198</v>
      </c>
      <c r="L9" s="3">
        <f t="shared" ref="L9" si="6">J9/K9</f>
        <v>91.618975469676244</v>
      </c>
      <c r="M9" s="3" t="str">
        <f t="shared" ref="M9" si="7">IF(L9&lt;=F$1,"YES","NO")</f>
        <v>YES</v>
      </c>
    </row>
    <row r="10" spans="1:13">
      <c r="A10" s="3"/>
      <c r="B10" s="1">
        <v>1194</v>
      </c>
      <c r="C10" s="1">
        <v>1274</v>
      </c>
      <c r="D10" s="1">
        <v>1236</v>
      </c>
      <c r="E10" s="1">
        <v>1480</v>
      </c>
      <c r="F10" s="1">
        <f>G10*(A9)+H10</f>
        <v>1362.2857142857147</v>
      </c>
      <c r="G10" s="1">
        <f t="shared" si="2"/>
        <v>4.9047619047619051</v>
      </c>
      <c r="H10" s="1">
        <f t="shared" si="1"/>
        <v>-4582.2857142857147</v>
      </c>
      <c r="I10" s="1">
        <v>1379</v>
      </c>
      <c r="J10" s="1">
        <f>IF(I10-F10&gt;F$1,I10-F10,F$1)</f>
        <v>204</v>
      </c>
      <c r="K10" s="3"/>
      <c r="L10" s="3"/>
      <c r="M10" s="3"/>
    </row>
    <row r="11" spans="1:13">
      <c r="A11" s="3">
        <v>1226</v>
      </c>
      <c r="B11" s="2"/>
      <c r="C11" s="2"/>
      <c r="D11" s="2"/>
      <c r="E11" s="2"/>
      <c r="F11" s="2" t="e">
        <f t="shared" si="4"/>
        <v>#DIV/0!</v>
      </c>
      <c r="G11" s="2" t="e">
        <f t="shared" si="2"/>
        <v>#DIV/0!</v>
      </c>
      <c r="H11" s="2" t="e">
        <f t="shared" si="1"/>
        <v>#DIV/0!</v>
      </c>
      <c r="I11" s="2"/>
      <c r="J11" s="2" t="e">
        <f t="shared" ref="J11:J32" si="8">IF(I11-F11&gt;F$1,I11-F11,F$1)</f>
        <v>#DIV/0!</v>
      </c>
      <c r="K11" s="3" t="e">
        <f>'whole blood'!K11:K12</f>
        <v>#DIV/0!</v>
      </c>
      <c r="L11" s="3" t="e">
        <f t="shared" ref="L11" si="9">J11/K11</f>
        <v>#DIV/0!</v>
      </c>
      <c r="M11" s="3" t="e">
        <f t="shared" ref="M11" si="10">IF(L11&lt;=F$1,"YES","NO")</f>
        <v>#DIV/0!</v>
      </c>
    </row>
    <row r="12" spans="1:13">
      <c r="A12" s="3"/>
      <c r="B12" s="1"/>
      <c r="C12" s="1"/>
      <c r="D12" s="1"/>
      <c r="E12" s="1"/>
      <c r="F12" s="1" t="e">
        <f t="shared" si="4"/>
        <v>#DIV/0!</v>
      </c>
      <c r="G12" s="1" t="e">
        <f t="shared" si="2"/>
        <v>#DIV/0!</v>
      </c>
      <c r="H12" s="1" t="e">
        <f t="shared" si="1"/>
        <v>#DIV/0!</v>
      </c>
      <c r="I12" s="1"/>
      <c r="J12" s="1" t="e">
        <f t="shared" si="8"/>
        <v>#DIV/0!</v>
      </c>
      <c r="K12" s="3"/>
      <c r="L12" s="3"/>
      <c r="M12" s="3"/>
    </row>
    <row r="13" spans="1:13">
      <c r="A13" s="3">
        <v>1337</v>
      </c>
      <c r="B13" s="2">
        <v>1287</v>
      </c>
      <c r="C13" s="2">
        <v>26153</v>
      </c>
      <c r="D13" s="2">
        <v>1341</v>
      </c>
      <c r="E13" s="2">
        <v>27728</v>
      </c>
      <c r="F13" s="2">
        <f t="shared" si="4"/>
        <v>27611.333333333336</v>
      </c>
      <c r="G13" s="2">
        <f t="shared" si="2"/>
        <v>29.166666666666668</v>
      </c>
      <c r="H13" s="2">
        <f t="shared" si="1"/>
        <v>-11384.5</v>
      </c>
      <c r="I13" s="2">
        <v>27413</v>
      </c>
      <c r="J13" s="2">
        <f t="shared" si="8"/>
        <v>204</v>
      </c>
      <c r="K13" s="3">
        <f>'whole blood'!K13:K14</f>
        <v>3.5098557692307621</v>
      </c>
      <c r="L13" s="3">
        <f t="shared" ref="L13" si="11">J13/K13</f>
        <v>58.12204643517579</v>
      </c>
      <c r="M13" s="3" t="str">
        <f t="shared" ref="M13" si="12">IF(L13&lt;=F$1,"YES","NO")</f>
        <v>YES</v>
      </c>
    </row>
    <row r="14" spans="1:13">
      <c r="A14" s="3"/>
      <c r="B14" s="1">
        <v>1313</v>
      </c>
      <c r="C14" s="1">
        <v>1481</v>
      </c>
      <c r="D14" s="1">
        <v>1339</v>
      </c>
      <c r="E14" s="1">
        <v>1610</v>
      </c>
      <c r="F14" s="1">
        <f>G14*(A13)+H14</f>
        <v>1600.0769230769229</v>
      </c>
      <c r="G14" s="1">
        <f t="shared" si="2"/>
        <v>4.9615384615384617</v>
      </c>
      <c r="H14" s="1">
        <f t="shared" si="1"/>
        <v>-5033.5</v>
      </c>
      <c r="I14" s="1">
        <v>1641</v>
      </c>
      <c r="J14" s="1">
        <f t="shared" si="8"/>
        <v>204</v>
      </c>
      <c r="K14" s="3"/>
      <c r="L14" s="3"/>
      <c r="M14" s="3"/>
    </row>
    <row r="15" spans="1:13">
      <c r="A15" s="3">
        <v>1371</v>
      </c>
      <c r="B15" s="2">
        <v>1341</v>
      </c>
      <c r="C15" s="2">
        <v>27833</v>
      </c>
      <c r="D15" s="2">
        <v>1378</v>
      </c>
      <c r="E15" s="2">
        <v>28463</v>
      </c>
      <c r="F15" s="2">
        <f t="shared" si="4"/>
        <v>28343.810810810814</v>
      </c>
      <c r="G15" s="2">
        <f t="shared" si="2"/>
        <v>17.027027027027028</v>
      </c>
      <c r="H15" s="2">
        <f t="shared" si="1"/>
        <v>4999.7567567567567</v>
      </c>
      <c r="I15" s="2">
        <v>28673</v>
      </c>
      <c r="J15" s="2">
        <f t="shared" si="8"/>
        <v>329.18918918918644</v>
      </c>
      <c r="K15" s="3">
        <f>'whole blood'!K15:K16</f>
        <v>2.6236726782403426</v>
      </c>
      <c r="L15" s="3">
        <f t="shared" ref="L15" si="13">J15/K15</f>
        <v>125.46884827491843</v>
      </c>
      <c r="M15" s="3" t="str">
        <f t="shared" ref="M15" si="14">IF(L15&lt;=F$1,"YES","NO")</f>
        <v>YES</v>
      </c>
    </row>
    <row r="16" spans="1:13">
      <c r="A16" s="3"/>
      <c r="B16" s="1">
        <v>1378</v>
      </c>
      <c r="C16" s="1">
        <v>28463</v>
      </c>
      <c r="D16" s="1">
        <v>1411</v>
      </c>
      <c r="E16" s="1">
        <v>27728</v>
      </c>
      <c r="F16" s="1">
        <f>G16*(A15)+H16</f>
        <v>28618.909090909092</v>
      </c>
      <c r="G16" s="1">
        <f t="shared" si="2"/>
        <v>-22.272727272727273</v>
      </c>
      <c r="H16" s="1">
        <f t="shared" si="1"/>
        <v>59154.818181818184</v>
      </c>
      <c r="I16" s="1">
        <v>1852</v>
      </c>
      <c r="J16" s="1">
        <f t="shared" si="8"/>
        <v>204</v>
      </c>
      <c r="K16" s="3"/>
      <c r="L16" s="3"/>
      <c r="M16" s="3"/>
    </row>
    <row r="17" spans="1:13">
      <c r="A17" s="3">
        <v>1397</v>
      </c>
      <c r="B17" s="2">
        <v>1378</v>
      </c>
      <c r="C17" s="2">
        <v>28463</v>
      </c>
      <c r="D17" s="2">
        <v>1411</v>
      </c>
      <c r="E17" s="2">
        <v>27728</v>
      </c>
      <c r="F17" s="2">
        <f t="shared" si="4"/>
        <v>28039.818181818184</v>
      </c>
      <c r="G17" s="2">
        <f t="shared" si="2"/>
        <v>-22.272727272727273</v>
      </c>
      <c r="H17" s="2">
        <f t="shared" si="1"/>
        <v>59154.818181818184</v>
      </c>
      <c r="I17" s="2">
        <v>28778</v>
      </c>
      <c r="J17" s="2">
        <f t="shared" si="8"/>
        <v>738.1818181818162</v>
      </c>
      <c r="K17" s="3">
        <f>'whole blood'!K17:K18</f>
        <v>2.2340517241379301</v>
      </c>
      <c r="L17" s="3">
        <f>J17/K17</f>
        <v>330.42288600845347</v>
      </c>
      <c r="M17" s="3" t="str">
        <f t="shared" ref="M17" si="15">IF(L17&lt;=F$1,"YES","NO")</f>
        <v>NO</v>
      </c>
    </row>
    <row r="18" spans="1:13">
      <c r="A18" s="3"/>
      <c r="B18" s="1">
        <v>1388</v>
      </c>
      <c r="C18" s="1">
        <v>1729</v>
      </c>
      <c r="D18" s="1">
        <v>1406</v>
      </c>
      <c r="E18" s="1">
        <v>1659</v>
      </c>
      <c r="F18" s="1">
        <f>G18*(A17)+H18</f>
        <v>1694</v>
      </c>
      <c r="G18" s="1">
        <f t="shared" si="2"/>
        <v>-3.8888888888888888</v>
      </c>
      <c r="H18" s="1">
        <f t="shared" si="1"/>
        <v>7126.7777777777774</v>
      </c>
      <c r="I18" s="1">
        <v>1396</v>
      </c>
      <c r="J18" s="1">
        <f t="shared" si="8"/>
        <v>204</v>
      </c>
      <c r="K18" s="3"/>
      <c r="L18" s="3"/>
      <c r="M18" s="3"/>
    </row>
    <row r="19" spans="1:13">
      <c r="A19" s="3">
        <v>1448</v>
      </c>
      <c r="B19" s="2">
        <v>1422</v>
      </c>
      <c r="C19" s="2">
        <v>27623</v>
      </c>
      <c r="D19" s="2">
        <v>1481</v>
      </c>
      <c r="E19" s="2">
        <v>26993</v>
      </c>
      <c r="F19" s="2">
        <f t="shared" si="4"/>
        <v>27345.372881355936</v>
      </c>
      <c r="G19" s="2">
        <f t="shared" si="2"/>
        <v>-10.677966101694915</v>
      </c>
      <c r="H19" s="2">
        <f t="shared" si="1"/>
        <v>42807.067796610172</v>
      </c>
      <c r="I19" s="2">
        <v>27728</v>
      </c>
      <c r="J19" s="2">
        <f t="shared" si="8"/>
        <v>382.62711864406447</v>
      </c>
      <c r="K19" s="3">
        <f>'whole blood'!K19:K20</f>
        <v>4.4600746268656737</v>
      </c>
      <c r="L19" s="3">
        <f t="shared" ref="L19" si="16">J19/K19</f>
        <v>85.789398307210931</v>
      </c>
      <c r="M19" s="3" t="str">
        <f t="shared" ref="M19" si="17">IF(L19&lt;=F$1,"YES","NO")</f>
        <v>YES</v>
      </c>
    </row>
    <row r="20" spans="1:13">
      <c r="A20" s="3"/>
      <c r="B20" s="1">
        <v>1435</v>
      </c>
      <c r="C20" s="1">
        <v>1659</v>
      </c>
      <c r="D20" s="1">
        <v>1454</v>
      </c>
      <c r="E20" s="1">
        <v>1712</v>
      </c>
      <c r="F20" s="1">
        <f>G20*(A19)+H20</f>
        <v>1695.2631578947367</v>
      </c>
      <c r="G20" s="1">
        <f t="shared" si="2"/>
        <v>2.7894736842105261</v>
      </c>
      <c r="H20" s="1">
        <f t="shared" si="1"/>
        <v>-2343.894736842105</v>
      </c>
      <c r="I20" s="1">
        <v>1677</v>
      </c>
      <c r="J20" s="1">
        <f t="shared" si="8"/>
        <v>204</v>
      </c>
      <c r="K20" s="3"/>
      <c r="L20" s="3"/>
      <c r="M20" s="3"/>
    </row>
    <row r="21" spans="1:13">
      <c r="A21" s="3">
        <v>1547</v>
      </c>
      <c r="B21" s="2">
        <v>1524</v>
      </c>
      <c r="C21" s="2">
        <v>26678</v>
      </c>
      <c r="D21" s="2">
        <v>1676</v>
      </c>
      <c r="E21" s="2">
        <v>26783</v>
      </c>
      <c r="F21" s="2">
        <f t="shared" si="4"/>
        <v>26693.888157894737</v>
      </c>
      <c r="G21" s="2">
        <f t="shared" si="2"/>
        <v>0.69078947368421051</v>
      </c>
      <c r="H21" s="2">
        <f t="shared" si="1"/>
        <v>25625.236842105263</v>
      </c>
      <c r="I21" s="2">
        <v>27740</v>
      </c>
      <c r="J21" s="2">
        <f t="shared" si="8"/>
        <v>1046.1118421052633</v>
      </c>
      <c r="K21" s="3">
        <f>'whole blood'!K21:K22</f>
        <v>2.9566661603119155</v>
      </c>
      <c r="L21" s="3">
        <f t="shared" ref="L21" si="18">J21/K21</f>
        <v>353.81466333517449</v>
      </c>
      <c r="M21" s="3" t="str">
        <f t="shared" ref="M21" si="19">IF(L21&lt;=F$1,"YES","NO")</f>
        <v>NO</v>
      </c>
    </row>
    <row r="22" spans="1:13">
      <c r="A22" s="3"/>
      <c r="B22" s="1">
        <v>1535</v>
      </c>
      <c r="C22" s="1">
        <v>1835</v>
      </c>
      <c r="D22" s="1">
        <v>1675</v>
      </c>
      <c r="E22" s="1">
        <v>1694</v>
      </c>
      <c r="F22" s="1">
        <f>G22*(A21)+H22</f>
        <v>1822.9142857142858</v>
      </c>
      <c r="G22" s="1">
        <f t="shared" si="2"/>
        <v>-1.0071428571428571</v>
      </c>
      <c r="H22" s="1">
        <f t="shared" si="1"/>
        <v>3380.9642857142858</v>
      </c>
      <c r="I22" s="1">
        <v>2011</v>
      </c>
      <c r="J22" s="1">
        <f t="shared" si="8"/>
        <v>204</v>
      </c>
      <c r="K22" s="3"/>
      <c r="L22" s="3"/>
      <c r="M22" s="3"/>
    </row>
    <row r="23" spans="1:13">
      <c r="A23" s="3">
        <v>1563</v>
      </c>
      <c r="B23" s="2">
        <v>1524</v>
      </c>
      <c r="C23" s="2">
        <v>26678</v>
      </c>
      <c r="D23" s="2">
        <v>1676</v>
      </c>
      <c r="E23" s="2">
        <v>26783</v>
      </c>
      <c r="F23" s="2">
        <f t="shared" si="4"/>
        <v>26704.940789473683</v>
      </c>
      <c r="G23" s="2">
        <f t="shared" si="2"/>
        <v>0.69078947368421051</v>
      </c>
      <c r="H23" s="2">
        <f t="shared" si="1"/>
        <v>25625.236842105263</v>
      </c>
      <c r="I23" s="2">
        <v>27809</v>
      </c>
      <c r="J23" s="2">
        <f t="shared" si="8"/>
        <v>1104.0592105263167</v>
      </c>
      <c r="K23" s="3">
        <f>'whole blood'!K23:K24</f>
        <v>3.0627389093459585</v>
      </c>
      <c r="L23" s="3">
        <f t="shared" ref="L23" si="20">J23/K23</f>
        <v>360.48100840632424</v>
      </c>
      <c r="M23" s="3" t="str">
        <f t="shared" ref="M23" si="21">IF(L23&lt;=F$1,"YES","NO")</f>
        <v>NO</v>
      </c>
    </row>
    <row r="24" spans="1:13">
      <c r="A24" s="3"/>
      <c r="B24" s="1">
        <v>1535</v>
      </c>
      <c r="C24" s="1">
        <v>1835</v>
      </c>
      <c r="D24" s="1">
        <v>1675</v>
      </c>
      <c r="E24" s="1">
        <v>1694</v>
      </c>
      <c r="F24" s="1">
        <f>G24*(A23)+H24</f>
        <v>1806.8000000000002</v>
      </c>
      <c r="G24" s="1">
        <f t="shared" si="2"/>
        <v>-1.0071428571428571</v>
      </c>
      <c r="H24" s="1">
        <f t="shared" si="1"/>
        <v>3380.9642857142858</v>
      </c>
      <c r="I24" s="1">
        <v>2187</v>
      </c>
      <c r="J24" s="1">
        <f t="shared" si="8"/>
        <v>380.19999999999982</v>
      </c>
      <c r="K24" s="3"/>
      <c r="L24" s="3"/>
      <c r="M24" s="3"/>
    </row>
    <row r="25" spans="1:13">
      <c r="A25" s="3">
        <v>1583</v>
      </c>
      <c r="B25" s="2">
        <v>1524</v>
      </c>
      <c r="C25" s="2">
        <v>26678</v>
      </c>
      <c r="D25" s="2">
        <v>1676</v>
      </c>
      <c r="E25" s="2">
        <v>26783</v>
      </c>
      <c r="F25" s="2">
        <f>G25*(A25)+H25</f>
        <v>26718.75657894737</v>
      </c>
      <c r="G25" s="2">
        <f t="shared" si="2"/>
        <v>0.69078947368421051</v>
      </c>
      <c r="H25" s="2">
        <f t="shared" si="1"/>
        <v>25625.236842105263</v>
      </c>
      <c r="I25" s="2">
        <v>30095</v>
      </c>
      <c r="J25" s="2">
        <f t="shared" si="8"/>
        <v>3376.2434210526299</v>
      </c>
      <c r="K25" s="3">
        <f>'whole blood'!K25:K26</f>
        <v>3.2437826701401327</v>
      </c>
      <c r="L25" s="3">
        <f t="shared" ref="L25" si="22">J25/K25</f>
        <v>1040.835273007601</v>
      </c>
      <c r="M25" s="3" t="str">
        <f t="shared" ref="M25" si="23">IF(L25&lt;=F$1,"YES","NO")</f>
        <v>NO</v>
      </c>
    </row>
    <row r="26" spans="1:13">
      <c r="A26" s="3"/>
      <c r="B26" s="1">
        <v>1535</v>
      </c>
      <c r="C26" s="1">
        <v>1835</v>
      </c>
      <c r="D26" s="1">
        <v>1675</v>
      </c>
      <c r="E26" s="1">
        <v>1694</v>
      </c>
      <c r="F26" s="1">
        <f>G26*(A25)+H26</f>
        <v>1786.6571428571431</v>
      </c>
      <c r="G26" s="1">
        <f t="shared" si="2"/>
        <v>-1.0071428571428571</v>
      </c>
      <c r="H26" s="1">
        <f t="shared" si="1"/>
        <v>3380.9642857142858</v>
      </c>
      <c r="I26" s="1">
        <v>2346</v>
      </c>
      <c r="J26" s="1">
        <f t="shared" si="8"/>
        <v>559.34285714285693</v>
      </c>
      <c r="K26" s="3"/>
      <c r="L26" s="3"/>
      <c r="M26" s="3"/>
    </row>
    <row r="27" spans="1:13">
      <c r="A27" s="3">
        <v>1604</v>
      </c>
      <c r="B27" s="2">
        <v>1524</v>
      </c>
      <c r="C27" s="2">
        <v>26678</v>
      </c>
      <c r="D27" s="2">
        <v>1676</v>
      </c>
      <c r="E27" s="2">
        <v>26783</v>
      </c>
      <c r="F27" s="2">
        <f t="shared" si="4"/>
        <v>26733.263157894737</v>
      </c>
      <c r="G27" s="2">
        <f t="shared" si="2"/>
        <v>0.69078947368421051</v>
      </c>
      <c r="H27" s="2">
        <f t="shared" si="1"/>
        <v>25625.236842105263</v>
      </c>
      <c r="I27" s="2">
        <v>28086</v>
      </c>
      <c r="J27" s="2">
        <f t="shared" si="8"/>
        <v>1352.7368421052633</v>
      </c>
      <c r="K27" s="3">
        <f>'whole blood'!K27:K28</f>
        <v>3.1607916884819098</v>
      </c>
      <c r="L27" s="3">
        <f t="shared" ref="L27" si="24">J27/K27</f>
        <v>427.97405695373953</v>
      </c>
      <c r="M27" s="3" t="str">
        <f t="shared" ref="M27" si="25">IF(L27&lt;=F$1,"YES","NO")</f>
        <v>NO</v>
      </c>
    </row>
    <row r="28" spans="1:13">
      <c r="A28" s="3"/>
      <c r="B28" s="1">
        <v>1535</v>
      </c>
      <c r="C28" s="1">
        <v>1835</v>
      </c>
      <c r="D28" s="1">
        <v>1675</v>
      </c>
      <c r="E28" s="1">
        <v>1694</v>
      </c>
      <c r="F28" s="1">
        <f>G28*(A27)+H28</f>
        <v>1765.507142857143</v>
      </c>
      <c r="G28" s="1">
        <f t="shared" si="2"/>
        <v>-1.0071428571428571</v>
      </c>
      <c r="H28" s="1">
        <f t="shared" si="1"/>
        <v>3380.9642857142858</v>
      </c>
      <c r="I28" s="1">
        <v>2434</v>
      </c>
      <c r="J28" s="1">
        <f t="shared" si="8"/>
        <v>668.49285714285702</v>
      </c>
      <c r="K28" s="3"/>
      <c r="L28" s="3"/>
      <c r="M28" s="3"/>
    </row>
    <row r="29" spans="1:13">
      <c r="A29" s="3">
        <v>1620</v>
      </c>
      <c r="B29" s="2">
        <v>1524</v>
      </c>
      <c r="C29" s="2">
        <v>26678</v>
      </c>
      <c r="D29" s="2">
        <v>1676</v>
      </c>
      <c r="E29" s="2">
        <v>26783</v>
      </c>
      <c r="F29" s="2">
        <f t="shared" si="4"/>
        <v>26744.315789473683</v>
      </c>
      <c r="G29" s="2">
        <f t="shared" si="2"/>
        <v>0.69078947368421051</v>
      </c>
      <c r="H29" s="2">
        <f t="shared" si="1"/>
        <v>25625.236842105263</v>
      </c>
      <c r="I29" s="2">
        <v>28640</v>
      </c>
      <c r="J29" s="2">
        <f t="shared" si="8"/>
        <v>1895.6842105263167</v>
      </c>
      <c r="K29" s="3">
        <f>'whole blood'!K29:K30</f>
        <v>2.6188653444938805</v>
      </c>
      <c r="L29" s="3">
        <f t="shared" ref="L29" si="26">J29/K29</f>
        <v>723.85707593250652</v>
      </c>
      <c r="M29" s="3" t="str">
        <f t="shared" ref="M29" si="27">IF(L29&lt;=F$1,"YES","NO")</f>
        <v>NO</v>
      </c>
    </row>
    <row r="30" spans="1:13">
      <c r="A30" s="3"/>
      <c r="B30" s="1">
        <v>1535</v>
      </c>
      <c r="C30" s="1">
        <v>1835</v>
      </c>
      <c r="D30" s="1">
        <v>1675</v>
      </c>
      <c r="E30" s="1">
        <v>1694</v>
      </c>
      <c r="F30" s="1">
        <f>G30*(A29)+H30</f>
        <v>1749.3928571428573</v>
      </c>
      <c r="G30" s="1">
        <f t="shared" si="2"/>
        <v>-1.0071428571428571</v>
      </c>
      <c r="H30" s="1">
        <f t="shared" si="1"/>
        <v>3380.9642857142858</v>
      </c>
      <c r="I30" s="1">
        <v>2223</v>
      </c>
      <c r="J30" s="1">
        <f t="shared" si="8"/>
        <v>473.60714285714266</v>
      </c>
      <c r="K30" s="3"/>
      <c r="L30" s="3"/>
      <c r="M30" s="3"/>
    </row>
    <row r="31" spans="1:13">
      <c r="A31" s="3">
        <v>1639</v>
      </c>
      <c r="B31" s="2">
        <v>1524</v>
      </c>
      <c r="C31" s="2">
        <v>26678</v>
      </c>
      <c r="D31" s="2">
        <v>1676</v>
      </c>
      <c r="E31" s="2">
        <v>26783</v>
      </c>
      <c r="F31" s="2">
        <f t="shared" si="4"/>
        <v>26757.440789473683</v>
      </c>
      <c r="G31" s="2">
        <f t="shared" si="2"/>
        <v>0.69078947368421051</v>
      </c>
      <c r="H31" s="2">
        <f t="shared" si="1"/>
        <v>25625.236842105263</v>
      </c>
      <c r="I31" s="2">
        <v>27601</v>
      </c>
      <c r="J31" s="2">
        <f t="shared" si="8"/>
        <v>843.55921052631675</v>
      </c>
      <c r="K31" s="3">
        <f>'whole blood'!K31:K32</f>
        <v>15.020000000000005</v>
      </c>
      <c r="L31" s="3">
        <f t="shared" ref="L31" si="28">J31/K31</f>
        <v>56.162397505080989</v>
      </c>
      <c r="M31" s="3" t="str">
        <f t="shared" ref="M31" si="29">IF(L31&lt;=F$1,"YES","NO")</f>
        <v>YES</v>
      </c>
    </row>
    <row r="32" spans="1:13">
      <c r="A32" s="3"/>
      <c r="B32" s="1">
        <v>1535</v>
      </c>
      <c r="C32" s="1">
        <v>1835</v>
      </c>
      <c r="D32" s="1">
        <v>1675</v>
      </c>
      <c r="E32" s="1">
        <v>1694</v>
      </c>
      <c r="F32" s="1">
        <f>G32*(A31)+H32</f>
        <v>1730.257142857143</v>
      </c>
      <c r="G32" s="1">
        <f t="shared" si="2"/>
        <v>-1.0071428571428571</v>
      </c>
      <c r="H32" s="1">
        <f t="shared" si="1"/>
        <v>3380.9642857142858</v>
      </c>
      <c r="I32" s="1">
        <v>1642</v>
      </c>
      <c r="J32" s="1">
        <f t="shared" si="8"/>
        <v>204</v>
      </c>
      <c r="K32" s="3"/>
      <c r="L32" s="3"/>
      <c r="M32" s="3"/>
    </row>
  </sheetData>
  <mergeCells count="60">
    <mergeCell ref="A3:A4"/>
    <mergeCell ref="K3:K4"/>
    <mergeCell ref="L3:L4"/>
    <mergeCell ref="M3:M4"/>
    <mergeCell ref="A5:A6"/>
    <mergeCell ref="K5:K6"/>
    <mergeCell ref="L5:L6"/>
    <mergeCell ref="M5:M6"/>
    <mergeCell ref="A7:A8"/>
    <mergeCell ref="K7:K8"/>
    <mergeCell ref="L7:L8"/>
    <mergeCell ref="M7:M8"/>
    <mergeCell ref="A9:A10"/>
    <mergeCell ref="K9:K10"/>
    <mergeCell ref="L9:L10"/>
    <mergeCell ref="M9:M10"/>
    <mergeCell ref="A11:A12"/>
    <mergeCell ref="K11:K12"/>
    <mergeCell ref="L11:L12"/>
    <mergeCell ref="M11:M12"/>
    <mergeCell ref="A13:A14"/>
    <mergeCell ref="K13:K14"/>
    <mergeCell ref="L13:L14"/>
    <mergeCell ref="M13:M14"/>
    <mergeCell ref="A15:A16"/>
    <mergeCell ref="K15:K16"/>
    <mergeCell ref="L15:L16"/>
    <mergeCell ref="M15:M16"/>
    <mergeCell ref="A17:A18"/>
    <mergeCell ref="K17:K18"/>
    <mergeCell ref="L17:L18"/>
    <mergeCell ref="M17:M18"/>
    <mergeCell ref="A19:A20"/>
    <mergeCell ref="K19:K20"/>
    <mergeCell ref="L19:L20"/>
    <mergeCell ref="M19:M20"/>
    <mergeCell ref="A21:A22"/>
    <mergeCell ref="K21:K22"/>
    <mergeCell ref="L21:L22"/>
    <mergeCell ref="M21:M22"/>
    <mergeCell ref="A23:A24"/>
    <mergeCell ref="K23:K24"/>
    <mergeCell ref="L23:L24"/>
    <mergeCell ref="M23:M24"/>
    <mergeCell ref="A25:A26"/>
    <mergeCell ref="K25:K26"/>
    <mergeCell ref="L25:L26"/>
    <mergeCell ref="M25:M26"/>
    <mergeCell ref="A31:A32"/>
    <mergeCell ref="K31:K32"/>
    <mergeCell ref="L31:L32"/>
    <mergeCell ref="M31:M32"/>
    <mergeCell ref="A27:A28"/>
    <mergeCell ref="K27:K28"/>
    <mergeCell ref="L27:L28"/>
    <mergeCell ref="M27:M28"/>
    <mergeCell ref="A29:A30"/>
    <mergeCell ref="K29:K30"/>
    <mergeCell ref="L29:L30"/>
    <mergeCell ref="M29:M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whole blood</vt:lpstr>
      <vt:lpstr>vessel sample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field-user.admin</dc:creator>
  <cp:lastModifiedBy>field-user.admin</cp:lastModifiedBy>
  <dcterms:created xsi:type="dcterms:W3CDTF">2019-02-27T20:20:55Z</dcterms:created>
  <dcterms:modified xsi:type="dcterms:W3CDTF">2019-03-08T19:42:50Z</dcterms:modified>
</cp:coreProperties>
</file>