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arme\Desktop\"/>
    </mc:Choice>
  </mc:AlternateContent>
  <xr:revisionPtr revIDLastSave="0" documentId="13_ncr:1_{9CCD5E01-6DB6-485B-8FB8-9D4954ECE9C1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Soil moisture " sheetId="1" r:id="rId1"/>
    <sheet name="CO2" sheetId="8" r:id="rId2"/>
    <sheet name="cumulative carbon" sheetId="9" r:id="rId3"/>
    <sheet name="correction" sheetId="10" r:id="rId4"/>
  </sheets>
  <externalReferences>
    <externalReference r:id="rId5"/>
    <externalReference r:id="rId6"/>
  </externalReferences>
  <calcPr calcId="18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1" l="1"/>
  <c r="N75" i="1"/>
  <c r="P75" i="1" s="1"/>
  <c r="N64" i="1"/>
  <c r="N65" i="1"/>
  <c r="N66" i="1"/>
  <c r="N67" i="1"/>
  <c r="N68" i="1"/>
  <c r="N69" i="1"/>
  <c r="N70" i="1"/>
  <c r="N71" i="1"/>
  <c r="N72" i="1"/>
  <c r="N73" i="1"/>
  <c r="N74" i="1"/>
  <c r="N63" i="1"/>
  <c r="P63" i="1" s="1"/>
  <c r="M63" i="1"/>
  <c r="L63" i="1"/>
  <c r="P64" i="1"/>
  <c r="P65" i="1"/>
  <c r="P66" i="1"/>
  <c r="P67" i="1"/>
  <c r="P68" i="1"/>
  <c r="P69" i="1"/>
  <c r="P70" i="1"/>
  <c r="P71" i="1"/>
  <c r="P72" i="1"/>
  <c r="P73" i="1"/>
  <c r="P74" i="1"/>
  <c r="O64" i="1"/>
  <c r="O65" i="1"/>
  <c r="O66" i="1"/>
  <c r="O67" i="1"/>
  <c r="O68" i="1"/>
  <c r="O69" i="1"/>
  <c r="O70" i="1"/>
  <c r="O71" i="1"/>
  <c r="O72" i="1"/>
  <c r="O73" i="1"/>
  <c r="O74" i="1"/>
  <c r="O75" i="1"/>
  <c r="P61" i="1"/>
  <c r="E16" i="10" l="1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D4" i="9"/>
  <c r="E4" i="9" s="1"/>
  <c r="D3" i="9"/>
  <c r="H3" i="9" s="1"/>
  <c r="I3" i="9" s="1"/>
  <c r="J3" i="9" s="1"/>
  <c r="D2" i="9"/>
  <c r="E2" i="9" s="1"/>
  <c r="E3" i="9" l="1"/>
  <c r="H4" i="9"/>
  <c r="I4" i="9" s="1"/>
  <c r="J4" i="9" s="1"/>
  <c r="H2" i="9"/>
  <c r="I2" i="9" s="1"/>
  <c r="J2" i="9" s="1"/>
  <c r="M9" i="1" l="1"/>
  <c r="N2" i="1"/>
  <c r="M8" i="1"/>
  <c r="L4" i="1"/>
  <c r="L14" i="1"/>
  <c r="N9" i="1" l="1"/>
  <c r="O7" i="1"/>
  <c r="O10" i="1"/>
  <c r="L12" i="1" l="1"/>
  <c r="N14" i="1"/>
  <c r="L36" i="1" l="1"/>
  <c r="M36" i="1"/>
  <c r="N36" i="1"/>
  <c r="O36" i="1"/>
  <c r="Q36" i="1"/>
  <c r="P36" i="1" l="1"/>
  <c r="E70" i="8" l="1"/>
  <c r="F70" i="8"/>
  <c r="E71" i="8"/>
  <c r="F71" i="8"/>
  <c r="E72" i="8"/>
  <c r="F72" i="8"/>
  <c r="E73" i="8"/>
  <c r="F73" i="8"/>
  <c r="E74" i="8"/>
  <c r="F74" i="8"/>
  <c r="E65" i="8"/>
  <c r="F65" i="8"/>
  <c r="E66" i="8"/>
  <c r="F66" i="8"/>
  <c r="E67" i="8"/>
  <c r="F67" i="8"/>
  <c r="E68" i="8"/>
  <c r="F68" i="8"/>
  <c r="E69" i="8"/>
  <c r="F69" i="8"/>
  <c r="E60" i="8"/>
  <c r="F60" i="8"/>
  <c r="E61" i="8"/>
  <c r="F61" i="8"/>
  <c r="E62" i="8"/>
  <c r="F62" i="8"/>
  <c r="E63" i="8"/>
  <c r="F63" i="8"/>
  <c r="E64" i="8"/>
  <c r="F64" i="8"/>
  <c r="F49" i="8" l="1"/>
  <c r="E49" i="8"/>
  <c r="F48" i="8"/>
  <c r="E48" i="8"/>
  <c r="F47" i="8"/>
  <c r="E47" i="8"/>
  <c r="F46" i="8"/>
  <c r="E46" i="8"/>
  <c r="F45" i="8"/>
  <c r="E45" i="8"/>
  <c r="F54" i="8"/>
  <c r="E54" i="8"/>
  <c r="F53" i="8"/>
  <c r="E53" i="8"/>
  <c r="F52" i="8"/>
  <c r="E52" i="8"/>
  <c r="F51" i="8"/>
  <c r="E51" i="8"/>
  <c r="F50" i="8"/>
  <c r="E50" i="8"/>
  <c r="F59" i="8"/>
  <c r="E59" i="8"/>
  <c r="F58" i="8"/>
  <c r="E58" i="8"/>
  <c r="F57" i="8"/>
  <c r="E57" i="8"/>
  <c r="F56" i="8"/>
  <c r="E56" i="8"/>
  <c r="F55" i="8"/>
  <c r="E55" i="8"/>
  <c r="F34" i="8"/>
  <c r="E34" i="8"/>
  <c r="F33" i="8"/>
  <c r="E33" i="8"/>
  <c r="F32" i="8"/>
  <c r="E32" i="8"/>
  <c r="F31" i="8"/>
  <c r="E31" i="8"/>
  <c r="F30" i="8"/>
  <c r="E30" i="8"/>
  <c r="F39" i="8"/>
  <c r="E39" i="8"/>
  <c r="F38" i="8"/>
  <c r="E38" i="8"/>
  <c r="F37" i="8"/>
  <c r="E37" i="8"/>
  <c r="F36" i="8"/>
  <c r="E36" i="8"/>
  <c r="F35" i="8"/>
  <c r="E35" i="8"/>
  <c r="F44" i="8"/>
  <c r="E44" i="8"/>
  <c r="F43" i="8"/>
  <c r="E43" i="8"/>
  <c r="F42" i="8"/>
  <c r="E42" i="8"/>
  <c r="F41" i="8"/>
  <c r="F40" i="8"/>
  <c r="E40" i="8"/>
  <c r="F20" i="8"/>
  <c r="E20" i="8"/>
  <c r="F19" i="8"/>
  <c r="E19" i="8"/>
  <c r="F18" i="8"/>
  <c r="E18" i="8"/>
  <c r="F17" i="8"/>
  <c r="E17" i="8"/>
  <c r="F24" i="8"/>
  <c r="E24" i="8"/>
  <c r="F23" i="8"/>
  <c r="E23" i="8"/>
  <c r="F22" i="8"/>
  <c r="E22" i="8"/>
  <c r="F21" i="8"/>
  <c r="E21" i="8"/>
  <c r="F29" i="8"/>
  <c r="E29" i="8"/>
  <c r="F28" i="8"/>
  <c r="E28" i="8"/>
  <c r="F27" i="8"/>
  <c r="E27" i="8"/>
  <c r="F26" i="8"/>
  <c r="E26" i="8"/>
  <c r="F25" i="8"/>
  <c r="E25" i="8"/>
  <c r="F6" i="8"/>
  <c r="E6" i="8"/>
  <c r="F5" i="8"/>
  <c r="E5" i="8"/>
  <c r="F4" i="8"/>
  <c r="E4" i="8"/>
  <c r="F3" i="8"/>
  <c r="E3" i="8"/>
  <c r="F2" i="8"/>
  <c r="E2" i="8"/>
  <c r="F11" i="8"/>
  <c r="E11" i="8"/>
  <c r="F10" i="8"/>
  <c r="E10" i="8"/>
  <c r="F9" i="8"/>
  <c r="E9" i="8"/>
  <c r="F8" i="8"/>
  <c r="E8" i="8"/>
  <c r="F7" i="8"/>
  <c r="E7" i="8"/>
  <c r="F16" i="8"/>
  <c r="E16" i="8"/>
  <c r="F15" i="8"/>
  <c r="E15" i="8"/>
  <c r="F14" i="8"/>
  <c r="E14" i="8"/>
  <c r="F13" i="8"/>
  <c r="E13" i="8"/>
  <c r="F12" i="8"/>
  <c r="E12" i="8"/>
  <c r="Q88" i="1" l="1"/>
  <c r="Q89" i="1"/>
  <c r="Q90" i="1"/>
  <c r="Q91" i="1"/>
  <c r="Q82" i="1"/>
  <c r="Q83" i="1"/>
  <c r="Q84" i="1"/>
  <c r="Q85" i="1"/>
  <c r="Q86" i="1"/>
  <c r="Q77" i="1"/>
  <c r="Q78" i="1"/>
  <c r="Q79" i="1"/>
  <c r="Q80" i="1"/>
  <c r="Q81" i="1"/>
  <c r="Q87" i="1"/>
  <c r="Q73" i="1"/>
  <c r="Q74" i="1"/>
  <c r="Q75" i="1"/>
  <c r="Q76" i="1"/>
  <c r="Q67" i="1"/>
  <c r="Q68" i="1"/>
  <c r="Q69" i="1"/>
  <c r="Q70" i="1"/>
  <c r="Q71" i="1"/>
  <c r="Q62" i="1"/>
  <c r="Q63" i="1"/>
  <c r="Q64" i="1"/>
  <c r="Q65" i="1"/>
  <c r="Q66" i="1"/>
  <c r="Q72" i="1"/>
  <c r="Q12" i="1"/>
  <c r="Q27" i="1"/>
  <c r="Q51" i="1"/>
  <c r="Q50" i="1"/>
  <c r="Q49" i="1"/>
  <c r="Q48" i="1"/>
  <c r="Q47" i="1"/>
  <c r="Q56" i="1"/>
  <c r="Q55" i="1"/>
  <c r="Q54" i="1"/>
  <c r="Q53" i="1"/>
  <c r="Q52" i="1"/>
  <c r="Q61" i="1"/>
  <c r="Q60" i="1"/>
  <c r="Q59" i="1"/>
  <c r="Q58" i="1"/>
  <c r="Q57" i="1"/>
  <c r="Q35" i="1"/>
  <c r="Q34" i="1"/>
  <c r="Q33" i="1"/>
  <c r="Q32" i="1"/>
  <c r="Q41" i="1"/>
  <c r="Q40" i="1"/>
  <c r="Q39" i="1"/>
  <c r="Q38" i="1"/>
  <c r="Q37" i="1"/>
  <c r="Q46" i="1"/>
  <c r="Q45" i="1"/>
  <c r="Q44" i="1"/>
  <c r="Q43" i="1"/>
  <c r="Q42" i="1"/>
  <c r="Q21" i="1"/>
  <c r="Q20" i="1"/>
  <c r="Q19" i="1"/>
  <c r="Q18" i="1"/>
  <c r="Q17" i="1"/>
  <c r="Q26" i="1"/>
  <c r="Q25" i="1"/>
  <c r="Q24" i="1"/>
  <c r="Q23" i="1"/>
  <c r="Q22" i="1"/>
  <c r="Q31" i="1"/>
  <c r="Q30" i="1"/>
  <c r="Q29" i="1"/>
  <c r="Q28" i="1"/>
  <c r="Q13" i="1"/>
  <c r="Q14" i="1"/>
  <c r="Q15" i="1"/>
  <c r="Q16" i="1"/>
  <c r="Q7" i="1"/>
  <c r="Q8" i="1"/>
  <c r="Q9" i="1"/>
  <c r="Q10" i="1"/>
  <c r="Q11" i="1"/>
  <c r="Q2" i="1"/>
  <c r="Q3" i="1"/>
  <c r="Q4" i="1"/>
  <c r="Q5" i="1"/>
  <c r="Q6" i="1"/>
  <c r="M72" i="1"/>
  <c r="O60" i="1"/>
  <c r="N89" i="1" l="1"/>
  <c r="M89" i="1"/>
  <c r="L90" i="1"/>
  <c r="O42" i="1"/>
  <c r="O43" i="1"/>
  <c r="O44" i="1"/>
  <c r="O45" i="1"/>
  <c r="O46" i="1"/>
  <c r="O37" i="1"/>
  <c r="O38" i="1"/>
  <c r="O39" i="1"/>
  <c r="O40" i="1"/>
  <c r="O41" i="1"/>
  <c r="O32" i="1"/>
  <c r="O33" i="1"/>
  <c r="O34" i="1"/>
  <c r="O35" i="1"/>
  <c r="O57" i="1"/>
  <c r="O58" i="1"/>
  <c r="O59" i="1"/>
  <c r="O61" i="1"/>
  <c r="O52" i="1"/>
  <c r="O53" i="1"/>
  <c r="O54" i="1"/>
  <c r="O55" i="1"/>
  <c r="O56" i="1"/>
  <c r="O47" i="1"/>
  <c r="O48" i="1"/>
  <c r="O49" i="1"/>
  <c r="O50" i="1"/>
  <c r="O51" i="1"/>
  <c r="O87" i="1"/>
  <c r="O88" i="1"/>
  <c r="O89" i="1"/>
  <c r="O90" i="1"/>
  <c r="O91" i="1"/>
  <c r="O82" i="1"/>
  <c r="O83" i="1"/>
  <c r="O84" i="1"/>
  <c r="O85" i="1"/>
  <c r="O86" i="1"/>
  <c r="O77" i="1"/>
  <c r="O78" i="1"/>
  <c r="O79" i="1"/>
  <c r="O80" i="1"/>
  <c r="O81" i="1"/>
  <c r="N42" i="1"/>
  <c r="N43" i="1"/>
  <c r="N44" i="1"/>
  <c r="N45" i="1"/>
  <c r="N46" i="1"/>
  <c r="N37" i="1"/>
  <c r="N38" i="1"/>
  <c r="N39" i="1"/>
  <c r="N40" i="1"/>
  <c r="N41" i="1"/>
  <c r="N32" i="1"/>
  <c r="N33" i="1"/>
  <c r="N34" i="1"/>
  <c r="N35" i="1"/>
  <c r="N57" i="1"/>
  <c r="N58" i="1"/>
  <c r="N59" i="1"/>
  <c r="N60" i="1"/>
  <c r="P60" i="1" s="1"/>
  <c r="N61" i="1"/>
  <c r="N52" i="1"/>
  <c r="N53" i="1"/>
  <c r="N54" i="1"/>
  <c r="N55" i="1"/>
  <c r="N56" i="1"/>
  <c r="N47" i="1"/>
  <c r="N48" i="1"/>
  <c r="N49" i="1"/>
  <c r="N50" i="1"/>
  <c r="N51" i="1"/>
  <c r="N87" i="1"/>
  <c r="N88" i="1"/>
  <c r="N90" i="1"/>
  <c r="N91" i="1"/>
  <c r="N82" i="1"/>
  <c r="N83" i="1"/>
  <c r="N84" i="1"/>
  <c r="N85" i="1"/>
  <c r="N86" i="1"/>
  <c r="N77" i="1"/>
  <c r="N78" i="1"/>
  <c r="N79" i="1"/>
  <c r="N80" i="1"/>
  <c r="N81" i="1"/>
  <c r="M42" i="1"/>
  <c r="M43" i="1"/>
  <c r="M44" i="1"/>
  <c r="M45" i="1"/>
  <c r="M46" i="1"/>
  <c r="M37" i="1"/>
  <c r="M38" i="1"/>
  <c r="M39" i="1"/>
  <c r="M40" i="1"/>
  <c r="M41" i="1"/>
  <c r="M32" i="1"/>
  <c r="M33" i="1"/>
  <c r="M34" i="1"/>
  <c r="M35" i="1"/>
  <c r="M57" i="1"/>
  <c r="M58" i="1"/>
  <c r="M59" i="1"/>
  <c r="M60" i="1"/>
  <c r="M61" i="1"/>
  <c r="M52" i="1"/>
  <c r="M53" i="1"/>
  <c r="M54" i="1"/>
  <c r="M55" i="1"/>
  <c r="M56" i="1"/>
  <c r="M47" i="1"/>
  <c r="M48" i="1"/>
  <c r="M49" i="1"/>
  <c r="M50" i="1"/>
  <c r="M51" i="1"/>
  <c r="M73" i="1"/>
  <c r="M74" i="1"/>
  <c r="M75" i="1"/>
  <c r="M76" i="1"/>
  <c r="M67" i="1"/>
  <c r="M68" i="1"/>
  <c r="M69" i="1"/>
  <c r="M70" i="1"/>
  <c r="M71" i="1"/>
  <c r="M62" i="1"/>
  <c r="M64" i="1"/>
  <c r="M65" i="1"/>
  <c r="M66" i="1"/>
  <c r="M87" i="1"/>
  <c r="M88" i="1"/>
  <c r="M90" i="1"/>
  <c r="M91" i="1"/>
  <c r="M82" i="1"/>
  <c r="M83" i="1"/>
  <c r="M84" i="1"/>
  <c r="M85" i="1"/>
  <c r="M86" i="1"/>
  <c r="M77" i="1"/>
  <c r="M78" i="1"/>
  <c r="M79" i="1"/>
  <c r="M80" i="1"/>
  <c r="M81" i="1"/>
  <c r="L42" i="1"/>
  <c r="L43" i="1"/>
  <c r="L44" i="1"/>
  <c r="L45" i="1"/>
  <c r="L46" i="1"/>
  <c r="L37" i="1"/>
  <c r="L38" i="1"/>
  <c r="L39" i="1"/>
  <c r="L40" i="1"/>
  <c r="L41" i="1"/>
  <c r="L32" i="1"/>
  <c r="L33" i="1"/>
  <c r="L34" i="1"/>
  <c r="L35" i="1"/>
  <c r="L57" i="1"/>
  <c r="L58" i="1"/>
  <c r="L59" i="1"/>
  <c r="L60" i="1"/>
  <c r="L61" i="1"/>
  <c r="L52" i="1"/>
  <c r="L53" i="1"/>
  <c r="L54" i="1"/>
  <c r="L55" i="1"/>
  <c r="L56" i="1"/>
  <c r="L47" i="1"/>
  <c r="L48" i="1"/>
  <c r="L49" i="1"/>
  <c r="L50" i="1"/>
  <c r="L51" i="1"/>
  <c r="L72" i="1"/>
  <c r="L73" i="1"/>
  <c r="L74" i="1"/>
  <c r="L75" i="1"/>
  <c r="L76" i="1"/>
  <c r="L67" i="1"/>
  <c r="L68" i="1"/>
  <c r="L69" i="1"/>
  <c r="L70" i="1"/>
  <c r="L71" i="1"/>
  <c r="L62" i="1"/>
  <c r="L64" i="1"/>
  <c r="L65" i="1"/>
  <c r="L66" i="1"/>
  <c r="L87" i="1"/>
  <c r="L88" i="1"/>
  <c r="L89" i="1"/>
  <c r="L91" i="1"/>
  <c r="L82" i="1"/>
  <c r="L83" i="1"/>
  <c r="L84" i="1"/>
  <c r="L85" i="1"/>
  <c r="L86" i="1"/>
  <c r="L77" i="1"/>
  <c r="L78" i="1"/>
  <c r="L79" i="1"/>
  <c r="L80" i="1"/>
  <c r="L81" i="1"/>
  <c r="P40" i="1" l="1"/>
  <c r="P42" i="1"/>
  <c r="P78" i="1"/>
  <c r="P90" i="1"/>
  <c r="P58" i="1"/>
  <c r="P80" i="1"/>
  <c r="P82" i="1"/>
  <c r="P48" i="1"/>
  <c r="P44" i="1"/>
  <c r="P79" i="1"/>
  <c r="P91" i="1"/>
  <c r="P47" i="1"/>
  <c r="P59" i="1"/>
  <c r="P43" i="1"/>
  <c r="P87" i="1"/>
  <c r="P85" i="1"/>
  <c r="P46" i="1"/>
  <c r="P54" i="1"/>
  <c r="P37" i="1"/>
  <c r="P81" i="1"/>
  <c r="P83" i="1"/>
  <c r="P51" i="1"/>
  <c r="P53" i="1"/>
  <c r="P84" i="1"/>
  <c r="P34" i="1"/>
  <c r="P49" i="1"/>
  <c r="P33" i="1"/>
  <c r="P45" i="1"/>
  <c r="P89" i="1"/>
  <c r="P56" i="1"/>
  <c r="P88" i="1"/>
  <c r="P57" i="1"/>
  <c r="P86" i="1"/>
  <c r="P38" i="1"/>
  <c r="P55" i="1"/>
  <c r="P35" i="1"/>
  <c r="P77" i="1"/>
  <c r="P39" i="1"/>
  <c r="P50" i="1"/>
  <c r="P52" i="1"/>
  <c r="P32" i="1"/>
  <c r="P41" i="1"/>
  <c r="O12" i="1"/>
  <c r="O13" i="1"/>
  <c r="O14" i="1"/>
  <c r="O15" i="1"/>
  <c r="O16" i="1"/>
  <c r="O8" i="1"/>
  <c r="O9" i="1"/>
  <c r="P9" i="1" s="1"/>
  <c r="O11" i="1"/>
  <c r="O2" i="1"/>
  <c r="P2" i="1" s="1"/>
  <c r="O3" i="1"/>
  <c r="O4" i="1"/>
  <c r="O5" i="1"/>
  <c r="O6" i="1"/>
  <c r="N13" i="1"/>
  <c r="N15" i="1"/>
  <c r="N16" i="1"/>
  <c r="N7" i="1"/>
  <c r="N8" i="1"/>
  <c r="P8" i="1" s="1"/>
  <c r="N10" i="1"/>
  <c r="N11" i="1"/>
  <c r="N3" i="1"/>
  <c r="N4" i="1"/>
  <c r="N5" i="1"/>
  <c r="N6" i="1"/>
  <c r="M13" i="1"/>
  <c r="M14" i="1"/>
  <c r="M15" i="1"/>
  <c r="M16" i="1"/>
  <c r="M7" i="1"/>
  <c r="M10" i="1"/>
  <c r="M11" i="1"/>
  <c r="M2" i="1"/>
  <c r="M3" i="1"/>
  <c r="M4" i="1"/>
  <c r="M5" i="1"/>
  <c r="M6" i="1"/>
  <c r="N12" i="1"/>
  <c r="M12" i="1"/>
  <c r="L13" i="1"/>
  <c r="L15" i="1"/>
  <c r="L16" i="1"/>
  <c r="L7" i="1"/>
  <c r="L8" i="1"/>
  <c r="L9" i="1"/>
  <c r="L10" i="1"/>
  <c r="L11" i="1"/>
  <c r="L2" i="1"/>
  <c r="L3" i="1"/>
  <c r="L5" i="1"/>
  <c r="L6" i="1"/>
  <c r="O28" i="1"/>
  <c r="O29" i="1"/>
  <c r="O30" i="1"/>
  <c r="O31" i="1"/>
  <c r="O22" i="1"/>
  <c r="O23" i="1"/>
  <c r="O24" i="1"/>
  <c r="O25" i="1"/>
  <c r="O26" i="1"/>
  <c r="O17" i="1"/>
  <c r="O18" i="1"/>
  <c r="O19" i="1"/>
  <c r="O20" i="1"/>
  <c r="O21" i="1"/>
  <c r="N28" i="1"/>
  <c r="N29" i="1"/>
  <c r="N30" i="1"/>
  <c r="N31" i="1"/>
  <c r="N22" i="1"/>
  <c r="N23" i="1"/>
  <c r="N24" i="1"/>
  <c r="N25" i="1"/>
  <c r="N26" i="1"/>
  <c r="N17" i="1"/>
  <c r="N18" i="1"/>
  <c r="N19" i="1"/>
  <c r="N20" i="1"/>
  <c r="N21" i="1"/>
  <c r="M28" i="1"/>
  <c r="M29" i="1"/>
  <c r="M30" i="1"/>
  <c r="M31" i="1"/>
  <c r="M22" i="1"/>
  <c r="M23" i="1"/>
  <c r="M24" i="1"/>
  <c r="M25" i="1"/>
  <c r="M26" i="1"/>
  <c r="M17" i="1"/>
  <c r="M18" i="1"/>
  <c r="M19" i="1"/>
  <c r="M20" i="1"/>
  <c r="M21" i="1"/>
  <c r="L28" i="1"/>
  <c r="L29" i="1"/>
  <c r="L30" i="1"/>
  <c r="L31" i="1"/>
  <c r="L22" i="1"/>
  <c r="L23" i="1"/>
  <c r="L24" i="1"/>
  <c r="L25" i="1"/>
  <c r="L26" i="1"/>
  <c r="L17" i="1"/>
  <c r="L18" i="1"/>
  <c r="L19" i="1"/>
  <c r="L20" i="1"/>
  <c r="L21" i="1"/>
  <c r="P5" i="1" l="1"/>
  <c r="P16" i="1"/>
  <c r="P26" i="1"/>
  <c r="P28" i="1"/>
  <c r="P4" i="1"/>
  <c r="P21" i="1"/>
  <c r="P23" i="1"/>
  <c r="P11" i="1"/>
  <c r="P13" i="1"/>
  <c r="P12" i="1"/>
  <c r="P18" i="1"/>
  <c r="P17" i="1"/>
  <c r="P29" i="1"/>
  <c r="P7" i="1"/>
  <c r="P25" i="1"/>
  <c r="P3" i="1"/>
  <c r="P15" i="1"/>
  <c r="P24" i="1"/>
  <c r="P14" i="1"/>
  <c r="P20" i="1"/>
  <c r="P22" i="1"/>
  <c r="P10" i="1"/>
  <c r="P19" i="1"/>
  <c r="P31" i="1"/>
  <c r="P30" i="1"/>
  <c r="P6" i="1"/>
  <c r="O27" i="1"/>
  <c r="N27" i="1"/>
  <c r="M27" i="1"/>
  <c r="L27" i="1"/>
  <c r="P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tc={7B880CDE-A4E4-46A4-918E-A4DC3D1E0005}</author>
  </authors>
  <commentList>
    <comment ref="R27" authorId="0" shapeId="0" xr:uid="{7B880CDE-A4E4-46A4-918E-A4DC3D1E0005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Pivot Table would not let me edit.</t>
        </r>
      </text>
    </comment>
  </commentList>
</comments>
</file>

<file path=xl/sharedStrings.xml><?xml version="1.0" encoding="utf-8"?>
<sst xmlns="http://schemas.openxmlformats.org/spreadsheetml/2006/main" count="312" uniqueCount="52">
  <si>
    <t>Date/Time Wetting</t>
  </si>
  <si>
    <t xml:space="preserve">Bag Mass (g) </t>
  </si>
  <si>
    <t>Bag + Fresh Soil Mass (g)</t>
  </si>
  <si>
    <t>Date/Time of Weighing</t>
  </si>
  <si>
    <t xml:space="preserve">Bag + Soil Mass (g) @ Time of Assay </t>
  </si>
  <si>
    <t>Bag + Soil Mass (g) after removing 10g</t>
  </si>
  <si>
    <t>Oven-dry Bag + Soil Mass (g)</t>
  </si>
  <si>
    <t xml:space="preserve">Notes </t>
  </si>
  <si>
    <t>---</t>
  </si>
  <si>
    <t xml:space="preserve">no assay done </t>
  </si>
  <si>
    <t xml:space="preserve">Fresh soil mass (g soil) </t>
  </si>
  <si>
    <t>Air dry soil mass (g soil)</t>
  </si>
  <si>
    <t>Treatment</t>
  </si>
  <si>
    <t>-</t>
  </si>
  <si>
    <t>Oven dry mass after 10 g removed (g soil)</t>
  </si>
  <si>
    <t xml:space="preserve">Day </t>
  </si>
  <si>
    <t>CO2 Production Rate (ppm/hr)</t>
  </si>
  <si>
    <t>CO2 production rate (µg CO2/g dry soil/day)</t>
  </si>
  <si>
    <t>SA</t>
  </si>
  <si>
    <t>70WFPS</t>
  </si>
  <si>
    <t>50WFPS</t>
  </si>
  <si>
    <t>30WFPS</t>
  </si>
  <si>
    <t>Row Labels</t>
  </si>
  <si>
    <t>Grand Total</t>
  </si>
  <si>
    <t>Rep #</t>
  </si>
  <si>
    <t>Average of CO2 production rate (µg CO2-C/g dry soil/day)</t>
  </si>
  <si>
    <t xml:space="preserve">50WFPS </t>
  </si>
  <si>
    <t>ID</t>
  </si>
  <si>
    <t>Day</t>
  </si>
  <si>
    <t>StdDev of CO2 production rate (µg CO2-C/g dry soil/day)</t>
  </si>
  <si>
    <t>Rejected jars</t>
  </si>
  <si>
    <t>Count of CO2 production rate (µg CO2-C/g dry soil/day)</t>
  </si>
  <si>
    <t>STDerror</t>
  </si>
  <si>
    <t>WFPS</t>
  </si>
  <si>
    <t>Correction Factor</t>
  </si>
  <si>
    <t>70WFPS (Day 1)</t>
  </si>
  <si>
    <t>Pulse</t>
  </si>
  <si>
    <t xml:space="preserve">no CO2 assay done </t>
  </si>
  <si>
    <t>Time Elapsed (d)</t>
  </si>
  <si>
    <t>Air dry soil mass after 10 g removed (g soil)</t>
  </si>
  <si>
    <t>Gravimetric Soil Moisture (g H2O/g soil)</t>
  </si>
  <si>
    <r>
      <t>CO2 production rate (</t>
    </r>
    <r>
      <rPr>
        <b/>
        <sz val="11"/>
        <rFont val="Calibri"/>
        <family val="2"/>
      </rPr>
      <t>µg CO2-C</t>
    </r>
    <r>
      <rPr>
        <b/>
        <sz val="11"/>
        <rFont val="Calibri"/>
        <family val="2"/>
        <scheme val="minor"/>
      </rPr>
      <t>/g dry soil/day)</t>
    </r>
  </si>
  <si>
    <t>R2 from CO2 assay</t>
  </si>
  <si>
    <t>CV from bootstrapping</t>
  </si>
  <si>
    <t>Premature CO2 Loss During Dry-Down (µg CO2-C/g dry soil over 3 days)</t>
  </si>
  <si>
    <t>24-hr Pulse CO2 (µg CO2-C/g dry soil/day)</t>
  </si>
  <si>
    <t>Premature loss relative to 24-pulse</t>
  </si>
  <si>
    <t>Correction Factor (CF)</t>
  </si>
  <si>
    <t>Corrected 24-Pulse (µg CO2-C/g dry soil/day)</t>
  </si>
  <si>
    <t>Avg Premature loss (µg CO2-C/g dry soil/day)</t>
  </si>
  <si>
    <t>Premature_SD</t>
  </si>
  <si>
    <t>Pulse_SD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</si>
</sst>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9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Fill="1"/>
    <xf numFmtId="0" fontId="1" fillId="0" borderId="0" xfId="0" applyFont="1" applyAlignment="1">
      <alignment wrapText="1"/>
    </xf>
    <xf numFmtId="22" fontId="0" fillId="0" borderId="0" xfId="0" applyNumberFormat="1" applyFill="1"/>
    <xf numFmtId="0" fontId="0" fillId="0" borderId="0" xfId="0" quotePrefix="1" applyFill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14" fontId="0" fillId="0" borderId="0" xfId="0" applyNumberFormat="1" applyFont="1" applyFill="1"/>
    <xf numFmtId="0" fontId="1" fillId="0" borderId="0" xfId="0" applyFont="1" applyFill="1" applyAlignme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4" borderId="0" xfId="0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0" fillId="0" borderId="0" xfId="0" applyAlignment="1">
      <alignment horizontal="left" indent="2"/>
    </xf>
    <xf numFmtId="0" fontId="0" fillId="0" borderId="0" xfId="0"/>
    <xf numFmtId="0" fontId="0" fillId="0" borderId="0" xfId="0" applyFont="1" applyFill="1"/>
    <xf numFmtId="2" fontId="0" fillId="0" borderId="0" xfId="0" applyNumberFormat="1"/>
    <xf numFmtId="1" fontId="0" fillId="0" borderId="0" xfId="0" applyNumberForma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5" borderId="0" xfId="0" applyFill="1"/>
    <xf numFmtId="22" fontId="0" fillId="5" borderId="0" xfId="0" applyNumberFormat="1" applyFill="1"/>
    <xf numFmtId="0" fontId="0" fillId="5" borderId="0" xfId="0" quotePrefix="1" applyFill="1" applyAlignment="1">
      <alignment horizontal="center"/>
    </xf>
    <xf numFmtId="0" fontId="0" fillId="5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6" borderId="1" xfId="0" applyFont="1" applyFill="1" applyBorder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165" fontId="0" fillId="5" borderId="0" xfId="0" applyNumberFormat="1" applyFill="1"/>
    <xf numFmtId="0" fontId="1" fillId="0" borderId="0" xfId="0" applyFont="1" applyAlignment="1">
      <alignment vertical="center"/>
    </xf>
    <xf numFmtId="0" fontId="8" fillId="0" borderId="0" xfId="0" applyFont="1"/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Fill="1"/>
    <xf numFmtId="2" fontId="0" fillId="0" borderId="0" xfId="0" applyNumberFormat="1"/>
    <xf numFmtId="165" fontId="0" fillId="0" borderId="0" xfId="0" applyNumberFormat="1"/>
    <xf numFmtId="0" fontId="8" fillId="0" borderId="0" xfId="0" applyFont="1" applyAlignment="1"/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Fill="1"/>
    <xf numFmtId="2" fontId="2" fillId="2" borderId="0" xfId="0" applyNumberFormat="1" applyFont="1" applyFill="1"/>
    <xf numFmtId="2" fontId="2" fillId="3" borderId="0" xfId="0" applyNumberFormat="1" applyFont="1" applyFill="1"/>
    <xf numFmtId="2" fontId="2" fillId="0" borderId="0" xfId="0" applyNumberFormat="1" applyFont="1"/>
    <xf numFmtId="169" fontId="2" fillId="0" borderId="0" xfId="0" applyNumberFormat="1" applyFont="1" applyFill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microsoft.com/office/2017/10/relationships/person" Target="persons/perso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30WFPS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'CO2'!$V$21</c:f>
                <c:numCache>
                  <c:formatCode>General</c:formatCode>
                  <c:ptCount val="1"/>
                  <c:pt idx="0">
                    <c:v>7.4167550317693891</c:v>
                  </c:pt>
                </c:numCache>
              </c:numRef>
            </c:plus>
            <c:minus>
              <c:numRef>
                <c:f>'CO2'!$V$21</c:f>
                <c:numCache>
                  <c:formatCode>General</c:formatCode>
                  <c:ptCount val="1"/>
                  <c:pt idx="0">
                    <c:v>7.4167550317693891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'CO2'!$S$21</c:f>
              <c:numCache>
                <c:formatCode>General</c:formatCode>
                <c:ptCount val="1"/>
                <c:pt idx="0">
                  <c:v>104.68076199916841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85-4FA9-9065-8EBA4591BED9}"/>
            </c:ext>
          </c:extLst>
        </c:ser>
        <c:ser>
          <c:idx val="1"/>
          <c:order val="1"/>
          <c:tx>
            <c:v>50WFPS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'CO2'!$V$22</c:f>
                <c:numCache>
                  <c:formatCode>General</c:formatCode>
                  <c:ptCount val="1"/>
                  <c:pt idx="0">
                    <c:v>5.2067575772622972</c:v>
                  </c:pt>
                </c:numCache>
              </c:numRef>
            </c:plus>
            <c:minus>
              <c:numRef>
                <c:f>'CO2'!$V$22</c:f>
                <c:numCache>
                  <c:formatCode>General</c:formatCode>
                  <c:ptCount val="1"/>
                  <c:pt idx="0">
                    <c:v>5.2067575772622972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'CO2'!$S$22</c:f>
              <c:numCache>
                <c:formatCode>General</c:formatCode>
                <c:ptCount val="1"/>
                <c:pt idx="0">
                  <c:v>80.910214443243234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5-4FA9-9065-8EBA4591BED9}"/>
            </c:ext>
          </c:extLst>
        </c:ser>
        <c:ser>
          <c:idx val="0"/>
          <c:order val="2"/>
          <c:tx>
            <c:v>70WFPS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'CO2'!$V$23</c:f>
                <c:numCache>
                  <c:formatCode>General</c:formatCode>
                  <c:ptCount val="1"/>
                  <c:pt idx="0">
                    <c:v>4.4657489588735695</c:v>
                  </c:pt>
                </c:numCache>
              </c:numRef>
            </c:plus>
            <c:minus>
              <c:numRef>
                <c:f>'CO2'!$V$23</c:f>
                <c:numCache>
                  <c:formatCode>General</c:formatCode>
                  <c:ptCount val="1"/>
                  <c:pt idx="0">
                    <c:v>4.4657489588735695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'CO2'!$S$23</c:f>
              <c:numCache>
                <c:formatCode>General</c:formatCode>
                <c:ptCount val="1"/>
                <c:pt idx="0">
                  <c:v>74.000256698544689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5-4FA9-9065-8EBA4591B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534504"/>
        <c:axId val="550409864"/>
      </c:barChart>
      <c:catAx>
        <c:axId val="5505345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409864"/>
        <c:crosses val="autoZero"/>
        <c:auto val="1"/>
        <c:lblAlgn val="ctr"/>
        <c:lblOffset val="100"/>
        <c:noMultiLvlLbl val="0"/>
      </c:catAx>
      <c:valAx>
        <c:axId val="550409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53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336020</xdr:colOff>
      <xdr:row>29</xdr:row>
      <xdr:rowOff>35983</xdr:rowOff>
    </xdr:from>
    <xdr:to>
      <xdr:col>20</xdr:col>
      <xdr:colOff>2381250</xdr:colOff>
      <xdr:row>54</xdr:row>
      <xdr:rowOff>153458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/Downloads/Cmin%20Methods%20Summary_need%20to%20upd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hew.a.belanger/Downloads/Cmin%20Methods/Cmin%20methods%20summary%20(upda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l moisture "/>
      <sheetName val="Standard Assay graph"/>
      <sheetName val="length to drying"/>
      <sheetName val="correcting for length to drying"/>
    </sheetNames>
    <sheetDataSet>
      <sheetData sheetId="0"/>
      <sheetData sheetId="1"/>
      <sheetData sheetId="2">
        <row r="7">
          <cell r="J7">
            <v>30</v>
          </cell>
          <cell r="K7">
            <v>50</v>
          </cell>
          <cell r="L7">
            <v>70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l moisture "/>
      <sheetName val="Standard Assay graph"/>
      <sheetName val="length to drying"/>
      <sheetName val="cumulative carbon"/>
      <sheetName val="correction"/>
    </sheetNames>
    <sheetDataSet>
      <sheetData sheetId="0"/>
      <sheetData sheetId="1"/>
      <sheetData sheetId="2"/>
      <sheetData sheetId="3">
        <row r="2">
          <cell r="B2">
            <v>8.6999999999999994E-2</v>
          </cell>
          <cell r="G2">
            <v>1.0827913983539355</v>
          </cell>
        </row>
        <row r="3">
          <cell r="B3">
            <v>0.14499999999999999</v>
          </cell>
          <cell r="G3">
            <v>1.2554271646525408</v>
          </cell>
        </row>
        <row r="4">
          <cell r="B4">
            <v>0.20300000000000001</v>
          </cell>
          <cell r="G4">
            <v>1.3648635991897984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tt Belanger" id="{5132FB73-17D6-4773-8DBB-6195EA771DBC}" userId="Matt Belanger" providerId="None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ttbelanger/Downloads/Cmin%20methods%20summary%204:1:20%20M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hew Belanger" refreshedDate="43859.419392824071" createdVersion="6" refreshedVersion="6" minRefreshableVersion="3" recordCount="73" xr:uid="{00000000-000A-0000-FFFF-FFFF03000000}">
  <cacheSource type="worksheet">
    <worksheetSource ref="A1:H74" sheet="Standard Assay graph" r:id="rId2"/>
  </cacheSource>
  <cacheFields count="8">
    <cacheField name="Day " numFmtId="0">
      <sharedItems containsMixedTypes="1" containsNumber="1" containsInteger="1" minValue="0" maxValue="8" count="5">
        <n v="0"/>
        <n v="1"/>
        <n v="3"/>
        <n v="8"/>
        <s v="SA"/>
      </sharedItems>
    </cacheField>
    <cacheField name="Jar" numFmtId="0">
      <sharedItems count="3">
        <s v="70WFPS"/>
        <s v="50WFPS"/>
        <s v="30WFPS"/>
      </sharedItems>
    </cacheField>
    <cacheField name="Rep #" numFmtId="0">
      <sharedItems containsSemiMixedTypes="0" containsString="0" containsNumber="1" containsInteger="1" minValue="1" maxValue="30" count="2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6"/>
        <n v="27"/>
        <n v="28"/>
        <n v="29"/>
        <n v="30"/>
      </sharedItems>
    </cacheField>
    <cacheField name="CO2 Production Rate (ppm/hr)" numFmtId="0">
      <sharedItems containsSemiMixedTypes="0" containsString="0" containsNumber="1" minValue="0" maxValue="431.03"/>
    </cacheField>
    <cacheField name="CO2 production rate (µg CO2/g dry soil/day)" numFmtId="0">
      <sharedItems containsSemiMixedTypes="0" containsString="0" containsNumber="1" minValue="0" maxValue="444.85952138045729"/>
    </cacheField>
    <cacheField name="CO2 production rate (µg CO2-C/g dry soil/day)" numFmtId="0">
      <sharedItems containsSemiMixedTypes="0" containsString="0" containsNumber="1" minValue="0" maxValue="121.3988378045738"/>
    </cacheField>
    <cacheField name="R-Squared" numFmtId="0">
      <sharedItems containsSemiMixedTypes="0" containsString="0" containsNumber="1" minValue="1.78E-2" maxValue="0.99980000000000002"/>
    </cacheField>
    <cacheField name="Oven dry-Partial dry (gH2O/gsoil)" numFmtId="0">
      <sharedItems containsSemiMixedTypes="0" containsString="0" containsNumber="1" minValue="1.0759838438133579E-2" maxValue="0.202859993348852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x v="0"/>
    <x v="0"/>
    <x v="0"/>
    <n v="240.72"/>
    <n v="248.44345866112263"/>
    <n v="67.798362611226608"/>
    <n v="0.91710000000000003"/>
    <n v="0.2008646491519788"/>
  </r>
  <r>
    <x v="0"/>
    <x v="0"/>
    <x v="1"/>
    <n v="202.79"/>
    <n v="209.29648131392929"/>
    <n v="57.115445139293136"/>
    <n v="0.97729999999999995"/>
    <n v="0.20285999334885282"/>
  </r>
  <r>
    <x v="0"/>
    <x v="0"/>
    <x v="2"/>
    <n v="229.9"/>
    <n v="237.2763008731809"/>
    <n v="64.750928731808742"/>
    <n v="0.88919999999999999"/>
    <n v="0.20146276595744686"/>
  </r>
  <r>
    <x v="0"/>
    <x v="0"/>
    <x v="3"/>
    <n v="272.19"/>
    <n v="280.92316804989605"/>
    <n v="76.661832498960507"/>
    <n v="0.93100000000000005"/>
    <n v="0.2002665778073974"/>
  </r>
  <r>
    <x v="0"/>
    <x v="0"/>
    <x v="4"/>
    <n v="282.45"/>
    <n v="291.51235833679829"/>
    <n v="79.551543367983342"/>
    <n v="0.98380000000000001"/>
    <n v="0.19980119284294254"/>
  </r>
  <r>
    <x v="0"/>
    <x v="1"/>
    <x v="0"/>
    <n v="325.32"/>
    <n v="335.75783471101863"/>
    <n v="91.625803110187093"/>
    <n v="0.96689999999999998"/>
    <n v="0.144295302013423"/>
  </r>
  <r>
    <x v="0"/>
    <x v="1"/>
    <x v="1"/>
    <n v="237.51"/>
    <n v="245.13046637837834"/>
    <n v="66.894271783783765"/>
    <n v="0.92649999999999999"/>
    <n v="0.14333669016448444"/>
  </r>
  <r>
    <x v="0"/>
    <x v="1"/>
    <x v="2"/>
    <n v="235.06"/>
    <n v="242.60185856133052"/>
    <n v="66.204233613305604"/>
    <n v="0.93069999999999997"/>
    <n v="0.14304902619207524"/>
  </r>
  <r>
    <x v="0"/>
    <x v="1"/>
    <x v="3"/>
    <n v="252.51"/>
    <n v="260.61173872765067"/>
    <n v="71.118995276507263"/>
    <n v="0.98340000000000005"/>
    <n v="0.14328859060402693"/>
  </r>
  <r>
    <x v="0"/>
    <x v="1"/>
    <x v="4"/>
    <n v="308.23"/>
    <n v="318.119505081081"/>
    <n v="86.812434810810799"/>
    <n v="0.99099999999999999"/>
    <n v="0.14362960459614721"/>
  </r>
  <r>
    <x v="0"/>
    <x v="2"/>
    <x v="0"/>
    <n v="276.60000000000002"/>
    <n v="285.47466212058214"/>
    <n v="77.903901205821214"/>
    <n v="0.9909"/>
    <n v="8.4641638225256055E-2"/>
  </r>
  <r>
    <x v="0"/>
    <x v="2"/>
    <x v="1"/>
    <n v="293"/>
    <n v="302.40085322245307"/>
    <n v="82.522932224532198"/>
    <n v="0.99380000000000002"/>
    <n v="8.6259802250255729E-2"/>
  </r>
  <r>
    <x v="0"/>
    <x v="2"/>
    <x v="2"/>
    <n v="243.51"/>
    <n v="251.32297531808726"/>
    <n v="68.584161180873181"/>
    <n v="0.95650000000000002"/>
    <n v="8.7713310580204915E-2"/>
  </r>
  <r>
    <x v="0"/>
    <x v="2"/>
    <x v="3"/>
    <n v="233.78"/>
    <n v="241.28078998752599"/>
    <n v="65.843723875259883"/>
    <n v="0.98029999999999995"/>
    <n v="8.5577906580293225E-2"/>
  </r>
  <r>
    <x v="0"/>
    <x v="2"/>
    <x v="4"/>
    <n v="244.06"/>
    <n v="251.89062197089393"/>
    <n v="68.7390677089397"/>
    <n v="0.97019999999999995"/>
    <n v="8.5636301603548168E-2"/>
  </r>
  <r>
    <x v="1"/>
    <x v="0"/>
    <x v="5"/>
    <n v="102.91"/>
    <n v="106.21184916424116"/>
    <n v="28.984419642411638"/>
    <n v="0.97440000000000004"/>
    <n v="6.1545774878038473E-2"/>
  </r>
  <r>
    <x v="1"/>
    <x v="0"/>
    <x v="6"/>
    <n v="101.48"/>
    <n v="104.73596786694384"/>
    <n v="28.581662669438664"/>
    <n v="0.89019999999999999"/>
    <n v="9.6386091130288537E-2"/>
  </r>
  <r>
    <x v="1"/>
    <x v="0"/>
    <x v="7"/>
    <n v="107.4"/>
    <n v="110.84591002079003"/>
    <n v="30.249020207900209"/>
    <n v="0.99260000000000004"/>
    <n v="6.4274550948098252E-2"/>
  </r>
  <r>
    <x v="1"/>
    <x v="0"/>
    <x v="8"/>
    <n v="97.113"/>
    <n v="100.22885344365902"/>
    <n v="27.351704836590432"/>
    <n v="0.9829"/>
    <n v="5.726246819029801E-2"/>
  </r>
  <r>
    <x v="1"/>
    <x v="0"/>
    <x v="9"/>
    <n v="212.9"/>
    <n v="219.73085887733887"/>
    <n v="59.962908773388769"/>
    <n v="0.89090000000000003"/>
    <n v="8.717606856125773E-2"/>
  </r>
  <r>
    <x v="1"/>
    <x v="1"/>
    <x v="5"/>
    <n v="118.41"/>
    <n v="122.20916392515592"/>
    <n v="33.349967251559249"/>
    <n v="0.9506"/>
    <n v="3.9602692993405089E-2"/>
  </r>
  <r>
    <x v="1"/>
    <x v="1"/>
    <x v="6"/>
    <n v="66.86"/>
    <n v="69.005191284823269"/>
    <n v="18.831000848232843"/>
    <n v="0.90810000000000002"/>
    <n v="3.4976409500484515E-2"/>
  </r>
  <r>
    <x v="1"/>
    <x v="1"/>
    <x v="7"/>
    <n v="93.722999999999999"/>
    <n v="96.730085892723466"/>
    <n v="26.396917327234924"/>
    <n v="0.82509999999999994"/>
    <n v="2.8736195197136855E-2"/>
  </r>
  <r>
    <x v="1"/>
    <x v="1"/>
    <x v="9"/>
    <n v="56.576000000000001"/>
    <n v="58.391230962162162"/>
    <n v="15.934530421621622"/>
    <n v="0.81310000000000004"/>
    <n v="3.3274594597131252E-2"/>
  </r>
  <r>
    <x v="1"/>
    <x v="2"/>
    <x v="6"/>
    <n v="9.1792999999999996"/>
    <n v="9.4738162183783778"/>
    <n v="2.5853336237837832"/>
    <n v="0.77310000000000001"/>
    <n v="1.5558037495013943E-2"/>
  </r>
  <r>
    <x v="1"/>
    <x v="2"/>
    <x v="7"/>
    <n v="19.414000000000001"/>
    <n v="20.036894759251556"/>
    <n v="5.4679187925155919"/>
    <n v="0.62870000000000004"/>
    <n v="1.4074148950508111E-2"/>
  </r>
  <r>
    <x v="1"/>
    <x v="2"/>
    <x v="8"/>
    <n v="14.286"/>
    <n v="14.744363785446982"/>
    <n v="4.0236266544698536"/>
    <n v="0.99980000000000002"/>
    <n v="1.4128388777133308E-2"/>
  </r>
  <r>
    <x v="1"/>
    <x v="2"/>
    <x v="9"/>
    <n v="16.134"/>
    <n v="16.651656538877337"/>
    <n v="4.5441125887733893"/>
    <n v="0.79300000000000004"/>
    <n v="1.408460334550618E-2"/>
  </r>
  <r>
    <x v="2"/>
    <x v="0"/>
    <x v="10"/>
    <n v="17.556000000000001"/>
    <n v="18.119281157588354"/>
    <n v="4.9446163758835748"/>
    <n v="0.50209999999999999"/>
    <n v="1.3210640155430581E-2"/>
  </r>
  <r>
    <x v="2"/>
    <x v="0"/>
    <x v="11"/>
    <n v="0"/>
    <n v="0"/>
    <n v="0"/>
    <n v="0.30059999999999998"/>
    <n v="1.5427362743907269E-2"/>
  </r>
  <r>
    <x v="2"/>
    <x v="0"/>
    <x v="12"/>
    <n v="0"/>
    <n v="0"/>
    <n v="0"/>
    <n v="0.31440000000000001"/>
    <n v="1.4419874789483561E-2"/>
  </r>
  <r>
    <x v="2"/>
    <x v="0"/>
    <x v="13"/>
    <n v="0"/>
    <n v="0"/>
    <n v="0"/>
    <n v="0.14410000000000001"/>
    <n v="1.4569572075345871E-2"/>
  </r>
  <r>
    <x v="2"/>
    <x v="0"/>
    <x v="14"/>
    <n v="0"/>
    <n v="0"/>
    <n v="0"/>
    <n v="0.74990000000000001"/>
    <n v="1.4116773977307401E-2"/>
  </r>
  <r>
    <x v="2"/>
    <x v="1"/>
    <x v="10"/>
    <n v="0"/>
    <n v="0"/>
    <n v="0"/>
    <n v="0.29959999999999998"/>
    <n v="1.4893866781627352E-2"/>
  </r>
  <r>
    <x v="2"/>
    <x v="1"/>
    <x v="11"/>
    <n v="0"/>
    <n v="0"/>
    <n v="0"/>
    <n v="0.72809999999999997"/>
    <n v="1.4495960575861694E-2"/>
  </r>
  <r>
    <x v="2"/>
    <x v="1"/>
    <x v="12"/>
    <n v="0"/>
    <n v="0"/>
    <n v="0"/>
    <n v="0.41399999999999998"/>
    <n v="1.3691078465275924E-2"/>
  </r>
  <r>
    <x v="2"/>
    <x v="1"/>
    <x v="13"/>
    <n v="0"/>
    <n v="0"/>
    <n v="0"/>
    <n v="0.55179999999999996"/>
    <n v="1.2909562973825561E-2"/>
  </r>
  <r>
    <x v="2"/>
    <x v="1"/>
    <x v="14"/>
    <n v="0"/>
    <n v="0"/>
    <n v="0"/>
    <n v="0.37930000000000003"/>
    <n v="1.3309444586639352E-2"/>
  </r>
  <r>
    <x v="2"/>
    <x v="2"/>
    <x v="10"/>
    <n v="0"/>
    <n v="0"/>
    <n v="0"/>
    <n v="0.95479999999999998"/>
    <n v="1.1119010071647992E-2"/>
  </r>
  <r>
    <x v="2"/>
    <x v="2"/>
    <x v="11"/>
    <n v="0"/>
    <n v="0"/>
    <n v="0"/>
    <n v="0.84540000000000004"/>
    <n v="1.2251217453584887E-2"/>
  </r>
  <r>
    <x v="2"/>
    <x v="2"/>
    <x v="12"/>
    <n v="0"/>
    <n v="0"/>
    <n v="0"/>
    <n v="0.94169999999999998"/>
    <n v="1.1115233774990158E-2"/>
  </r>
  <r>
    <x v="2"/>
    <x v="2"/>
    <x v="13"/>
    <n v="12.125999999999999"/>
    <n v="12.515060567151767"/>
    <n v="3.415266471517671"/>
    <n v="0.99980000000000002"/>
    <n v="1.0759838438133579E-2"/>
  </r>
  <r>
    <x v="2"/>
    <x v="2"/>
    <x v="14"/>
    <n v="0"/>
    <n v="0"/>
    <n v="0"/>
    <n v="0.49199999999999999"/>
    <n v="1.1868416737590731E-2"/>
  </r>
  <r>
    <x v="3"/>
    <x v="0"/>
    <x v="15"/>
    <n v="22.722000000000001"/>
    <n v="23.451031354677752"/>
    <n v="6.3996111467775467"/>
    <n v="0.80520000000000003"/>
    <n v="1.9195177622811421E-2"/>
  </r>
  <r>
    <x v="3"/>
    <x v="0"/>
    <x v="16"/>
    <n v="20.271000000000001"/>
    <n v="20.921391452806649"/>
    <n v="5.7092913280665272"/>
    <n v="0.22839999999999999"/>
    <n v="1.9275431311971181E-2"/>
  </r>
  <r>
    <x v="3"/>
    <x v="0"/>
    <x v="17"/>
    <n v="41.517000000000003"/>
    <n v="42.849065608316018"/>
    <n v="11.693189683160085"/>
    <n v="0.9859"/>
    <n v="1.957305744781615E-2"/>
  </r>
  <r>
    <x v="3"/>
    <x v="0"/>
    <x v="18"/>
    <n v="31.699000000000002"/>
    <n v="32.716056813305606"/>
    <n v="8.9279673330561309"/>
    <n v="0.62329999999999997"/>
    <n v="1.9461135914018546E-2"/>
  </r>
  <r>
    <x v="3"/>
    <x v="0"/>
    <x v="19"/>
    <n v="14.32"/>
    <n v="14.779454669438664"/>
    <n v="4.0332026943866932"/>
    <n v="0.94499999999999995"/>
    <n v="1.8202395018593331E-2"/>
  </r>
  <r>
    <x v="3"/>
    <x v="1"/>
    <x v="15"/>
    <n v="28.861999999999998"/>
    <n v="29.788032169646563"/>
    <n v="8.1289312964656943"/>
    <n v="0.8861"/>
    <n v="1.8609413528581975E-2"/>
  </r>
  <r>
    <x v="3"/>
    <x v="1"/>
    <x v="16"/>
    <n v="0"/>
    <n v="0"/>
    <n v="0"/>
    <n v="0.34139999999999998"/>
    <n v="1.8623495629787601E-2"/>
  </r>
  <r>
    <x v="3"/>
    <x v="1"/>
    <x v="17"/>
    <n v="5.1212"/>
    <n v="5.2855127970062359"/>
    <n v="1.4423769300623699"/>
    <n v="0.84860000000000002"/>
    <n v="1.8652140168164105E-2"/>
  </r>
  <r>
    <x v="3"/>
    <x v="1"/>
    <x v="18"/>
    <n v="30.89"/>
    <n v="31.881100191268189"/>
    <n v="8.7001139126819123"/>
    <n v="0.76480000000000004"/>
    <n v="1.7038417394522165E-2"/>
  </r>
  <r>
    <x v="3"/>
    <x v="1"/>
    <x v="19"/>
    <n v="22.056999999999999"/>
    <n v="22.764694947193341"/>
    <n v="6.2123150719334719"/>
    <n v="0.78710000000000002"/>
    <n v="1.7832931877515112E-2"/>
  </r>
  <r>
    <x v="3"/>
    <x v="2"/>
    <x v="15"/>
    <n v="6.2644000000000002"/>
    <n v="6.4653921669854473"/>
    <n v="1.7643571898544699"/>
    <n v="0.9395"/>
    <n v="1.7251155579799435E-2"/>
  </r>
  <r>
    <x v="3"/>
    <x v="2"/>
    <x v="16"/>
    <n v="26.893999999999998"/>
    <n v="27.75688923742203"/>
    <n v="7.5746475742203714"/>
    <n v="0.99919999999999998"/>
    <n v="1.7689840385744948E-2"/>
  </r>
  <r>
    <x v="3"/>
    <x v="2"/>
    <x v="17"/>
    <n v="13.419"/>
    <n v="13.84954624365904"/>
    <n v="3.7794376365904356"/>
    <n v="0.85329999999999995"/>
    <n v="1.5744815616302005E-2"/>
  </r>
  <r>
    <x v="3"/>
    <x v="2"/>
    <x v="18"/>
    <n v="36.850999999999999"/>
    <n v="38.033357822869014"/>
    <n v="10.379019028690228"/>
    <n v="0.97870000000000001"/>
    <n v="1.6930480710373799E-2"/>
  </r>
  <r>
    <x v="3"/>
    <x v="2"/>
    <x v="19"/>
    <n v="0"/>
    <n v="0"/>
    <n v="0"/>
    <n v="1.78E-2"/>
    <n v="1.61643070715803E-2"/>
  </r>
  <r>
    <x v="4"/>
    <x v="0"/>
    <x v="20"/>
    <n v="315.54000000000002"/>
    <n v="325.66404513929308"/>
    <n v="88.871283392931389"/>
    <n v="0.99460000000000004"/>
    <n v="1.8111749206134786E-2"/>
  </r>
  <r>
    <x v="4"/>
    <x v="0"/>
    <x v="21"/>
    <n v="269.91000000000003"/>
    <n v="278.57001465280666"/>
    <n v="76.019674528066531"/>
    <n v="0.99170000000000003"/>
    <n v="1.816674599763296E-2"/>
  </r>
  <r>
    <x v="4"/>
    <x v="0"/>
    <x v="22"/>
    <n v="267.66000000000003"/>
    <n v="276.2478238004158"/>
    <n v="75.385966004158007"/>
    <n v="0.99080000000000001"/>
    <n v="1.954999439294447E-2"/>
  </r>
  <r>
    <x v="4"/>
    <x v="0"/>
    <x v="23"/>
    <n v="235.74"/>
    <n v="243.30367624116425"/>
    <n v="66.3957544116424"/>
    <n v="0.95479999999999998"/>
    <n v="2.1092729222868783E-2"/>
  </r>
  <r>
    <x v="4"/>
    <x v="0"/>
    <x v="24"/>
    <n v="224.85"/>
    <n v="232.06427251559248"/>
    <n v="63.328605155925153"/>
    <n v="0.9768"/>
    <n v="1.9466696998748978E-2"/>
  </r>
  <r>
    <x v="4"/>
    <x v="1"/>
    <x v="20"/>
    <n v="339.89"/>
    <n v="350.79531058627845"/>
    <n v="95.729417862785866"/>
    <n v="0.99870000000000003"/>
    <n v="1.8589650112968592E-2"/>
  </r>
  <r>
    <x v="4"/>
    <x v="1"/>
    <x v="21"/>
    <n v="319.13"/>
    <n v="329.36922965488554"/>
    <n v="89.882400548856552"/>
    <n v="0.99539999999999995"/>
    <n v="1.9004251884477491E-2"/>
  </r>
  <r>
    <x v="4"/>
    <x v="1"/>
    <x v="22"/>
    <n v="275.27999999999997"/>
    <n v="284.11231015384612"/>
    <n v="77.532125538461514"/>
    <n v="0.99280000000000002"/>
    <n v="1.8188057652711087E-2"/>
  </r>
  <r>
    <x v="4"/>
    <x v="1"/>
    <x v="23"/>
    <n v="262.89999999999998"/>
    <n v="271.33510004157995"/>
    <n v="74.045320415800404"/>
    <n v="0.98970000000000002"/>
    <n v="1.8182554029625403E-2"/>
  </r>
  <r>
    <x v="4"/>
    <x v="1"/>
    <x v="24"/>
    <n v="239.17"/>
    <n v="246.84372718503113"/>
    <n v="67.361807850311848"/>
    <n v="0.96660000000000001"/>
    <n v="1.8600947007413826E-2"/>
  </r>
  <r>
    <x v="4"/>
    <x v="2"/>
    <x v="20"/>
    <n v="280.56"/>
    <n v="289.56171802079001"/>
    <n v="79.019228207900213"/>
    <n v="0.98450000000000004"/>
    <n v="1.7598639968151156E-2"/>
  </r>
  <r>
    <x v="4"/>
    <x v="2"/>
    <x v="21"/>
    <n v="408.7"/>
    <n v="421.81306727650718"/>
    <n v="115.10963276507275"/>
    <n v="0.99890000000000001"/>
    <n v="1.6875101072718279E-2"/>
  </r>
  <r>
    <x v="4"/>
    <x v="2"/>
    <x v="22"/>
    <n v="431.03"/>
    <n v="444.85952138045729"/>
    <n v="121.3988378045738"/>
    <n v="0.98499999999999999"/>
    <n v="1.6501384493404714E-2"/>
  </r>
  <r>
    <x v="4"/>
    <x v="2"/>
    <x v="23"/>
    <n v="350.88"/>
    <n v="362.13792279417879"/>
    <n v="98.824731941787945"/>
    <n v="0.9929"/>
    <n v="1.6854077696652495E-2"/>
  </r>
  <r>
    <x v="4"/>
    <x v="2"/>
    <x v="24"/>
    <n v="387.19"/>
    <n v="399.6129227276507"/>
    <n v="109.05137927650728"/>
    <n v="0.99909999999999999"/>
    <n v="1.684976167163419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3:U24" firstHeaderRow="0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sd="0" x="2"/>
        <item sd="0" x="1"/>
        <item sd="0" x="0"/>
        <item t="default"/>
      </items>
    </pivotField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dataField="1" showAll="0"/>
    <pivotField showAll="0"/>
    <pivotField showAll="0"/>
  </pivotFields>
  <rowFields count="3">
    <field x="0"/>
    <field x="1"/>
    <field x="2"/>
  </rowFields>
  <rowItems count="21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CO2 production rate (µg CO2-C/g dry soil/day)" fld="5" subtotal="average" baseField="0" baseItem="0"/>
    <dataField name="StdDev of CO2 production rate (µg CO2-C/g dry soil/day)" fld="5" subtotal="stdDev" baseField="0" baseItem="0"/>
    <dataField name="Count of CO2 production rate (µg CO2-C/g dry soil/day)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27" dT="2020-05-22T22:32:34.92" personId="{5132FB73-17D6-4773-8DBB-6195EA771DBC}" id="{7B880CDE-A4E4-46A4-918E-A4DC3D1E0005}">
    <text>Pivot Table would not let me edit.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7"/>
  <sheetViews>
    <sheetView topLeftCell="H1" zoomScale="90" zoomScaleNormal="90" workbookViewId="0">
      <pane ySplit="1" topLeftCell="A57" activePane="bottomLeft" state="frozen"/>
      <selection pane="bottomLeft" activeCell="R72" sqref="R72"/>
    </sheetView>
  </sheetViews>
  <sheetFormatPr defaultColWidth="8.85546875" defaultRowHeight="15" x14ac:dyDescent="0.25"/>
  <cols>
    <col min="2" max="2" width="12.42578125" bestFit="1" customWidth="1"/>
    <col min="3" max="3" width="12.42578125" customWidth="1"/>
    <col min="4" max="4" width="18.42578125" bestFit="1" customWidth="1"/>
    <col min="6" max="6" width="11.42578125" customWidth="1"/>
    <col min="7" max="7" width="17.140625" bestFit="1" customWidth="1"/>
    <col min="8" max="8" width="12.85546875" customWidth="1"/>
    <col min="9" max="9" width="13.28515625" customWidth="1"/>
    <col min="10" max="10" width="12.7109375" customWidth="1"/>
    <col min="11" max="11" width="18.42578125" bestFit="1" customWidth="1"/>
    <col min="12" max="12" width="11.28515625" customWidth="1"/>
    <col min="13" max="13" width="12.7109375" customWidth="1"/>
    <col min="14" max="14" width="15.85546875" customWidth="1"/>
    <col min="15" max="15" width="16.42578125" customWidth="1"/>
    <col min="16" max="16" width="13.7109375" customWidth="1"/>
    <col min="17" max="17" width="12.7109375" bestFit="1" customWidth="1"/>
    <col min="18" max="19" width="16" style="1" customWidth="1"/>
    <col min="20" max="20" width="12.42578125" style="1" bestFit="1" customWidth="1"/>
    <col min="21" max="21" width="12.42578125" style="1" customWidth="1"/>
    <col min="22" max="28" width="8.85546875" style="1" customWidth="1"/>
    <col min="29" max="29" width="8.85546875" customWidth="1"/>
  </cols>
  <sheetData>
    <row r="1" spans="1:21" ht="60" x14ac:dyDescent="0.25">
      <c r="A1" s="43" t="s">
        <v>28</v>
      </c>
      <c r="B1" s="4" t="s">
        <v>12</v>
      </c>
      <c r="C1" s="4" t="s">
        <v>27</v>
      </c>
      <c r="D1" s="4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4" t="s">
        <v>7</v>
      </c>
      <c r="L1" s="6" t="s">
        <v>10</v>
      </c>
      <c r="M1" s="6" t="s">
        <v>11</v>
      </c>
      <c r="N1" s="6" t="s">
        <v>39</v>
      </c>
      <c r="O1" s="6" t="s">
        <v>14</v>
      </c>
      <c r="P1" s="6" t="s">
        <v>40</v>
      </c>
      <c r="Q1" s="6" t="s">
        <v>38</v>
      </c>
      <c r="R1" s="3"/>
      <c r="S1" s="3"/>
    </row>
    <row r="2" spans="1:21" s="1" customFormat="1" x14ac:dyDescent="0.25">
      <c r="A2" s="1">
        <v>0</v>
      </c>
      <c r="B2" s="1" t="s">
        <v>21</v>
      </c>
      <c r="C2" s="1">
        <v>1</v>
      </c>
      <c r="D2" s="7">
        <v>43745.570833333331</v>
      </c>
      <c r="E2" s="1">
        <v>2.2799999999999998</v>
      </c>
      <c r="F2" s="1">
        <v>44.08</v>
      </c>
      <c r="G2" s="7">
        <v>43745.59652777778</v>
      </c>
      <c r="H2" s="1">
        <v>44.08</v>
      </c>
      <c r="I2" s="1">
        <v>34.06</v>
      </c>
      <c r="J2" s="1">
        <v>31.58</v>
      </c>
      <c r="L2" s="1">
        <f>(F2-E2)</f>
        <v>41.8</v>
      </c>
      <c r="M2" s="1">
        <f>(H2-E2)</f>
        <v>41.8</v>
      </c>
      <c r="N2" s="1">
        <f>(I2-E2)</f>
        <v>31.78</v>
      </c>
      <c r="O2" s="1">
        <f>(J2-E2)</f>
        <v>29.299999999999997</v>
      </c>
      <c r="P2" s="1">
        <f>(N2-O2)/O2</f>
        <v>8.4641638225256111E-2</v>
      </c>
      <c r="Q2" s="41">
        <f>G2-D2</f>
        <v>2.5694444448163267E-2</v>
      </c>
      <c r="R2" s="3"/>
      <c r="S2" s="17"/>
    </row>
    <row r="3" spans="1:21" s="1" customFormat="1" x14ac:dyDescent="0.25">
      <c r="A3" s="1">
        <v>0</v>
      </c>
      <c r="B3" s="1" t="s">
        <v>21</v>
      </c>
      <c r="C3" s="1">
        <v>2</v>
      </c>
      <c r="D3" s="7">
        <v>43745.572222222225</v>
      </c>
      <c r="E3" s="1">
        <v>2.31</v>
      </c>
      <c r="F3" s="1">
        <v>44.19</v>
      </c>
      <c r="G3" s="7">
        <v>43745.597916666666</v>
      </c>
      <c r="H3" s="1">
        <v>44.19</v>
      </c>
      <c r="I3" s="1">
        <v>34.17</v>
      </c>
      <c r="J3" s="1">
        <v>31.64</v>
      </c>
      <c r="L3" s="1">
        <f>(F3-E3)</f>
        <v>41.879999999999995</v>
      </c>
      <c r="M3" s="1">
        <f>(H3-E3)</f>
        <v>41.879999999999995</v>
      </c>
      <c r="N3" s="1">
        <f>(I3-E3)</f>
        <v>31.860000000000003</v>
      </c>
      <c r="O3" s="1">
        <f>(J3-E3)</f>
        <v>29.330000000000002</v>
      </c>
      <c r="P3" s="1">
        <f>(N3-O3)/O3</f>
        <v>8.6259802250255743E-2</v>
      </c>
      <c r="Q3" s="41">
        <f>G3-D3</f>
        <v>2.569444444088731E-2</v>
      </c>
      <c r="S3" s="18"/>
      <c r="T3" s="27"/>
      <c r="U3" s="28"/>
    </row>
    <row r="4" spans="1:21" s="1" customFormat="1" x14ac:dyDescent="0.25">
      <c r="A4" s="1">
        <v>0</v>
      </c>
      <c r="B4" s="1" t="s">
        <v>21</v>
      </c>
      <c r="C4" s="1">
        <v>3</v>
      </c>
      <c r="D4" s="7">
        <v>43745.573611111111</v>
      </c>
      <c r="E4" s="1">
        <v>2.31</v>
      </c>
      <c r="F4" s="1">
        <v>44.19</v>
      </c>
      <c r="G4" s="7">
        <v>43745.599305555559</v>
      </c>
      <c r="H4" s="1">
        <v>44.19</v>
      </c>
      <c r="I4" s="1">
        <v>34.18</v>
      </c>
      <c r="J4" s="1">
        <v>31.61</v>
      </c>
      <c r="L4" s="1">
        <f>(F4-E4)</f>
        <v>41.879999999999995</v>
      </c>
      <c r="M4" s="1">
        <f>(H4-E4)</f>
        <v>41.879999999999995</v>
      </c>
      <c r="N4" s="1">
        <f>(I4-E4)</f>
        <v>31.87</v>
      </c>
      <c r="O4" s="1">
        <f>(J4-E4)</f>
        <v>29.3</v>
      </c>
      <c r="P4" s="1">
        <f>(N4-O4)/O4</f>
        <v>8.771331058020479E-2</v>
      </c>
      <c r="Q4" s="41">
        <f>G4-D4</f>
        <v>2.5694444448163267E-2</v>
      </c>
      <c r="S4" s="17"/>
    </row>
    <row r="5" spans="1:21" s="1" customFormat="1" x14ac:dyDescent="0.25">
      <c r="A5" s="1">
        <v>0</v>
      </c>
      <c r="B5" s="1" t="s">
        <v>21</v>
      </c>
      <c r="C5" s="1">
        <v>4</v>
      </c>
      <c r="D5" s="7">
        <v>43745.574999999997</v>
      </c>
      <c r="E5" s="1">
        <v>2.2999999999999998</v>
      </c>
      <c r="F5" s="1">
        <v>44.18</v>
      </c>
      <c r="G5" s="7">
        <v>43745.600694444445</v>
      </c>
      <c r="H5" s="1">
        <v>44.18</v>
      </c>
      <c r="I5" s="1">
        <v>34.14</v>
      </c>
      <c r="J5" s="1">
        <v>31.63</v>
      </c>
      <c r="L5" s="1">
        <f>(F5-E5)</f>
        <v>41.88</v>
      </c>
      <c r="M5" s="1">
        <f>(H5-E5)</f>
        <v>41.88</v>
      </c>
      <c r="N5" s="1">
        <f>(I5-E5)</f>
        <v>31.84</v>
      </c>
      <c r="O5" s="1">
        <f>(J5-E5)</f>
        <v>29.33</v>
      </c>
      <c r="P5" s="1">
        <f>(N5-O5)/O5</f>
        <v>8.5577906580293267E-2</v>
      </c>
      <c r="Q5" s="41">
        <f>G5-D5</f>
        <v>2.5694444448163267E-2</v>
      </c>
      <c r="S5" s="18"/>
    </row>
    <row r="6" spans="1:21" s="1" customFormat="1" x14ac:dyDescent="0.25">
      <c r="A6" s="1">
        <v>0</v>
      </c>
      <c r="B6" s="1" t="s">
        <v>21</v>
      </c>
      <c r="C6" s="1">
        <v>5</v>
      </c>
      <c r="D6" s="7">
        <v>43745.576388888891</v>
      </c>
      <c r="E6" s="1">
        <v>2.29</v>
      </c>
      <c r="F6" s="1">
        <v>44.15</v>
      </c>
      <c r="G6" s="7">
        <v>43745.602083333331</v>
      </c>
      <c r="H6" s="1">
        <v>44.15</v>
      </c>
      <c r="I6" s="1">
        <v>34.11</v>
      </c>
      <c r="J6" s="1">
        <v>31.6</v>
      </c>
      <c r="L6" s="1">
        <f>(F6-E6)</f>
        <v>41.86</v>
      </c>
      <c r="M6" s="1">
        <f>(H6-E6)</f>
        <v>41.86</v>
      </c>
      <c r="N6" s="1">
        <f>(I6-E6)</f>
        <v>31.82</v>
      </c>
      <c r="O6" s="1">
        <f>(J6-E6)</f>
        <v>29.310000000000002</v>
      </c>
      <c r="P6" s="1">
        <f>(N6-O6)/O6</f>
        <v>8.5636301603548209E-2</v>
      </c>
      <c r="Q6" s="41">
        <f>G6-D6</f>
        <v>2.569444444088731E-2</v>
      </c>
      <c r="S6" s="17"/>
    </row>
    <row r="7" spans="1:21" s="1" customFormat="1" x14ac:dyDescent="0.25">
      <c r="A7" s="1">
        <v>0</v>
      </c>
      <c r="B7" s="1" t="s">
        <v>20</v>
      </c>
      <c r="C7" s="1">
        <v>1</v>
      </c>
      <c r="D7" s="7">
        <v>43745.563888888886</v>
      </c>
      <c r="E7" s="1">
        <v>2.42</v>
      </c>
      <c r="F7" s="1">
        <v>46.54</v>
      </c>
      <c r="G7" s="7">
        <v>43745.588194444441</v>
      </c>
      <c r="H7" s="1">
        <v>46.54</v>
      </c>
      <c r="I7" s="1">
        <v>36.520000000000003</v>
      </c>
      <c r="J7" s="1">
        <v>32.22</v>
      </c>
      <c r="L7" s="1">
        <f>(F7-E7)</f>
        <v>44.12</v>
      </c>
      <c r="M7" s="1">
        <f>(H7-E7)</f>
        <v>44.12</v>
      </c>
      <c r="N7" s="1">
        <f>(I7-E7)</f>
        <v>34.1</v>
      </c>
      <c r="O7" s="1">
        <f>(J7-E7)</f>
        <v>29.799999999999997</v>
      </c>
      <c r="P7" s="1">
        <f>(N7-O7)/O7</f>
        <v>0.14429530201342297</v>
      </c>
      <c r="Q7" s="41">
        <f>G7-D7</f>
        <v>2.4305555554747116E-2</v>
      </c>
      <c r="S7" s="18"/>
    </row>
    <row r="8" spans="1:21" s="1" customFormat="1" x14ac:dyDescent="0.25">
      <c r="A8" s="1">
        <v>0</v>
      </c>
      <c r="B8" s="1" t="s">
        <v>20</v>
      </c>
      <c r="C8" s="1">
        <v>2</v>
      </c>
      <c r="D8" s="7">
        <v>43745.56527777778</v>
      </c>
      <c r="E8" s="1">
        <v>2.38</v>
      </c>
      <c r="F8" s="1">
        <v>46.47</v>
      </c>
      <c r="G8" s="7">
        <v>43745.589583333334</v>
      </c>
      <c r="H8" s="1">
        <v>46.47</v>
      </c>
      <c r="I8" s="1">
        <v>36.44</v>
      </c>
      <c r="J8" s="1">
        <v>32.17</v>
      </c>
      <c r="L8" s="1">
        <f>(F8-E8)</f>
        <v>44.089999999999996</v>
      </c>
      <c r="M8" s="1">
        <f>(H8-E8)</f>
        <v>44.089999999999996</v>
      </c>
      <c r="N8" s="1">
        <f>(I8-E8)</f>
        <v>34.059999999999995</v>
      </c>
      <c r="O8" s="1">
        <f>(J8-E8)</f>
        <v>29.790000000000003</v>
      </c>
      <c r="P8" s="1">
        <f>(N8-O8)/O8</f>
        <v>0.14333669016448447</v>
      </c>
      <c r="Q8" s="41">
        <f>G8-D8</f>
        <v>2.4305555554747116E-2</v>
      </c>
      <c r="S8" s="17"/>
    </row>
    <row r="9" spans="1:21" s="1" customFormat="1" x14ac:dyDescent="0.25">
      <c r="A9" s="1">
        <v>0</v>
      </c>
      <c r="B9" s="1" t="s">
        <v>20</v>
      </c>
      <c r="C9" s="1">
        <v>3</v>
      </c>
      <c r="D9" s="7">
        <v>43745.566666666666</v>
      </c>
      <c r="E9" s="1">
        <v>2.37</v>
      </c>
      <c r="F9" s="1">
        <v>46.45</v>
      </c>
      <c r="G9" s="7">
        <v>43745.591666666667</v>
      </c>
      <c r="H9" s="1">
        <v>46.45</v>
      </c>
      <c r="I9" s="1">
        <v>36.409999999999997</v>
      </c>
      <c r="J9" s="1">
        <v>32.15</v>
      </c>
      <c r="L9" s="1">
        <f>(F9-E9)</f>
        <v>44.080000000000005</v>
      </c>
      <c r="M9" s="1">
        <f>(H9-E9)</f>
        <v>44.080000000000005</v>
      </c>
      <c r="N9" s="1">
        <f>(I9-E9)</f>
        <v>34.04</v>
      </c>
      <c r="O9" s="1">
        <f>(J9-E9)</f>
        <v>29.779999999999998</v>
      </c>
      <c r="P9" s="1">
        <f>(N9-O9)/O9</f>
        <v>0.1430490261920753</v>
      </c>
      <c r="Q9" s="41">
        <f>G9-D9</f>
        <v>2.5000000001455192E-2</v>
      </c>
      <c r="S9" s="18"/>
    </row>
    <row r="10" spans="1:21" s="1" customFormat="1" x14ac:dyDescent="0.25">
      <c r="A10" s="1">
        <v>0</v>
      </c>
      <c r="B10" s="1" t="s">
        <v>20</v>
      </c>
      <c r="C10" s="1">
        <v>4</v>
      </c>
      <c r="D10" s="7">
        <v>43745.568055555559</v>
      </c>
      <c r="E10" s="1">
        <v>2.39</v>
      </c>
      <c r="F10" s="1">
        <v>46.51</v>
      </c>
      <c r="G10" s="7">
        <v>43745.59375</v>
      </c>
      <c r="H10" s="1">
        <v>46.51</v>
      </c>
      <c r="I10" s="1">
        <v>36.46</v>
      </c>
      <c r="J10" s="1">
        <v>32.19</v>
      </c>
      <c r="L10" s="1">
        <f>(F10-E10)</f>
        <v>44.12</v>
      </c>
      <c r="M10" s="1">
        <f>(H10-E10)</f>
        <v>44.12</v>
      </c>
      <c r="N10" s="1">
        <f>(I10-E10)</f>
        <v>34.07</v>
      </c>
      <c r="O10" s="1">
        <f>(J10-E10)</f>
        <v>29.799999999999997</v>
      </c>
      <c r="P10" s="1">
        <f>(N10-O10)/O10</f>
        <v>0.14328859060402696</v>
      </c>
      <c r="Q10" s="41">
        <f>G10-D10</f>
        <v>2.569444444088731E-2</v>
      </c>
      <c r="S10" s="17"/>
    </row>
    <row r="11" spans="1:21" s="1" customFormat="1" x14ac:dyDescent="0.25">
      <c r="A11" s="1">
        <v>0</v>
      </c>
      <c r="B11" s="1" t="s">
        <v>20</v>
      </c>
      <c r="C11" s="1">
        <v>5</v>
      </c>
      <c r="D11" s="7">
        <v>43745.569444444445</v>
      </c>
      <c r="E11" s="1">
        <v>2.38</v>
      </c>
      <c r="F11" s="1">
        <v>46.44</v>
      </c>
      <c r="G11" s="7">
        <v>43745.595138888886</v>
      </c>
      <c r="H11" s="1">
        <v>46.44</v>
      </c>
      <c r="I11" s="1">
        <v>36.22</v>
      </c>
      <c r="J11" s="1">
        <v>31.97</v>
      </c>
      <c r="L11" s="1">
        <f>(F11-E11)</f>
        <v>44.059999999999995</v>
      </c>
      <c r="M11" s="1">
        <f>(H11-E11)</f>
        <v>44.059999999999995</v>
      </c>
      <c r="N11" s="1">
        <f>(I11-E11)</f>
        <v>33.839999999999996</v>
      </c>
      <c r="O11" s="1">
        <f>(J11-E11)</f>
        <v>29.59</v>
      </c>
      <c r="P11" s="1">
        <f>(N11-O11)/O11</f>
        <v>0.14362960459614724</v>
      </c>
      <c r="Q11" s="41">
        <f>G11-D11</f>
        <v>2.569444444088731E-2</v>
      </c>
      <c r="S11" s="18"/>
    </row>
    <row r="12" spans="1:21" s="1" customFormat="1" x14ac:dyDescent="0.25">
      <c r="A12" s="1">
        <v>0</v>
      </c>
      <c r="B12" s="1" t="s">
        <v>19</v>
      </c>
      <c r="C12" s="1">
        <v>1</v>
      </c>
      <c r="D12" s="7">
        <v>43745.557638888888</v>
      </c>
      <c r="E12" s="1">
        <v>2.34</v>
      </c>
      <c r="F12" s="1">
        <v>48.5</v>
      </c>
      <c r="G12" s="7">
        <v>43745.578472222223</v>
      </c>
      <c r="H12" s="1">
        <v>48.5</v>
      </c>
      <c r="I12" s="1">
        <v>38.450000000000003</v>
      </c>
      <c r="J12" s="1">
        <v>32.409999999999997</v>
      </c>
      <c r="L12" s="1">
        <f>(F12-E12)</f>
        <v>46.16</v>
      </c>
      <c r="M12" s="1">
        <f>(H12-E12)</f>
        <v>46.16</v>
      </c>
      <c r="N12" s="1">
        <f>(I12-E12)</f>
        <v>36.11</v>
      </c>
      <c r="O12" s="1">
        <f>(J12-E12)</f>
        <v>30.069999999999997</v>
      </c>
      <c r="P12" s="1">
        <f>(N12-O12)/O12</f>
        <v>0.20086464915197882</v>
      </c>
      <c r="Q12" s="41">
        <f>G12-D12</f>
        <v>2.0833333335758653E-2</v>
      </c>
      <c r="S12" s="17"/>
    </row>
    <row r="13" spans="1:21" s="1" customFormat="1" x14ac:dyDescent="0.25">
      <c r="A13" s="1">
        <v>0</v>
      </c>
      <c r="B13" s="1" t="s">
        <v>19</v>
      </c>
      <c r="C13" s="1">
        <v>2</v>
      </c>
      <c r="D13" s="7">
        <v>43745.559027777781</v>
      </c>
      <c r="E13" s="1">
        <v>2.36</v>
      </c>
      <c r="F13" s="1">
        <v>48.57</v>
      </c>
      <c r="G13" s="7">
        <v>43745.580555555556</v>
      </c>
      <c r="H13" s="1">
        <v>48.57</v>
      </c>
      <c r="I13" s="1">
        <v>38.53</v>
      </c>
      <c r="J13" s="1">
        <v>32.43</v>
      </c>
      <c r="L13" s="1">
        <f>(F13-E13)</f>
        <v>46.21</v>
      </c>
      <c r="M13" s="1">
        <f>(H13-E13)</f>
        <v>46.21</v>
      </c>
      <c r="N13" s="1">
        <f>(I13-E13)</f>
        <v>36.17</v>
      </c>
      <c r="O13" s="1">
        <f>(J13-E13)</f>
        <v>30.07</v>
      </c>
      <c r="P13" s="1">
        <f>(N13-O13)/O13</f>
        <v>0.20285999334885271</v>
      </c>
      <c r="Q13" s="41">
        <f>G13-D13</f>
        <v>2.1527777775190771E-2</v>
      </c>
      <c r="S13" s="18"/>
    </row>
    <row r="14" spans="1:21" s="1" customFormat="1" x14ac:dyDescent="0.25">
      <c r="A14" s="1">
        <v>0</v>
      </c>
      <c r="B14" s="1" t="s">
        <v>19</v>
      </c>
      <c r="C14" s="1">
        <v>3</v>
      </c>
      <c r="D14" s="7">
        <v>43745.55972222222</v>
      </c>
      <c r="E14" s="1">
        <v>2.35</v>
      </c>
      <c r="F14" s="1">
        <v>48.51</v>
      </c>
      <c r="G14" s="7">
        <v>43745.582638888889</v>
      </c>
      <c r="H14" s="1">
        <v>48.51</v>
      </c>
      <c r="I14" s="1">
        <v>38.49</v>
      </c>
      <c r="J14" s="1">
        <v>32.43</v>
      </c>
      <c r="L14" s="1">
        <f>(F14-E14)</f>
        <v>46.16</v>
      </c>
      <c r="M14" s="1">
        <f>(H14-E14)</f>
        <v>46.16</v>
      </c>
      <c r="N14" s="1">
        <f>(I14-E14)</f>
        <v>36.14</v>
      </c>
      <c r="O14" s="1">
        <f>(J14-E14)</f>
        <v>30.08</v>
      </c>
      <c r="P14" s="1">
        <f>(N14-O14)/O14</f>
        <v>0.20146276595744689</v>
      </c>
      <c r="Q14" s="41">
        <f>G14-D14</f>
        <v>2.2916666668606922E-2</v>
      </c>
      <c r="S14" s="17"/>
    </row>
    <row r="15" spans="1:21" s="1" customFormat="1" x14ac:dyDescent="0.25">
      <c r="A15" s="1">
        <v>0</v>
      </c>
      <c r="B15" s="1" t="s">
        <v>19</v>
      </c>
      <c r="C15" s="1">
        <v>4</v>
      </c>
      <c r="D15" s="7">
        <v>43745.561111111114</v>
      </c>
      <c r="E15" s="1">
        <v>2.34</v>
      </c>
      <c r="F15" s="1">
        <v>48.41</v>
      </c>
      <c r="G15" s="7">
        <v>43745.584027777775</v>
      </c>
      <c r="H15" s="1">
        <v>48.41</v>
      </c>
      <c r="I15" s="1">
        <v>38.36</v>
      </c>
      <c r="J15" s="1">
        <v>32.35</v>
      </c>
      <c r="L15" s="1">
        <f>(F15-E15)</f>
        <v>46.069999999999993</v>
      </c>
      <c r="M15" s="1">
        <f>(H15-E15)</f>
        <v>46.069999999999993</v>
      </c>
      <c r="N15" s="1">
        <f>(I15-E15)</f>
        <v>36.019999999999996</v>
      </c>
      <c r="O15" s="1">
        <f>(J15-E15)</f>
        <v>30.01</v>
      </c>
      <c r="P15" s="1">
        <f>(N15-O15)/O15</f>
        <v>0.20026657780739734</v>
      </c>
      <c r="Q15" s="41">
        <f>G15-D15</f>
        <v>2.2916666661330964E-2</v>
      </c>
      <c r="S15" s="18"/>
    </row>
    <row r="16" spans="1:21" s="1" customFormat="1" x14ac:dyDescent="0.25">
      <c r="A16" s="1">
        <v>0</v>
      </c>
      <c r="B16" s="1" t="s">
        <v>19</v>
      </c>
      <c r="C16" s="1">
        <v>5</v>
      </c>
      <c r="D16" s="7">
        <v>43745.5625</v>
      </c>
      <c r="E16" s="1">
        <v>2.35</v>
      </c>
      <c r="F16" s="1">
        <v>48.63</v>
      </c>
      <c r="G16" s="7">
        <v>43745.586111111108</v>
      </c>
      <c r="H16" s="1">
        <v>48.63</v>
      </c>
      <c r="I16" s="1">
        <v>38.56</v>
      </c>
      <c r="J16" s="1">
        <v>32.53</v>
      </c>
      <c r="L16" s="1">
        <f>(F16-E16)</f>
        <v>46.28</v>
      </c>
      <c r="M16" s="1">
        <f>(H16-E16)</f>
        <v>46.28</v>
      </c>
      <c r="N16" s="1">
        <f>(I16-E16)</f>
        <v>36.21</v>
      </c>
      <c r="O16" s="1">
        <f>(J16-E16)</f>
        <v>30.18</v>
      </c>
      <c r="P16" s="1">
        <f>(N16-O16)/O16</f>
        <v>0.1998011928429424</v>
      </c>
      <c r="Q16" s="41">
        <f>G16-D16</f>
        <v>2.361111110803904E-2</v>
      </c>
      <c r="S16" s="17"/>
    </row>
    <row r="17" spans="1:19" s="1" customFormat="1" x14ac:dyDescent="0.25">
      <c r="A17" s="1">
        <v>1</v>
      </c>
      <c r="B17" s="1" t="s">
        <v>21</v>
      </c>
      <c r="C17" s="1">
        <v>6</v>
      </c>
      <c r="D17" s="7">
        <v>43745.758333333331</v>
      </c>
      <c r="E17" s="1">
        <v>2.41</v>
      </c>
      <c r="F17" s="1">
        <v>44.15</v>
      </c>
      <c r="G17" s="7">
        <v>43746.609027777777</v>
      </c>
      <c r="H17" s="1">
        <v>41.64</v>
      </c>
      <c r="I17" s="1">
        <v>31.59</v>
      </c>
      <c r="J17" s="1">
        <v>31.14</v>
      </c>
      <c r="L17" s="1">
        <f>(F17-E17)</f>
        <v>41.739999999999995</v>
      </c>
      <c r="M17" s="1">
        <f>(H17-E17)</f>
        <v>39.230000000000004</v>
      </c>
      <c r="N17" s="1">
        <f>(I17-E17)</f>
        <v>29.18</v>
      </c>
      <c r="O17" s="1">
        <f>(J17-E17)</f>
        <v>28.73</v>
      </c>
      <c r="P17" s="1">
        <f>(N17-O17)/O17</f>
        <v>1.5663069961712472E-2</v>
      </c>
      <c r="Q17" s="41">
        <f>G17-D17</f>
        <v>0.85069444444525288</v>
      </c>
      <c r="S17" s="18"/>
    </row>
    <row r="18" spans="1:19" s="1" customFormat="1" x14ac:dyDescent="0.25">
      <c r="A18" s="1">
        <v>1</v>
      </c>
      <c r="B18" s="1" t="s">
        <v>21</v>
      </c>
      <c r="C18" s="1">
        <v>7</v>
      </c>
      <c r="D18" s="7">
        <v>43745.762499999997</v>
      </c>
      <c r="E18" s="1">
        <v>2.41</v>
      </c>
      <c r="F18" s="1">
        <v>44.2</v>
      </c>
      <c r="G18" s="7">
        <v>43746.609027777777</v>
      </c>
      <c r="H18" s="1">
        <v>41.65</v>
      </c>
      <c r="I18" s="1">
        <v>31.58</v>
      </c>
      <c r="J18" s="1">
        <v>31.16</v>
      </c>
      <c r="L18" s="1">
        <f>(F18-E18)</f>
        <v>41.790000000000006</v>
      </c>
      <c r="M18" s="1">
        <f>(H18-E18)</f>
        <v>39.239999999999995</v>
      </c>
      <c r="N18" s="1">
        <f>(I18-E18)</f>
        <v>29.169999999999998</v>
      </c>
      <c r="O18" s="1">
        <f>(J18-E18)</f>
        <v>28.75</v>
      </c>
      <c r="P18" s="1">
        <f>(N18-O18)/O18</f>
        <v>1.4608695652173849E-2</v>
      </c>
      <c r="Q18" s="41">
        <f>G18-D18</f>
        <v>0.84652777777955635</v>
      </c>
      <c r="S18" s="17"/>
    </row>
    <row r="19" spans="1:19" s="1" customFormat="1" x14ac:dyDescent="0.25">
      <c r="A19" s="1">
        <v>1</v>
      </c>
      <c r="B19" s="1" t="s">
        <v>21</v>
      </c>
      <c r="C19" s="1">
        <v>8</v>
      </c>
      <c r="D19" s="7">
        <v>43745.763194444444</v>
      </c>
      <c r="E19" s="1">
        <v>2.39</v>
      </c>
      <c r="F19" s="1">
        <v>44.16</v>
      </c>
      <c r="G19" s="7">
        <v>43746.609027777777</v>
      </c>
      <c r="H19" s="1">
        <v>41.59</v>
      </c>
      <c r="I19" s="1">
        <v>31.54</v>
      </c>
      <c r="J19" s="1">
        <v>31.16</v>
      </c>
      <c r="L19" s="1">
        <f>(F19-E19)</f>
        <v>41.769999999999996</v>
      </c>
      <c r="M19" s="1">
        <f>(H19-E19)</f>
        <v>39.200000000000003</v>
      </c>
      <c r="N19" s="1">
        <f>(I19-E19)</f>
        <v>29.15</v>
      </c>
      <c r="O19" s="1">
        <f>(J19-E19)</f>
        <v>28.77</v>
      </c>
      <c r="P19" s="1">
        <f>(N19-O19)/O19</f>
        <v>1.3208202989224852E-2</v>
      </c>
      <c r="Q19" s="41">
        <f>G19-D19</f>
        <v>0.84583333333284827</v>
      </c>
      <c r="S19" s="18"/>
    </row>
    <row r="20" spans="1:19" s="1" customFormat="1" x14ac:dyDescent="0.25">
      <c r="A20" s="1">
        <v>1</v>
      </c>
      <c r="B20" s="1" t="s">
        <v>21</v>
      </c>
      <c r="C20" s="1">
        <v>9</v>
      </c>
      <c r="D20" s="7">
        <v>43745.763888888891</v>
      </c>
      <c r="E20" s="1">
        <v>2.41</v>
      </c>
      <c r="F20" s="1">
        <v>44.17</v>
      </c>
      <c r="G20" s="7">
        <v>43746.609722222223</v>
      </c>
      <c r="H20" s="1">
        <v>41.6</v>
      </c>
      <c r="I20" s="1">
        <v>31.45</v>
      </c>
      <c r="J20" s="1">
        <v>31.07</v>
      </c>
      <c r="L20" s="1">
        <f>(F20-E20)</f>
        <v>41.760000000000005</v>
      </c>
      <c r="M20" s="1">
        <f>(H20-E20)</f>
        <v>39.19</v>
      </c>
      <c r="N20" s="1">
        <f>(I20-E20)</f>
        <v>29.04</v>
      </c>
      <c r="O20" s="1">
        <f>(J20-E20)</f>
        <v>28.66</v>
      </c>
      <c r="P20" s="1">
        <f>(N20-O20)/O20</f>
        <v>1.3258897418004153E-2</v>
      </c>
      <c r="Q20" s="41">
        <f>G20-D20</f>
        <v>0.84583333333284827</v>
      </c>
      <c r="S20" s="17"/>
    </row>
    <row r="21" spans="1:19" s="1" customFormat="1" x14ac:dyDescent="0.25">
      <c r="A21" s="1">
        <v>1</v>
      </c>
      <c r="B21" s="1" t="s">
        <v>21</v>
      </c>
      <c r="C21" s="1">
        <v>10</v>
      </c>
      <c r="D21" s="7">
        <v>43745.76458333333</v>
      </c>
      <c r="E21" s="1">
        <v>2.41</v>
      </c>
      <c r="F21" s="1">
        <v>44.15</v>
      </c>
      <c r="G21" s="7">
        <v>43746.609027777777</v>
      </c>
      <c r="H21" s="1">
        <v>41.58</v>
      </c>
      <c r="I21" s="1">
        <v>31.54</v>
      </c>
      <c r="J21" s="1">
        <v>31.16</v>
      </c>
      <c r="L21" s="1">
        <f>(F21-E21)</f>
        <v>41.739999999999995</v>
      </c>
      <c r="M21" s="1">
        <f>(H21-E21)</f>
        <v>39.17</v>
      </c>
      <c r="N21" s="1">
        <f>(I21-E21)</f>
        <v>29.13</v>
      </c>
      <c r="O21" s="1">
        <f>(J21-E21)</f>
        <v>28.75</v>
      </c>
      <c r="P21" s="1">
        <f>(N21-O21)/O21</f>
        <v>1.3217391304347792E-2</v>
      </c>
      <c r="Q21" s="41">
        <f>G21-D21</f>
        <v>0.84444444444670808</v>
      </c>
      <c r="S21" s="18"/>
    </row>
    <row r="22" spans="1:19" s="1" customFormat="1" x14ac:dyDescent="0.25">
      <c r="A22" s="1">
        <v>1</v>
      </c>
      <c r="B22" s="1" t="s">
        <v>20</v>
      </c>
      <c r="C22" s="1">
        <v>6</v>
      </c>
      <c r="D22" s="7">
        <v>43745.714583333334</v>
      </c>
      <c r="E22" s="1">
        <v>2.38</v>
      </c>
      <c r="F22" s="1">
        <v>46.4</v>
      </c>
      <c r="G22" s="7">
        <v>43746.607638888891</v>
      </c>
      <c r="H22" s="1">
        <v>42.57</v>
      </c>
      <c r="I22" s="1">
        <v>32.47</v>
      </c>
      <c r="J22" s="1">
        <v>31.42</v>
      </c>
      <c r="L22" s="1">
        <f>(F22-E22)</f>
        <v>44.019999999999996</v>
      </c>
      <c r="M22" s="1">
        <f>(H22-E22)</f>
        <v>40.19</v>
      </c>
      <c r="N22" s="1">
        <f>(I22-E22)</f>
        <v>30.09</v>
      </c>
      <c r="O22" s="1">
        <f>(J22-E22)</f>
        <v>29.040000000000003</v>
      </c>
      <c r="P22" s="1">
        <f>(N22-O22)/O22</f>
        <v>3.615702479338833E-2</v>
      </c>
      <c r="Q22" s="41">
        <f>G22-D22</f>
        <v>0.89305555555620231</v>
      </c>
      <c r="S22" s="17"/>
    </row>
    <row r="23" spans="1:19" s="1" customFormat="1" x14ac:dyDescent="0.25">
      <c r="A23" s="1">
        <v>1</v>
      </c>
      <c r="B23" s="1" t="s">
        <v>20</v>
      </c>
      <c r="C23" s="1">
        <v>7</v>
      </c>
      <c r="D23" s="7">
        <v>43745.715277777781</v>
      </c>
      <c r="E23" s="1">
        <v>2.38</v>
      </c>
      <c r="F23" s="1">
        <v>46.38</v>
      </c>
      <c r="G23" s="7">
        <v>43746.60833333333</v>
      </c>
      <c r="H23" s="1">
        <v>42.33</v>
      </c>
      <c r="I23" s="1">
        <v>32.270000000000003</v>
      </c>
      <c r="J23" s="1">
        <v>31.35</v>
      </c>
      <c r="L23" s="1">
        <f>(F23-E23)</f>
        <v>44</v>
      </c>
      <c r="M23" s="1">
        <f>(H23-E23)</f>
        <v>39.949999999999996</v>
      </c>
      <c r="N23" s="1">
        <f>(I23-E23)</f>
        <v>29.890000000000004</v>
      </c>
      <c r="O23" s="1">
        <f>(J23-E23)</f>
        <v>28.970000000000002</v>
      </c>
      <c r="P23" s="1">
        <f>(N23-O23)/O23</f>
        <v>3.1756989989644518E-2</v>
      </c>
      <c r="Q23" s="41">
        <f>G23-D23</f>
        <v>0.89305555554892635</v>
      </c>
      <c r="S23" s="18"/>
    </row>
    <row r="24" spans="1:19" s="1" customFormat="1" x14ac:dyDescent="0.25">
      <c r="A24" s="1">
        <v>1</v>
      </c>
      <c r="B24" s="1" t="s">
        <v>20</v>
      </c>
      <c r="C24" s="1">
        <v>8</v>
      </c>
      <c r="D24" s="7">
        <v>43745.716666666667</v>
      </c>
      <c r="E24" s="1">
        <v>2.38</v>
      </c>
      <c r="F24" s="1">
        <v>46.38</v>
      </c>
      <c r="G24" s="7">
        <v>43746.60833333333</v>
      </c>
      <c r="H24" s="1">
        <v>42.13</v>
      </c>
      <c r="I24" s="1">
        <v>32.020000000000003</v>
      </c>
      <c r="J24" s="1">
        <v>31.27</v>
      </c>
      <c r="L24" s="1">
        <f>(F24-E24)</f>
        <v>44</v>
      </c>
      <c r="M24" s="1">
        <f>(H24-E24)</f>
        <v>39.75</v>
      </c>
      <c r="N24" s="1">
        <f>(I24-E24)</f>
        <v>29.640000000000004</v>
      </c>
      <c r="O24" s="1">
        <f>(J24-E24)</f>
        <v>28.89</v>
      </c>
      <c r="P24" s="1">
        <f>(N24-O24)/O24</f>
        <v>2.596053997923169E-2</v>
      </c>
      <c r="Q24" s="41">
        <f>G24-D24</f>
        <v>0.89166666666278616</v>
      </c>
      <c r="S24" s="17"/>
    </row>
    <row r="25" spans="1:19" s="1" customFormat="1" x14ac:dyDescent="0.25">
      <c r="A25" s="1">
        <v>1</v>
      </c>
      <c r="B25" s="1" t="s">
        <v>20</v>
      </c>
      <c r="C25" s="1">
        <v>9</v>
      </c>
      <c r="D25" s="7">
        <v>43745.717361111114</v>
      </c>
      <c r="E25" s="1">
        <v>2.39</v>
      </c>
      <c r="F25" s="1">
        <v>46.35</v>
      </c>
      <c r="G25" s="7">
        <v>43746.60833333333</v>
      </c>
      <c r="H25" s="1">
        <v>42.1</v>
      </c>
      <c r="I25" s="1">
        <v>32.020000000000003</v>
      </c>
      <c r="J25" s="1">
        <v>31.21</v>
      </c>
      <c r="L25" s="1">
        <f>(F25-E25)</f>
        <v>43.96</v>
      </c>
      <c r="M25" s="1">
        <f>(H25-E25)</f>
        <v>39.71</v>
      </c>
      <c r="N25" s="1">
        <f>(I25-E25)</f>
        <v>29.630000000000003</v>
      </c>
      <c r="O25" s="1">
        <f>(J25-E25)</f>
        <v>28.82</v>
      </c>
      <c r="P25" s="1">
        <f>(N25-O25)/O25</f>
        <v>2.8105482303955664E-2</v>
      </c>
      <c r="Q25" s="41">
        <f>G25-D25</f>
        <v>0.89097222221607808</v>
      </c>
      <c r="S25" s="18"/>
    </row>
    <row r="26" spans="1:19" s="1" customFormat="1" x14ac:dyDescent="0.25">
      <c r="A26" s="1">
        <v>1</v>
      </c>
      <c r="B26" s="1" t="s">
        <v>20</v>
      </c>
      <c r="C26" s="1">
        <v>10</v>
      </c>
      <c r="D26" s="7">
        <v>43745.71875</v>
      </c>
      <c r="E26" s="1">
        <v>2.4</v>
      </c>
      <c r="F26" s="1">
        <v>46.41</v>
      </c>
      <c r="G26" s="7">
        <v>43746.60833333333</v>
      </c>
      <c r="H26" s="1">
        <v>42.23</v>
      </c>
      <c r="I26" s="1">
        <v>32.159999999999997</v>
      </c>
      <c r="J26" s="1">
        <v>31.29</v>
      </c>
      <c r="L26" s="1">
        <f>(F26-E26)</f>
        <v>44.01</v>
      </c>
      <c r="M26" s="1">
        <f>(H26-E26)</f>
        <v>39.83</v>
      </c>
      <c r="N26" s="1">
        <f>(I26-E26)</f>
        <v>29.759999999999998</v>
      </c>
      <c r="O26" s="1">
        <f>(J26-E26)</f>
        <v>28.89</v>
      </c>
      <c r="P26" s="1">
        <f>(N26-O26)/O26</f>
        <v>3.0114226375908531E-2</v>
      </c>
      <c r="Q26" s="41">
        <f>G26-D26</f>
        <v>0.88958333332993789</v>
      </c>
      <c r="S26" s="17"/>
    </row>
    <row r="27" spans="1:19" s="1" customFormat="1" x14ac:dyDescent="0.25">
      <c r="A27" s="1">
        <v>1</v>
      </c>
      <c r="B27" s="1" t="s">
        <v>19</v>
      </c>
      <c r="C27" s="1">
        <v>6</v>
      </c>
      <c r="D27" s="7">
        <v>43745.615277777775</v>
      </c>
      <c r="E27" s="1">
        <v>2.31</v>
      </c>
      <c r="F27" s="1">
        <v>49.39</v>
      </c>
      <c r="G27" s="7">
        <v>43746.605555555558</v>
      </c>
      <c r="H27" s="1">
        <v>42.96</v>
      </c>
      <c r="I27" s="1">
        <v>32.83</v>
      </c>
      <c r="J27" s="1">
        <v>31.29</v>
      </c>
      <c r="L27" s="1">
        <f>(F27-E27)</f>
        <v>47.08</v>
      </c>
      <c r="M27" s="1">
        <f>(H27-E27)</f>
        <v>40.65</v>
      </c>
      <c r="N27" s="1">
        <f>(I27-E27)</f>
        <v>30.52</v>
      </c>
      <c r="O27" s="1">
        <f>(J27-E27)</f>
        <v>28.98</v>
      </c>
      <c r="P27" s="1">
        <f>(N27-O27)/O27</f>
        <v>5.314009661835746E-2</v>
      </c>
      <c r="Q27" s="41">
        <f>G27-D27</f>
        <v>0.99027777778246673</v>
      </c>
      <c r="S27" s="18"/>
    </row>
    <row r="28" spans="1:19" s="1" customFormat="1" x14ac:dyDescent="0.25">
      <c r="A28" s="1">
        <v>1</v>
      </c>
      <c r="B28" s="1" t="s">
        <v>19</v>
      </c>
      <c r="C28" s="1">
        <v>7</v>
      </c>
      <c r="D28" s="7">
        <v>43745.616666666669</v>
      </c>
      <c r="E28" s="1">
        <v>2.31</v>
      </c>
      <c r="F28" s="1">
        <v>49.82</v>
      </c>
      <c r="G28" s="7">
        <v>43746.606944444444</v>
      </c>
      <c r="H28" s="1">
        <v>43.84</v>
      </c>
      <c r="I28" s="1">
        <v>33.71</v>
      </c>
      <c r="J28" s="1">
        <v>31.27</v>
      </c>
      <c r="L28" s="1">
        <f>(F28-E28)</f>
        <v>47.51</v>
      </c>
      <c r="M28" s="1">
        <f>(H28-E28)</f>
        <v>41.53</v>
      </c>
      <c r="N28" s="1">
        <f>(I28-E28)</f>
        <v>31.400000000000002</v>
      </c>
      <c r="O28" s="1">
        <f>(J28-E28)</f>
        <v>28.96</v>
      </c>
      <c r="P28" s="1">
        <f>(N28-O28)/O28</f>
        <v>8.4254143646408888E-2</v>
      </c>
      <c r="Q28" s="41">
        <f>G28-D28</f>
        <v>0.99027777777519077</v>
      </c>
      <c r="S28" s="17"/>
    </row>
    <row r="29" spans="1:19" s="1" customFormat="1" x14ac:dyDescent="0.25">
      <c r="A29" s="1">
        <v>1</v>
      </c>
      <c r="B29" s="1" t="s">
        <v>19</v>
      </c>
      <c r="C29" s="1">
        <v>8</v>
      </c>
      <c r="D29" s="7">
        <v>43745.617361111108</v>
      </c>
      <c r="E29" s="1">
        <v>2.33</v>
      </c>
      <c r="F29" s="1">
        <v>48.52</v>
      </c>
      <c r="G29" s="7">
        <v>43746.606944444444</v>
      </c>
      <c r="H29" s="1">
        <v>43.24</v>
      </c>
      <c r="I29" s="1">
        <v>33.15</v>
      </c>
      <c r="J29" s="1">
        <v>31.49</v>
      </c>
      <c r="L29" s="1">
        <f>(F29-E29)</f>
        <v>46.190000000000005</v>
      </c>
      <c r="M29" s="1">
        <f>(H29-E29)</f>
        <v>40.910000000000004</v>
      </c>
      <c r="N29" s="1">
        <f>(I29-E29)</f>
        <v>30.82</v>
      </c>
      <c r="O29" s="1">
        <f>(J29-E29)</f>
        <v>29.159999999999997</v>
      </c>
      <c r="P29" s="1">
        <f>(N29-O29)/O29</f>
        <v>5.6927297668038543E-2</v>
      </c>
      <c r="Q29" s="41">
        <f>G29-D29</f>
        <v>0.98958333333575865</v>
      </c>
    </row>
    <row r="30" spans="1:19" s="1" customFormat="1" x14ac:dyDescent="0.25">
      <c r="A30" s="1">
        <v>1</v>
      </c>
      <c r="B30" s="1" t="s">
        <v>19</v>
      </c>
      <c r="C30" s="1">
        <v>9</v>
      </c>
      <c r="D30" s="7">
        <v>43745.618750000001</v>
      </c>
      <c r="E30" s="1">
        <v>2.33</v>
      </c>
      <c r="F30" s="1">
        <v>48.57</v>
      </c>
      <c r="G30" s="7">
        <v>43746.607638888891</v>
      </c>
      <c r="H30" s="1">
        <v>42.9</v>
      </c>
      <c r="I30" s="1">
        <v>32.85</v>
      </c>
      <c r="J30" s="1">
        <v>31.39</v>
      </c>
      <c r="L30" s="1">
        <f>(F30-E30)</f>
        <v>46.24</v>
      </c>
      <c r="M30" s="1">
        <f>(H30-E30)</f>
        <v>40.57</v>
      </c>
      <c r="N30" s="1">
        <f>(I30-E30)</f>
        <v>30.520000000000003</v>
      </c>
      <c r="O30" s="1">
        <f>(J30-E30)</f>
        <v>29.060000000000002</v>
      </c>
      <c r="P30" s="1">
        <f>(N30-O30)/O30</f>
        <v>5.024088093599452E-2</v>
      </c>
      <c r="Q30" s="41">
        <f>G30-D30</f>
        <v>0.98888888888905058</v>
      </c>
    </row>
    <row r="31" spans="1:19" s="1" customFormat="1" x14ac:dyDescent="0.25">
      <c r="A31" s="1">
        <v>1</v>
      </c>
      <c r="B31" s="1" t="s">
        <v>19</v>
      </c>
      <c r="C31" s="1">
        <v>10</v>
      </c>
      <c r="D31" s="7">
        <v>43745.618750000001</v>
      </c>
      <c r="E31" s="1">
        <v>2.31</v>
      </c>
      <c r="F31" s="1">
        <v>49.79</v>
      </c>
      <c r="G31" s="7">
        <v>43746.607638888891</v>
      </c>
      <c r="H31" s="1">
        <v>43.73</v>
      </c>
      <c r="I31" s="1">
        <v>33.58</v>
      </c>
      <c r="J31" s="1">
        <v>31.37</v>
      </c>
      <c r="L31" s="1">
        <f>(F31-E31)</f>
        <v>47.48</v>
      </c>
      <c r="M31" s="1">
        <f>(H31-E31)</f>
        <v>41.419999999999995</v>
      </c>
      <c r="N31" s="1">
        <f>(I31-E31)</f>
        <v>31.27</v>
      </c>
      <c r="O31" s="1">
        <f>(J31-E31)</f>
        <v>29.060000000000002</v>
      </c>
      <c r="P31" s="1">
        <f>(N31-O31)/O31</f>
        <v>7.6049552649690197E-2</v>
      </c>
      <c r="Q31" s="41">
        <f>G31-D31</f>
        <v>0.98888888888905058</v>
      </c>
    </row>
    <row r="32" spans="1:19" s="1" customFormat="1" x14ac:dyDescent="0.25">
      <c r="A32" s="1">
        <v>3</v>
      </c>
      <c r="B32" s="1" t="s">
        <v>21</v>
      </c>
      <c r="C32" s="1">
        <v>11</v>
      </c>
      <c r="D32" s="7">
        <v>43745.765277777777</v>
      </c>
      <c r="E32" s="1">
        <v>2.42</v>
      </c>
      <c r="F32" s="1">
        <v>44.17</v>
      </c>
      <c r="G32" s="7">
        <v>43748.613194444442</v>
      </c>
      <c r="H32" s="1">
        <v>41.56</v>
      </c>
      <c r="I32" s="1">
        <v>31.5</v>
      </c>
      <c r="J32" s="1">
        <v>31.2</v>
      </c>
      <c r="L32" s="1">
        <f>(F32-E32)</f>
        <v>41.75</v>
      </c>
      <c r="M32" s="1">
        <f>(H32-E32)</f>
        <v>39.14</v>
      </c>
      <c r="N32" s="1">
        <f>(I32-E32)</f>
        <v>29.08</v>
      </c>
      <c r="O32" s="1">
        <f>(J32-E32)</f>
        <v>28.78</v>
      </c>
      <c r="P32" s="1">
        <f>(N32-O32)/O32</f>
        <v>1.0423905489923458E-2</v>
      </c>
      <c r="Q32" s="41">
        <f>G32-D32</f>
        <v>2.8479166666656965</v>
      </c>
    </row>
    <row r="33" spans="1:21" s="1" customFormat="1" x14ac:dyDescent="0.25">
      <c r="A33" s="1">
        <v>3</v>
      </c>
      <c r="B33" s="1" t="s">
        <v>21</v>
      </c>
      <c r="C33" s="1">
        <v>12</v>
      </c>
      <c r="D33" s="7">
        <v>43745.76666666667</v>
      </c>
      <c r="E33" s="1">
        <v>2.41</v>
      </c>
      <c r="F33" s="1">
        <v>44.24</v>
      </c>
      <c r="G33" s="7">
        <v>43748.613194444442</v>
      </c>
      <c r="H33" s="1">
        <v>41.56</v>
      </c>
      <c r="I33" s="1">
        <v>31.52</v>
      </c>
      <c r="J33" s="1">
        <v>31.19</v>
      </c>
      <c r="L33" s="1">
        <f>(F33-E33)</f>
        <v>41.83</v>
      </c>
      <c r="M33" s="1">
        <f>(H33-E33)</f>
        <v>39.150000000000006</v>
      </c>
      <c r="N33" s="1">
        <f>(I33-E33)</f>
        <v>29.11</v>
      </c>
      <c r="O33" s="1">
        <f>(J33-E33)</f>
        <v>28.78</v>
      </c>
      <c r="P33" s="1">
        <f>(N33-O33)/O33</f>
        <v>1.1466296038915854E-2</v>
      </c>
      <c r="Q33" s="41">
        <f>G33-D33</f>
        <v>2.8465277777722804</v>
      </c>
    </row>
    <row r="34" spans="1:21" s="1" customFormat="1" x14ac:dyDescent="0.25">
      <c r="A34" s="1">
        <v>3</v>
      </c>
      <c r="B34" s="1" t="s">
        <v>21</v>
      </c>
      <c r="C34" s="1">
        <v>13</v>
      </c>
      <c r="D34" s="7">
        <v>43745.767361111109</v>
      </c>
      <c r="E34" s="1">
        <v>2.4500000000000002</v>
      </c>
      <c r="F34" s="1">
        <v>44.24</v>
      </c>
      <c r="G34" s="7">
        <v>43748.613888888889</v>
      </c>
      <c r="H34" s="1">
        <v>41.6</v>
      </c>
      <c r="I34" s="1">
        <v>31.56</v>
      </c>
      <c r="J34" s="1">
        <v>31.26</v>
      </c>
      <c r="L34" s="1">
        <f>(F34-E34)</f>
        <v>41.79</v>
      </c>
      <c r="M34" s="1">
        <f>(H34-E34)</f>
        <v>39.15</v>
      </c>
      <c r="N34" s="1">
        <f>(I34-E34)</f>
        <v>29.11</v>
      </c>
      <c r="O34" s="1">
        <f>(J34-E34)</f>
        <v>28.810000000000002</v>
      </c>
      <c r="P34" s="1">
        <f>(N34-O34)/O34</f>
        <v>1.0413051023949918E-2</v>
      </c>
      <c r="Q34" s="41">
        <f>G34-D34</f>
        <v>2.8465277777795563</v>
      </c>
    </row>
    <row r="35" spans="1:21" s="1" customFormat="1" x14ac:dyDescent="0.25">
      <c r="A35" s="1">
        <v>3</v>
      </c>
      <c r="B35" s="1" t="s">
        <v>21</v>
      </c>
      <c r="C35" s="1">
        <v>14</v>
      </c>
      <c r="D35" s="7">
        <v>43745.768055555556</v>
      </c>
      <c r="E35" s="1">
        <v>2.4500000000000002</v>
      </c>
      <c r="F35" s="1">
        <v>44.23</v>
      </c>
      <c r="G35" s="7">
        <v>43748.613888888889</v>
      </c>
      <c r="H35" s="1">
        <v>41.59</v>
      </c>
      <c r="I35" s="1">
        <v>31.51</v>
      </c>
      <c r="J35" s="1">
        <v>31.22</v>
      </c>
      <c r="L35" s="1">
        <f>(F35-E35)</f>
        <v>41.779999999999994</v>
      </c>
      <c r="M35" s="1">
        <f>(H35-E35)</f>
        <v>39.14</v>
      </c>
      <c r="N35" s="1">
        <f>(I35-E35)</f>
        <v>29.060000000000002</v>
      </c>
      <c r="O35" s="1">
        <f>(J35-E35)</f>
        <v>28.77</v>
      </c>
      <c r="P35" s="1">
        <f>(N35-O35)/O35</f>
        <v>1.0079944386513823E-2</v>
      </c>
      <c r="Q35" s="41">
        <f>G35-D35</f>
        <v>2.8458333333328483</v>
      </c>
    </row>
    <row r="36" spans="1:21" s="1" customFormat="1" x14ac:dyDescent="0.25">
      <c r="A36" s="1">
        <v>3</v>
      </c>
      <c r="B36" s="1" t="s">
        <v>21</v>
      </c>
      <c r="C36" s="1">
        <v>15</v>
      </c>
      <c r="D36" s="7">
        <v>43745.768750000003</v>
      </c>
      <c r="E36" s="1">
        <v>2.46</v>
      </c>
      <c r="F36" s="1">
        <v>44.26</v>
      </c>
      <c r="G36" s="7">
        <v>43748.613888888889</v>
      </c>
      <c r="H36" s="1">
        <v>41.62</v>
      </c>
      <c r="I36" s="1">
        <v>31.56</v>
      </c>
      <c r="J36" s="1">
        <v>31.24</v>
      </c>
      <c r="L36" s="1">
        <f>(F36-E36)</f>
        <v>41.8</v>
      </c>
      <c r="M36" s="1">
        <f>(H36-E36)</f>
        <v>39.159999999999997</v>
      </c>
      <c r="N36" s="1">
        <f>(I36-E36)</f>
        <v>29.099999999999998</v>
      </c>
      <c r="O36" s="1">
        <f>(J36-E36)</f>
        <v>28.779999999999998</v>
      </c>
      <c r="P36" s="1">
        <f>(N36-O36)/O36</f>
        <v>1.1118832522585139E-2</v>
      </c>
      <c r="Q36" s="41">
        <f>G36-D36</f>
        <v>2.8451388888861402</v>
      </c>
    </row>
    <row r="37" spans="1:21" s="1" customFormat="1" x14ac:dyDescent="0.25">
      <c r="A37" s="1">
        <v>3</v>
      </c>
      <c r="B37" s="1" t="s">
        <v>20</v>
      </c>
      <c r="C37" s="1">
        <v>11</v>
      </c>
      <c r="D37" s="7">
        <v>43745.719444444447</v>
      </c>
      <c r="E37" s="1">
        <v>2.4</v>
      </c>
      <c r="F37" s="1">
        <v>46.44</v>
      </c>
      <c r="G37" s="7">
        <v>43748.611805555556</v>
      </c>
      <c r="H37" s="1">
        <v>41.51</v>
      </c>
      <c r="I37" s="1">
        <v>31.51</v>
      </c>
      <c r="J37" s="1">
        <v>31.13</v>
      </c>
      <c r="L37" s="1">
        <f>(F37-E37)</f>
        <v>44.04</v>
      </c>
      <c r="M37" s="1">
        <f>(H37-E37)</f>
        <v>39.11</v>
      </c>
      <c r="N37" s="1">
        <f>(I37-E37)</f>
        <v>29.110000000000003</v>
      </c>
      <c r="O37" s="1">
        <f>(J37-E37)</f>
        <v>28.73</v>
      </c>
      <c r="P37" s="1">
        <f>(N37-O37)/O37</f>
        <v>1.3226592412112863E-2</v>
      </c>
      <c r="Q37" s="41">
        <f>G37-D37</f>
        <v>2.8923611111094942</v>
      </c>
    </row>
    <row r="38" spans="1:21" s="1" customFormat="1" x14ac:dyDescent="0.25">
      <c r="A38" s="1">
        <v>3</v>
      </c>
      <c r="B38" s="1" t="s">
        <v>20</v>
      </c>
      <c r="C38" s="1">
        <v>12</v>
      </c>
      <c r="D38" s="7">
        <v>43745.720833333333</v>
      </c>
      <c r="E38" s="1">
        <v>2.4</v>
      </c>
      <c r="F38" s="1">
        <v>46.38</v>
      </c>
      <c r="G38" s="7">
        <v>43748.611805555556</v>
      </c>
      <c r="H38" s="1">
        <v>41.5</v>
      </c>
      <c r="I38" s="1">
        <v>31.48</v>
      </c>
      <c r="J38" s="1">
        <v>31.11</v>
      </c>
      <c r="L38" s="1">
        <f>(F38-E38)</f>
        <v>43.980000000000004</v>
      </c>
      <c r="M38" s="1">
        <f>(H38-E38)</f>
        <v>39.1</v>
      </c>
      <c r="N38" s="1">
        <f>(I38-E38)</f>
        <v>29.080000000000002</v>
      </c>
      <c r="O38" s="1">
        <f>(J38-E38)</f>
        <v>28.71</v>
      </c>
      <c r="P38" s="1">
        <f>(N38-O38)/O38</f>
        <v>1.2887495646116369E-2</v>
      </c>
      <c r="Q38" s="41">
        <f>G38-D38</f>
        <v>2.890972222223354</v>
      </c>
    </row>
    <row r="39" spans="1:21" s="1" customFormat="1" x14ac:dyDescent="0.25">
      <c r="A39" s="1">
        <v>3</v>
      </c>
      <c r="B39" s="1" t="s">
        <v>20</v>
      </c>
      <c r="C39" s="1">
        <v>13</v>
      </c>
      <c r="D39" s="7">
        <v>43745.72152777778</v>
      </c>
      <c r="E39" s="1">
        <v>2.41</v>
      </c>
      <c r="F39" s="1">
        <v>46.39</v>
      </c>
      <c r="G39" s="7">
        <v>43748.611805555556</v>
      </c>
      <c r="H39" s="1">
        <v>41.53</v>
      </c>
      <c r="I39" s="1">
        <v>31.5</v>
      </c>
      <c r="J39" s="1">
        <v>31.15</v>
      </c>
      <c r="L39" s="1">
        <f>(F39-E39)</f>
        <v>43.980000000000004</v>
      </c>
      <c r="M39" s="1">
        <f>(H39-E39)</f>
        <v>39.120000000000005</v>
      </c>
      <c r="N39" s="1">
        <f>(I39-E39)</f>
        <v>29.09</v>
      </c>
      <c r="O39" s="1">
        <f>(J39-E39)</f>
        <v>28.74</v>
      </c>
      <c r="P39" s="1">
        <f>(N39-O39)/O39</f>
        <v>1.2178148921364002E-2</v>
      </c>
      <c r="Q39" s="41">
        <f>G39-D39</f>
        <v>2.890277777776646</v>
      </c>
    </row>
    <row r="40" spans="1:21" s="1" customFormat="1" x14ac:dyDescent="0.25">
      <c r="A40" s="1">
        <v>3</v>
      </c>
      <c r="B40" s="1" t="s">
        <v>20</v>
      </c>
      <c r="C40" s="1">
        <v>14</v>
      </c>
      <c r="D40" s="7">
        <v>43745.722916666666</v>
      </c>
      <c r="E40" s="1">
        <v>2.42</v>
      </c>
      <c r="F40" s="1">
        <v>46.46</v>
      </c>
      <c r="G40" s="7">
        <v>43748.612500000003</v>
      </c>
      <c r="H40" s="1">
        <v>41.55</v>
      </c>
      <c r="I40" s="1">
        <v>31.52</v>
      </c>
      <c r="J40" s="1">
        <v>31.19</v>
      </c>
      <c r="L40" s="1">
        <f>(F40-E40)</f>
        <v>44.04</v>
      </c>
      <c r="M40" s="1">
        <f>(H40-E40)</f>
        <v>39.129999999999995</v>
      </c>
      <c r="N40" s="1">
        <f>(I40-E40)</f>
        <v>29.1</v>
      </c>
      <c r="O40" s="1">
        <f>(J40-E40)</f>
        <v>28.770000000000003</v>
      </c>
      <c r="P40" s="1">
        <f>(N40-O40)/O40</f>
        <v>1.1470281543274183E-2</v>
      </c>
      <c r="Q40" s="41">
        <f>G40-D40</f>
        <v>2.8895833333372138</v>
      </c>
    </row>
    <row r="41" spans="1:21" s="1" customFormat="1" x14ac:dyDescent="0.25">
      <c r="A41" s="1">
        <v>3</v>
      </c>
      <c r="B41" s="1" t="s">
        <v>20</v>
      </c>
      <c r="C41" s="1">
        <v>15</v>
      </c>
      <c r="D41" s="7">
        <v>43745.723611111112</v>
      </c>
      <c r="E41" s="1">
        <v>2.41</v>
      </c>
      <c r="F41" s="1">
        <v>46.35</v>
      </c>
      <c r="G41" s="7">
        <v>43748.612500000003</v>
      </c>
      <c r="H41" s="1">
        <v>41.48</v>
      </c>
      <c r="I41" s="1">
        <v>31.48</v>
      </c>
      <c r="J41" s="1">
        <v>31.14</v>
      </c>
      <c r="L41" s="1">
        <f>(F41-E41)</f>
        <v>43.94</v>
      </c>
      <c r="M41" s="1">
        <f>(H41-E41)</f>
        <v>39.069999999999993</v>
      </c>
      <c r="N41" s="1">
        <f>(I41-E41)</f>
        <v>29.07</v>
      </c>
      <c r="O41" s="1">
        <f>(J41-E41)</f>
        <v>28.73</v>
      </c>
      <c r="P41" s="1">
        <f>(N41-O41)/O41</f>
        <v>1.1834319526627213E-2</v>
      </c>
      <c r="Q41" s="41">
        <f>G41-D41</f>
        <v>2.8888888888905058</v>
      </c>
      <c r="T41" s="3"/>
      <c r="U41" s="3"/>
    </row>
    <row r="42" spans="1:21" s="1" customFormat="1" x14ac:dyDescent="0.25">
      <c r="A42" s="1">
        <v>3</v>
      </c>
      <c r="B42" s="1" t="s">
        <v>19</v>
      </c>
      <c r="C42" s="1">
        <v>11</v>
      </c>
      <c r="D42" s="7">
        <v>43745.620833333334</v>
      </c>
      <c r="E42" s="1">
        <v>2.33</v>
      </c>
      <c r="F42" s="1">
        <v>48.59</v>
      </c>
      <c r="G42" s="7">
        <v>43748.61041666667</v>
      </c>
      <c r="H42" s="1">
        <v>41.36</v>
      </c>
      <c r="I42" s="1">
        <v>31.36</v>
      </c>
      <c r="J42" s="1">
        <v>31.04</v>
      </c>
      <c r="L42" s="1">
        <f>(F42-E42)</f>
        <v>46.260000000000005</v>
      </c>
      <c r="M42" s="1">
        <f>(H42-E42)</f>
        <v>39.03</v>
      </c>
      <c r="N42" s="1">
        <f>(I42-E42)</f>
        <v>29.03</v>
      </c>
      <c r="O42" s="1">
        <f>(J42-E42)</f>
        <v>28.71</v>
      </c>
      <c r="P42" s="1">
        <f>(N42-O42)/O42</f>
        <v>1.1145942180424948E-2</v>
      </c>
      <c r="Q42" s="41">
        <f>G42-D42</f>
        <v>2.9895833333357587</v>
      </c>
    </row>
    <row r="43" spans="1:21" s="1" customFormat="1" x14ac:dyDescent="0.25">
      <c r="A43" s="1">
        <v>3</v>
      </c>
      <c r="B43" s="1" t="s">
        <v>19</v>
      </c>
      <c r="C43" s="1">
        <v>12</v>
      </c>
      <c r="D43" s="7">
        <v>43745.62222222222</v>
      </c>
      <c r="E43" s="1">
        <v>2.31</v>
      </c>
      <c r="F43" s="1">
        <v>50.01</v>
      </c>
      <c r="G43" s="7">
        <v>43748.61041666667</v>
      </c>
      <c r="H43" s="1">
        <v>41.27</v>
      </c>
      <c r="I43" s="1">
        <v>31.24</v>
      </c>
      <c r="J43" s="1">
        <v>30.88</v>
      </c>
      <c r="L43" s="1">
        <f>(F43-E43)</f>
        <v>47.699999999999996</v>
      </c>
      <c r="M43" s="1">
        <f>(H43-E43)</f>
        <v>38.96</v>
      </c>
      <c r="N43" s="1">
        <f>(I43-E43)</f>
        <v>28.93</v>
      </c>
      <c r="O43" s="1">
        <f>(J43-E43)</f>
        <v>28.57</v>
      </c>
      <c r="P43" s="1">
        <f>(N43-O43)/O43</f>
        <v>1.2600630031501555E-2</v>
      </c>
      <c r="Q43" s="41">
        <f>G43-D43</f>
        <v>2.9881944444496185</v>
      </c>
    </row>
    <row r="44" spans="1:21" s="1" customFormat="1" x14ac:dyDescent="0.25">
      <c r="A44" s="1">
        <v>3</v>
      </c>
      <c r="B44" s="1" t="s">
        <v>19</v>
      </c>
      <c r="C44" s="1">
        <v>13</v>
      </c>
      <c r="D44" s="7">
        <v>43745.622916666667</v>
      </c>
      <c r="E44" s="1">
        <v>2.2999999999999998</v>
      </c>
      <c r="F44" s="1">
        <v>49.79</v>
      </c>
      <c r="G44" s="7">
        <v>43748.611111111109</v>
      </c>
      <c r="H44" s="1">
        <v>41.37</v>
      </c>
      <c r="I44" s="1">
        <v>31.3</v>
      </c>
      <c r="J44" s="1">
        <v>30.96</v>
      </c>
      <c r="L44" s="1">
        <f>(F44-E44)</f>
        <v>47.49</v>
      </c>
      <c r="M44" s="1">
        <f>(H44-E44)</f>
        <v>39.07</v>
      </c>
      <c r="N44" s="1">
        <f>(I44-E44)</f>
        <v>29</v>
      </c>
      <c r="O44" s="1">
        <f>(J44-E44)</f>
        <v>28.66</v>
      </c>
      <c r="P44" s="1">
        <f>(N44-O44)/O44</f>
        <v>1.1863224005582689E-2</v>
      </c>
      <c r="Q44" s="41">
        <f>G44-D44</f>
        <v>2.9881944444423425</v>
      </c>
    </row>
    <row r="45" spans="1:21" s="1" customFormat="1" x14ac:dyDescent="0.25">
      <c r="A45" s="1">
        <v>3</v>
      </c>
      <c r="B45" s="1" t="s">
        <v>19</v>
      </c>
      <c r="C45" s="1">
        <v>14</v>
      </c>
      <c r="D45" s="7">
        <v>43745.624305555553</v>
      </c>
      <c r="E45" s="1">
        <v>2.31</v>
      </c>
      <c r="F45" s="1">
        <v>50.07</v>
      </c>
      <c r="G45" s="7">
        <v>43748.611111111109</v>
      </c>
      <c r="H45" s="1">
        <v>41.28</v>
      </c>
      <c r="I45" s="1">
        <v>31.25</v>
      </c>
      <c r="J45" s="1">
        <v>30.91</v>
      </c>
      <c r="L45" s="1">
        <f>(F45-E45)</f>
        <v>47.76</v>
      </c>
      <c r="M45" s="1">
        <f>(H45-E45)</f>
        <v>38.97</v>
      </c>
      <c r="N45" s="1">
        <f>(I45-E45)</f>
        <v>28.94</v>
      </c>
      <c r="O45" s="1">
        <f>(J45-E45)</f>
        <v>28.6</v>
      </c>
      <c r="P45" s="1">
        <f>(N45-O45)/O45</f>
        <v>1.1888111888111882E-2</v>
      </c>
      <c r="Q45" s="41">
        <f>G45-D45</f>
        <v>2.9868055555562023</v>
      </c>
    </row>
    <row r="46" spans="1:21" s="1" customFormat="1" x14ac:dyDescent="0.25">
      <c r="A46" s="1">
        <v>3</v>
      </c>
      <c r="B46" s="1" t="s">
        <v>19</v>
      </c>
      <c r="C46" s="1">
        <v>15</v>
      </c>
      <c r="D46" s="7">
        <v>43745.625694444447</v>
      </c>
      <c r="E46" s="1">
        <v>2.31</v>
      </c>
      <c r="F46" s="1">
        <v>48.59</v>
      </c>
      <c r="G46" s="7">
        <v>43748.611805555556</v>
      </c>
      <c r="H46" s="1">
        <v>41.27</v>
      </c>
      <c r="I46" s="1">
        <v>31.26</v>
      </c>
      <c r="J46" s="1">
        <v>30.92</v>
      </c>
      <c r="L46" s="1">
        <f>(F46-E46)</f>
        <v>46.28</v>
      </c>
      <c r="M46" s="1">
        <f>(H46-E46)</f>
        <v>38.96</v>
      </c>
      <c r="N46" s="1">
        <f>(I46-E46)</f>
        <v>28.950000000000003</v>
      </c>
      <c r="O46" s="1">
        <f>(J46-E46)</f>
        <v>28.610000000000003</v>
      </c>
      <c r="P46" s="1">
        <f>(N46-O46)/O46</f>
        <v>1.1883956658511004E-2</v>
      </c>
      <c r="Q46" s="41">
        <f>G46-D46</f>
        <v>2.9861111111094942</v>
      </c>
    </row>
    <row r="47" spans="1:21" s="1" customFormat="1" x14ac:dyDescent="0.25">
      <c r="A47" s="1">
        <v>8</v>
      </c>
      <c r="B47" s="1" t="s">
        <v>21</v>
      </c>
      <c r="C47" s="1">
        <v>16</v>
      </c>
      <c r="D47" s="7">
        <v>43745.769444444442</v>
      </c>
      <c r="E47" s="1">
        <v>2.4500000000000002</v>
      </c>
      <c r="F47" s="1">
        <v>44.25</v>
      </c>
      <c r="G47" s="7">
        <v>43753.63958333333</v>
      </c>
      <c r="H47" s="1">
        <v>41.49</v>
      </c>
      <c r="I47" s="8">
        <v>31.46</v>
      </c>
      <c r="J47" s="1">
        <v>31</v>
      </c>
      <c r="L47" s="1">
        <f>(F47-E47)</f>
        <v>41.8</v>
      </c>
      <c r="M47" s="1">
        <f>(H47-E47)</f>
        <v>39.04</v>
      </c>
      <c r="N47" s="1">
        <f>(I47-E47)</f>
        <v>29.01</v>
      </c>
      <c r="O47" s="1">
        <f>(J47-E47)</f>
        <v>28.55</v>
      </c>
      <c r="P47" s="1">
        <f>(N47-O47)/O47</f>
        <v>1.6112084063047316E-2</v>
      </c>
      <c r="Q47" s="41">
        <f>G47-D47</f>
        <v>7.8701388888875954</v>
      </c>
    </row>
    <row r="48" spans="1:21" s="1" customFormat="1" x14ac:dyDescent="0.25">
      <c r="A48" s="1">
        <v>8</v>
      </c>
      <c r="B48" s="1" t="s">
        <v>21</v>
      </c>
      <c r="C48" s="1">
        <v>17</v>
      </c>
      <c r="D48" s="7">
        <v>43745.770138888889</v>
      </c>
      <c r="E48" s="1">
        <v>2.42</v>
      </c>
      <c r="F48" s="1">
        <v>44.28</v>
      </c>
      <c r="G48" s="7">
        <v>43753.63958333333</v>
      </c>
      <c r="H48" s="1">
        <v>41.43</v>
      </c>
      <c r="I48" s="8">
        <v>31.4</v>
      </c>
      <c r="J48" s="1">
        <v>30.93</v>
      </c>
      <c r="L48" s="1">
        <f>(F48-E48)</f>
        <v>41.86</v>
      </c>
      <c r="M48" s="1">
        <f>(H48-E48)</f>
        <v>39.01</v>
      </c>
      <c r="N48" s="1">
        <f>(I48-E48)</f>
        <v>28.979999999999997</v>
      </c>
      <c r="O48" s="1">
        <f>(J48-E48)</f>
        <v>28.509999999999998</v>
      </c>
      <c r="P48" s="1">
        <f>(N48-O48)/O48</f>
        <v>1.6485443703963484E-2</v>
      </c>
      <c r="Q48" s="41">
        <f>G48-D48</f>
        <v>7.8694444444408873</v>
      </c>
    </row>
    <row r="49" spans="1:18" s="1" customFormat="1" x14ac:dyDescent="0.25">
      <c r="A49" s="1">
        <v>8</v>
      </c>
      <c r="B49" s="1" t="s">
        <v>21</v>
      </c>
      <c r="C49" s="1">
        <v>18</v>
      </c>
      <c r="D49" s="7">
        <v>43745.770833333336</v>
      </c>
      <c r="E49" s="1">
        <v>2.4</v>
      </c>
      <c r="F49" s="1">
        <v>44.09</v>
      </c>
      <c r="G49" s="7">
        <v>43753.640277777777</v>
      </c>
      <c r="H49" s="1">
        <v>41.38</v>
      </c>
      <c r="I49" s="8">
        <v>31.35</v>
      </c>
      <c r="J49" s="1">
        <v>30.93</v>
      </c>
      <c r="L49" s="1">
        <f>(F49-E49)</f>
        <v>41.690000000000005</v>
      </c>
      <c r="M49" s="1">
        <f>(H49-E49)</f>
        <v>38.980000000000004</v>
      </c>
      <c r="N49" s="1">
        <f>(I49-E49)</f>
        <v>28.950000000000003</v>
      </c>
      <c r="O49" s="1">
        <f>(J49-E49)</f>
        <v>28.53</v>
      </c>
      <c r="P49" s="1">
        <f>(N49-O49)/O49</f>
        <v>1.4721345951629923E-2</v>
      </c>
      <c r="Q49" s="41">
        <f>G49-D49</f>
        <v>7.8694444444408873</v>
      </c>
    </row>
    <row r="50" spans="1:18" s="1" customFormat="1" x14ac:dyDescent="0.25">
      <c r="A50" s="1">
        <v>8</v>
      </c>
      <c r="B50" s="1" t="s">
        <v>21</v>
      </c>
      <c r="C50" s="1">
        <v>19</v>
      </c>
      <c r="D50" s="7">
        <v>43745.777777777781</v>
      </c>
      <c r="E50" s="1">
        <v>2.41</v>
      </c>
      <c r="F50" s="1">
        <v>44.12</v>
      </c>
      <c r="G50" s="7">
        <v>43753.640277777777</v>
      </c>
      <c r="H50" s="1">
        <v>41.35</v>
      </c>
      <c r="I50" s="8">
        <v>31.33</v>
      </c>
      <c r="J50" s="1">
        <v>30.88</v>
      </c>
      <c r="L50" s="1">
        <f>(F50-E50)</f>
        <v>41.709999999999994</v>
      </c>
      <c r="M50" s="1">
        <f>(H50-E50)</f>
        <v>38.94</v>
      </c>
      <c r="N50" s="1">
        <f>(I50-E50)</f>
        <v>28.919999999999998</v>
      </c>
      <c r="O50" s="1">
        <f>(J50-E50)</f>
        <v>28.47</v>
      </c>
      <c r="P50" s="1">
        <f>(N50-O50)/O50</f>
        <v>1.5806111696522632E-2</v>
      </c>
      <c r="Q50" s="41">
        <f>G50-D50</f>
        <v>7.8624999999956344</v>
      </c>
    </row>
    <row r="51" spans="1:18" s="1" customFormat="1" x14ac:dyDescent="0.25">
      <c r="A51" s="1">
        <v>8</v>
      </c>
      <c r="B51" s="1" t="s">
        <v>21</v>
      </c>
      <c r="C51" s="1">
        <v>20</v>
      </c>
      <c r="D51" s="7">
        <v>43745.77847222222</v>
      </c>
      <c r="E51" s="1">
        <v>2.39</v>
      </c>
      <c r="F51" s="1">
        <v>44.13</v>
      </c>
      <c r="G51" s="7">
        <v>43753.640277777777</v>
      </c>
      <c r="H51" s="1">
        <v>41.35</v>
      </c>
      <c r="I51" s="8">
        <v>31.32</v>
      </c>
      <c r="J51" s="1">
        <v>30.89</v>
      </c>
      <c r="L51" s="1">
        <f>(F51-E51)</f>
        <v>41.74</v>
      </c>
      <c r="M51" s="1">
        <f>(H51-E51)</f>
        <v>38.96</v>
      </c>
      <c r="N51" s="1">
        <f>(I51-E51)</f>
        <v>28.93</v>
      </c>
      <c r="O51" s="1">
        <f>(J51-E51)</f>
        <v>28.5</v>
      </c>
      <c r="P51" s="1">
        <f>(N51-O51)/O51</f>
        <v>1.5087719298245605E-2</v>
      </c>
      <c r="Q51" s="41">
        <f>G51-D51</f>
        <v>7.8618055555562023</v>
      </c>
    </row>
    <row r="52" spans="1:18" s="1" customFormat="1" x14ac:dyDescent="0.25">
      <c r="A52" s="1">
        <v>8</v>
      </c>
      <c r="B52" s="1" t="s">
        <v>20</v>
      </c>
      <c r="C52" s="1">
        <v>16</v>
      </c>
      <c r="D52" s="7">
        <v>43745.724999999999</v>
      </c>
      <c r="E52" s="1">
        <v>2.42</v>
      </c>
      <c r="F52" s="1">
        <v>46.38</v>
      </c>
      <c r="G52" s="7">
        <v>43753.638888888891</v>
      </c>
      <c r="H52" s="1">
        <v>41.39</v>
      </c>
      <c r="I52" s="8">
        <v>31.38</v>
      </c>
      <c r="J52" s="1">
        <v>30.91</v>
      </c>
      <c r="L52" s="1">
        <f>(F52-E52)</f>
        <v>43.96</v>
      </c>
      <c r="M52" s="1">
        <f>(H52-E52)</f>
        <v>38.97</v>
      </c>
      <c r="N52" s="1">
        <f>(I52-E52)</f>
        <v>28.96</v>
      </c>
      <c r="O52" s="1">
        <f>(J52-E52)</f>
        <v>28.490000000000002</v>
      </c>
      <c r="P52" s="1">
        <f>(N52-O52)/O52</f>
        <v>1.6497016497016456E-2</v>
      </c>
      <c r="Q52" s="41">
        <f>G52-D52</f>
        <v>7.913888888891961</v>
      </c>
    </row>
    <row r="53" spans="1:18" s="1" customFormat="1" x14ac:dyDescent="0.25">
      <c r="A53" s="1">
        <v>8</v>
      </c>
      <c r="B53" s="1" t="s">
        <v>20</v>
      </c>
      <c r="C53" s="1">
        <v>17</v>
      </c>
      <c r="D53" s="7">
        <v>43745.724999999999</v>
      </c>
      <c r="E53" s="1">
        <v>2.35</v>
      </c>
      <c r="F53" s="1">
        <v>46.37</v>
      </c>
      <c r="G53" s="7">
        <v>43753.638888888891</v>
      </c>
      <c r="H53" s="1">
        <v>41.33</v>
      </c>
      <c r="I53" s="8">
        <v>31.32</v>
      </c>
      <c r="J53" s="1">
        <v>30.85</v>
      </c>
      <c r="L53" s="1">
        <f>(F53-E53)</f>
        <v>44.019999999999996</v>
      </c>
      <c r="M53" s="1">
        <f>(H53-E53)</f>
        <v>38.979999999999997</v>
      </c>
      <c r="N53" s="1">
        <f>(I53-E53)</f>
        <v>28.97</v>
      </c>
      <c r="O53" s="1">
        <f>(J53-E53)</f>
        <v>28.5</v>
      </c>
      <c r="P53" s="1">
        <f>(N53-O53)/O53</f>
        <v>1.64912280701754E-2</v>
      </c>
      <c r="Q53" s="41">
        <f>G53-D53</f>
        <v>7.913888888891961</v>
      </c>
    </row>
    <row r="54" spans="1:18" s="1" customFormat="1" x14ac:dyDescent="0.25">
      <c r="A54" s="1">
        <v>8</v>
      </c>
      <c r="B54" s="1" t="s">
        <v>20</v>
      </c>
      <c r="C54" s="1">
        <v>18</v>
      </c>
      <c r="D54" s="7">
        <v>43745.724999999999</v>
      </c>
      <c r="E54" s="1">
        <v>2.35</v>
      </c>
      <c r="F54" s="1">
        <v>46.38</v>
      </c>
      <c r="G54" s="7">
        <v>43753.638888888891</v>
      </c>
      <c r="H54" s="1">
        <v>41.32</v>
      </c>
      <c r="I54" s="8">
        <v>31.29</v>
      </c>
      <c r="J54" s="1">
        <v>30.82</v>
      </c>
      <c r="L54" s="1">
        <f>(F54-E54)</f>
        <v>44.03</v>
      </c>
      <c r="M54" s="1">
        <f>(H54-E54)</f>
        <v>38.97</v>
      </c>
      <c r="N54" s="1">
        <f>(I54-E54)</f>
        <v>28.939999999999998</v>
      </c>
      <c r="O54" s="1">
        <f>(J54-E54)</f>
        <v>28.47</v>
      </c>
      <c r="P54" s="1">
        <f>(N54-O54)/O54</f>
        <v>1.6508605549701402E-2</v>
      </c>
      <c r="Q54" s="41">
        <f>G54-D54</f>
        <v>7.913888888891961</v>
      </c>
    </row>
    <row r="55" spans="1:18" s="1" customFormat="1" x14ac:dyDescent="0.25">
      <c r="A55" s="1">
        <v>8</v>
      </c>
      <c r="B55" s="1" t="s">
        <v>20</v>
      </c>
      <c r="C55" s="1">
        <v>19</v>
      </c>
      <c r="D55" s="7">
        <v>43745.736111111109</v>
      </c>
      <c r="E55" s="1">
        <v>2.37</v>
      </c>
      <c r="F55" s="1">
        <v>46.36</v>
      </c>
      <c r="G55" s="7">
        <v>43753.63958333333</v>
      </c>
      <c r="H55" s="1">
        <v>41.31</v>
      </c>
      <c r="I55" s="8">
        <v>31.31</v>
      </c>
      <c r="J55" s="1">
        <v>30.88</v>
      </c>
      <c r="L55" s="1">
        <f>(F55-E55)</f>
        <v>43.99</v>
      </c>
      <c r="M55" s="1">
        <f>(H55-E55)</f>
        <v>38.940000000000005</v>
      </c>
      <c r="N55" s="1">
        <f>(I55-E55)</f>
        <v>28.939999999999998</v>
      </c>
      <c r="O55" s="1">
        <f>(J55-E55)</f>
        <v>28.509999999999998</v>
      </c>
      <c r="P55" s="1">
        <f>(N55-O55)/O55</f>
        <v>1.5082427218519809E-2</v>
      </c>
      <c r="Q55" s="41">
        <f>G55-D55</f>
        <v>7.9034722222204437</v>
      </c>
    </row>
    <row r="56" spans="1:18" s="1" customFormat="1" x14ac:dyDescent="0.25">
      <c r="A56" s="1">
        <v>8</v>
      </c>
      <c r="B56" s="1" t="s">
        <v>20</v>
      </c>
      <c r="C56" s="1">
        <v>20</v>
      </c>
      <c r="D56" s="7">
        <v>43745.736111111109</v>
      </c>
      <c r="E56" s="1">
        <v>2.35</v>
      </c>
      <c r="F56" s="1">
        <v>46.31</v>
      </c>
      <c r="G56" s="7">
        <v>43753.63958333333</v>
      </c>
      <c r="H56" s="1">
        <v>41.3</v>
      </c>
      <c r="I56" s="8">
        <v>31.28</v>
      </c>
      <c r="J56" s="1">
        <v>30.83</v>
      </c>
      <c r="L56" s="1">
        <f>(F56-E56)</f>
        <v>43.96</v>
      </c>
      <c r="M56" s="1">
        <f>(H56-E56)</f>
        <v>38.949999999999996</v>
      </c>
      <c r="N56" s="1">
        <f>(I56-E56)</f>
        <v>28.93</v>
      </c>
      <c r="O56" s="1">
        <f>(J56-E56)</f>
        <v>28.479999999999997</v>
      </c>
      <c r="P56" s="1">
        <f>(N56-O56)/O56</f>
        <v>1.580056179775291E-2</v>
      </c>
      <c r="Q56" s="41">
        <f>G56-D56</f>
        <v>7.9034722222204437</v>
      </c>
    </row>
    <row r="57" spans="1:18" s="1" customFormat="1" x14ac:dyDescent="0.25">
      <c r="A57" s="1">
        <v>8</v>
      </c>
      <c r="B57" s="1" t="s">
        <v>19</v>
      </c>
      <c r="C57" s="1">
        <v>16</v>
      </c>
      <c r="D57" s="7">
        <v>43745.627083333333</v>
      </c>
      <c r="E57" s="1">
        <v>2.33</v>
      </c>
      <c r="F57" s="1">
        <v>50.02</v>
      </c>
      <c r="G57" s="7">
        <v>43753.637499999997</v>
      </c>
      <c r="H57" s="1">
        <v>41.04</v>
      </c>
      <c r="I57" s="8">
        <v>31.01</v>
      </c>
      <c r="J57" s="1">
        <v>30.57</v>
      </c>
      <c r="L57" s="1">
        <f>(F57-E57)</f>
        <v>47.690000000000005</v>
      </c>
      <c r="M57" s="1">
        <f>(H57-E57)</f>
        <v>38.71</v>
      </c>
      <c r="N57" s="1">
        <f>(I57-E57)</f>
        <v>28.68</v>
      </c>
      <c r="O57" s="1">
        <f>(J57-E57)</f>
        <v>28.240000000000002</v>
      </c>
      <c r="P57" s="1">
        <f>(N57-O57)/O57</f>
        <v>1.5580736543909266E-2</v>
      </c>
      <c r="Q57" s="41">
        <f>G57-D57</f>
        <v>8.0104166666642413</v>
      </c>
    </row>
    <row r="58" spans="1:18" s="1" customFormat="1" x14ac:dyDescent="0.25">
      <c r="A58" s="1">
        <v>8</v>
      </c>
      <c r="B58" s="1" t="s">
        <v>19</v>
      </c>
      <c r="C58" s="1">
        <v>17</v>
      </c>
      <c r="D58" s="7">
        <v>43745.623611111114</v>
      </c>
      <c r="E58" s="1">
        <v>2.3199999999999998</v>
      </c>
      <c r="F58" s="1">
        <v>48.69</v>
      </c>
      <c r="G58" s="7">
        <v>43753.637499999997</v>
      </c>
      <c r="H58" s="1">
        <v>41.23</v>
      </c>
      <c r="I58" s="8">
        <v>31.22</v>
      </c>
      <c r="J58" s="1">
        <v>30.76</v>
      </c>
      <c r="L58" s="1">
        <f>(F58-E58)</f>
        <v>46.37</v>
      </c>
      <c r="M58" s="1">
        <f>(H58-E58)</f>
        <v>38.909999999999997</v>
      </c>
      <c r="N58" s="1">
        <f>(I58-E58)</f>
        <v>28.9</v>
      </c>
      <c r="O58" s="1">
        <f>(J58-E58)</f>
        <v>28.44</v>
      </c>
      <c r="P58" s="1">
        <f>(N58-O58)/O58</f>
        <v>1.6174402250351522E-2</v>
      </c>
      <c r="Q58" s="41">
        <f>G58-D58</f>
        <v>8.0138888888832298</v>
      </c>
      <c r="R58" s="3"/>
    </row>
    <row r="59" spans="1:18" s="1" customFormat="1" x14ac:dyDescent="0.25">
      <c r="A59" s="1">
        <v>8</v>
      </c>
      <c r="B59" s="1" t="s">
        <v>19</v>
      </c>
      <c r="C59" s="1">
        <v>18</v>
      </c>
      <c r="D59" s="7">
        <v>43745.62777777778</v>
      </c>
      <c r="E59" s="1">
        <v>2.2999999999999998</v>
      </c>
      <c r="F59" s="1">
        <v>50.06</v>
      </c>
      <c r="G59" s="7">
        <v>43753.638194444444</v>
      </c>
      <c r="H59" s="1">
        <v>41.1</v>
      </c>
      <c r="I59" s="8">
        <v>31.05</v>
      </c>
      <c r="J59" s="1">
        <v>30.6</v>
      </c>
      <c r="L59" s="1">
        <f>(F59-E59)</f>
        <v>47.760000000000005</v>
      </c>
      <c r="M59" s="1">
        <f>(H59-E59)</f>
        <v>38.800000000000004</v>
      </c>
      <c r="N59" s="1">
        <f>(I59-E59)</f>
        <v>28.75</v>
      </c>
      <c r="O59" s="1">
        <f>(J59-E59)</f>
        <v>28.3</v>
      </c>
      <c r="P59" s="1">
        <f>(N59-O59)/O59</f>
        <v>1.5901060070671352E-2</v>
      </c>
      <c r="Q59" s="41">
        <f>G59-D59</f>
        <v>8.0104166666642413</v>
      </c>
      <c r="R59" s="10"/>
    </row>
    <row r="60" spans="1:18" s="1" customFormat="1" x14ac:dyDescent="0.25">
      <c r="A60" s="1">
        <v>8</v>
      </c>
      <c r="B60" s="1" t="s">
        <v>19</v>
      </c>
      <c r="C60" s="1">
        <v>19</v>
      </c>
      <c r="D60" s="7">
        <v>43745.629861111112</v>
      </c>
      <c r="E60" s="1">
        <v>2.25</v>
      </c>
      <c r="F60" s="1">
        <v>50.19</v>
      </c>
      <c r="G60" s="7">
        <v>43753.638194444444</v>
      </c>
      <c r="H60" s="1">
        <v>41.2</v>
      </c>
      <c r="I60" s="8">
        <v>31.16</v>
      </c>
      <c r="J60" s="1">
        <v>30.71</v>
      </c>
      <c r="L60" s="1">
        <f>(F60-E60)</f>
        <v>47.94</v>
      </c>
      <c r="M60" s="1">
        <f>(H60-E60)</f>
        <v>38.950000000000003</v>
      </c>
      <c r="N60" s="1">
        <f>(I60-E60)</f>
        <v>28.91</v>
      </c>
      <c r="O60" s="1">
        <f>(J60-E60)</f>
        <v>28.46</v>
      </c>
      <c r="P60" s="1">
        <f>(N60-O60)/O60</f>
        <v>1.581166549543216E-2</v>
      </c>
      <c r="Q60" s="41">
        <f>G60-D60</f>
        <v>8.0083333333313931</v>
      </c>
      <c r="R60" s="10"/>
    </row>
    <row r="61" spans="1:18" s="1" customFormat="1" x14ac:dyDescent="0.25">
      <c r="A61" s="1">
        <v>8</v>
      </c>
      <c r="B61" s="1" t="s">
        <v>19</v>
      </c>
      <c r="C61" s="1">
        <v>20</v>
      </c>
      <c r="D61" s="7">
        <v>43745.630555555559</v>
      </c>
      <c r="E61" s="1">
        <v>2.25</v>
      </c>
      <c r="F61" s="1">
        <v>50.08</v>
      </c>
      <c r="G61" s="7">
        <v>43753.638194444444</v>
      </c>
      <c r="H61" s="1">
        <v>41.11</v>
      </c>
      <c r="I61" s="8">
        <v>31.07</v>
      </c>
      <c r="J61" s="1">
        <v>30.65</v>
      </c>
      <c r="L61" s="1">
        <f>(F61-E61)</f>
        <v>47.83</v>
      </c>
      <c r="M61" s="1">
        <f>(H61-E61)</f>
        <v>38.86</v>
      </c>
      <c r="N61" s="1">
        <f>(I61-E61)</f>
        <v>28.82</v>
      </c>
      <c r="O61" s="1">
        <f>(J61-E61)</f>
        <v>28.4</v>
      </c>
      <c r="P61" s="1">
        <f>(N61-O61)/O61</f>
        <v>1.4788732394366257E-2</v>
      </c>
      <c r="Q61" s="41">
        <f>G61-D61</f>
        <v>8.007638888884685</v>
      </c>
      <c r="R61" s="10"/>
    </row>
    <row r="62" spans="1:18" s="29" customFormat="1" x14ac:dyDescent="0.25">
      <c r="A62" s="29">
        <v>14</v>
      </c>
      <c r="B62" s="29" t="s">
        <v>21</v>
      </c>
      <c r="C62" s="29">
        <v>21</v>
      </c>
      <c r="D62" s="30">
        <v>43745.779861111114</v>
      </c>
      <c r="E62" s="29">
        <v>2.41</v>
      </c>
      <c r="F62" s="29">
        <v>44.14</v>
      </c>
      <c r="G62" s="30">
        <v>43759.609722222223</v>
      </c>
      <c r="H62" s="29">
        <v>41.46</v>
      </c>
      <c r="I62" s="31" t="s">
        <v>8</v>
      </c>
      <c r="J62" s="29">
        <v>40.98</v>
      </c>
      <c r="K62" s="29" t="s">
        <v>9</v>
      </c>
      <c r="L62" s="29">
        <f>(F62-E62)</f>
        <v>41.730000000000004</v>
      </c>
      <c r="M62" s="29">
        <f>(H62-E62)</f>
        <v>39.049999999999997</v>
      </c>
      <c r="N62" s="29" t="s">
        <v>13</v>
      </c>
      <c r="O62" s="29" t="s">
        <v>13</v>
      </c>
      <c r="Q62" s="42">
        <f>G62-D62</f>
        <v>13.829861111109494</v>
      </c>
      <c r="R62" s="32"/>
    </row>
    <row r="63" spans="1:18" s="1" customFormat="1" x14ac:dyDescent="0.25">
      <c r="A63" s="1">
        <v>14</v>
      </c>
      <c r="B63" s="1" t="s">
        <v>21</v>
      </c>
      <c r="C63" s="1">
        <v>22</v>
      </c>
      <c r="D63" s="7">
        <v>43745.782638888886</v>
      </c>
      <c r="E63" s="1">
        <v>2.4</v>
      </c>
      <c r="F63" s="1">
        <v>44.17</v>
      </c>
      <c r="G63" s="7">
        <v>43759.61041666667</v>
      </c>
      <c r="H63" s="1">
        <v>41.47</v>
      </c>
      <c r="I63" s="8" t="s">
        <v>8</v>
      </c>
      <c r="J63" s="1">
        <v>40.96</v>
      </c>
      <c r="K63" s="1" t="s">
        <v>37</v>
      </c>
      <c r="L63" s="1">
        <f>(F63-E63)</f>
        <v>41.77</v>
      </c>
      <c r="M63" s="1">
        <f>(H63-E63)</f>
        <v>39.07</v>
      </c>
      <c r="N63" s="1">
        <f>M63</f>
        <v>39.07</v>
      </c>
      <c r="O63" s="1">
        <f>J63-E63</f>
        <v>38.56</v>
      </c>
      <c r="P63" s="1">
        <f>(N63-O63)/O63</f>
        <v>1.3226141078838122E-2</v>
      </c>
      <c r="Q63" s="41">
        <f>G63-D63</f>
        <v>13.827777777783922</v>
      </c>
      <c r="R63" s="46"/>
    </row>
    <row r="64" spans="1:18" s="1" customFormat="1" x14ac:dyDescent="0.25">
      <c r="A64" s="1">
        <v>14</v>
      </c>
      <c r="B64" s="1" t="s">
        <v>21</v>
      </c>
      <c r="C64" s="1">
        <v>23</v>
      </c>
      <c r="D64" s="7">
        <v>43745.78402777778</v>
      </c>
      <c r="E64" s="1">
        <v>2.42</v>
      </c>
      <c r="F64" s="1">
        <v>44.19</v>
      </c>
      <c r="G64" s="7">
        <v>43759.61041666667</v>
      </c>
      <c r="H64" s="1">
        <v>41.49</v>
      </c>
      <c r="I64" s="8" t="s">
        <v>8</v>
      </c>
      <c r="J64" s="1">
        <v>40.98</v>
      </c>
      <c r="K64" s="1" t="s">
        <v>37</v>
      </c>
      <c r="L64" s="1">
        <f>(F64-E64)</f>
        <v>41.769999999999996</v>
      </c>
      <c r="M64" s="1">
        <f>(H64-E64)</f>
        <v>39.07</v>
      </c>
      <c r="N64" s="1">
        <f t="shared" ref="N64:N74" si="0">M64</f>
        <v>39.07</v>
      </c>
      <c r="O64" s="1">
        <f t="shared" ref="O64:O75" si="1">J64-E64</f>
        <v>38.559999999999995</v>
      </c>
      <c r="P64" s="1">
        <f t="shared" ref="P64:P75" si="2">(N64-O64)/O64</f>
        <v>1.3226141078838309E-2</v>
      </c>
      <c r="Q64" s="41">
        <f>G64-D64</f>
        <v>13.826388888890506</v>
      </c>
      <c r="R64" s="46"/>
    </row>
    <row r="65" spans="1:18" s="1" customFormat="1" x14ac:dyDescent="0.25">
      <c r="A65" s="1">
        <v>14</v>
      </c>
      <c r="B65" s="1" t="s">
        <v>21</v>
      </c>
      <c r="C65" s="1">
        <v>24</v>
      </c>
      <c r="D65" s="7">
        <v>43745.784722222219</v>
      </c>
      <c r="E65" s="1">
        <v>2.4</v>
      </c>
      <c r="F65" s="1">
        <v>44.12</v>
      </c>
      <c r="G65" s="7">
        <v>43759.611111111109</v>
      </c>
      <c r="H65" s="1">
        <v>41.41</v>
      </c>
      <c r="I65" s="8" t="s">
        <v>8</v>
      </c>
      <c r="J65" s="1">
        <v>40.89</v>
      </c>
      <c r="K65" s="1" t="s">
        <v>37</v>
      </c>
      <c r="L65" s="1">
        <f>(F65-E65)</f>
        <v>41.72</v>
      </c>
      <c r="M65" s="1">
        <f>(H65-E65)</f>
        <v>39.01</v>
      </c>
      <c r="N65" s="1">
        <f t="shared" si="0"/>
        <v>39.01</v>
      </c>
      <c r="O65" s="1">
        <f t="shared" si="1"/>
        <v>38.49</v>
      </c>
      <c r="P65" s="1">
        <f t="shared" si="2"/>
        <v>1.3510002598077319E-2</v>
      </c>
      <c r="Q65" s="41">
        <f>G65-D65</f>
        <v>13.826388888890506</v>
      </c>
      <c r="R65" s="46"/>
    </row>
    <row r="66" spans="1:18" s="1" customFormat="1" x14ac:dyDescent="0.25">
      <c r="A66" s="1">
        <v>14</v>
      </c>
      <c r="B66" s="1" t="s">
        <v>21</v>
      </c>
      <c r="C66" s="1">
        <v>25</v>
      </c>
      <c r="D66" s="7">
        <v>43745.784722222219</v>
      </c>
      <c r="E66" s="1">
        <v>2.44</v>
      </c>
      <c r="F66" s="1">
        <v>44.21</v>
      </c>
      <c r="G66" s="7">
        <v>43759.611111111109</v>
      </c>
      <c r="H66" s="1">
        <v>41.53</v>
      </c>
      <c r="I66" s="8" t="s">
        <v>8</v>
      </c>
      <c r="J66" s="1">
        <v>41.03</v>
      </c>
      <c r="K66" s="1" t="s">
        <v>37</v>
      </c>
      <c r="L66" s="1">
        <f>(F66-E66)</f>
        <v>41.77</v>
      </c>
      <c r="M66" s="1">
        <f>(H66-E66)</f>
        <v>39.090000000000003</v>
      </c>
      <c r="N66" s="1">
        <f t="shared" si="0"/>
        <v>39.090000000000003</v>
      </c>
      <c r="O66" s="1">
        <f t="shared" si="1"/>
        <v>38.590000000000003</v>
      </c>
      <c r="P66" s="1">
        <f t="shared" si="2"/>
        <v>1.2956724540036277E-2</v>
      </c>
      <c r="Q66" s="41">
        <f>G66-D66</f>
        <v>13.826388888890506</v>
      </c>
      <c r="R66" s="46"/>
    </row>
    <row r="67" spans="1:18" s="1" customFormat="1" x14ac:dyDescent="0.25">
      <c r="A67" s="1">
        <v>14</v>
      </c>
      <c r="B67" s="1" t="s">
        <v>20</v>
      </c>
      <c r="C67" s="1">
        <v>21</v>
      </c>
      <c r="D67" s="7">
        <v>43745.736111111109</v>
      </c>
      <c r="E67" s="1">
        <v>2.39</v>
      </c>
      <c r="F67" s="1">
        <v>46.36</v>
      </c>
      <c r="G67" s="7">
        <v>43759.60833333333</v>
      </c>
      <c r="H67" s="1">
        <v>41.39</v>
      </c>
      <c r="I67" s="8" t="s">
        <v>8</v>
      </c>
      <c r="J67" s="1">
        <v>40.89</v>
      </c>
      <c r="K67" s="1" t="s">
        <v>37</v>
      </c>
      <c r="L67" s="1">
        <f>(F67-E67)</f>
        <v>43.97</v>
      </c>
      <c r="M67" s="1">
        <f>(H67-E67)</f>
        <v>39</v>
      </c>
      <c r="N67" s="1">
        <f t="shared" si="0"/>
        <v>39</v>
      </c>
      <c r="O67" s="1">
        <f t="shared" si="1"/>
        <v>38.5</v>
      </c>
      <c r="P67" s="1">
        <f t="shared" si="2"/>
        <v>1.2987012987012988E-2</v>
      </c>
      <c r="Q67" s="41">
        <f>G67-D67</f>
        <v>13.872222222220444</v>
      </c>
      <c r="R67" s="46"/>
    </row>
    <row r="68" spans="1:18" s="1" customFormat="1" x14ac:dyDescent="0.25">
      <c r="A68" s="1">
        <v>14</v>
      </c>
      <c r="B68" s="1" t="s">
        <v>20</v>
      </c>
      <c r="C68" s="1">
        <v>22</v>
      </c>
      <c r="D68" s="7">
        <v>43745.736111111109</v>
      </c>
      <c r="E68" s="1">
        <v>2.35</v>
      </c>
      <c r="F68" s="1">
        <v>46.36</v>
      </c>
      <c r="G68" s="7">
        <v>43759.609027777777</v>
      </c>
      <c r="H68" s="1">
        <v>41.33</v>
      </c>
      <c r="I68" s="8" t="s">
        <v>8</v>
      </c>
      <c r="J68" s="1">
        <v>40.81</v>
      </c>
      <c r="K68" s="1" t="s">
        <v>37</v>
      </c>
      <c r="L68" s="1">
        <f>(F68-E68)</f>
        <v>44.01</v>
      </c>
      <c r="M68" s="1">
        <f>(H68-E68)</f>
        <v>38.979999999999997</v>
      </c>
      <c r="N68" s="1">
        <f t="shared" si="0"/>
        <v>38.979999999999997</v>
      </c>
      <c r="O68" s="1">
        <f t="shared" si="1"/>
        <v>38.46</v>
      </c>
      <c r="P68" s="1">
        <f t="shared" si="2"/>
        <v>1.3520540821632761E-2</v>
      </c>
      <c r="Q68" s="41">
        <f>G68-D68</f>
        <v>13.872916666667152</v>
      </c>
      <c r="R68" s="46"/>
    </row>
    <row r="69" spans="1:18" s="1" customFormat="1" x14ac:dyDescent="0.25">
      <c r="A69" s="1">
        <v>14</v>
      </c>
      <c r="B69" s="1" t="s">
        <v>20</v>
      </c>
      <c r="C69" s="1">
        <v>23</v>
      </c>
      <c r="D69" s="7">
        <v>43745.736111111109</v>
      </c>
      <c r="E69" s="1">
        <v>2.33</v>
      </c>
      <c r="F69" s="1">
        <v>46.56</v>
      </c>
      <c r="G69" s="7">
        <v>43759.609027777777</v>
      </c>
      <c r="H69" s="1">
        <v>41.3</v>
      </c>
      <c r="I69" s="8" t="s">
        <v>8</v>
      </c>
      <c r="J69" s="1">
        <v>40.78</v>
      </c>
      <c r="K69" s="1" t="s">
        <v>37</v>
      </c>
      <c r="L69" s="1">
        <f>(F69-E69)</f>
        <v>44.230000000000004</v>
      </c>
      <c r="M69" s="1">
        <f>(H69-E69)</f>
        <v>38.97</v>
      </c>
      <c r="N69" s="1">
        <f t="shared" si="0"/>
        <v>38.97</v>
      </c>
      <c r="O69" s="1">
        <f t="shared" si="1"/>
        <v>38.450000000000003</v>
      </c>
      <c r="P69" s="1">
        <f t="shared" si="2"/>
        <v>1.3524057217165045E-2</v>
      </c>
      <c r="Q69" s="41">
        <f>G69-D69</f>
        <v>13.872916666667152</v>
      </c>
      <c r="R69" s="46"/>
    </row>
    <row r="70" spans="1:18" s="1" customFormat="1" x14ac:dyDescent="0.25">
      <c r="A70" s="1">
        <v>14</v>
      </c>
      <c r="B70" s="1" t="s">
        <v>20</v>
      </c>
      <c r="C70" s="1">
        <v>24</v>
      </c>
      <c r="D70" s="7">
        <v>43745.739583333336</v>
      </c>
      <c r="E70" s="1">
        <v>2.37</v>
      </c>
      <c r="F70" s="1">
        <v>46.36</v>
      </c>
      <c r="G70" s="7">
        <v>43759.609722222223</v>
      </c>
      <c r="H70" s="1">
        <v>41.38</v>
      </c>
      <c r="I70" s="8" t="s">
        <v>8</v>
      </c>
      <c r="J70" s="1">
        <v>40.840000000000003</v>
      </c>
      <c r="K70" s="1" t="s">
        <v>37</v>
      </c>
      <c r="L70" s="1">
        <f>(F70-E70)</f>
        <v>43.99</v>
      </c>
      <c r="M70" s="1">
        <f>(H70-E70)</f>
        <v>39.010000000000005</v>
      </c>
      <c r="N70" s="1">
        <f t="shared" si="0"/>
        <v>39.010000000000005</v>
      </c>
      <c r="O70" s="1">
        <f t="shared" si="1"/>
        <v>38.470000000000006</v>
      </c>
      <c r="P70" s="1">
        <f t="shared" si="2"/>
        <v>1.4036911879386511E-2</v>
      </c>
      <c r="Q70" s="41">
        <f>G70-D70</f>
        <v>13.870138888887595</v>
      </c>
      <c r="R70" s="46"/>
    </row>
    <row r="71" spans="1:18" s="1" customFormat="1" x14ac:dyDescent="0.25">
      <c r="A71" s="1">
        <v>14</v>
      </c>
      <c r="B71" s="1" t="s">
        <v>20</v>
      </c>
      <c r="C71" s="1">
        <v>25</v>
      </c>
      <c r="D71" s="7">
        <v>43745.740277777775</v>
      </c>
      <c r="E71" s="1">
        <v>2.38</v>
      </c>
      <c r="F71" s="1">
        <v>46.4</v>
      </c>
      <c r="G71" s="7">
        <v>43759.609722222223</v>
      </c>
      <c r="H71" s="1">
        <v>41.42</v>
      </c>
      <c r="I71" s="8" t="s">
        <v>8</v>
      </c>
      <c r="J71" s="1">
        <v>40.92</v>
      </c>
      <c r="K71" s="1" t="s">
        <v>37</v>
      </c>
      <c r="L71" s="1">
        <f>(F71-E71)</f>
        <v>44.019999999999996</v>
      </c>
      <c r="M71" s="1">
        <f>(H71-E71)</f>
        <v>39.04</v>
      </c>
      <c r="N71" s="1">
        <f t="shared" si="0"/>
        <v>39.04</v>
      </c>
      <c r="O71" s="1">
        <f t="shared" si="1"/>
        <v>38.54</v>
      </c>
      <c r="P71" s="1">
        <f t="shared" si="2"/>
        <v>1.2973533990659055E-2</v>
      </c>
      <c r="Q71" s="41">
        <f>G71-D71</f>
        <v>13.869444444448163</v>
      </c>
      <c r="R71" s="46"/>
    </row>
    <row r="72" spans="1:18" s="1" customFormat="1" x14ac:dyDescent="0.25">
      <c r="A72" s="1">
        <v>14</v>
      </c>
      <c r="B72" s="1" t="s">
        <v>19</v>
      </c>
      <c r="C72" s="1">
        <v>21</v>
      </c>
      <c r="D72" s="7">
        <v>43745.63958333333</v>
      </c>
      <c r="E72" s="1">
        <v>2.2400000000000002</v>
      </c>
      <c r="F72" s="1">
        <v>49.88</v>
      </c>
      <c r="G72" s="7">
        <v>43759.607638888891</v>
      </c>
      <c r="H72" s="1">
        <v>41.02</v>
      </c>
      <c r="I72" s="8" t="s">
        <v>8</v>
      </c>
      <c r="J72" s="1">
        <v>40.54</v>
      </c>
      <c r="K72" s="1" t="s">
        <v>37</v>
      </c>
      <c r="L72" s="1">
        <f>(F72-E72)</f>
        <v>47.64</v>
      </c>
      <c r="M72" s="1">
        <f>(H72-E72)</f>
        <v>38.78</v>
      </c>
      <c r="N72" s="1">
        <f t="shared" si="0"/>
        <v>38.78</v>
      </c>
      <c r="O72" s="1">
        <f t="shared" si="1"/>
        <v>38.299999999999997</v>
      </c>
      <c r="P72" s="1">
        <f t="shared" si="2"/>
        <v>1.253263707571812E-2</v>
      </c>
      <c r="Q72" s="41">
        <f>G72-D72</f>
        <v>13.968055555560568</v>
      </c>
      <c r="R72" s="46"/>
    </row>
    <row r="73" spans="1:18" s="1" customFormat="1" x14ac:dyDescent="0.25">
      <c r="A73" s="1">
        <v>14</v>
      </c>
      <c r="B73" s="1" t="s">
        <v>19</v>
      </c>
      <c r="C73" s="1">
        <v>22</v>
      </c>
      <c r="D73" s="7">
        <v>43745.642361111109</v>
      </c>
      <c r="E73" s="1">
        <v>2.23</v>
      </c>
      <c r="F73" s="1">
        <v>49.9</v>
      </c>
      <c r="G73" s="7">
        <v>43759.607638888891</v>
      </c>
      <c r="H73" s="1">
        <v>41.07</v>
      </c>
      <c r="I73" s="8" t="s">
        <v>8</v>
      </c>
      <c r="J73" s="1">
        <v>40.56</v>
      </c>
      <c r="K73" s="1" t="s">
        <v>37</v>
      </c>
      <c r="L73" s="1">
        <f>(F73-E73)</f>
        <v>47.67</v>
      </c>
      <c r="M73" s="1">
        <f>(H73-E73)</f>
        <v>38.840000000000003</v>
      </c>
      <c r="N73" s="1">
        <f t="shared" si="0"/>
        <v>38.840000000000003</v>
      </c>
      <c r="O73" s="1">
        <f t="shared" si="1"/>
        <v>38.330000000000005</v>
      </c>
      <c r="P73" s="1">
        <f t="shared" si="2"/>
        <v>1.3305504826506599E-2</v>
      </c>
      <c r="Q73" s="41">
        <f>G73-D73</f>
        <v>13.965277777781012</v>
      </c>
      <c r="R73" s="46"/>
    </row>
    <row r="74" spans="1:18" s="1" customFormat="1" x14ac:dyDescent="0.25">
      <c r="A74" s="1">
        <v>14</v>
      </c>
      <c r="B74" s="1" t="s">
        <v>19</v>
      </c>
      <c r="C74" s="1">
        <v>23</v>
      </c>
      <c r="D74" s="7">
        <v>43745.643750000003</v>
      </c>
      <c r="E74" s="1">
        <v>2.27</v>
      </c>
      <c r="F74" s="1">
        <v>50.15</v>
      </c>
      <c r="G74" s="7">
        <v>43759.607638888891</v>
      </c>
      <c r="H74" s="1">
        <v>41.22</v>
      </c>
      <c r="I74" s="8" t="s">
        <v>8</v>
      </c>
      <c r="J74" s="1">
        <v>40.700000000000003</v>
      </c>
      <c r="K74" s="1" t="s">
        <v>37</v>
      </c>
      <c r="L74" s="1">
        <f>(F74-E74)</f>
        <v>47.879999999999995</v>
      </c>
      <c r="M74" s="1">
        <f>(H74-E74)</f>
        <v>38.949999999999996</v>
      </c>
      <c r="N74" s="1">
        <f t="shared" si="0"/>
        <v>38.949999999999996</v>
      </c>
      <c r="O74" s="1">
        <f t="shared" si="1"/>
        <v>38.43</v>
      </c>
      <c r="P74" s="1">
        <f t="shared" si="2"/>
        <v>1.3531095498308509E-2</v>
      </c>
      <c r="Q74" s="41">
        <f>G74-D74</f>
        <v>13.963888888887595</v>
      </c>
      <c r="R74" s="46"/>
    </row>
    <row r="75" spans="1:18" s="1" customFormat="1" x14ac:dyDescent="0.25">
      <c r="A75" s="1">
        <v>14</v>
      </c>
      <c r="B75" s="1" t="s">
        <v>19</v>
      </c>
      <c r="C75" s="1">
        <v>24</v>
      </c>
      <c r="D75" s="7">
        <v>43745.645138888889</v>
      </c>
      <c r="E75" s="1">
        <v>2.2599999999999998</v>
      </c>
      <c r="F75" s="1">
        <v>49.99</v>
      </c>
      <c r="G75" s="7">
        <v>43759.60833333333</v>
      </c>
      <c r="H75" s="1">
        <v>41.07</v>
      </c>
      <c r="I75" s="8" t="s">
        <v>8</v>
      </c>
      <c r="J75" s="1">
        <v>40.549999999999997</v>
      </c>
      <c r="K75" s="1" t="s">
        <v>37</v>
      </c>
      <c r="L75" s="1">
        <f>(F75-E75)</f>
        <v>47.730000000000004</v>
      </c>
      <c r="M75" s="1">
        <f>(H75-E75)</f>
        <v>38.81</v>
      </c>
      <c r="N75" s="1">
        <f>M75</f>
        <v>38.81</v>
      </c>
      <c r="O75" s="1">
        <f t="shared" si="1"/>
        <v>38.29</v>
      </c>
      <c r="P75" s="1">
        <f t="shared" si="2"/>
        <v>1.3580569339253151E-2</v>
      </c>
      <c r="Q75" s="41">
        <f>G75-D75</f>
        <v>13.963194444440887</v>
      </c>
      <c r="R75" s="46"/>
    </row>
    <row r="76" spans="1:18" s="29" customFormat="1" x14ac:dyDescent="0.25">
      <c r="A76" s="29">
        <v>14</v>
      </c>
      <c r="B76" s="29" t="s">
        <v>19</v>
      </c>
      <c r="C76" s="29">
        <v>25</v>
      </c>
      <c r="D76" s="30">
        <v>43745.646527777775</v>
      </c>
      <c r="E76" s="29">
        <v>2.25</v>
      </c>
      <c r="F76" s="29">
        <v>49.45</v>
      </c>
      <c r="G76" s="30">
        <v>43759.60833333333</v>
      </c>
      <c r="H76" s="29">
        <v>40.68</v>
      </c>
      <c r="I76" s="31" t="s">
        <v>8</v>
      </c>
      <c r="J76" s="29">
        <v>40.6</v>
      </c>
      <c r="K76" s="29" t="s">
        <v>9</v>
      </c>
      <c r="L76" s="29">
        <f>(F76-E76)</f>
        <v>47.2</v>
      </c>
      <c r="M76" s="29">
        <f>(H76-E76)</f>
        <v>38.43</v>
      </c>
      <c r="N76" s="29" t="s">
        <v>13</v>
      </c>
      <c r="O76" s="29" t="s">
        <v>13</v>
      </c>
      <c r="Q76" s="42">
        <f>G76-D76</f>
        <v>13.961805555554747</v>
      </c>
    </row>
    <row r="77" spans="1:18" s="1" customFormat="1" x14ac:dyDescent="0.25">
      <c r="A77" s="1" t="s">
        <v>36</v>
      </c>
      <c r="B77" s="1" t="s">
        <v>21</v>
      </c>
      <c r="C77" s="1">
        <v>26</v>
      </c>
      <c r="D77" s="7">
        <v>43745.786111111112</v>
      </c>
      <c r="E77" s="1">
        <v>2.19</v>
      </c>
      <c r="F77" s="1">
        <v>43.95</v>
      </c>
      <c r="G77" s="7">
        <v>43760.365277777775</v>
      </c>
      <c r="H77" s="1">
        <v>41.24</v>
      </c>
      <c r="I77" s="1">
        <v>31.22</v>
      </c>
      <c r="J77" s="1">
        <v>30.75</v>
      </c>
      <c r="L77" s="1">
        <f>(F77-E77)</f>
        <v>41.760000000000005</v>
      </c>
      <c r="M77" s="1">
        <f>(H77-E77)</f>
        <v>39.050000000000004</v>
      </c>
      <c r="N77" s="1">
        <f>(I77-E77)</f>
        <v>29.029999999999998</v>
      </c>
      <c r="O77" s="1">
        <f>(J77-E77)</f>
        <v>28.56</v>
      </c>
      <c r="P77" s="1">
        <f>(N77-O77)/O77</f>
        <v>1.6456582633053184E-2</v>
      </c>
      <c r="Q77" s="41">
        <f>G77-D77</f>
        <v>14.579166666662786</v>
      </c>
    </row>
    <row r="78" spans="1:18" s="1" customFormat="1" x14ac:dyDescent="0.25">
      <c r="A78" s="1" t="s">
        <v>36</v>
      </c>
      <c r="B78" s="1" t="s">
        <v>21</v>
      </c>
      <c r="C78" s="1">
        <v>27</v>
      </c>
      <c r="D78" s="7">
        <v>43745.786111111112</v>
      </c>
      <c r="E78" s="1">
        <v>2.2200000000000002</v>
      </c>
      <c r="F78" s="1">
        <v>43.96</v>
      </c>
      <c r="G78" s="7">
        <v>43760.365277777775</v>
      </c>
      <c r="H78" s="1">
        <v>41.22</v>
      </c>
      <c r="I78" s="1">
        <v>31.21</v>
      </c>
      <c r="J78" s="1">
        <v>30.76</v>
      </c>
      <c r="L78" s="1">
        <f>(F78-E78)</f>
        <v>41.74</v>
      </c>
      <c r="M78" s="1">
        <f>(H78-E78)</f>
        <v>39</v>
      </c>
      <c r="N78" s="1">
        <f>(I78-E78)</f>
        <v>28.990000000000002</v>
      </c>
      <c r="O78" s="1">
        <f>(J78-E78)</f>
        <v>28.540000000000003</v>
      </c>
      <c r="P78" s="1">
        <f>(N78-O78)/O78</f>
        <v>1.576734407848631E-2</v>
      </c>
      <c r="Q78" s="41">
        <f>G78-D78</f>
        <v>14.579166666662786</v>
      </c>
    </row>
    <row r="79" spans="1:18" s="1" customFormat="1" x14ac:dyDescent="0.25">
      <c r="A79" s="1" t="s">
        <v>36</v>
      </c>
      <c r="B79" s="1" t="s">
        <v>21</v>
      </c>
      <c r="C79" s="1">
        <v>28</v>
      </c>
      <c r="D79" s="7">
        <v>43745.786805555559</v>
      </c>
      <c r="E79" s="1">
        <v>2.2000000000000002</v>
      </c>
      <c r="F79" s="1">
        <v>43.99</v>
      </c>
      <c r="G79" s="7">
        <v>43760.365972222222</v>
      </c>
      <c r="H79" s="1">
        <v>41.23</v>
      </c>
      <c r="I79" s="1">
        <v>31.19</v>
      </c>
      <c r="J79" s="1">
        <v>30.75</v>
      </c>
      <c r="L79" s="1">
        <f>(F79-E79)</f>
        <v>41.79</v>
      </c>
      <c r="M79" s="1">
        <f>(H79-E79)</f>
        <v>39.029999999999994</v>
      </c>
      <c r="N79" s="1">
        <f>(I79-E79)</f>
        <v>28.990000000000002</v>
      </c>
      <c r="O79" s="1">
        <f>(J79-E79)</f>
        <v>28.55</v>
      </c>
      <c r="P79" s="1">
        <f>(N79-O79)/O79</f>
        <v>1.5411558669001795E-2</v>
      </c>
      <c r="Q79" s="41">
        <f>G79-D79</f>
        <v>14.579166666662786</v>
      </c>
    </row>
    <row r="80" spans="1:18" s="1" customFormat="1" x14ac:dyDescent="0.25">
      <c r="A80" s="1" t="s">
        <v>36</v>
      </c>
      <c r="B80" s="1" t="s">
        <v>21</v>
      </c>
      <c r="C80" s="1">
        <v>29</v>
      </c>
      <c r="D80" s="7">
        <v>43745.786805555559</v>
      </c>
      <c r="E80" s="1">
        <v>2.2799999999999998</v>
      </c>
      <c r="F80" s="1">
        <v>44.04</v>
      </c>
      <c r="G80" s="7">
        <v>43760.365972222222</v>
      </c>
      <c r="H80" s="1">
        <v>41.32</v>
      </c>
      <c r="I80" s="1">
        <v>31.29</v>
      </c>
      <c r="J80" s="1">
        <v>30.84</v>
      </c>
      <c r="L80" s="1">
        <f>(F80-E80)</f>
        <v>41.76</v>
      </c>
      <c r="M80" s="1">
        <f>(H80-E80)</f>
        <v>39.04</v>
      </c>
      <c r="N80" s="1">
        <f>(I80-E80)</f>
        <v>29.009999999999998</v>
      </c>
      <c r="O80" s="1">
        <f>(J80-E80)</f>
        <v>28.56</v>
      </c>
      <c r="P80" s="1">
        <f>(N80-O80)/O80</f>
        <v>1.5756302521008379E-2</v>
      </c>
      <c r="Q80" s="41">
        <f>G80-D80</f>
        <v>14.579166666662786</v>
      </c>
    </row>
    <row r="81" spans="1:17" s="1" customFormat="1" x14ac:dyDescent="0.25">
      <c r="A81" s="1" t="s">
        <v>36</v>
      </c>
      <c r="B81" s="1" t="s">
        <v>21</v>
      </c>
      <c r="C81" s="1">
        <v>30</v>
      </c>
      <c r="D81" s="7">
        <v>43745.786805555559</v>
      </c>
      <c r="E81" s="1">
        <v>2.2799999999999998</v>
      </c>
      <c r="F81" s="1">
        <v>44.04</v>
      </c>
      <c r="G81" s="7">
        <v>43760.365972222222</v>
      </c>
      <c r="H81" s="1">
        <v>41.33</v>
      </c>
      <c r="I81" s="1">
        <v>31.29</v>
      </c>
      <c r="J81" s="1">
        <v>30.84</v>
      </c>
      <c r="L81" s="1">
        <f>(F81-E81)</f>
        <v>41.76</v>
      </c>
      <c r="M81" s="1">
        <f>(H81-E81)</f>
        <v>39.049999999999997</v>
      </c>
      <c r="N81" s="1">
        <f>(I81-E81)</f>
        <v>29.009999999999998</v>
      </c>
      <c r="O81" s="1">
        <f>(J81-E81)</f>
        <v>28.56</v>
      </c>
      <c r="P81" s="1">
        <f>(N81-O81)/O81</f>
        <v>1.5756302521008379E-2</v>
      </c>
      <c r="Q81" s="41">
        <f>G81-D81</f>
        <v>14.579166666662786</v>
      </c>
    </row>
    <row r="82" spans="1:17" s="1" customFormat="1" x14ac:dyDescent="0.25">
      <c r="A82" s="1" t="s">
        <v>36</v>
      </c>
      <c r="B82" s="1" t="s">
        <v>20</v>
      </c>
      <c r="C82" s="1">
        <v>26</v>
      </c>
      <c r="D82" s="7">
        <v>43745.741666666669</v>
      </c>
      <c r="E82" s="1">
        <v>2.38</v>
      </c>
      <c r="F82" s="1">
        <v>46.32</v>
      </c>
      <c r="G82" s="7">
        <v>43760.364583333336</v>
      </c>
      <c r="H82" s="1">
        <v>41.36</v>
      </c>
      <c r="I82" s="1">
        <v>31.35</v>
      </c>
      <c r="J82" s="1">
        <v>30.88</v>
      </c>
      <c r="L82" s="1">
        <f>(F82-E82)</f>
        <v>43.94</v>
      </c>
      <c r="M82" s="1">
        <f>(H82-E82)</f>
        <v>38.979999999999997</v>
      </c>
      <c r="N82" s="1">
        <f>(I82-E82)</f>
        <v>28.970000000000002</v>
      </c>
      <c r="O82" s="1">
        <f>(J82-E82)</f>
        <v>28.5</v>
      </c>
      <c r="P82" s="1">
        <f>(N82-O82)/O82</f>
        <v>1.6491228070175522E-2</v>
      </c>
      <c r="Q82" s="41">
        <f>G82-D82</f>
        <v>14.622916666667152</v>
      </c>
    </row>
    <row r="83" spans="1:17" s="1" customFormat="1" x14ac:dyDescent="0.25">
      <c r="A83" s="1" t="s">
        <v>36</v>
      </c>
      <c r="B83" s="1" t="s">
        <v>20</v>
      </c>
      <c r="C83" s="1">
        <v>27</v>
      </c>
      <c r="D83" s="7">
        <v>43745.742361111108</v>
      </c>
      <c r="E83" s="1">
        <v>2.4</v>
      </c>
      <c r="F83" s="1">
        <v>46.38</v>
      </c>
      <c r="G83" s="7">
        <v>43760.364583333336</v>
      </c>
      <c r="H83" s="1">
        <v>41.39</v>
      </c>
      <c r="I83" s="1">
        <v>31.37</v>
      </c>
      <c r="J83" s="1">
        <v>30.89</v>
      </c>
      <c r="L83" s="1">
        <f>(F83-E83)</f>
        <v>43.980000000000004</v>
      </c>
      <c r="M83" s="1">
        <f>(H83-E83)</f>
        <v>38.99</v>
      </c>
      <c r="N83" s="1">
        <f>(I83-E83)</f>
        <v>28.970000000000002</v>
      </c>
      <c r="O83" s="1">
        <f>(J83-E83)</f>
        <v>28.490000000000002</v>
      </c>
      <c r="P83" s="1">
        <f>(N83-O83)/O83</f>
        <v>1.6848016848016862E-2</v>
      </c>
      <c r="Q83" s="41">
        <f>G83-D83</f>
        <v>14.62222222222772</v>
      </c>
    </row>
    <row r="84" spans="1:17" s="1" customFormat="1" x14ac:dyDescent="0.25">
      <c r="A84" s="1" t="s">
        <v>36</v>
      </c>
      <c r="B84" s="1" t="s">
        <v>20</v>
      </c>
      <c r="C84" s="1">
        <v>28</v>
      </c>
      <c r="D84" s="7">
        <v>43745.743750000001</v>
      </c>
      <c r="E84" s="1">
        <v>2.31</v>
      </c>
      <c r="F84" s="1">
        <v>46.3</v>
      </c>
      <c r="G84" s="7">
        <v>43760.364583333336</v>
      </c>
      <c r="H84" s="1">
        <v>41.32</v>
      </c>
      <c r="I84" s="1">
        <v>31.29</v>
      </c>
      <c r="J84" s="1">
        <v>30.83</v>
      </c>
      <c r="L84" s="1">
        <f>(F84-E84)</f>
        <v>43.989999999999995</v>
      </c>
      <c r="M84" s="1">
        <f>(H84-E84)</f>
        <v>39.01</v>
      </c>
      <c r="N84" s="1">
        <f>(I84-E84)</f>
        <v>28.98</v>
      </c>
      <c r="O84" s="1">
        <f>(J84-E84)</f>
        <v>28.52</v>
      </c>
      <c r="P84" s="1">
        <f>(N84-O84)/O84</f>
        <v>1.6129032258064547E-2</v>
      </c>
      <c r="Q84" s="41">
        <f>G84-D84</f>
        <v>14.620833333334303</v>
      </c>
    </row>
    <row r="85" spans="1:17" s="1" customFormat="1" x14ac:dyDescent="0.25">
      <c r="A85" s="1" t="s">
        <v>36</v>
      </c>
      <c r="B85" s="1" t="s">
        <v>20</v>
      </c>
      <c r="C85" s="1">
        <v>29</v>
      </c>
      <c r="D85" s="7">
        <v>43745.744444444441</v>
      </c>
      <c r="E85" s="1">
        <v>2.2999999999999998</v>
      </c>
      <c r="F85" s="1">
        <v>46.25</v>
      </c>
      <c r="G85" s="7">
        <v>43760.365277777775</v>
      </c>
      <c r="H85" s="1">
        <v>41.3</v>
      </c>
      <c r="I85" s="1">
        <v>31.27</v>
      </c>
      <c r="J85" s="1">
        <v>30.81</v>
      </c>
      <c r="L85" s="1">
        <f>(F85-E85)</f>
        <v>43.95</v>
      </c>
      <c r="M85" s="1">
        <f>(H85-E85)</f>
        <v>39</v>
      </c>
      <c r="N85" s="1">
        <f>(I85-E85)</f>
        <v>28.97</v>
      </c>
      <c r="O85" s="1">
        <f>(J85-E85)</f>
        <v>28.509999999999998</v>
      </c>
      <c r="P85" s="1">
        <f>(N85-O85)/O85</f>
        <v>1.6134689582602627E-2</v>
      </c>
      <c r="Q85" s="41">
        <f>G85-D85</f>
        <v>14.620833333334303</v>
      </c>
    </row>
    <row r="86" spans="1:17" s="1" customFormat="1" x14ac:dyDescent="0.25">
      <c r="A86" s="1" t="s">
        <v>36</v>
      </c>
      <c r="B86" s="1" t="s">
        <v>20</v>
      </c>
      <c r="C86" s="1">
        <v>30</v>
      </c>
      <c r="D86" s="7">
        <v>43745.745833333334</v>
      </c>
      <c r="E86" s="1">
        <v>2.3199999999999998</v>
      </c>
      <c r="F86" s="1">
        <v>46.26</v>
      </c>
      <c r="G86" s="7">
        <v>43760.365277777775</v>
      </c>
      <c r="H86" s="1">
        <v>41.29</v>
      </c>
      <c r="I86" s="1">
        <v>31.28</v>
      </c>
      <c r="J86" s="1">
        <v>30.81</v>
      </c>
      <c r="L86" s="1">
        <f>(F86-E86)</f>
        <v>43.94</v>
      </c>
      <c r="M86" s="1">
        <f>(H86-E86)</f>
        <v>38.97</v>
      </c>
      <c r="N86" s="1">
        <f>(I86-E86)</f>
        <v>28.96</v>
      </c>
      <c r="O86" s="1">
        <f>(J86-E86)</f>
        <v>28.49</v>
      </c>
      <c r="P86" s="1">
        <f>(N86-O86)/O86</f>
        <v>1.6497016497016584E-2</v>
      </c>
      <c r="Q86" s="41">
        <f>G86-D86</f>
        <v>14.619444444440887</v>
      </c>
    </row>
    <row r="87" spans="1:17" s="1" customFormat="1" x14ac:dyDescent="0.25">
      <c r="A87" s="1" t="s">
        <v>36</v>
      </c>
      <c r="B87" s="1" t="s">
        <v>19</v>
      </c>
      <c r="C87" s="1">
        <v>26</v>
      </c>
      <c r="D87" s="7">
        <v>43745.647916666669</v>
      </c>
      <c r="E87" s="1">
        <v>2.2799999999999998</v>
      </c>
      <c r="F87" s="1">
        <v>50.15</v>
      </c>
      <c r="G87" s="7">
        <v>43760.363194444442</v>
      </c>
      <c r="H87" s="1">
        <v>41.23</v>
      </c>
      <c r="I87" s="1">
        <v>31.2</v>
      </c>
      <c r="J87" s="1">
        <v>30.78</v>
      </c>
      <c r="L87" s="1">
        <f>(F87-E87)</f>
        <v>47.87</v>
      </c>
      <c r="M87" s="1">
        <f>(H87-E87)</f>
        <v>38.949999999999996</v>
      </c>
      <c r="N87" s="1">
        <f>(I87-E87)</f>
        <v>28.919999999999998</v>
      </c>
      <c r="O87" s="1">
        <f>(J87-E87)</f>
        <v>28.5</v>
      </c>
      <c r="P87" s="1">
        <f>(N87-O87)/O87</f>
        <v>1.4736842105263093E-2</v>
      </c>
      <c r="Q87" s="41">
        <f>G87-D87</f>
        <v>14.715277777773736</v>
      </c>
    </row>
    <row r="88" spans="1:17" s="1" customFormat="1" x14ac:dyDescent="0.25">
      <c r="A88" s="1" t="s">
        <v>36</v>
      </c>
      <c r="B88" s="1" t="s">
        <v>19</v>
      </c>
      <c r="C88" s="1">
        <v>27</v>
      </c>
      <c r="D88" s="7">
        <v>43745.65</v>
      </c>
      <c r="E88" s="1">
        <v>2.29</v>
      </c>
      <c r="F88" s="1">
        <v>50.08</v>
      </c>
      <c r="G88" s="7">
        <v>43760.363194444442</v>
      </c>
      <c r="H88" s="1">
        <v>41.18</v>
      </c>
      <c r="I88" s="1">
        <v>31.12</v>
      </c>
      <c r="J88" s="1">
        <v>30.7</v>
      </c>
      <c r="L88" s="1">
        <f>(F88-E88)</f>
        <v>47.79</v>
      </c>
      <c r="M88" s="1">
        <f>(H88-E88)</f>
        <v>38.89</v>
      </c>
      <c r="N88" s="1">
        <f>(I88-E88)</f>
        <v>28.830000000000002</v>
      </c>
      <c r="O88" s="1">
        <f>(J88-E88)</f>
        <v>28.41</v>
      </c>
      <c r="P88" s="1">
        <f>(N88-O88)/O88</f>
        <v>1.4783526927138392E-2</v>
      </c>
      <c r="Q88" s="41">
        <f>G88-D88</f>
        <v>14.713194444440887</v>
      </c>
    </row>
    <row r="89" spans="1:17" s="1" customFormat="1" x14ac:dyDescent="0.25">
      <c r="A89" s="1" t="s">
        <v>36</v>
      </c>
      <c r="B89" s="1" t="s">
        <v>19</v>
      </c>
      <c r="C89" s="1">
        <v>28</v>
      </c>
      <c r="D89" s="7">
        <v>43745.650694444441</v>
      </c>
      <c r="E89" s="1">
        <v>2.27</v>
      </c>
      <c r="F89" s="1">
        <v>49.96</v>
      </c>
      <c r="G89" s="7">
        <v>43760.363888888889</v>
      </c>
      <c r="H89" s="1">
        <v>41.1</v>
      </c>
      <c r="I89" s="1">
        <v>30.99</v>
      </c>
      <c r="J89" s="1">
        <v>30.54</v>
      </c>
      <c r="L89" s="1">
        <f>(F89-E89)</f>
        <v>47.69</v>
      </c>
      <c r="M89" s="1">
        <f>(H89-E89)</f>
        <v>38.83</v>
      </c>
      <c r="N89" s="1">
        <f>(I89-E89)</f>
        <v>28.72</v>
      </c>
      <c r="O89" s="1">
        <f>(J89-E89)</f>
        <v>28.27</v>
      </c>
      <c r="P89" s="1">
        <f>(N89-O89)/O89</f>
        <v>1.5917934205871925E-2</v>
      </c>
      <c r="Q89" s="41">
        <f>G89-D89</f>
        <v>14.713194444448163</v>
      </c>
    </row>
    <row r="90" spans="1:17" s="1" customFormat="1" x14ac:dyDescent="0.25">
      <c r="A90" s="1" t="s">
        <v>36</v>
      </c>
      <c r="B90" s="1" t="s">
        <v>19</v>
      </c>
      <c r="C90" s="1">
        <v>29</v>
      </c>
      <c r="D90" s="7">
        <v>43745.652083333334</v>
      </c>
      <c r="E90" s="1">
        <v>2.2599999999999998</v>
      </c>
      <c r="F90" s="1">
        <v>49.58</v>
      </c>
      <c r="G90" s="7">
        <v>43760.363888888889</v>
      </c>
      <c r="H90" s="1">
        <v>40.76</v>
      </c>
      <c r="I90" s="1">
        <v>30.71</v>
      </c>
      <c r="J90" s="1">
        <v>30.23</v>
      </c>
      <c r="L90" s="1">
        <f>(F90-E90)</f>
        <v>47.32</v>
      </c>
      <c r="M90" s="1">
        <f>(H90-E90)</f>
        <v>38.5</v>
      </c>
      <c r="N90" s="1">
        <f>(I90-E90)</f>
        <v>28.450000000000003</v>
      </c>
      <c r="O90" s="1">
        <f>(J90-E90)</f>
        <v>27.97</v>
      </c>
      <c r="P90" s="1">
        <f>(N90-O90)/O90</f>
        <v>1.7161244190203932E-2</v>
      </c>
      <c r="Q90" s="41">
        <f>G90-D90</f>
        <v>14.711805555554747</v>
      </c>
    </row>
    <row r="91" spans="1:17" s="1" customFormat="1" x14ac:dyDescent="0.25">
      <c r="A91" s="1" t="s">
        <v>36</v>
      </c>
      <c r="B91" s="1" t="s">
        <v>19</v>
      </c>
      <c r="C91" s="1">
        <v>30</v>
      </c>
      <c r="D91" s="7">
        <v>43745.65347222222</v>
      </c>
      <c r="E91" s="1">
        <v>2.2799999999999998</v>
      </c>
      <c r="F91" s="1">
        <v>50.2</v>
      </c>
      <c r="G91" s="7">
        <v>43760.363888888889</v>
      </c>
      <c r="H91" s="1">
        <v>41.23</v>
      </c>
      <c r="I91" s="1">
        <v>31.17</v>
      </c>
      <c r="J91" s="1">
        <v>30.72</v>
      </c>
      <c r="L91" s="1">
        <f>(F91-E91)</f>
        <v>47.92</v>
      </c>
      <c r="M91" s="1">
        <f>(H91-E91)</f>
        <v>38.949999999999996</v>
      </c>
      <c r="N91" s="1">
        <f>(I91-E91)</f>
        <v>28.89</v>
      </c>
      <c r="O91" s="1">
        <f>(J91-E91)</f>
        <v>28.439999999999998</v>
      </c>
      <c r="P91" s="1">
        <f>(N91-O91)/O91</f>
        <v>1.5822784810126684E-2</v>
      </c>
      <c r="Q91" s="41">
        <f>G91-D91</f>
        <v>14.710416666668607</v>
      </c>
    </row>
    <row r="92" spans="1:17" x14ac:dyDescent="0.25">
      <c r="A92" s="1"/>
    </row>
    <row r="93" spans="1:17" x14ac:dyDescent="0.25">
      <c r="A93" s="1"/>
    </row>
    <row r="102" spans="14:17" x14ac:dyDescent="0.25">
      <c r="N102" s="1"/>
      <c r="O102" s="1"/>
      <c r="P102" s="1"/>
      <c r="Q102" s="5"/>
    </row>
    <row r="103" spans="14:17" x14ac:dyDescent="0.25">
      <c r="N103" s="1"/>
      <c r="O103" s="1"/>
      <c r="P103" s="1"/>
      <c r="Q103" s="11"/>
    </row>
    <row r="104" spans="14:17" x14ac:dyDescent="0.25">
      <c r="N104" s="1"/>
      <c r="O104" s="1"/>
      <c r="P104" s="1"/>
      <c r="Q104" s="11"/>
    </row>
    <row r="105" spans="14:17" x14ac:dyDescent="0.25">
      <c r="Q105" s="11"/>
    </row>
    <row r="106" spans="14:17" x14ac:dyDescent="0.25">
      <c r="Q106" s="11"/>
    </row>
    <row r="107" spans="14:17" x14ac:dyDescent="0.25">
      <c r="Q107" s="11"/>
    </row>
    <row r="108" spans="14:17" x14ac:dyDescent="0.25">
      <c r="Q108" s="11"/>
    </row>
    <row r="109" spans="14:17" x14ac:dyDescent="0.25">
      <c r="Q109" s="11"/>
    </row>
    <row r="110" spans="14:17" x14ac:dyDescent="0.25">
      <c r="Q110" s="11"/>
    </row>
    <row r="111" spans="14:17" x14ac:dyDescent="0.25">
      <c r="Q111" s="11"/>
    </row>
    <row r="112" spans="14:17" x14ac:dyDescent="0.25">
      <c r="Q112" s="11"/>
    </row>
    <row r="113" spans="17:17" x14ac:dyDescent="0.25">
      <c r="Q113" s="11"/>
    </row>
    <row r="114" spans="17:17" x14ac:dyDescent="0.25">
      <c r="Q114" s="11"/>
    </row>
    <row r="115" spans="17:17" x14ac:dyDescent="0.25">
      <c r="Q115" s="11"/>
    </row>
    <row r="116" spans="17:17" x14ac:dyDescent="0.25">
      <c r="Q116" s="11"/>
    </row>
    <row r="117" spans="17:17" x14ac:dyDescent="0.25">
      <c r="Q117" s="9"/>
    </row>
  </sheetData>
  <sortState xmlns:xlrd2="http://schemas.microsoft.com/office/spreadsheetml/2017/richdata2" ref="A2:Q239">
    <sortCondition ref="A2:A239"/>
    <sortCondition ref="B2:B239"/>
    <sortCondition ref="C2:C239"/>
  </sortState>
  <pageMargins left="0.7" right="0.7" top="0.75" bottom="0.75" header="0.3" footer="0.3"/>
  <pageSetup paperSize="1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0"/>
  <sheetViews>
    <sheetView zoomScale="90" zoomScaleNormal="90" workbookViewId="0">
      <selection activeCell="F1" sqref="F1"/>
    </sheetView>
  </sheetViews>
  <sheetFormatPr defaultColWidth="8.85546875" defaultRowHeight="15" x14ac:dyDescent="0.25"/>
  <cols>
    <col min="1" max="1" width="9.140625" style="61" customWidth="1"/>
    <col min="2" max="2" width="10.42578125" style="61" bestFit="1" customWidth="1"/>
    <col min="3" max="3" width="5.85546875" style="61" bestFit="1" customWidth="1"/>
    <col min="4" max="4" width="12.7109375" style="49" customWidth="1"/>
    <col min="5" max="5" width="23.140625" style="49" customWidth="1"/>
    <col min="6" max="6" width="10.42578125" style="49" customWidth="1"/>
    <col min="7" max="7" width="10.140625" style="49" customWidth="1"/>
    <col min="8" max="8" width="16.85546875" style="49" customWidth="1"/>
    <col min="9" max="9" width="12.42578125" style="36" bestFit="1" customWidth="1"/>
    <col min="10" max="11" width="16.85546875" style="36" customWidth="1"/>
    <col min="12" max="12" width="12.42578125" style="1" customWidth="1"/>
    <col min="13" max="13" width="16.85546875" style="1" customWidth="1"/>
    <col min="14" max="14" width="9" style="1" customWidth="1"/>
    <col min="15" max="15" width="8.85546875" style="23"/>
    <col min="17" max="17" width="14.140625" bestFit="1" customWidth="1"/>
    <col min="18" max="18" width="19.7109375" bestFit="1" customWidth="1"/>
    <col min="19" max="19" width="53.7109375" customWidth="1"/>
    <col min="20" max="20" width="52.85546875" bestFit="1" customWidth="1"/>
    <col min="21" max="21" width="51.42578125" bestFit="1" customWidth="1"/>
    <col min="22" max="22" width="14.7109375" bestFit="1" customWidth="1"/>
  </cols>
  <sheetData>
    <row r="1" spans="1:23" ht="90" x14ac:dyDescent="0.25">
      <c r="A1" s="44" t="s">
        <v>15</v>
      </c>
      <c r="B1" s="52" t="s">
        <v>12</v>
      </c>
      <c r="C1" s="52" t="s">
        <v>24</v>
      </c>
      <c r="D1" s="53" t="s">
        <v>16</v>
      </c>
      <c r="E1" s="53" t="s">
        <v>17</v>
      </c>
      <c r="F1" s="53" t="s">
        <v>41</v>
      </c>
      <c r="G1" s="53" t="s">
        <v>42</v>
      </c>
      <c r="H1" s="54" t="s">
        <v>40</v>
      </c>
      <c r="I1" s="37"/>
      <c r="J1" s="35"/>
      <c r="K1" s="35"/>
      <c r="L1" s="33"/>
      <c r="M1" s="12"/>
      <c r="N1" s="34"/>
    </row>
    <row r="2" spans="1:23" x14ac:dyDescent="0.25">
      <c r="A2" s="55">
        <v>0</v>
      </c>
      <c r="B2" s="49" t="s">
        <v>21</v>
      </c>
      <c r="C2" s="49">
        <v>1</v>
      </c>
      <c r="D2" s="62">
        <v>276.60000000000002</v>
      </c>
      <c r="E2" s="62">
        <f t="shared" ref="E2:E40" si="0">D2*0.235/10^6/24.05*44.01*10^6*24/10</f>
        <v>285.47466212058214</v>
      </c>
      <c r="F2" s="62">
        <f t="shared" ref="F2:F33" si="1">D2*0.235/10^6/24.05*12.01*10^6*24/10</f>
        <v>77.903901205821214</v>
      </c>
      <c r="G2" s="62">
        <v>0.9909</v>
      </c>
      <c r="H2" s="66">
        <v>8.4641638225256111E-2</v>
      </c>
    </row>
    <row r="3" spans="1:23" x14ac:dyDescent="0.25">
      <c r="A3" s="55">
        <v>0</v>
      </c>
      <c r="B3" s="49" t="s">
        <v>21</v>
      </c>
      <c r="C3" s="49">
        <v>2</v>
      </c>
      <c r="D3" s="62">
        <v>293</v>
      </c>
      <c r="E3" s="62">
        <f t="shared" si="0"/>
        <v>302.40085322245307</v>
      </c>
      <c r="F3" s="62">
        <f t="shared" si="1"/>
        <v>82.522932224532198</v>
      </c>
      <c r="G3" s="62">
        <v>0.99380000000000002</v>
      </c>
      <c r="H3" s="66">
        <v>8.6259802250255743E-2</v>
      </c>
      <c r="R3" s="14" t="s">
        <v>22</v>
      </c>
      <c r="S3" t="s">
        <v>25</v>
      </c>
      <c r="T3" t="s">
        <v>29</v>
      </c>
      <c r="U3" t="s">
        <v>31</v>
      </c>
      <c r="V3" t="s">
        <v>32</v>
      </c>
    </row>
    <row r="4" spans="1:23" x14ac:dyDescent="0.25">
      <c r="A4" s="55">
        <v>0</v>
      </c>
      <c r="B4" s="49" t="s">
        <v>21</v>
      </c>
      <c r="C4" s="49">
        <v>3</v>
      </c>
      <c r="D4" s="62">
        <v>243.51</v>
      </c>
      <c r="E4" s="62">
        <f t="shared" si="0"/>
        <v>251.32297531808726</v>
      </c>
      <c r="F4" s="62">
        <f t="shared" si="1"/>
        <v>68.584161180873181</v>
      </c>
      <c r="G4" s="62">
        <v>0.95650000000000002</v>
      </c>
      <c r="H4" s="66">
        <v>8.771331058020479E-2</v>
      </c>
      <c r="R4" s="15">
        <v>0</v>
      </c>
      <c r="S4" s="13">
        <v>72.808509142619542</v>
      </c>
      <c r="T4" s="13">
        <v>9.3789710869369411</v>
      </c>
      <c r="U4" s="13">
        <v>15</v>
      </c>
    </row>
    <row r="5" spans="1:23" x14ac:dyDescent="0.25">
      <c r="A5" s="55">
        <v>0</v>
      </c>
      <c r="B5" s="49" t="s">
        <v>21</v>
      </c>
      <c r="C5" s="49">
        <v>4</v>
      </c>
      <c r="D5" s="62">
        <v>233.78</v>
      </c>
      <c r="E5" s="62">
        <f t="shared" si="0"/>
        <v>241.28078998752599</v>
      </c>
      <c r="F5" s="62">
        <f t="shared" si="1"/>
        <v>65.843723875259883</v>
      </c>
      <c r="G5" s="62">
        <v>0.98029999999999995</v>
      </c>
      <c r="H5" s="66">
        <v>8.5577906580293267E-2</v>
      </c>
      <c r="R5" s="16" t="s">
        <v>21</v>
      </c>
      <c r="S5" s="13">
        <v>72.718757239085249</v>
      </c>
      <c r="T5" s="13">
        <v>7.1275252047200777</v>
      </c>
      <c r="U5" s="13">
        <v>5</v>
      </c>
      <c r="V5">
        <v>3.1875261738194394</v>
      </c>
    </row>
    <row r="6" spans="1:23" x14ac:dyDescent="0.25">
      <c r="A6" s="55">
        <v>0</v>
      </c>
      <c r="B6" s="49" t="s">
        <v>21</v>
      </c>
      <c r="C6" s="49">
        <v>5</v>
      </c>
      <c r="D6" s="62">
        <v>244.06</v>
      </c>
      <c r="E6" s="62">
        <f t="shared" si="0"/>
        <v>251.89062197089393</v>
      </c>
      <c r="F6" s="62">
        <f t="shared" si="1"/>
        <v>68.7390677089397</v>
      </c>
      <c r="G6" s="62">
        <v>0.97019999999999995</v>
      </c>
      <c r="H6" s="66">
        <v>8.5636301603548209E-2</v>
      </c>
      <c r="R6" s="16" t="s">
        <v>20</v>
      </c>
      <c r="S6" s="13">
        <v>76.531147718918902</v>
      </c>
      <c r="T6" s="13">
        <v>11.857059210032387</v>
      </c>
      <c r="U6" s="13">
        <v>5</v>
      </c>
      <c r="V6">
        <v>5.3026380813744751</v>
      </c>
      <c r="W6" s="23"/>
    </row>
    <row r="7" spans="1:23" x14ac:dyDescent="0.25">
      <c r="A7" s="55">
        <v>0</v>
      </c>
      <c r="B7" s="49" t="s">
        <v>20</v>
      </c>
      <c r="C7" s="49">
        <v>1</v>
      </c>
      <c r="D7" s="62">
        <v>325.32</v>
      </c>
      <c r="E7" s="62">
        <f t="shared" si="0"/>
        <v>335.75783471101863</v>
      </c>
      <c r="F7" s="62">
        <f t="shared" si="1"/>
        <v>91.625803110187093</v>
      </c>
      <c r="G7" s="62">
        <v>0.96689999999999998</v>
      </c>
      <c r="H7" s="66">
        <v>0.14429530201342297</v>
      </c>
      <c r="R7" s="16" t="s">
        <v>19</v>
      </c>
      <c r="S7" s="13">
        <v>69.17562246985446</v>
      </c>
      <c r="T7" s="13">
        <v>9.0915580584736748</v>
      </c>
      <c r="U7" s="13">
        <v>5</v>
      </c>
      <c r="V7">
        <v>4.0658683680266288</v>
      </c>
      <c r="W7" s="23"/>
    </row>
    <row r="8" spans="1:23" x14ac:dyDescent="0.25">
      <c r="A8" s="55">
        <v>0</v>
      </c>
      <c r="B8" s="49" t="s">
        <v>20</v>
      </c>
      <c r="C8" s="49">
        <v>2</v>
      </c>
      <c r="D8" s="62">
        <v>237.51</v>
      </c>
      <c r="E8" s="62">
        <f t="shared" si="0"/>
        <v>245.13046637837834</v>
      </c>
      <c r="F8" s="62">
        <f t="shared" si="1"/>
        <v>66.894271783783765</v>
      </c>
      <c r="G8" s="62">
        <v>0.92649999999999999</v>
      </c>
      <c r="H8" s="66">
        <v>0.14333669016448447</v>
      </c>
      <c r="R8" s="15">
        <v>1</v>
      </c>
      <c r="S8" s="13">
        <v>22.020240279840074</v>
      </c>
      <c r="T8" s="13">
        <v>16.080652702524702</v>
      </c>
      <c r="U8" s="13">
        <v>13</v>
      </c>
    </row>
    <row r="9" spans="1:23" x14ac:dyDescent="0.25">
      <c r="A9" s="55">
        <v>0</v>
      </c>
      <c r="B9" s="49" t="s">
        <v>20</v>
      </c>
      <c r="C9" s="49">
        <v>3</v>
      </c>
      <c r="D9" s="62">
        <v>235.06</v>
      </c>
      <c r="E9" s="62">
        <f t="shared" si="0"/>
        <v>242.60185856133052</v>
      </c>
      <c r="F9" s="62">
        <f t="shared" si="1"/>
        <v>66.204233613305604</v>
      </c>
      <c r="G9" s="62">
        <v>0.93069999999999997</v>
      </c>
      <c r="H9" s="66">
        <v>0.1430490261920753</v>
      </c>
      <c r="R9" s="16" t="s">
        <v>21</v>
      </c>
      <c r="S9" s="13">
        <v>4.1552479148856545</v>
      </c>
      <c r="T9" s="13">
        <v>1.2050277459011611</v>
      </c>
      <c r="U9" s="13">
        <v>4</v>
      </c>
      <c r="V9">
        <v>0.60251387295058056</v>
      </c>
    </row>
    <row r="10" spans="1:23" x14ac:dyDescent="0.25">
      <c r="A10" s="55">
        <v>0</v>
      </c>
      <c r="B10" s="49" t="s">
        <v>20</v>
      </c>
      <c r="C10" s="49">
        <v>4</v>
      </c>
      <c r="D10" s="62">
        <v>252.51</v>
      </c>
      <c r="E10" s="62">
        <f t="shared" si="0"/>
        <v>260.61173872765067</v>
      </c>
      <c r="F10" s="62">
        <f t="shared" si="1"/>
        <v>71.118995276507263</v>
      </c>
      <c r="G10" s="62">
        <v>0.98340000000000005</v>
      </c>
      <c r="H10" s="66">
        <v>0.14328859060402696</v>
      </c>
      <c r="R10" s="16" t="s">
        <v>20</v>
      </c>
      <c r="S10" s="13">
        <v>23.628103962162157</v>
      </c>
      <c r="T10" s="13">
        <v>7.8397326777917709</v>
      </c>
      <c r="U10" s="13">
        <v>4</v>
      </c>
      <c r="V10">
        <v>3.9198663388958854</v>
      </c>
    </row>
    <row r="11" spans="1:23" x14ac:dyDescent="0.25">
      <c r="A11" s="55">
        <v>0</v>
      </c>
      <c r="B11" s="49" t="s">
        <v>20</v>
      </c>
      <c r="C11" s="49">
        <v>5</v>
      </c>
      <c r="D11" s="62">
        <v>308.23</v>
      </c>
      <c r="E11" s="62">
        <f t="shared" si="0"/>
        <v>318.119505081081</v>
      </c>
      <c r="F11" s="62">
        <f t="shared" si="1"/>
        <v>86.812434810810799</v>
      </c>
      <c r="G11" s="62">
        <v>0.99099999999999999</v>
      </c>
      <c r="H11" s="66">
        <v>0.14362960459614724</v>
      </c>
      <c r="Q11" s="15"/>
      <c r="R11" s="16" t="s">
        <v>19</v>
      </c>
      <c r="S11" s="13">
        <v>35.025943225945937</v>
      </c>
      <c r="T11" s="13">
        <v>13.978500797588451</v>
      </c>
      <c r="U11" s="13">
        <v>5</v>
      </c>
      <c r="V11">
        <v>6.2513756013885606</v>
      </c>
    </row>
    <row r="12" spans="1:23" x14ac:dyDescent="0.25">
      <c r="A12" s="55">
        <v>0</v>
      </c>
      <c r="B12" s="49" t="s">
        <v>19</v>
      </c>
      <c r="C12" s="49">
        <v>1</v>
      </c>
      <c r="D12" s="62">
        <v>240.72</v>
      </c>
      <c r="E12" s="62">
        <f t="shared" si="0"/>
        <v>248.44345866112263</v>
      </c>
      <c r="F12" s="62">
        <f t="shared" si="1"/>
        <v>67.798362611226608</v>
      </c>
      <c r="G12" s="62">
        <v>0.91710000000000003</v>
      </c>
      <c r="H12" s="66">
        <v>0.20086464915197882</v>
      </c>
      <c r="Q12" s="16"/>
      <c r="R12" s="15">
        <v>3</v>
      </c>
      <c r="S12" s="13">
        <v>0.55732552316008299</v>
      </c>
      <c r="T12" s="13">
        <v>1.4989067467096495</v>
      </c>
      <c r="U12" s="13">
        <v>15</v>
      </c>
    </row>
    <row r="13" spans="1:23" x14ac:dyDescent="0.25">
      <c r="A13" s="55">
        <v>0</v>
      </c>
      <c r="B13" s="49" t="s">
        <v>19</v>
      </c>
      <c r="C13" s="49">
        <v>2</v>
      </c>
      <c r="D13" s="62">
        <v>202.79</v>
      </c>
      <c r="E13" s="62">
        <f t="shared" si="0"/>
        <v>209.29648131392929</v>
      </c>
      <c r="F13" s="62">
        <f t="shared" si="1"/>
        <v>57.115445139293136</v>
      </c>
      <c r="G13" s="62">
        <v>0.97729999999999995</v>
      </c>
      <c r="H13" s="66">
        <v>0.20285999334885271</v>
      </c>
      <c r="Q13" s="16"/>
      <c r="R13" s="16" t="s">
        <v>21</v>
      </c>
      <c r="S13" s="13">
        <v>0.68305329430353423</v>
      </c>
      <c r="T13" s="13">
        <v>1.5273535983178723</v>
      </c>
      <c r="U13" s="13">
        <v>5</v>
      </c>
      <c r="V13">
        <v>0.68305329430353412</v>
      </c>
    </row>
    <row r="14" spans="1:23" x14ac:dyDescent="0.25">
      <c r="A14" s="55">
        <v>0</v>
      </c>
      <c r="B14" s="49" t="s">
        <v>19</v>
      </c>
      <c r="C14" s="49">
        <v>3</v>
      </c>
      <c r="D14" s="62">
        <v>229.9</v>
      </c>
      <c r="E14" s="62">
        <f t="shared" si="0"/>
        <v>237.2763008731809</v>
      </c>
      <c r="F14" s="62">
        <f t="shared" si="1"/>
        <v>64.750928731808742</v>
      </c>
      <c r="G14" s="62">
        <v>0.88919999999999999</v>
      </c>
      <c r="H14" s="66">
        <v>0.20146276595744689</v>
      </c>
      <c r="Q14" s="22"/>
      <c r="R14" s="16" t="s">
        <v>20</v>
      </c>
      <c r="S14" s="13">
        <v>0</v>
      </c>
      <c r="T14" s="13">
        <v>0</v>
      </c>
      <c r="U14" s="13">
        <v>5</v>
      </c>
      <c r="V14">
        <v>0</v>
      </c>
    </row>
    <row r="15" spans="1:23" x14ac:dyDescent="0.25">
      <c r="A15" s="55">
        <v>0</v>
      </c>
      <c r="B15" s="49" t="s">
        <v>19</v>
      </c>
      <c r="C15" s="49">
        <v>4</v>
      </c>
      <c r="D15" s="62">
        <v>272.19</v>
      </c>
      <c r="E15" s="62">
        <f t="shared" si="0"/>
        <v>280.92316804989605</v>
      </c>
      <c r="F15" s="62">
        <f t="shared" si="1"/>
        <v>76.661832498960507</v>
      </c>
      <c r="G15" s="62">
        <v>0.93100000000000005</v>
      </c>
      <c r="H15" s="66">
        <v>0.20026657780739734</v>
      </c>
      <c r="Q15" s="22"/>
      <c r="R15" s="16" t="s">
        <v>19</v>
      </c>
      <c r="S15" s="13">
        <v>0.98892327517671497</v>
      </c>
      <c r="T15" s="13">
        <v>2.2112996678268648</v>
      </c>
      <c r="U15" s="13">
        <v>5</v>
      </c>
      <c r="V15">
        <v>0.98892327517671486</v>
      </c>
    </row>
    <row r="16" spans="1:23" x14ac:dyDescent="0.25">
      <c r="A16" s="55">
        <v>0</v>
      </c>
      <c r="B16" s="49" t="s">
        <v>19</v>
      </c>
      <c r="C16" s="49">
        <v>5</v>
      </c>
      <c r="D16" s="62">
        <v>282.45</v>
      </c>
      <c r="E16" s="62">
        <f t="shared" si="0"/>
        <v>291.51235833679829</v>
      </c>
      <c r="F16" s="62">
        <f t="shared" si="1"/>
        <v>79.551543367983342</v>
      </c>
      <c r="G16" s="62">
        <v>0.98380000000000001</v>
      </c>
      <c r="H16" s="66">
        <v>0.1998011928429424</v>
      </c>
      <c r="Q16" s="22"/>
      <c r="R16" s="15">
        <v>8</v>
      </c>
      <c r="S16" s="13">
        <v>5.6496307217297295</v>
      </c>
      <c r="T16" s="13">
        <v>3.707361147115376</v>
      </c>
      <c r="U16" s="13">
        <v>15</v>
      </c>
    </row>
    <row r="17" spans="1:22" x14ac:dyDescent="0.25">
      <c r="A17" s="56">
        <v>1</v>
      </c>
      <c r="B17" s="57" t="s">
        <v>21</v>
      </c>
      <c r="C17" s="57">
        <v>7</v>
      </c>
      <c r="D17" s="63">
        <v>9.1792999999999996</v>
      </c>
      <c r="E17" s="63">
        <f t="shared" si="0"/>
        <v>9.4738162183783778</v>
      </c>
      <c r="F17" s="63">
        <f t="shared" si="1"/>
        <v>2.5853336237837832</v>
      </c>
      <c r="G17" s="63">
        <v>0.77310000000000001</v>
      </c>
      <c r="H17" s="66">
        <v>1.4608695652173849E-2</v>
      </c>
      <c r="Q17" s="22"/>
      <c r="R17" s="16" t="s">
        <v>21</v>
      </c>
      <c r="S17" s="13">
        <v>4.6994922858711003</v>
      </c>
      <c r="T17" s="13">
        <v>4.2447110705268845</v>
      </c>
      <c r="U17" s="13">
        <v>5</v>
      </c>
      <c r="V17">
        <v>1.8982924997088035</v>
      </c>
    </row>
    <row r="18" spans="1:22" x14ac:dyDescent="0.25">
      <c r="A18" s="55">
        <v>1</v>
      </c>
      <c r="B18" s="49" t="s">
        <v>21</v>
      </c>
      <c r="C18" s="49">
        <v>8</v>
      </c>
      <c r="D18" s="62">
        <v>19.414000000000001</v>
      </c>
      <c r="E18" s="62">
        <f t="shared" si="0"/>
        <v>20.036894759251556</v>
      </c>
      <c r="F18" s="62">
        <f t="shared" si="1"/>
        <v>5.4679187925155919</v>
      </c>
      <c r="G18" s="62">
        <v>0.62870000000000004</v>
      </c>
      <c r="H18" s="66">
        <v>1.3208202989224852E-2</v>
      </c>
      <c r="Q18" s="22"/>
      <c r="R18" s="16" t="s">
        <v>20</v>
      </c>
      <c r="S18" s="13">
        <v>4.8967474422286887</v>
      </c>
      <c r="T18" s="13">
        <v>3.9545587084016947</v>
      </c>
      <c r="U18" s="13">
        <v>5</v>
      </c>
      <c r="V18">
        <v>1.7685324185999916</v>
      </c>
    </row>
    <row r="19" spans="1:22" x14ac:dyDescent="0.25">
      <c r="A19" s="56">
        <v>1</v>
      </c>
      <c r="B19" s="57" t="s">
        <v>21</v>
      </c>
      <c r="C19" s="57">
        <v>9</v>
      </c>
      <c r="D19" s="63">
        <v>14.286</v>
      </c>
      <c r="E19" s="63">
        <f t="shared" si="0"/>
        <v>14.744363785446982</v>
      </c>
      <c r="F19" s="63">
        <f t="shared" si="1"/>
        <v>4.0236266544698536</v>
      </c>
      <c r="G19" s="63">
        <v>0.99980000000000002</v>
      </c>
      <c r="H19" s="66">
        <v>1.3258897418004153E-2</v>
      </c>
      <c r="Q19" s="16"/>
      <c r="R19" s="16" t="s">
        <v>19</v>
      </c>
      <c r="S19" s="13">
        <v>7.3526524370893966</v>
      </c>
      <c r="T19" s="13">
        <v>2.9978972062096614</v>
      </c>
      <c r="U19" s="13">
        <v>5</v>
      </c>
      <c r="V19">
        <v>1.3407003885283015</v>
      </c>
    </row>
    <row r="20" spans="1:22" x14ac:dyDescent="0.25">
      <c r="A20" s="56">
        <v>1</v>
      </c>
      <c r="B20" s="57" t="s">
        <v>21</v>
      </c>
      <c r="C20" s="57">
        <v>10</v>
      </c>
      <c r="D20" s="63">
        <v>16.134</v>
      </c>
      <c r="E20" s="63">
        <f t="shared" si="0"/>
        <v>16.651656538877337</v>
      </c>
      <c r="F20" s="63">
        <f t="shared" si="1"/>
        <v>4.5441125887733893</v>
      </c>
      <c r="G20" s="63">
        <v>0.79300000000000004</v>
      </c>
      <c r="H20" s="66">
        <v>1.3217391304347792E-2</v>
      </c>
      <c r="Q20" s="15"/>
      <c r="R20" s="15" t="s">
        <v>18</v>
      </c>
      <c r="S20" s="13">
        <v>86.530411046985449</v>
      </c>
      <c r="T20" s="13">
        <v>18.188228053971848</v>
      </c>
      <c r="U20" s="13">
        <v>15</v>
      </c>
    </row>
    <row r="21" spans="1:22" x14ac:dyDescent="0.25">
      <c r="A21" s="55">
        <v>1</v>
      </c>
      <c r="B21" s="49" t="s">
        <v>20</v>
      </c>
      <c r="C21" s="49">
        <v>6</v>
      </c>
      <c r="D21" s="62">
        <v>118.41</v>
      </c>
      <c r="E21" s="62">
        <f t="shared" si="0"/>
        <v>122.20916392515592</v>
      </c>
      <c r="F21" s="62">
        <f t="shared" si="1"/>
        <v>33.349967251559249</v>
      </c>
      <c r="G21" s="62">
        <v>0.9506</v>
      </c>
      <c r="H21" s="66">
        <v>3.615702479338833E-2</v>
      </c>
      <c r="Q21" s="16"/>
      <c r="R21" s="16" t="s">
        <v>21</v>
      </c>
      <c r="S21" s="13">
        <v>104.68076199916841</v>
      </c>
      <c r="T21" s="13">
        <v>16.584368423499967</v>
      </c>
      <c r="U21" s="13">
        <v>5</v>
      </c>
      <c r="V21">
        <v>7.4167550317693891</v>
      </c>
    </row>
    <row r="22" spans="1:22" x14ac:dyDescent="0.25">
      <c r="A22" s="55">
        <v>1</v>
      </c>
      <c r="B22" s="49" t="s">
        <v>20</v>
      </c>
      <c r="C22" s="49">
        <v>7</v>
      </c>
      <c r="D22" s="62">
        <v>66.86</v>
      </c>
      <c r="E22" s="62">
        <f t="shared" si="0"/>
        <v>69.005191284823269</v>
      </c>
      <c r="F22" s="62">
        <f t="shared" si="1"/>
        <v>18.831000848232843</v>
      </c>
      <c r="G22" s="62">
        <v>0.90810000000000002</v>
      </c>
      <c r="H22" s="66">
        <v>3.1756989989644518E-2</v>
      </c>
      <c r="Q22" s="16"/>
      <c r="R22" s="16" t="s">
        <v>20</v>
      </c>
      <c r="S22" s="13">
        <v>80.910214443243234</v>
      </c>
      <c r="T22" s="13">
        <v>11.64266388512061</v>
      </c>
      <c r="U22" s="13">
        <v>5</v>
      </c>
      <c r="V22">
        <v>5.2067575772622972</v>
      </c>
    </row>
    <row r="23" spans="1:22" x14ac:dyDescent="0.25">
      <c r="A23" s="55">
        <v>1</v>
      </c>
      <c r="B23" s="49" t="s">
        <v>20</v>
      </c>
      <c r="C23" s="49">
        <v>8</v>
      </c>
      <c r="D23" s="62">
        <v>93.722999999999999</v>
      </c>
      <c r="E23" s="62">
        <f t="shared" si="0"/>
        <v>96.730085892723466</v>
      </c>
      <c r="F23" s="62">
        <f t="shared" si="1"/>
        <v>26.396917327234924</v>
      </c>
      <c r="G23" s="62">
        <v>0.82509999999999994</v>
      </c>
      <c r="H23" s="66">
        <v>2.596053997923169E-2</v>
      </c>
      <c r="Q23" s="22"/>
      <c r="R23" s="16" t="s">
        <v>19</v>
      </c>
      <c r="S23" s="13">
        <v>74.000256698544689</v>
      </c>
      <c r="T23" s="13">
        <v>9.9857182424902149</v>
      </c>
      <c r="U23" s="13">
        <v>5</v>
      </c>
      <c r="V23">
        <v>4.4657489588735695</v>
      </c>
    </row>
    <row r="24" spans="1:22" x14ac:dyDescent="0.25">
      <c r="A24" s="56">
        <v>1</v>
      </c>
      <c r="B24" s="57" t="s">
        <v>20</v>
      </c>
      <c r="C24" s="57">
        <v>10</v>
      </c>
      <c r="D24" s="63">
        <v>56.576000000000001</v>
      </c>
      <c r="E24" s="63">
        <f t="shared" si="0"/>
        <v>58.391230962162162</v>
      </c>
      <c r="F24" s="63">
        <f t="shared" si="1"/>
        <v>15.934530421621622</v>
      </c>
      <c r="G24" s="63">
        <v>0.81310000000000004</v>
      </c>
      <c r="H24" s="66">
        <v>3.0114226375908531E-2</v>
      </c>
      <c r="Q24" s="22"/>
      <c r="R24" s="15" t="s">
        <v>23</v>
      </c>
      <c r="S24" s="13">
        <v>37.937688632264958</v>
      </c>
      <c r="T24" s="13">
        <v>37.774753286554791</v>
      </c>
      <c r="U24" s="13">
        <v>73</v>
      </c>
    </row>
    <row r="25" spans="1:22" ht="15.75" thickBot="1" x14ac:dyDescent="0.3">
      <c r="A25" s="55">
        <v>1</v>
      </c>
      <c r="B25" s="49" t="s">
        <v>19</v>
      </c>
      <c r="C25" s="49">
        <v>6</v>
      </c>
      <c r="D25" s="62">
        <v>102.91</v>
      </c>
      <c r="E25" s="62">
        <f t="shared" si="0"/>
        <v>106.21184916424116</v>
      </c>
      <c r="F25" s="62">
        <f t="shared" si="1"/>
        <v>28.984419642411638</v>
      </c>
      <c r="G25" s="62">
        <v>0.97440000000000004</v>
      </c>
      <c r="H25" s="66">
        <v>5.314009661835746E-2</v>
      </c>
      <c r="Q25" s="22"/>
    </row>
    <row r="26" spans="1:22" x14ac:dyDescent="0.25">
      <c r="A26" s="55">
        <v>1</v>
      </c>
      <c r="B26" s="49" t="s">
        <v>19</v>
      </c>
      <c r="C26" s="49">
        <v>7</v>
      </c>
      <c r="D26" s="62">
        <v>101.48</v>
      </c>
      <c r="E26" s="62">
        <f t="shared" si="0"/>
        <v>104.73596786694384</v>
      </c>
      <c r="F26" s="62">
        <f t="shared" si="1"/>
        <v>28.581662669438664</v>
      </c>
      <c r="G26" s="62">
        <v>0.89019999999999999</v>
      </c>
      <c r="H26" s="66">
        <v>8.4254143646408888E-2</v>
      </c>
      <c r="Q26" s="22"/>
      <c r="R26" s="1"/>
      <c r="S26" s="38" t="s">
        <v>25</v>
      </c>
      <c r="T26" s="38" t="s">
        <v>29</v>
      </c>
      <c r="U26" s="38" t="s">
        <v>31</v>
      </c>
      <c r="V26" s="23" t="s">
        <v>32</v>
      </c>
    </row>
    <row r="27" spans="1:22" x14ac:dyDescent="0.25">
      <c r="A27" s="55">
        <v>1</v>
      </c>
      <c r="B27" s="49" t="s">
        <v>19</v>
      </c>
      <c r="C27" s="49">
        <v>8</v>
      </c>
      <c r="D27" s="62">
        <v>107.4</v>
      </c>
      <c r="E27" s="62">
        <f t="shared" si="0"/>
        <v>110.84591002079003</v>
      </c>
      <c r="F27" s="62">
        <f t="shared" si="1"/>
        <v>30.249020207900209</v>
      </c>
      <c r="G27" s="62">
        <v>0.99260000000000004</v>
      </c>
      <c r="H27" s="66">
        <v>5.6927297668038543E-2</v>
      </c>
      <c r="Q27" s="16"/>
      <c r="R27" s="1" t="s">
        <v>35</v>
      </c>
      <c r="S27" s="1">
        <v>28.979518963160082</v>
      </c>
      <c r="T27" s="1">
        <v>1.1162582857138437</v>
      </c>
      <c r="U27" s="1">
        <v>5</v>
      </c>
      <c r="V27" s="23">
        <v>0.49920588146070732</v>
      </c>
    </row>
    <row r="28" spans="1:22" x14ac:dyDescent="0.25">
      <c r="A28" s="55">
        <v>1</v>
      </c>
      <c r="B28" s="49" t="s">
        <v>19</v>
      </c>
      <c r="C28" s="49">
        <v>9</v>
      </c>
      <c r="D28" s="62">
        <v>97.113</v>
      </c>
      <c r="E28" s="62">
        <f t="shared" si="0"/>
        <v>100.22885344365902</v>
      </c>
      <c r="F28" s="62">
        <f t="shared" si="1"/>
        <v>27.351704836590432</v>
      </c>
      <c r="G28" s="62">
        <v>0.9829</v>
      </c>
      <c r="H28" s="66">
        <v>5.024088093599452E-2</v>
      </c>
      <c r="Q28" s="15"/>
    </row>
    <row r="29" spans="1:22" x14ac:dyDescent="0.25">
      <c r="A29" s="55">
        <v>1</v>
      </c>
      <c r="B29" s="49" t="s">
        <v>19</v>
      </c>
      <c r="C29" s="49">
        <v>10</v>
      </c>
      <c r="D29" s="62">
        <v>105.56</v>
      </c>
      <c r="E29" s="62">
        <f t="shared" si="0"/>
        <v>108.94687394594595</v>
      </c>
      <c r="F29" s="62">
        <f t="shared" si="1"/>
        <v>29.730787459459457</v>
      </c>
      <c r="G29" s="62">
        <v>0.99470000000000003</v>
      </c>
      <c r="H29" s="66">
        <v>7.6049552649690197E-2</v>
      </c>
      <c r="Q29" s="16"/>
    </row>
    <row r="30" spans="1:22" x14ac:dyDescent="0.25">
      <c r="A30" s="58">
        <v>3</v>
      </c>
      <c r="B30" s="59" t="s">
        <v>21</v>
      </c>
      <c r="C30" s="59">
        <v>11</v>
      </c>
      <c r="D30" s="64">
        <v>0</v>
      </c>
      <c r="E30" s="64">
        <f t="shared" si="0"/>
        <v>0</v>
      </c>
      <c r="F30" s="64">
        <f t="shared" si="1"/>
        <v>0</v>
      </c>
      <c r="G30" s="64">
        <v>0.95479999999999998</v>
      </c>
      <c r="H30" s="66">
        <v>1.0423905489923458E-2</v>
      </c>
      <c r="Q30" s="16"/>
    </row>
    <row r="31" spans="1:22" x14ac:dyDescent="0.25">
      <c r="A31" s="58">
        <v>3</v>
      </c>
      <c r="B31" s="59" t="s">
        <v>21</v>
      </c>
      <c r="C31" s="59">
        <v>12</v>
      </c>
      <c r="D31" s="64">
        <v>0</v>
      </c>
      <c r="E31" s="64">
        <f t="shared" si="0"/>
        <v>0</v>
      </c>
      <c r="F31" s="64">
        <f t="shared" si="1"/>
        <v>0</v>
      </c>
      <c r="G31" s="64">
        <v>0.84540000000000004</v>
      </c>
      <c r="H31" s="66">
        <v>1.1466296038915854E-2</v>
      </c>
      <c r="Q31" s="22"/>
    </row>
    <row r="32" spans="1:22" x14ac:dyDescent="0.25">
      <c r="A32" s="58">
        <v>3</v>
      </c>
      <c r="B32" s="59" t="s">
        <v>21</v>
      </c>
      <c r="C32" s="59">
        <v>13</v>
      </c>
      <c r="D32" s="64">
        <v>0</v>
      </c>
      <c r="E32" s="64">
        <f t="shared" si="0"/>
        <v>0</v>
      </c>
      <c r="F32" s="64">
        <f t="shared" si="1"/>
        <v>0</v>
      </c>
      <c r="G32" s="64">
        <v>0.94169999999999998</v>
      </c>
      <c r="H32" s="66">
        <v>1.0413051023949918E-2</v>
      </c>
      <c r="Q32" s="22"/>
    </row>
    <row r="33" spans="1:17" x14ac:dyDescent="0.25">
      <c r="A33" s="56">
        <v>3</v>
      </c>
      <c r="B33" s="57" t="s">
        <v>21</v>
      </c>
      <c r="C33" s="57">
        <v>14</v>
      </c>
      <c r="D33" s="63">
        <v>12.125999999999999</v>
      </c>
      <c r="E33" s="63">
        <f t="shared" si="0"/>
        <v>12.515060567151767</v>
      </c>
      <c r="F33" s="63">
        <f t="shared" si="1"/>
        <v>3.415266471517671</v>
      </c>
      <c r="G33" s="63">
        <v>0.99980000000000002</v>
      </c>
      <c r="H33" s="66">
        <v>1.0079944386513823E-2</v>
      </c>
      <c r="M33" s="24"/>
      <c r="Q33" s="22"/>
    </row>
    <row r="34" spans="1:17" x14ac:dyDescent="0.25">
      <c r="A34" s="58">
        <v>3</v>
      </c>
      <c r="B34" s="59" t="s">
        <v>21</v>
      </c>
      <c r="C34" s="59">
        <v>15</v>
      </c>
      <c r="D34" s="64">
        <v>0</v>
      </c>
      <c r="E34" s="64">
        <f t="shared" si="0"/>
        <v>0</v>
      </c>
      <c r="F34" s="64">
        <f t="shared" ref="F34:G65" si="2">D34*0.235/10^6/24.05*12.01*10^6*24/10</f>
        <v>0</v>
      </c>
      <c r="G34" s="64">
        <v>0.49199999999999999</v>
      </c>
      <c r="H34" s="66">
        <v>1.1118832522585139E-2</v>
      </c>
      <c r="Q34" s="22"/>
    </row>
    <row r="35" spans="1:17" x14ac:dyDescent="0.25">
      <c r="A35" s="58">
        <v>3</v>
      </c>
      <c r="B35" s="59" t="s">
        <v>20</v>
      </c>
      <c r="C35" s="59">
        <v>11</v>
      </c>
      <c r="D35" s="64">
        <v>0</v>
      </c>
      <c r="E35" s="64">
        <f t="shared" si="0"/>
        <v>0</v>
      </c>
      <c r="F35" s="64">
        <f t="shared" si="2"/>
        <v>0</v>
      </c>
      <c r="G35" s="64">
        <v>0.29959999999999998</v>
      </c>
      <c r="H35" s="66">
        <v>1.3226592412112863E-2</v>
      </c>
      <c r="Q35" s="22"/>
    </row>
    <row r="36" spans="1:17" x14ac:dyDescent="0.25">
      <c r="A36" s="58">
        <v>3</v>
      </c>
      <c r="B36" s="59" t="s">
        <v>20</v>
      </c>
      <c r="C36" s="59">
        <v>12</v>
      </c>
      <c r="D36" s="64">
        <v>0</v>
      </c>
      <c r="E36" s="64">
        <f t="shared" si="0"/>
        <v>0</v>
      </c>
      <c r="F36" s="64">
        <f t="shared" si="2"/>
        <v>0</v>
      </c>
      <c r="G36" s="64">
        <v>0.72809999999999997</v>
      </c>
      <c r="H36" s="66">
        <v>1.2887495646116369E-2</v>
      </c>
      <c r="Q36" s="16"/>
    </row>
    <row r="37" spans="1:17" x14ac:dyDescent="0.25">
      <c r="A37" s="58">
        <v>3</v>
      </c>
      <c r="B37" s="59" t="s">
        <v>20</v>
      </c>
      <c r="C37" s="59">
        <v>13</v>
      </c>
      <c r="D37" s="64">
        <v>0</v>
      </c>
      <c r="E37" s="64">
        <f t="shared" si="0"/>
        <v>0</v>
      </c>
      <c r="F37" s="64">
        <f t="shared" si="2"/>
        <v>0</v>
      </c>
      <c r="G37" s="64">
        <v>0.41399999999999998</v>
      </c>
      <c r="H37" s="66">
        <v>1.2178148921364002E-2</v>
      </c>
      <c r="Q37" s="15"/>
    </row>
    <row r="38" spans="1:17" x14ac:dyDescent="0.25">
      <c r="A38" s="58">
        <v>3</v>
      </c>
      <c r="B38" s="59" t="s">
        <v>20</v>
      </c>
      <c r="C38" s="59">
        <v>14</v>
      </c>
      <c r="D38" s="64">
        <v>0</v>
      </c>
      <c r="E38" s="64">
        <f t="shared" si="0"/>
        <v>0</v>
      </c>
      <c r="F38" s="64">
        <f t="shared" si="2"/>
        <v>0</v>
      </c>
      <c r="G38" s="64">
        <v>0.55179999999999996</v>
      </c>
      <c r="H38" s="66">
        <v>1.1470281543274183E-2</v>
      </c>
      <c r="Q38" s="16"/>
    </row>
    <row r="39" spans="1:17" x14ac:dyDescent="0.25">
      <c r="A39" s="58">
        <v>3</v>
      </c>
      <c r="B39" s="59" t="s">
        <v>20</v>
      </c>
      <c r="C39" s="59">
        <v>15</v>
      </c>
      <c r="D39" s="64">
        <v>0</v>
      </c>
      <c r="E39" s="64">
        <f t="shared" si="0"/>
        <v>0</v>
      </c>
      <c r="F39" s="64">
        <f t="shared" si="2"/>
        <v>0</v>
      </c>
      <c r="G39" s="64">
        <v>0.37930000000000003</v>
      </c>
      <c r="H39" s="66">
        <v>1.1834319526627213E-2</v>
      </c>
      <c r="Q39" s="16"/>
    </row>
    <row r="40" spans="1:17" x14ac:dyDescent="0.25">
      <c r="A40" s="56">
        <v>3</v>
      </c>
      <c r="B40" s="57" t="s">
        <v>19</v>
      </c>
      <c r="C40" s="57">
        <v>11</v>
      </c>
      <c r="D40" s="63">
        <v>17.556000000000001</v>
      </c>
      <c r="E40" s="63">
        <f t="shared" si="0"/>
        <v>18.119281157588354</v>
      </c>
      <c r="F40" s="63">
        <f t="shared" si="2"/>
        <v>4.9446163758835748</v>
      </c>
      <c r="G40" s="63">
        <v>0.50209999999999999</v>
      </c>
      <c r="H40" s="66">
        <v>1.1145942180424948E-2</v>
      </c>
      <c r="Q40" s="22"/>
    </row>
    <row r="41" spans="1:17" x14ac:dyDescent="0.25">
      <c r="A41" s="58">
        <v>3</v>
      </c>
      <c r="B41" s="59" t="s">
        <v>19</v>
      </c>
      <c r="C41" s="59">
        <v>12</v>
      </c>
      <c r="D41" s="64">
        <v>0</v>
      </c>
      <c r="E41" s="64">
        <v>0</v>
      </c>
      <c r="F41" s="64">
        <f t="shared" si="2"/>
        <v>0</v>
      </c>
      <c r="G41" s="64">
        <v>0.30059999999999998</v>
      </c>
      <c r="H41" s="66">
        <v>1.2600630031501555E-2</v>
      </c>
      <c r="Q41" s="22"/>
    </row>
    <row r="42" spans="1:17" x14ac:dyDescent="0.25">
      <c r="A42" s="58">
        <v>3</v>
      </c>
      <c r="B42" s="59" t="s">
        <v>19</v>
      </c>
      <c r="C42" s="59">
        <v>13</v>
      </c>
      <c r="D42" s="64">
        <v>0</v>
      </c>
      <c r="E42" s="64">
        <f t="shared" ref="E42:E74" si="3">D42*0.235/10^6/24.05*44.01*10^6*24/10</f>
        <v>0</v>
      </c>
      <c r="F42" s="64">
        <f t="shared" si="2"/>
        <v>0</v>
      </c>
      <c r="G42" s="64">
        <v>0.31440000000000001</v>
      </c>
      <c r="H42" s="66">
        <v>1.1863224005582689E-2</v>
      </c>
      <c r="Q42" s="22"/>
    </row>
    <row r="43" spans="1:17" x14ac:dyDescent="0.25">
      <c r="A43" s="58">
        <v>3</v>
      </c>
      <c r="B43" s="59" t="s">
        <v>19</v>
      </c>
      <c r="C43" s="59">
        <v>14</v>
      </c>
      <c r="D43" s="64">
        <v>0</v>
      </c>
      <c r="E43" s="64">
        <f t="shared" si="3"/>
        <v>0</v>
      </c>
      <c r="F43" s="64">
        <f t="shared" si="2"/>
        <v>0</v>
      </c>
      <c r="G43" s="64">
        <v>0.14410000000000001</v>
      </c>
      <c r="H43" s="66">
        <v>1.1888111888111882E-2</v>
      </c>
      <c r="Q43" s="22"/>
    </row>
    <row r="44" spans="1:17" x14ac:dyDescent="0.25">
      <c r="A44" s="58">
        <v>3</v>
      </c>
      <c r="B44" s="59" t="s">
        <v>19</v>
      </c>
      <c r="C44" s="59">
        <v>15</v>
      </c>
      <c r="D44" s="64">
        <v>0</v>
      </c>
      <c r="E44" s="64">
        <f t="shared" si="3"/>
        <v>0</v>
      </c>
      <c r="F44" s="64">
        <f t="shared" si="2"/>
        <v>0</v>
      </c>
      <c r="G44" s="64">
        <v>0.74990000000000001</v>
      </c>
      <c r="H44" s="66">
        <v>1.1883956658511004E-2</v>
      </c>
      <c r="Q44" s="22"/>
    </row>
    <row r="45" spans="1:17" x14ac:dyDescent="0.25">
      <c r="A45" s="56">
        <v>8</v>
      </c>
      <c r="B45" s="57" t="s">
        <v>21</v>
      </c>
      <c r="C45" s="57">
        <v>16</v>
      </c>
      <c r="D45" s="63">
        <v>6.2644000000000002</v>
      </c>
      <c r="E45" s="63">
        <f t="shared" si="3"/>
        <v>6.4653921669854473</v>
      </c>
      <c r="F45" s="63">
        <f t="shared" si="2"/>
        <v>1.7643571898544699</v>
      </c>
      <c r="G45" s="63">
        <v>0.9395</v>
      </c>
      <c r="H45" s="66">
        <v>1.6112084063047316E-2</v>
      </c>
      <c r="Q45" s="16"/>
    </row>
    <row r="46" spans="1:17" x14ac:dyDescent="0.25">
      <c r="A46" s="56">
        <v>8</v>
      </c>
      <c r="B46" s="57" t="s">
        <v>21</v>
      </c>
      <c r="C46" s="57">
        <v>17</v>
      </c>
      <c r="D46" s="63">
        <v>26.893999999999998</v>
      </c>
      <c r="E46" s="63">
        <f t="shared" si="3"/>
        <v>27.75688923742203</v>
      </c>
      <c r="F46" s="63">
        <f t="shared" si="2"/>
        <v>7.5746475742203714</v>
      </c>
      <c r="G46" s="63">
        <v>0.99919999999999998</v>
      </c>
      <c r="H46" s="66">
        <v>1.6485443703963484E-2</v>
      </c>
      <c r="Q46" s="15"/>
    </row>
    <row r="47" spans="1:17" x14ac:dyDescent="0.25">
      <c r="A47" s="56">
        <v>8</v>
      </c>
      <c r="B47" s="57" t="s">
        <v>21</v>
      </c>
      <c r="C47" s="57">
        <v>18</v>
      </c>
      <c r="D47" s="63">
        <v>13.419</v>
      </c>
      <c r="E47" s="63">
        <f t="shared" si="3"/>
        <v>13.84954624365904</v>
      </c>
      <c r="F47" s="63">
        <f t="shared" si="2"/>
        <v>3.7794376365904356</v>
      </c>
      <c r="G47" s="63">
        <v>0.85329999999999995</v>
      </c>
      <c r="H47" s="66">
        <v>1.4721345951629923E-2</v>
      </c>
      <c r="Q47" s="16"/>
    </row>
    <row r="48" spans="1:17" x14ac:dyDescent="0.25">
      <c r="A48" s="56">
        <v>8</v>
      </c>
      <c r="B48" s="57" t="s">
        <v>21</v>
      </c>
      <c r="C48" s="57">
        <v>19</v>
      </c>
      <c r="D48" s="63">
        <v>36.850999999999999</v>
      </c>
      <c r="E48" s="63">
        <f t="shared" si="3"/>
        <v>38.033357822869014</v>
      </c>
      <c r="F48" s="63">
        <f t="shared" si="2"/>
        <v>10.379019028690228</v>
      </c>
      <c r="G48" s="63">
        <v>0.97870000000000001</v>
      </c>
      <c r="H48" s="66">
        <v>1.5806111696522632E-2</v>
      </c>
      <c r="Q48" s="16"/>
    </row>
    <row r="49" spans="1:17" x14ac:dyDescent="0.25">
      <c r="A49" s="58">
        <v>8</v>
      </c>
      <c r="B49" s="59" t="s">
        <v>21</v>
      </c>
      <c r="C49" s="59">
        <v>20</v>
      </c>
      <c r="D49" s="64">
        <v>0</v>
      </c>
      <c r="E49" s="64">
        <f t="shared" si="3"/>
        <v>0</v>
      </c>
      <c r="F49" s="64">
        <f t="shared" si="2"/>
        <v>0</v>
      </c>
      <c r="G49" s="64">
        <v>1.78E-2</v>
      </c>
      <c r="H49" s="66">
        <v>1.5087719298245605E-2</v>
      </c>
      <c r="Q49" s="22"/>
    </row>
    <row r="50" spans="1:17" x14ac:dyDescent="0.25">
      <c r="A50" s="55">
        <v>8</v>
      </c>
      <c r="B50" s="49" t="s">
        <v>20</v>
      </c>
      <c r="C50" s="49">
        <v>16</v>
      </c>
      <c r="D50" s="62">
        <v>28.861999999999998</v>
      </c>
      <c r="E50" s="62">
        <f t="shared" si="3"/>
        <v>29.788032169646563</v>
      </c>
      <c r="F50" s="62">
        <f t="shared" si="2"/>
        <v>8.1289312964656943</v>
      </c>
      <c r="G50" s="62">
        <v>0.8861</v>
      </c>
      <c r="H50" s="66">
        <v>1.6497016497016456E-2</v>
      </c>
      <c r="Q50" s="22"/>
    </row>
    <row r="51" spans="1:17" x14ac:dyDescent="0.25">
      <c r="A51" s="58">
        <v>8</v>
      </c>
      <c r="B51" s="59" t="s">
        <v>20</v>
      </c>
      <c r="C51" s="59">
        <v>17</v>
      </c>
      <c r="D51" s="64">
        <v>0</v>
      </c>
      <c r="E51" s="64">
        <f t="shared" si="3"/>
        <v>0</v>
      </c>
      <c r="F51" s="64">
        <f t="shared" si="2"/>
        <v>0</v>
      </c>
      <c r="G51" s="64">
        <v>0.34139999999999998</v>
      </c>
      <c r="H51" s="66">
        <v>1.64912280701754E-2</v>
      </c>
      <c r="Q51" s="22"/>
    </row>
    <row r="52" spans="1:17" x14ac:dyDescent="0.25">
      <c r="A52" s="56">
        <v>8</v>
      </c>
      <c r="B52" s="57" t="s">
        <v>20</v>
      </c>
      <c r="C52" s="57">
        <v>18</v>
      </c>
      <c r="D52" s="63">
        <v>5.1212</v>
      </c>
      <c r="E52" s="63">
        <f t="shared" si="3"/>
        <v>5.2855127970062359</v>
      </c>
      <c r="F52" s="63">
        <f t="shared" si="2"/>
        <v>1.4423769300623699</v>
      </c>
      <c r="G52" s="63">
        <v>0.84860000000000002</v>
      </c>
      <c r="H52" s="66">
        <v>1.6508605549701402E-2</v>
      </c>
      <c r="Q52" s="22"/>
    </row>
    <row r="53" spans="1:17" x14ac:dyDescent="0.25">
      <c r="A53" s="56">
        <v>8</v>
      </c>
      <c r="B53" s="57" t="s">
        <v>20</v>
      </c>
      <c r="C53" s="57">
        <v>19</v>
      </c>
      <c r="D53" s="63">
        <v>30.89</v>
      </c>
      <c r="E53" s="63">
        <f t="shared" si="3"/>
        <v>31.881100191268189</v>
      </c>
      <c r="F53" s="63">
        <f t="shared" si="2"/>
        <v>8.7001139126819123</v>
      </c>
      <c r="G53" s="63">
        <v>0.76480000000000004</v>
      </c>
      <c r="H53" s="66">
        <v>1.5082427218519809E-2</v>
      </c>
      <c r="Q53" s="22"/>
    </row>
    <row r="54" spans="1:17" x14ac:dyDescent="0.25">
      <c r="A54" s="55">
        <v>8</v>
      </c>
      <c r="B54" s="49" t="s">
        <v>20</v>
      </c>
      <c r="C54" s="49">
        <v>20</v>
      </c>
      <c r="D54" s="62">
        <v>22.056999999999999</v>
      </c>
      <c r="E54" s="62">
        <f t="shared" si="3"/>
        <v>22.764694947193341</v>
      </c>
      <c r="F54" s="62">
        <f t="shared" si="2"/>
        <v>6.2123150719334719</v>
      </c>
      <c r="G54" s="62">
        <v>0.78710000000000002</v>
      </c>
      <c r="H54" s="66">
        <v>1.580056179775291E-2</v>
      </c>
      <c r="Q54" s="16"/>
    </row>
    <row r="55" spans="1:17" x14ac:dyDescent="0.25">
      <c r="A55" s="55">
        <v>8</v>
      </c>
      <c r="B55" s="49" t="s">
        <v>19</v>
      </c>
      <c r="C55" s="49">
        <v>16</v>
      </c>
      <c r="D55" s="62">
        <v>22.722000000000001</v>
      </c>
      <c r="E55" s="62">
        <f t="shared" si="3"/>
        <v>23.451031354677752</v>
      </c>
      <c r="F55" s="62">
        <f t="shared" si="2"/>
        <v>6.3996111467775467</v>
      </c>
      <c r="G55" s="62">
        <v>0.80520000000000003</v>
      </c>
      <c r="H55" s="66">
        <v>1.5580736543909266E-2</v>
      </c>
      <c r="Q55" s="15"/>
    </row>
    <row r="56" spans="1:17" x14ac:dyDescent="0.25">
      <c r="A56" s="55">
        <v>8</v>
      </c>
      <c r="B56" s="49" t="s">
        <v>19</v>
      </c>
      <c r="C56" s="49">
        <v>17</v>
      </c>
      <c r="D56" s="62">
        <v>20.271000000000001</v>
      </c>
      <c r="E56" s="62">
        <f t="shared" si="3"/>
        <v>20.921391452806649</v>
      </c>
      <c r="F56" s="62">
        <f t="shared" si="2"/>
        <v>5.7092913280665272</v>
      </c>
      <c r="G56" s="62">
        <v>0.22839999999999999</v>
      </c>
      <c r="H56" s="66">
        <v>1.6174402250351522E-2</v>
      </c>
    </row>
    <row r="57" spans="1:17" x14ac:dyDescent="0.25">
      <c r="A57" s="56">
        <v>8</v>
      </c>
      <c r="B57" s="57" t="s">
        <v>19</v>
      </c>
      <c r="C57" s="57">
        <v>18</v>
      </c>
      <c r="D57" s="63">
        <v>41.517000000000003</v>
      </c>
      <c r="E57" s="63">
        <f t="shared" si="3"/>
        <v>42.849065608316018</v>
      </c>
      <c r="F57" s="63">
        <f t="shared" si="2"/>
        <v>11.693189683160085</v>
      </c>
      <c r="G57" s="63">
        <v>0.9859</v>
      </c>
      <c r="H57" s="66">
        <v>1.5901060070671352E-2</v>
      </c>
    </row>
    <row r="58" spans="1:17" x14ac:dyDescent="0.25">
      <c r="A58" s="56">
        <v>8</v>
      </c>
      <c r="B58" s="57" t="s">
        <v>19</v>
      </c>
      <c r="C58" s="57">
        <v>19</v>
      </c>
      <c r="D58" s="63">
        <v>31.699000000000002</v>
      </c>
      <c r="E58" s="63">
        <f t="shared" si="3"/>
        <v>32.716056813305606</v>
      </c>
      <c r="F58" s="63">
        <f t="shared" si="2"/>
        <v>8.9279673330561309</v>
      </c>
      <c r="G58" s="63">
        <v>0.62329999999999997</v>
      </c>
      <c r="H58" s="66">
        <v>1.581166549543216E-2</v>
      </c>
    </row>
    <row r="59" spans="1:17" x14ac:dyDescent="0.25">
      <c r="A59" s="56">
        <v>8</v>
      </c>
      <c r="B59" s="57" t="s">
        <v>19</v>
      </c>
      <c r="C59" s="57">
        <v>20</v>
      </c>
      <c r="D59" s="63">
        <v>14.32</v>
      </c>
      <c r="E59" s="63">
        <f t="shared" si="3"/>
        <v>14.779454669438664</v>
      </c>
      <c r="F59" s="63">
        <f t="shared" si="2"/>
        <v>4.0332026943866932</v>
      </c>
      <c r="G59" s="63">
        <v>0.94499999999999995</v>
      </c>
      <c r="H59" s="66">
        <v>1.4788732394366257E-2</v>
      </c>
    </row>
    <row r="60" spans="1:17" x14ac:dyDescent="0.25">
      <c r="A60" s="60" t="s">
        <v>36</v>
      </c>
      <c r="B60" s="49" t="s">
        <v>21</v>
      </c>
      <c r="C60" s="49">
        <v>26</v>
      </c>
      <c r="D60" s="65">
        <v>280.56</v>
      </c>
      <c r="E60" s="65">
        <f t="shared" si="3"/>
        <v>289.56171802079001</v>
      </c>
      <c r="F60" s="65">
        <f t="shared" si="2"/>
        <v>79.019228207900213</v>
      </c>
      <c r="G60" s="65">
        <v>0.98450000000000004</v>
      </c>
      <c r="H60" s="66">
        <v>1.6456582633053184E-2</v>
      </c>
    </row>
    <row r="61" spans="1:17" x14ac:dyDescent="0.25">
      <c r="A61" s="60" t="s">
        <v>36</v>
      </c>
      <c r="B61" s="49" t="s">
        <v>21</v>
      </c>
      <c r="C61" s="49">
        <v>27</v>
      </c>
      <c r="D61" s="65">
        <v>408.7</v>
      </c>
      <c r="E61" s="65">
        <f t="shared" si="3"/>
        <v>421.81306727650718</v>
      </c>
      <c r="F61" s="65">
        <f t="shared" si="2"/>
        <v>115.10963276507275</v>
      </c>
      <c r="G61" s="65">
        <v>0.99890000000000001</v>
      </c>
      <c r="H61" s="66">
        <v>1.576734407848631E-2</v>
      </c>
    </row>
    <row r="62" spans="1:17" x14ac:dyDescent="0.25">
      <c r="A62" s="60" t="s">
        <v>36</v>
      </c>
      <c r="B62" s="49" t="s">
        <v>21</v>
      </c>
      <c r="C62" s="49">
        <v>28</v>
      </c>
      <c r="D62" s="65">
        <v>431.03</v>
      </c>
      <c r="E62" s="65">
        <f t="shared" si="3"/>
        <v>444.85952138045729</v>
      </c>
      <c r="F62" s="65">
        <f t="shared" si="2"/>
        <v>121.3988378045738</v>
      </c>
      <c r="G62" s="65">
        <v>0.98499999999999999</v>
      </c>
      <c r="H62" s="66">
        <v>1.5411558669001795E-2</v>
      </c>
    </row>
    <row r="63" spans="1:17" x14ac:dyDescent="0.25">
      <c r="A63" s="60" t="s">
        <v>36</v>
      </c>
      <c r="B63" s="49" t="s">
        <v>21</v>
      </c>
      <c r="C63" s="49">
        <v>29</v>
      </c>
      <c r="D63" s="65">
        <v>350.88</v>
      </c>
      <c r="E63" s="65">
        <f t="shared" si="3"/>
        <v>362.13792279417879</v>
      </c>
      <c r="F63" s="65">
        <f t="shared" si="2"/>
        <v>98.824731941787945</v>
      </c>
      <c r="G63" s="65">
        <v>0.9929</v>
      </c>
      <c r="H63" s="66">
        <v>1.5756302521008379E-2</v>
      </c>
    </row>
    <row r="64" spans="1:17" x14ac:dyDescent="0.25">
      <c r="A64" s="60" t="s">
        <v>36</v>
      </c>
      <c r="B64" s="49" t="s">
        <v>21</v>
      </c>
      <c r="C64" s="49">
        <v>30</v>
      </c>
      <c r="D64" s="65">
        <v>387.19</v>
      </c>
      <c r="E64" s="65">
        <f t="shared" si="3"/>
        <v>399.6129227276507</v>
      </c>
      <c r="F64" s="65">
        <f t="shared" si="2"/>
        <v>109.05137927650728</v>
      </c>
      <c r="G64" s="65">
        <v>0.99909999999999999</v>
      </c>
      <c r="H64" s="66">
        <v>1.5756302521008379E-2</v>
      </c>
    </row>
    <row r="65" spans="1:8" x14ac:dyDescent="0.25">
      <c r="A65" s="60" t="s">
        <v>36</v>
      </c>
      <c r="B65" s="49" t="s">
        <v>20</v>
      </c>
      <c r="C65" s="49">
        <v>26</v>
      </c>
      <c r="D65" s="65">
        <v>339.89</v>
      </c>
      <c r="E65" s="65">
        <f t="shared" si="3"/>
        <v>350.79531058627845</v>
      </c>
      <c r="F65" s="65">
        <f t="shared" si="2"/>
        <v>95.729417862785866</v>
      </c>
      <c r="G65" s="65">
        <v>0.99870000000000003</v>
      </c>
      <c r="H65" s="66">
        <v>1.6491228070175522E-2</v>
      </c>
    </row>
    <row r="66" spans="1:8" x14ac:dyDescent="0.25">
      <c r="A66" s="60" t="s">
        <v>36</v>
      </c>
      <c r="B66" s="49" t="s">
        <v>20</v>
      </c>
      <c r="C66" s="49">
        <v>27</v>
      </c>
      <c r="D66" s="65">
        <v>319.13</v>
      </c>
      <c r="E66" s="65">
        <f t="shared" si="3"/>
        <v>329.36922965488554</v>
      </c>
      <c r="F66" s="65">
        <f t="shared" ref="F66:F74" si="4">D66*0.235/10^6/24.05*12.01*10^6*24/10</f>
        <v>89.882400548856552</v>
      </c>
      <c r="G66" s="65">
        <v>0.99539999999999995</v>
      </c>
      <c r="H66" s="66">
        <v>1.6848016848016862E-2</v>
      </c>
    </row>
    <row r="67" spans="1:8" x14ac:dyDescent="0.25">
      <c r="A67" s="60" t="s">
        <v>36</v>
      </c>
      <c r="B67" s="49" t="s">
        <v>20</v>
      </c>
      <c r="C67" s="49">
        <v>28</v>
      </c>
      <c r="D67" s="65">
        <v>275.27999999999997</v>
      </c>
      <c r="E67" s="65">
        <f t="shared" si="3"/>
        <v>284.11231015384612</v>
      </c>
      <c r="F67" s="65">
        <f t="shared" si="4"/>
        <v>77.532125538461514</v>
      </c>
      <c r="G67" s="65">
        <v>0.99280000000000002</v>
      </c>
      <c r="H67" s="66">
        <v>1.6129032258064547E-2</v>
      </c>
    </row>
    <row r="68" spans="1:8" x14ac:dyDescent="0.25">
      <c r="A68" s="60" t="s">
        <v>36</v>
      </c>
      <c r="B68" s="49" t="s">
        <v>20</v>
      </c>
      <c r="C68" s="49">
        <v>29</v>
      </c>
      <c r="D68" s="65">
        <v>262.89999999999998</v>
      </c>
      <c r="E68" s="65">
        <f t="shared" si="3"/>
        <v>271.33510004157995</v>
      </c>
      <c r="F68" s="65">
        <f t="shared" si="4"/>
        <v>74.045320415800404</v>
      </c>
      <c r="G68" s="65">
        <v>0.98970000000000002</v>
      </c>
      <c r="H68" s="66">
        <v>1.6134689582602627E-2</v>
      </c>
    </row>
    <row r="69" spans="1:8" x14ac:dyDescent="0.25">
      <c r="A69" s="60" t="s">
        <v>36</v>
      </c>
      <c r="B69" s="49" t="s">
        <v>20</v>
      </c>
      <c r="C69" s="49">
        <v>30</v>
      </c>
      <c r="D69" s="65">
        <v>239.17</v>
      </c>
      <c r="E69" s="65">
        <f t="shared" si="3"/>
        <v>246.84372718503113</v>
      </c>
      <c r="F69" s="65">
        <f t="shared" si="4"/>
        <v>67.361807850311848</v>
      </c>
      <c r="G69" s="65">
        <v>0.96660000000000001</v>
      </c>
      <c r="H69" s="66">
        <v>1.6497016497016584E-2</v>
      </c>
    </row>
    <row r="70" spans="1:8" x14ac:dyDescent="0.25">
      <c r="A70" s="60" t="s">
        <v>36</v>
      </c>
      <c r="B70" s="49" t="s">
        <v>19</v>
      </c>
      <c r="C70" s="49">
        <v>26</v>
      </c>
      <c r="D70" s="65">
        <v>315.54000000000002</v>
      </c>
      <c r="E70" s="65">
        <f t="shared" si="3"/>
        <v>325.66404513929308</v>
      </c>
      <c r="F70" s="65">
        <f t="shared" si="4"/>
        <v>88.871283392931389</v>
      </c>
      <c r="G70" s="65">
        <v>0.99460000000000004</v>
      </c>
      <c r="H70" s="66">
        <v>1.4736842105263093E-2</v>
      </c>
    </row>
    <row r="71" spans="1:8" x14ac:dyDescent="0.25">
      <c r="A71" s="60" t="s">
        <v>36</v>
      </c>
      <c r="B71" s="49" t="s">
        <v>19</v>
      </c>
      <c r="C71" s="49">
        <v>27</v>
      </c>
      <c r="D71" s="65">
        <v>269.91000000000003</v>
      </c>
      <c r="E71" s="65">
        <f t="shared" si="3"/>
        <v>278.57001465280666</v>
      </c>
      <c r="F71" s="65">
        <f t="shared" si="4"/>
        <v>76.019674528066531</v>
      </c>
      <c r="G71" s="65">
        <v>0.99170000000000003</v>
      </c>
      <c r="H71" s="66">
        <v>1.4783526927138392E-2</v>
      </c>
    </row>
    <row r="72" spans="1:8" x14ac:dyDescent="0.25">
      <c r="A72" s="60" t="s">
        <v>36</v>
      </c>
      <c r="B72" s="49" t="s">
        <v>19</v>
      </c>
      <c r="C72" s="49">
        <v>28</v>
      </c>
      <c r="D72" s="65">
        <v>267.66000000000003</v>
      </c>
      <c r="E72" s="65">
        <f t="shared" si="3"/>
        <v>276.2478238004158</v>
      </c>
      <c r="F72" s="65">
        <f t="shared" si="4"/>
        <v>75.385966004158007</v>
      </c>
      <c r="G72" s="65">
        <v>0.99080000000000001</v>
      </c>
      <c r="H72" s="66">
        <v>1.5917934205871925E-2</v>
      </c>
    </row>
    <row r="73" spans="1:8" x14ac:dyDescent="0.25">
      <c r="A73" s="60" t="s">
        <v>36</v>
      </c>
      <c r="B73" s="49" t="s">
        <v>19</v>
      </c>
      <c r="C73" s="49">
        <v>29</v>
      </c>
      <c r="D73" s="65">
        <v>235.74</v>
      </c>
      <c r="E73" s="65">
        <f t="shared" si="3"/>
        <v>243.30367624116425</v>
      </c>
      <c r="F73" s="65">
        <f t="shared" si="4"/>
        <v>66.3957544116424</v>
      </c>
      <c r="G73" s="65">
        <v>0.95479999999999998</v>
      </c>
      <c r="H73" s="66">
        <v>1.7161244190203932E-2</v>
      </c>
    </row>
    <row r="74" spans="1:8" x14ac:dyDescent="0.25">
      <c r="A74" s="60" t="s">
        <v>36</v>
      </c>
      <c r="B74" s="49" t="s">
        <v>19</v>
      </c>
      <c r="C74" s="49">
        <v>30</v>
      </c>
      <c r="D74" s="65">
        <v>224.85</v>
      </c>
      <c r="E74" s="65">
        <f t="shared" si="3"/>
        <v>232.06427251559248</v>
      </c>
      <c r="F74" s="65">
        <f t="shared" si="4"/>
        <v>63.328605155925153</v>
      </c>
      <c r="G74" s="65">
        <v>0.9768</v>
      </c>
      <c r="H74" s="66">
        <v>1.5822784810126684E-2</v>
      </c>
    </row>
    <row r="82" spans="1:27" x14ac:dyDescent="0.25">
      <c r="A82" s="49"/>
      <c r="B82" s="49"/>
      <c r="C82" s="49"/>
    </row>
    <row r="83" spans="1:27" x14ac:dyDescent="0.25">
      <c r="A83" s="49"/>
      <c r="B83" s="49"/>
      <c r="C83" s="49"/>
      <c r="R83" s="23"/>
      <c r="S83" s="23"/>
      <c r="T83" s="23"/>
      <c r="U83" s="1"/>
      <c r="V83" s="1"/>
      <c r="W83" s="1"/>
      <c r="X83" s="1"/>
      <c r="Y83" s="23"/>
      <c r="Z83" s="1"/>
      <c r="AA83" s="1"/>
    </row>
    <row r="84" spans="1:27" x14ac:dyDescent="0.25">
      <c r="A84" s="49"/>
      <c r="B84" s="49"/>
      <c r="C84" s="49"/>
      <c r="R84" s="23" t="s">
        <v>30</v>
      </c>
      <c r="S84" s="23"/>
      <c r="T84" s="23"/>
      <c r="U84" s="1"/>
      <c r="V84" s="1"/>
      <c r="W84" s="1"/>
      <c r="X84" s="1"/>
      <c r="Y84" s="23"/>
      <c r="Z84" s="1"/>
      <c r="AA84" s="1"/>
    </row>
    <row r="85" spans="1:27" x14ac:dyDescent="0.25">
      <c r="A85" s="49"/>
      <c r="B85" s="49"/>
      <c r="C85" s="49"/>
      <c r="R85" s="19">
        <v>1</v>
      </c>
      <c r="S85" s="20" t="s">
        <v>26</v>
      </c>
      <c r="T85" s="20">
        <v>9</v>
      </c>
      <c r="U85" s="20">
        <v>0</v>
      </c>
      <c r="V85" s="21">
        <v>0</v>
      </c>
      <c r="W85" s="21">
        <v>0</v>
      </c>
      <c r="X85" s="20">
        <v>0.9597</v>
      </c>
      <c r="Y85" s="20">
        <v>3.1113497911908705E-2</v>
      </c>
      <c r="Z85" s="1"/>
      <c r="AA85" s="1"/>
    </row>
    <row r="86" spans="1:27" x14ac:dyDescent="0.25">
      <c r="A86" s="55"/>
      <c r="B86" s="49"/>
      <c r="R86" s="19">
        <v>1</v>
      </c>
      <c r="S86" s="20" t="s">
        <v>21</v>
      </c>
      <c r="T86" s="20">
        <v>6</v>
      </c>
      <c r="U86" s="20">
        <v>0</v>
      </c>
      <c r="V86" s="21">
        <v>0</v>
      </c>
      <c r="W86" s="21">
        <v>0</v>
      </c>
      <c r="X86" s="20">
        <v>0.95040000000000002</v>
      </c>
      <c r="Y86" s="20">
        <v>1.6665218970223758E-2</v>
      </c>
      <c r="Z86" s="1"/>
      <c r="AA86" s="1"/>
    </row>
    <row r="87" spans="1:27" x14ac:dyDescent="0.25">
      <c r="A87" s="55"/>
      <c r="B87" s="49"/>
      <c r="R87" s="23"/>
      <c r="S87" s="23"/>
      <c r="T87" s="23"/>
      <c r="U87" s="1"/>
      <c r="V87" s="1"/>
      <c r="W87" s="1"/>
      <c r="X87" s="1"/>
      <c r="Y87" s="23"/>
      <c r="Z87" s="1"/>
      <c r="AA87" s="1"/>
    </row>
    <row r="88" spans="1:27" x14ac:dyDescent="0.25">
      <c r="A88" s="49"/>
      <c r="B88" s="49"/>
      <c r="R88" s="23"/>
      <c r="S88" s="23"/>
      <c r="T88" s="23"/>
      <c r="U88" s="1"/>
      <c r="V88" s="1"/>
      <c r="W88" s="1"/>
      <c r="X88" s="1"/>
      <c r="Y88" s="23"/>
      <c r="Z88" s="1"/>
      <c r="AA88" s="1"/>
    </row>
    <row r="89" spans="1:27" x14ac:dyDescent="0.25">
      <c r="A89" s="49"/>
      <c r="B89" s="49"/>
    </row>
    <row r="90" spans="1:27" x14ac:dyDescent="0.25">
      <c r="A90" s="49"/>
      <c r="B90" s="49"/>
    </row>
  </sheetData>
  <conditionalFormatting sqref="G2:G21 G23:G24 G48 G54 G50">
    <cfRule type="cellIs" dxfId="1" priority="4" operator="lessThan">
      <formula>0.24</formula>
    </cfRule>
  </conditionalFormatting>
  <conditionalFormatting sqref="X85">
    <cfRule type="cellIs" dxfId="0" priority="1" operator="lessThan">
      <formula>0.24</formula>
    </cfRule>
  </conditionalFormatting>
  <pageMargins left="0.7" right="0.7" top="0.75" bottom="0.75" header="0.3" footer="0.3"/>
  <pageSetup paperSize="152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"/>
  <sheetViews>
    <sheetView workbookViewId="0">
      <selection activeCell="F1" sqref="F1"/>
    </sheetView>
  </sheetViews>
  <sheetFormatPr defaultColWidth="8.85546875" defaultRowHeight="15" x14ac:dyDescent="0.25"/>
  <cols>
    <col min="1" max="1" width="6" bestFit="1" customWidth="1"/>
    <col min="2" max="2" width="19.85546875" bestFit="1" customWidth="1"/>
    <col min="3" max="3" width="21.42578125" style="45" bestFit="1" customWidth="1"/>
    <col min="4" max="4" width="20.7109375" bestFit="1" customWidth="1"/>
    <col min="5" max="5" width="13.85546875" style="45" bestFit="1" customWidth="1"/>
    <col min="6" max="6" width="11.5703125" bestFit="1" customWidth="1"/>
    <col min="7" max="7" width="9.140625" style="45" bestFit="1" customWidth="1"/>
    <col min="8" max="8" width="11.7109375" bestFit="1" customWidth="1"/>
    <col min="9" max="9" width="10.28515625" bestFit="1" customWidth="1"/>
    <col min="10" max="10" width="10.7109375" customWidth="1"/>
    <col min="11" max="12" width="16.7109375" bestFit="1" customWidth="1"/>
    <col min="13" max="14" width="4.42578125" bestFit="1" customWidth="1"/>
  </cols>
  <sheetData>
    <row r="1" spans="1:15" s="48" customFormat="1" ht="105" x14ac:dyDescent="0.25">
      <c r="A1" s="48" t="s">
        <v>33</v>
      </c>
      <c r="B1" s="48" t="s">
        <v>44</v>
      </c>
      <c r="C1" s="47" t="s">
        <v>43</v>
      </c>
      <c r="D1" s="48" t="s">
        <v>49</v>
      </c>
      <c r="E1" s="47" t="s">
        <v>50</v>
      </c>
      <c r="F1" s="48" t="s">
        <v>45</v>
      </c>
      <c r="G1" s="47" t="s">
        <v>51</v>
      </c>
      <c r="H1" s="48" t="s">
        <v>46</v>
      </c>
      <c r="I1" s="48" t="s">
        <v>47</v>
      </c>
      <c r="J1" s="48" t="s">
        <v>48</v>
      </c>
      <c r="L1" s="67"/>
    </row>
    <row r="2" spans="1:15" s="23" customFormat="1" x14ac:dyDescent="0.25">
      <c r="A2" s="23">
        <v>30</v>
      </c>
      <c r="B2" s="25">
        <v>26.044179584337648</v>
      </c>
      <c r="C2" s="23">
        <v>5.7026936451674698E-2</v>
      </c>
      <c r="D2" s="25">
        <f>B2/3</f>
        <v>8.6813931947792167</v>
      </c>
      <c r="E2" s="40">
        <f>D2*C2</f>
        <v>0.49507325803067559</v>
      </c>
      <c r="F2" s="50">
        <v>104.68076199916838</v>
      </c>
      <c r="G2" s="50">
        <v>16.584368423499967</v>
      </c>
      <c r="H2" s="25">
        <f>D2/F2</f>
        <v>8.2932078721858982E-2</v>
      </c>
      <c r="I2" s="25">
        <f>1+H2</f>
        <v>1.082932078721859</v>
      </c>
      <c r="J2" s="26">
        <f>F2*I2</f>
        <v>113.3621551939476</v>
      </c>
      <c r="L2" s="16"/>
      <c r="O2" s="25"/>
    </row>
    <row r="3" spans="1:15" s="23" customFormat="1" x14ac:dyDescent="0.25">
      <c r="A3" s="23">
        <v>50</v>
      </c>
      <c r="B3" s="25">
        <v>62.035769474179695</v>
      </c>
      <c r="C3" s="23">
        <v>9.8638046125107959E-2</v>
      </c>
      <c r="D3" s="25">
        <f t="shared" ref="D3:D4" si="0">B3/3</f>
        <v>20.678589824726565</v>
      </c>
      <c r="E3" s="40">
        <f>D3*C3</f>
        <v>2.0396956969335669</v>
      </c>
      <c r="F3" s="50">
        <v>80.910214443243234</v>
      </c>
      <c r="G3" s="50">
        <v>11.64266388512061</v>
      </c>
      <c r="H3" s="25">
        <f t="shared" ref="H3:H4" si="1">D3/F3</f>
        <v>0.25557452748110249</v>
      </c>
      <c r="I3" s="25">
        <f t="shared" ref="I3:I4" si="2">1+H3</f>
        <v>1.2555745274811025</v>
      </c>
      <c r="J3" s="26">
        <f>F3*I3</f>
        <v>101.58880426796981</v>
      </c>
      <c r="L3" s="16"/>
      <c r="O3" s="25"/>
    </row>
    <row r="4" spans="1:15" s="23" customFormat="1" x14ac:dyDescent="0.25">
      <c r="A4" s="23">
        <v>70</v>
      </c>
      <c r="B4" s="25">
        <v>70.55622132795979</v>
      </c>
      <c r="C4" s="23">
        <v>1.8813728736787213E-2</v>
      </c>
      <c r="D4" s="25">
        <f t="shared" si="0"/>
        <v>23.518740442653264</v>
      </c>
      <c r="E4" s="40">
        <f>D4*C4</f>
        <v>0.44247520291898534</v>
      </c>
      <c r="F4" s="50">
        <v>74.000256698544689</v>
      </c>
      <c r="G4" s="50">
        <v>9.9857182424902149</v>
      </c>
      <c r="H4" s="25">
        <f t="shared" si="1"/>
        <v>0.31781971430804229</v>
      </c>
      <c r="I4" s="25">
        <f t="shared" si="2"/>
        <v>1.3178197143080423</v>
      </c>
      <c r="J4" s="26">
        <f>F4*I4</f>
        <v>97.518997141197957</v>
      </c>
      <c r="L4" s="16"/>
      <c r="O4" s="25"/>
    </row>
    <row r="5" spans="1:15" s="23" customFormat="1" x14ac:dyDescent="0.25">
      <c r="C5" s="47"/>
      <c r="E5" s="47"/>
      <c r="G5" s="47"/>
      <c r="L5" s="16"/>
      <c r="M5" s="26"/>
      <c r="N5" s="39"/>
      <c r="O5" s="25"/>
    </row>
    <row r="6" spans="1:15" s="23" customFormat="1" x14ac:dyDescent="0.25">
      <c r="C6" s="45"/>
      <c r="E6" s="51"/>
      <c r="G6" s="50"/>
    </row>
    <row r="7" spans="1:15" s="23" customFormat="1" x14ac:dyDescent="0.25">
      <c r="C7" s="45"/>
      <c r="E7" s="51"/>
      <c r="G7" s="50"/>
    </row>
    <row r="8" spans="1:15" s="23" customFormat="1" x14ac:dyDescent="0.25">
      <c r="C8" s="45"/>
      <c r="E8" s="51"/>
      <c r="G8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tabSelected="1" workbookViewId="0"/>
  </sheetViews>
  <sheetFormatPr defaultColWidth="8.85546875" defaultRowHeight="15" x14ac:dyDescent="0.25"/>
  <cols>
    <col min="1" max="1" width="10.28515625" bestFit="1" customWidth="1"/>
    <col min="2" max="2" width="5.85546875" bestFit="1" customWidth="1"/>
    <col min="4" max="4" width="10.5703125" customWidth="1"/>
    <col min="5" max="5" width="15.42578125" bestFit="1" customWidth="1"/>
  </cols>
  <sheetData>
    <row r="1" spans="1:5" ht="90" x14ac:dyDescent="0.25">
      <c r="A1" s="47" t="s">
        <v>12</v>
      </c>
      <c r="B1" s="47" t="s">
        <v>24</v>
      </c>
      <c r="C1" s="48" t="s">
        <v>45</v>
      </c>
      <c r="D1" s="48" t="s">
        <v>34</v>
      </c>
      <c r="E1" s="48" t="s">
        <v>48</v>
      </c>
    </row>
    <row r="2" spans="1:5" x14ac:dyDescent="0.25">
      <c r="A2" s="23" t="s">
        <v>19</v>
      </c>
      <c r="B2" s="23">
        <v>26</v>
      </c>
      <c r="C2" s="25">
        <v>88.871283390000002</v>
      </c>
      <c r="D2" s="40">
        <v>1.3178197143080423</v>
      </c>
      <c r="E2" s="39">
        <f>C2*D2</f>
        <v>117.11632928719887</v>
      </c>
    </row>
    <row r="3" spans="1:5" x14ac:dyDescent="0.25">
      <c r="A3" s="23" t="s">
        <v>19</v>
      </c>
      <c r="B3" s="23">
        <v>27</v>
      </c>
      <c r="C3" s="25">
        <v>76.019674530000003</v>
      </c>
      <c r="D3" s="40">
        <v>1.3178197143080423</v>
      </c>
      <c r="E3" s="39">
        <f>C3*D3</f>
        <v>100.18022577091497</v>
      </c>
    </row>
    <row r="4" spans="1:5" x14ac:dyDescent="0.25">
      <c r="A4" s="23" t="s">
        <v>19</v>
      </c>
      <c r="B4" s="23">
        <v>28</v>
      </c>
      <c r="C4" s="25">
        <v>75.385965999999996</v>
      </c>
      <c r="D4" s="40">
        <v>1.3178197143080423</v>
      </c>
      <c r="E4" s="39">
        <f t="shared" ref="E4:E16" si="0">C4*D4</f>
        <v>99.345112176955794</v>
      </c>
    </row>
    <row r="5" spans="1:5" x14ac:dyDescent="0.25">
      <c r="A5" s="23" t="s">
        <v>19</v>
      </c>
      <c r="B5" s="23">
        <v>29</v>
      </c>
      <c r="C5" s="25">
        <v>66.395754409999995</v>
      </c>
      <c r="D5" s="40">
        <v>1.3178197143080423</v>
      </c>
      <c r="E5" s="39">
        <f t="shared" si="0"/>
        <v>87.497634107853131</v>
      </c>
    </row>
    <row r="6" spans="1:5" x14ac:dyDescent="0.25">
      <c r="A6" s="23" t="s">
        <v>19</v>
      </c>
      <c r="B6" s="23">
        <v>30</v>
      </c>
      <c r="C6" s="25">
        <v>63.328605160000002</v>
      </c>
      <c r="D6" s="40">
        <v>1.3178197143080423</v>
      </c>
      <c r="E6" s="39">
        <f t="shared" si="0"/>
        <v>83.455684359478013</v>
      </c>
    </row>
    <row r="7" spans="1:5" x14ac:dyDescent="0.25">
      <c r="A7" s="23" t="s">
        <v>20</v>
      </c>
      <c r="B7" s="23">
        <v>26</v>
      </c>
      <c r="C7" s="25">
        <v>95.729417859999998</v>
      </c>
      <c r="D7" s="40">
        <v>1.2555745274811025</v>
      </c>
      <c r="E7" s="39">
        <f t="shared" si="0"/>
        <v>120.19541859561052</v>
      </c>
    </row>
    <row r="8" spans="1:5" x14ac:dyDescent="0.25">
      <c r="A8" s="23" t="s">
        <v>20</v>
      </c>
      <c r="B8" s="23">
        <v>27</v>
      </c>
      <c r="C8" s="25">
        <v>89.88240055</v>
      </c>
      <c r="D8" s="40">
        <v>1.2555745274811025</v>
      </c>
      <c r="E8" s="39">
        <f t="shared" si="0"/>
        <v>112.85405259943344</v>
      </c>
    </row>
    <row r="9" spans="1:5" x14ac:dyDescent="0.25">
      <c r="A9" s="23" t="s">
        <v>20</v>
      </c>
      <c r="B9" s="23">
        <v>28</v>
      </c>
      <c r="C9" s="25">
        <v>77.532125539999996</v>
      </c>
      <c r="D9" s="40">
        <v>1.2555745274811025</v>
      </c>
      <c r="E9" s="39">
        <f t="shared" si="0"/>
        <v>97.347361889491012</v>
      </c>
    </row>
    <row r="10" spans="1:5" x14ac:dyDescent="0.25">
      <c r="A10" s="23" t="s">
        <v>20</v>
      </c>
      <c r="B10" s="23">
        <v>29</v>
      </c>
      <c r="C10" s="25">
        <v>74.045320419999996</v>
      </c>
      <c r="D10" s="40">
        <v>1.2555745274811025</v>
      </c>
      <c r="E10" s="39">
        <f t="shared" si="0"/>
        <v>92.969418198528331</v>
      </c>
    </row>
    <row r="11" spans="1:5" x14ac:dyDescent="0.25">
      <c r="A11" s="23" t="s">
        <v>20</v>
      </c>
      <c r="B11" s="23">
        <v>30</v>
      </c>
      <c r="C11" s="25">
        <v>67.361807850000005</v>
      </c>
      <c r="D11" s="40">
        <v>1.2555745274811025</v>
      </c>
      <c r="E11" s="39">
        <f t="shared" si="0"/>
        <v>84.577770061536583</v>
      </c>
    </row>
    <row r="12" spans="1:5" x14ac:dyDescent="0.25">
      <c r="A12" s="23" t="s">
        <v>21</v>
      </c>
      <c r="B12" s="23">
        <v>26</v>
      </c>
      <c r="C12" s="25">
        <v>79.019228209999994</v>
      </c>
      <c r="D12" s="40">
        <v>1.082932078721859</v>
      </c>
      <c r="E12" s="39">
        <f t="shared" si="0"/>
        <v>85.572457064452252</v>
      </c>
    </row>
    <row r="13" spans="1:5" x14ac:dyDescent="0.25">
      <c r="A13" s="23" t="s">
        <v>21</v>
      </c>
      <c r="B13" s="23">
        <v>27</v>
      </c>
      <c r="C13" s="25">
        <v>115.1096328</v>
      </c>
      <c r="D13" s="40">
        <v>1.082932078721859</v>
      </c>
      <c r="E13" s="39">
        <f t="shared" si="0"/>
        <v>124.65591392901389</v>
      </c>
    </row>
    <row r="14" spans="1:5" x14ac:dyDescent="0.25">
      <c r="A14" s="23" t="s">
        <v>21</v>
      </c>
      <c r="B14" s="23">
        <v>28</v>
      </c>
      <c r="C14" s="25">
        <v>121.3988378</v>
      </c>
      <c r="D14" s="40">
        <v>1.082932078721859</v>
      </c>
      <c r="E14" s="39">
        <f t="shared" si="0"/>
        <v>131.46669577317178</v>
      </c>
    </row>
    <row r="15" spans="1:5" x14ac:dyDescent="0.25">
      <c r="A15" s="23" t="s">
        <v>21</v>
      </c>
      <c r="B15" s="23">
        <v>29</v>
      </c>
      <c r="C15" s="25">
        <v>98.824731940000007</v>
      </c>
      <c r="D15" s="40">
        <v>1.082932078721859</v>
      </c>
      <c r="E15" s="39">
        <f t="shared" si="0"/>
        <v>107.0204723889147</v>
      </c>
    </row>
    <row r="16" spans="1:5" x14ac:dyDescent="0.25">
      <c r="A16" s="23" t="s">
        <v>21</v>
      </c>
      <c r="B16" s="23">
        <v>30</v>
      </c>
      <c r="C16" s="25">
        <v>109.05137929999999</v>
      </c>
      <c r="D16" s="40">
        <v>1.082932078721859</v>
      </c>
      <c r="E16" s="39">
        <f t="shared" si="0"/>
        <v>118.0952368728349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Soil moisture </vt:lpstr>
      <vt:lpstr>CO2</vt:lpstr>
      <vt:lpstr>cumulative carbon</vt:lpstr>
      <vt:lpstr>correction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Belanger</dc:creator>
  <cp:keywords/>
  <dc:description/>
  <cp:lastModifiedBy>Carmella Vizza</cp:lastModifiedBy>
  <cp:revision/>
  <dcterms:created xsi:type="dcterms:W3CDTF">2019-10-31T21:29:59Z</dcterms:created>
  <dcterms:modified xsi:type="dcterms:W3CDTF">2020-05-27T20:48:17Z</dcterms:modified>
  <cp:category/>
  <cp:contentStatus/>
</cp:coreProperties>
</file>