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McDonough\SUBMISSION\"/>
    </mc:Choice>
  </mc:AlternateContent>
  <xr:revisionPtr revIDLastSave="0" documentId="13_ncr:1_{D68B97B0-7BB7-4565-AF59-8E36ABEB3F96}" xr6:coauthVersionLast="45" xr6:coauthVersionMax="46" xr10:uidLastSave="{00000000-0000-0000-0000-000000000000}"/>
  <bookViews>
    <workbookView xWindow="1425" yWindow="1875" windowWidth="21600" windowHeight="11385" firstSheet="3" activeTab="4" xr2:uid="{00000000-000D-0000-FFFF-FFFF00000000}"/>
  </bookViews>
  <sheets>
    <sheet name="READ ME" sheetId="8" r:id="rId1"/>
    <sheet name="HMT activity" sheetId="1" r:id="rId2"/>
    <sheet name="DNMT activity" sheetId="2" r:id="rId3"/>
    <sheet name="BHMT SNP densitometry" sheetId="3" r:id="rId4"/>
    <sheet name="PCR analysis 1-2" sheetId="4" r:id="rId5"/>
    <sheet name="PCR analysis 2-2" sheetId="7" r:id="rId6"/>
    <sheet name="siRNA densitometry" sheetId="5" r:id="rId7"/>
    <sheet name="S2 HMT Assay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2" l="1"/>
  <c r="M83" i="7"/>
  <c r="M102" i="7"/>
  <c r="J102" i="7" l="1"/>
  <c r="J101" i="7"/>
  <c r="J100" i="7"/>
  <c r="J92" i="7"/>
  <c r="J91" i="7"/>
  <c r="K19" i="7" s="1"/>
  <c r="J90" i="7"/>
  <c r="J19" i="7" s="1"/>
  <c r="J83" i="7"/>
  <c r="L18" i="7" s="1"/>
  <c r="J82" i="7"/>
  <c r="K18" i="7" s="1"/>
  <c r="J81" i="7"/>
  <c r="J18" i="7" s="1"/>
  <c r="J74" i="7"/>
  <c r="L17" i="7" s="1"/>
  <c r="J73" i="7"/>
  <c r="J72" i="7"/>
  <c r="L20" i="7"/>
  <c r="K20" i="7"/>
  <c r="J20" i="7"/>
  <c r="L19" i="7"/>
  <c r="J65" i="7"/>
  <c r="L16" i="7" s="1"/>
  <c r="K17" i="7"/>
  <c r="J17" i="7"/>
  <c r="J64" i="7"/>
  <c r="K16" i="7" s="1"/>
  <c r="J63" i="7"/>
  <c r="J16" i="7" s="1"/>
  <c r="K62" i="7"/>
  <c r="O9" i="7"/>
  <c r="N9" i="7"/>
  <c r="M9" i="7"/>
  <c r="L9" i="7"/>
  <c r="K9" i="7"/>
  <c r="O8" i="7"/>
  <c r="N8" i="7"/>
  <c r="M8" i="7"/>
  <c r="L8" i="7"/>
  <c r="K8" i="7"/>
  <c r="O7" i="7"/>
  <c r="N7" i="7"/>
  <c r="M7" i="7"/>
  <c r="L7" i="7"/>
  <c r="K7" i="7"/>
  <c r="C51" i="7"/>
  <c r="C50" i="7"/>
  <c r="C49" i="7"/>
  <c r="C48" i="7"/>
  <c r="C47" i="7"/>
  <c r="C46" i="7"/>
  <c r="C45" i="7"/>
  <c r="D45" i="7" s="1"/>
  <c r="E45" i="7" s="1"/>
  <c r="C44" i="7"/>
  <c r="C43" i="7"/>
  <c r="C42" i="7"/>
  <c r="C41" i="7"/>
  <c r="C40" i="7"/>
  <c r="C39" i="7"/>
  <c r="C38" i="7"/>
  <c r="D38" i="7" s="1"/>
  <c r="E38" i="7" s="1"/>
  <c r="C37" i="7"/>
  <c r="D37" i="7" s="1"/>
  <c r="E37" i="7" s="1"/>
  <c r="C36" i="7"/>
  <c r="C35" i="7"/>
  <c r="C34" i="7"/>
  <c r="E33" i="7"/>
  <c r="C33" i="7"/>
  <c r="D51" i="7" s="1"/>
  <c r="E51" i="7" s="1"/>
  <c r="E32" i="7"/>
  <c r="C32" i="7"/>
  <c r="D50" i="7" s="1"/>
  <c r="E50" i="7" s="1"/>
  <c r="E31" i="7"/>
  <c r="C31" i="7"/>
  <c r="E30" i="7"/>
  <c r="C30" i="7"/>
  <c r="E29" i="7"/>
  <c r="C29" i="7"/>
  <c r="E28" i="7"/>
  <c r="C28" i="7"/>
  <c r="D46" i="7" s="1"/>
  <c r="E46" i="7" s="1"/>
  <c r="C25" i="7"/>
  <c r="C24" i="7"/>
  <c r="D24" i="7" s="1"/>
  <c r="E24" i="7" s="1"/>
  <c r="C23" i="7"/>
  <c r="C22" i="7"/>
  <c r="C21" i="7"/>
  <c r="C20" i="7"/>
  <c r="C19" i="7"/>
  <c r="C18" i="7"/>
  <c r="D18" i="7" s="1"/>
  <c r="E18" i="7" s="1"/>
  <c r="C17" i="7"/>
  <c r="C16" i="7"/>
  <c r="C15" i="7"/>
  <c r="C14" i="7"/>
  <c r="C13" i="7"/>
  <c r="C12" i="7"/>
  <c r="C11" i="7"/>
  <c r="C10" i="7"/>
  <c r="C9" i="7"/>
  <c r="C8" i="7"/>
  <c r="E7" i="7"/>
  <c r="C7" i="7"/>
  <c r="E6" i="7"/>
  <c r="C6" i="7"/>
  <c r="E5" i="7"/>
  <c r="C5" i="7"/>
  <c r="E4" i="7"/>
  <c r="C4" i="7"/>
  <c r="E3" i="7"/>
  <c r="C3" i="7"/>
  <c r="E2" i="7"/>
  <c r="C2" i="7"/>
  <c r="C78" i="4"/>
  <c r="C77" i="4"/>
  <c r="C76" i="4"/>
  <c r="D76" i="4" s="1"/>
  <c r="E76" i="4" s="1"/>
  <c r="C75" i="4"/>
  <c r="C74" i="4"/>
  <c r="C73" i="4"/>
  <c r="C72" i="4"/>
  <c r="C71" i="4"/>
  <c r="D71" i="4" s="1"/>
  <c r="E71" i="4" s="1"/>
  <c r="C70" i="4"/>
  <c r="D70" i="4" s="1"/>
  <c r="E70" i="4" s="1"/>
  <c r="C69" i="4"/>
  <c r="C68" i="4"/>
  <c r="C67" i="4"/>
  <c r="C66" i="4"/>
  <c r="D66" i="4" s="1"/>
  <c r="E66" i="4" s="1"/>
  <c r="C65" i="4"/>
  <c r="C64" i="4"/>
  <c r="D64" i="4" s="1"/>
  <c r="E64" i="4" s="1"/>
  <c r="C63" i="4"/>
  <c r="D63" i="4" s="1"/>
  <c r="E63" i="4" s="1"/>
  <c r="C62" i="4"/>
  <c r="C61" i="4"/>
  <c r="D61" i="4" s="1"/>
  <c r="E61" i="4" s="1"/>
  <c r="E60" i="4"/>
  <c r="C60" i="4"/>
  <c r="E59" i="4"/>
  <c r="C59" i="4"/>
  <c r="D77" i="4" s="1"/>
  <c r="E77" i="4" s="1"/>
  <c r="E58" i="4"/>
  <c r="C58" i="4"/>
  <c r="E57" i="4"/>
  <c r="C57" i="4"/>
  <c r="E56" i="4"/>
  <c r="C56" i="4"/>
  <c r="D62" i="4" s="1"/>
  <c r="E62" i="4" s="1"/>
  <c r="E55" i="4"/>
  <c r="C55" i="4"/>
  <c r="C52" i="4"/>
  <c r="D52" i="4" s="1"/>
  <c r="E52" i="4" s="1"/>
  <c r="C51" i="4"/>
  <c r="D51" i="4" s="1"/>
  <c r="E51" i="4" s="1"/>
  <c r="C50" i="4"/>
  <c r="C49" i="4"/>
  <c r="C48" i="4"/>
  <c r="C47" i="4"/>
  <c r="D47" i="4" s="1"/>
  <c r="E47" i="4" s="1"/>
  <c r="C46" i="4"/>
  <c r="D46" i="4" s="1"/>
  <c r="E46" i="4" s="1"/>
  <c r="C45" i="4"/>
  <c r="C44" i="4"/>
  <c r="C43" i="4"/>
  <c r="D43" i="4" s="1"/>
  <c r="E43" i="4" s="1"/>
  <c r="C42" i="4"/>
  <c r="C41" i="4"/>
  <c r="C40" i="4"/>
  <c r="C39" i="4"/>
  <c r="C38" i="4"/>
  <c r="D38" i="4" s="1"/>
  <c r="E38" i="4" s="1"/>
  <c r="C37" i="4"/>
  <c r="D37" i="4" s="1"/>
  <c r="E37" i="4" s="1"/>
  <c r="C36" i="4"/>
  <c r="D36" i="4" s="1"/>
  <c r="E36" i="4" s="1"/>
  <c r="C35" i="4"/>
  <c r="E34" i="4"/>
  <c r="C34" i="4"/>
  <c r="E33" i="4"/>
  <c r="C33" i="4"/>
  <c r="D39" i="4" s="1"/>
  <c r="E39" i="4" s="1"/>
  <c r="E32" i="4"/>
  <c r="C32" i="4"/>
  <c r="D50" i="4" s="1"/>
  <c r="E50" i="4" s="1"/>
  <c r="E31" i="4"/>
  <c r="C31" i="4"/>
  <c r="E30" i="4"/>
  <c r="C30" i="4"/>
  <c r="D48" i="4" s="1"/>
  <c r="E48" i="4" s="1"/>
  <c r="E29" i="4"/>
  <c r="F29" i="4" s="1"/>
  <c r="C29" i="4"/>
  <c r="D35" i="4" s="1"/>
  <c r="E35" i="4" s="1"/>
  <c r="C26" i="4"/>
  <c r="D26" i="4" s="1"/>
  <c r="E26" i="4" s="1"/>
  <c r="C25" i="4"/>
  <c r="C24" i="4"/>
  <c r="C23" i="4"/>
  <c r="D23" i="4" s="1"/>
  <c r="E23" i="4" s="1"/>
  <c r="C22" i="4"/>
  <c r="C21" i="4"/>
  <c r="C20" i="4"/>
  <c r="C19" i="4"/>
  <c r="D19" i="4" s="1"/>
  <c r="E19" i="4" s="1"/>
  <c r="C18" i="4"/>
  <c r="D18" i="4" s="1"/>
  <c r="E18" i="4" s="1"/>
  <c r="C17" i="4"/>
  <c r="C16" i="4"/>
  <c r="D16" i="4" s="1"/>
  <c r="E16" i="4" s="1"/>
  <c r="C15" i="4"/>
  <c r="D15" i="4" s="1"/>
  <c r="E15" i="4" s="1"/>
  <c r="D14" i="4"/>
  <c r="E14" i="4" s="1"/>
  <c r="C14" i="4"/>
  <c r="C13" i="4"/>
  <c r="C12" i="4"/>
  <c r="D12" i="4" s="1"/>
  <c r="E12" i="4" s="1"/>
  <c r="C11" i="4"/>
  <c r="C10" i="4"/>
  <c r="D10" i="4" s="1"/>
  <c r="E10" i="4" s="1"/>
  <c r="C9" i="4"/>
  <c r="D9" i="4" s="1"/>
  <c r="E9" i="4" s="1"/>
  <c r="E8" i="4"/>
  <c r="C8" i="4"/>
  <c r="E7" i="4"/>
  <c r="C7" i="4"/>
  <c r="E6" i="4"/>
  <c r="C6" i="4"/>
  <c r="E5" i="4"/>
  <c r="C5" i="4"/>
  <c r="D11" i="4" s="1"/>
  <c r="E11" i="4" s="1"/>
  <c r="E4" i="4"/>
  <c r="C4" i="4"/>
  <c r="E3" i="4"/>
  <c r="F3" i="4" s="1"/>
  <c r="C3" i="4"/>
  <c r="D21" i="4" s="1"/>
  <c r="E21" i="4" s="1"/>
  <c r="D35" i="7" l="1"/>
  <c r="E35" i="7" s="1"/>
  <c r="D17" i="7"/>
  <c r="D8" i="7"/>
  <c r="E8" i="7" s="1"/>
  <c r="D12" i="7"/>
  <c r="E12" i="7" s="1"/>
  <c r="D20" i="7"/>
  <c r="E20" i="7" s="1"/>
  <c r="F28" i="7"/>
  <c r="D39" i="7"/>
  <c r="E39" i="7" s="1"/>
  <c r="D40" i="7"/>
  <c r="E40" i="7" s="1"/>
  <c r="D48" i="7"/>
  <c r="E48" i="7" s="1"/>
  <c r="D25" i="7"/>
  <c r="E25" i="7" s="1"/>
  <c r="D22" i="7"/>
  <c r="E22" i="7" s="1"/>
  <c r="D41" i="7"/>
  <c r="E41" i="7" s="1"/>
  <c r="D34" i="7"/>
  <c r="E34" i="7" s="1"/>
  <c r="D41" i="4"/>
  <c r="E41" i="4" s="1"/>
  <c r="D68" i="4"/>
  <c r="E68" i="4" s="1"/>
  <c r="D43" i="7"/>
  <c r="E43" i="7" s="1"/>
  <c r="D25" i="4"/>
  <c r="E25" i="4" s="1"/>
  <c r="D42" i="4"/>
  <c r="E42" i="4" s="1"/>
  <c r="D78" i="4"/>
  <c r="E78" i="4" s="1"/>
  <c r="F73" i="4" s="1"/>
  <c r="D69" i="4"/>
  <c r="E69" i="4" s="1"/>
  <c r="D74" i="4"/>
  <c r="E74" i="4" s="1"/>
  <c r="D47" i="7"/>
  <c r="E47" i="7" s="1"/>
  <c r="D44" i="7"/>
  <c r="E44" i="7" s="1"/>
  <c r="D49" i="7"/>
  <c r="E49" i="7" s="1"/>
  <c r="D20" i="4"/>
  <c r="E20" i="4" s="1"/>
  <c r="F55" i="4"/>
  <c r="D65" i="4"/>
  <c r="E65" i="4" s="1"/>
  <c r="D75" i="4"/>
  <c r="E75" i="4" s="1"/>
  <c r="D14" i="7"/>
  <c r="E14" i="7" s="1"/>
  <c r="D19" i="7"/>
  <c r="E19" i="7" s="1"/>
  <c r="D24" i="4"/>
  <c r="E24" i="4" s="1"/>
  <c r="D13" i="4"/>
  <c r="E13" i="4" s="1"/>
  <c r="D40" i="4"/>
  <c r="E40" i="4" s="1"/>
  <c r="D73" i="4"/>
  <c r="E73" i="4" s="1"/>
  <c r="D9" i="7"/>
  <c r="E9" i="7" s="1"/>
  <c r="D10" i="7"/>
  <c r="E10" i="7" s="1"/>
  <c r="D15" i="7"/>
  <c r="E15" i="7" s="1"/>
  <c r="F14" i="7" s="1"/>
  <c r="D23" i="7"/>
  <c r="D42" i="7"/>
  <c r="E42" i="7" s="1"/>
  <c r="D17" i="4"/>
  <c r="E17" i="4" s="1"/>
  <c r="D22" i="4"/>
  <c r="E22" i="4" s="1"/>
  <c r="D44" i="4"/>
  <c r="E44" i="4" s="1"/>
  <c r="D49" i="4"/>
  <c r="E49" i="4" s="1"/>
  <c r="F2" i="7"/>
  <c r="D11" i="7"/>
  <c r="E11" i="7" s="1"/>
  <c r="D16" i="7"/>
  <c r="E16" i="7" s="1"/>
  <c r="D13" i="7"/>
  <c r="E13" i="7" s="1"/>
  <c r="D21" i="7"/>
  <c r="E21" i="7" s="1"/>
  <c r="F20" i="7" s="1"/>
  <c r="D36" i="7"/>
  <c r="E36" i="7" s="1"/>
  <c r="F15" i="4"/>
  <c r="F61" i="4"/>
  <c r="F9" i="4"/>
  <c r="F35" i="4"/>
  <c r="F21" i="4"/>
  <c r="F47" i="4"/>
  <c r="D45" i="4"/>
  <c r="E45" i="4" s="1"/>
  <c r="F41" i="4" s="1"/>
  <c r="D67" i="4"/>
  <c r="E67" i="4" s="1"/>
  <c r="D72" i="4"/>
  <c r="E72" i="4" s="1"/>
  <c r="I9" i="2"/>
  <c r="J9" i="2" s="1"/>
  <c r="O4" i="2"/>
  <c r="N23" i="2"/>
  <c r="N24" i="2"/>
  <c r="N25" i="2"/>
  <c r="N26" i="2"/>
  <c r="N27" i="2"/>
  <c r="N22" i="2"/>
  <c r="N17" i="2"/>
  <c r="N18" i="2"/>
  <c r="N19" i="2"/>
  <c r="N20" i="2"/>
  <c r="N21" i="2"/>
  <c r="N16" i="2"/>
  <c r="N11" i="2"/>
  <c r="N12" i="2"/>
  <c r="N13" i="2"/>
  <c r="N14" i="2"/>
  <c r="N15" i="2"/>
  <c r="N10" i="2"/>
  <c r="O10" i="2" s="1"/>
  <c r="C17" i="1"/>
  <c r="D17" i="1"/>
  <c r="E17" i="1"/>
  <c r="F17" i="1"/>
  <c r="G17" i="1"/>
  <c r="B17" i="1"/>
  <c r="L17" i="1" s="1"/>
  <c r="M17" i="1" s="1"/>
  <c r="C20" i="1"/>
  <c r="D20" i="1"/>
  <c r="E20" i="1"/>
  <c r="F20" i="1"/>
  <c r="G20" i="1"/>
  <c r="B20" i="1"/>
  <c r="H20" i="1" s="1"/>
  <c r="C19" i="1"/>
  <c r="D19" i="1"/>
  <c r="E19" i="1"/>
  <c r="F19" i="1"/>
  <c r="G19" i="1"/>
  <c r="B19" i="1"/>
  <c r="C18" i="1"/>
  <c r="D18" i="1"/>
  <c r="E18" i="1"/>
  <c r="F18" i="1"/>
  <c r="G18" i="1"/>
  <c r="B18" i="1"/>
  <c r="I12" i="2" l="1"/>
  <c r="J12" i="2" s="1"/>
  <c r="F40" i="7"/>
  <c r="F46" i="7"/>
  <c r="F8" i="7"/>
  <c r="L20" i="1"/>
  <c r="M20" i="1" s="1"/>
  <c r="O22" i="2"/>
  <c r="H17" i="1"/>
  <c r="I10" i="2"/>
  <c r="J10" i="2" s="1"/>
  <c r="F34" i="7"/>
  <c r="I11" i="2"/>
  <c r="J11" i="2" s="1"/>
  <c r="H18" i="1"/>
  <c r="O16" i="2"/>
  <c r="F67" i="4"/>
  <c r="L18" i="1"/>
  <c r="M18" i="1" s="1"/>
  <c r="H19" i="1"/>
  <c r="L19" i="1"/>
  <c r="M19" i="1" s="1"/>
  <c r="D14" i="2" l="1"/>
  <c r="E14" i="2" s="1"/>
  <c r="D8" i="2" l="1"/>
  <c r="E8" i="2" s="1"/>
  <c r="D20" i="2"/>
  <c r="E20" i="2" s="1"/>
  <c r="D2" i="2"/>
  <c r="E2" i="2" s="1"/>
  <c r="E9" i="5" l="1"/>
  <c r="E10" i="5"/>
  <c r="E11" i="5"/>
  <c r="E8" i="5"/>
  <c r="C9" i="5"/>
  <c r="C10" i="5"/>
  <c r="C11" i="5"/>
  <c r="C8" i="5"/>
  <c r="E3" i="5"/>
  <c r="E4" i="5"/>
  <c r="E5" i="5"/>
  <c r="E2" i="5"/>
  <c r="C3" i="5"/>
  <c r="C4" i="5"/>
  <c r="C5" i="5"/>
  <c r="C2" i="5"/>
  <c r="H15" i="3" l="1"/>
  <c r="I15" i="3" s="1"/>
  <c r="H14" i="3"/>
  <c r="I14" i="3" s="1"/>
  <c r="G15" i="3"/>
  <c r="G14" i="3"/>
  <c r="F10" i="5"/>
  <c r="F9" i="5"/>
  <c r="F4" i="5"/>
  <c r="F3" i="5"/>
  <c r="F11" i="5" l="1"/>
  <c r="D14" i="5"/>
  <c r="D15" i="5"/>
  <c r="F2" i="5"/>
  <c r="F8" i="5"/>
  <c r="F5" i="5"/>
  <c r="D16" i="5" l="1"/>
  <c r="D13" i="5"/>
  <c r="E15" i="5" s="1"/>
  <c r="U7" i="3"/>
  <c r="S7" i="3"/>
  <c r="M7" i="3"/>
  <c r="K7" i="3"/>
  <c r="E7" i="3"/>
  <c r="C7" i="3"/>
  <c r="F7" i="3" s="1"/>
  <c r="U6" i="3"/>
  <c r="S6" i="3"/>
  <c r="M6" i="3"/>
  <c r="K6" i="3"/>
  <c r="N6" i="3" s="1"/>
  <c r="E6" i="3"/>
  <c r="C6" i="3"/>
  <c r="U3" i="3"/>
  <c r="S3" i="3"/>
  <c r="V3" i="3" s="1"/>
  <c r="M3" i="3"/>
  <c r="K3" i="3"/>
  <c r="E3" i="3"/>
  <c r="C3" i="3"/>
  <c r="F3" i="3" s="1"/>
  <c r="U2" i="3"/>
  <c r="S2" i="3"/>
  <c r="M2" i="3"/>
  <c r="K2" i="3"/>
  <c r="N2" i="3" s="1"/>
  <c r="K10" i="3" s="1"/>
  <c r="L10" i="3" s="1"/>
  <c r="E2" i="3"/>
  <c r="C2" i="3"/>
  <c r="N3" i="3" l="1"/>
  <c r="K11" i="3" s="1"/>
  <c r="L11" i="3" s="1"/>
  <c r="F6" i="3"/>
  <c r="N7" i="3"/>
  <c r="E14" i="5"/>
  <c r="E13" i="5"/>
  <c r="V2" i="3"/>
  <c r="C11" i="3"/>
  <c r="D11" i="3" s="1"/>
  <c r="F2" i="3"/>
  <c r="V7" i="3"/>
  <c r="S11" i="3" s="1"/>
  <c r="T11" i="3" s="1"/>
  <c r="V6" i="3"/>
  <c r="C10" i="3" l="1"/>
  <c r="D10" i="3" s="1"/>
  <c r="S10" i="3"/>
  <c r="T10" i="3" s="1"/>
</calcChain>
</file>

<file path=xl/sharedStrings.xml><?xml version="1.0" encoding="utf-8"?>
<sst xmlns="http://schemas.openxmlformats.org/spreadsheetml/2006/main" count="407" uniqueCount="102">
  <si>
    <t>Absorbance values</t>
  </si>
  <si>
    <t>Relative Activities</t>
  </si>
  <si>
    <t>average</t>
  </si>
  <si>
    <t>std dev</t>
  </si>
  <si>
    <t>std err</t>
  </si>
  <si>
    <t>Control</t>
  </si>
  <si>
    <t>Betaine</t>
  </si>
  <si>
    <t>Control T</t>
  </si>
  <si>
    <t>Betaine T</t>
  </si>
  <si>
    <t>Abs Read</t>
  </si>
  <si>
    <t>DNMT activity</t>
  </si>
  <si>
    <t>Average Activity</t>
  </si>
  <si>
    <t>con 1</t>
  </si>
  <si>
    <t>con 2</t>
  </si>
  <si>
    <t>Control + siRNA</t>
  </si>
  <si>
    <t>con 3</t>
  </si>
  <si>
    <t>siRNA con 1</t>
  </si>
  <si>
    <t>Betaine + siRNA</t>
  </si>
  <si>
    <t>siRNA con 2</t>
  </si>
  <si>
    <t>siRNA con 3</t>
  </si>
  <si>
    <t>bet 1</t>
  </si>
  <si>
    <t>bet 2</t>
  </si>
  <si>
    <t>bet 3</t>
  </si>
  <si>
    <t>siRNA bet 1</t>
  </si>
  <si>
    <t>siRNA bet 2</t>
  </si>
  <si>
    <t>siRNA bet 3</t>
  </si>
  <si>
    <t>lane</t>
  </si>
  <si>
    <t>bhmt</t>
  </si>
  <si>
    <t>inverted bhmt</t>
  </si>
  <si>
    <t>background</t>
  </si>
  <si>
    <t>inverted background</t>
  </si>
  <si>
    <t>net protein</t>
  </si>
  <si>
    <t>control</t>
  </si>
  <si>
    <t>snp</t>
  </si>
  <si>
    <t>gapdh</t>
  </si>
  <si>
    <t>Net Protein</t>
  </si>
  <si>
    <t>Ratio</t>
  </si>
  <si>
    <t>SNP</t>
  </si>
  <si>
    <t>Con</t>
  </si>
  <si>
    <t>T-Test</t>
  </si>
  <si>
    <t>Myrf</t>
  </si>
  <si>
    <t>Average</t>
  </si>
  <si>
    <t>NKX2.2</t>
  </si>
  <si>
    <t>S+B</t>
  </si>
  <si>
    <t>Hes5</t>
  </si>
  <si>
    <t>Sox10</t>
  </si>
  <si>
    <t>BHMT</t>
  </si>
  <si>
    <t>255-BHMT</t>
  </si>
  <si>
    <t>H3</t>
  </si>
  <si>
    <t>255-H3</t>
  </si>
  <si>
    <t>Background</t>
  </si>
  <si>
    <t>255-background</t>
  </si>
  <si>
    <t>siRNA-Control</t>
  </si>
  <si>
    <t>siRNA-Betaine</t>
  </si>
  <si>
    <t>Net protein</t>
  </si>
  <si>
    <t>Std Dev</t>
  </si>
  <si>
    <t>Std Err</t>
  </si>
  <si>
    <t>Con 4</t>
  </si>
  <si>
    <t>con 5</t>
  </si>
  <si>
    <t>con 6</t>
  </si>
  <si>
    <t>siRNA con 4</t>
  </si>
  <si>
    <t>siRNA con 5</t>
  </si>
  <si>
    <t>siRNA con 6</t>
  </si>
  <si>
    <t>bet 4</t>
  </si>
  <si>
    <t>bet 5</t>
  </si>
  <si>
    <t>bet 6</t>
  </si>
  <si>
    <t>siRNA bet 4</t>
  </si>
  <si>
    <t>siRNA bet 5</t>
  </si>
  <si>
    <t>siRNA bet 6</t>
  </si>
  <si>
    <t>Relative Activity</t>
  </si>
  <si>
    <t>sd</t>
  </si>
  <si>
    <t>se</t>
  </si>
  <si>
    <t>SNP + Betaine</t>
  </si>
  <si>
    <t>avg</t>
  </si>
  <si>
    <t>SNP+Betaine</t>
  </si>
  <si>
    <t>COMBINED TRIALS</t>
  </si>
  <si>
    <t>MYRF</t>
  </si>
  <si>
    <t>HES5</t>
  </si>
  <si>
    <t>SOX10</t>
  </si>
  <si>
    <t>B-actin</t>
  </si>
  <si>
    <t>BET</t>
  </si>
  <si>
    <t>SB</t>
  </si>
  <si>
    <t>SD</t>
  </si>
  <si>
    <t>Se</t>
  </si>
  <si>
    <t>NKX</t>
  </si>
  <si>
    <t>HEs5</t>
  </si>
  <si>
    <t>dF</t>
  </si>
  <si>
    <t>ΔCt</t>
  </si>
  <si>
    <t>ΔΔCt</t>
  </si>
  <si>
    <t>2^-ΔΔCt</t>
  </si>
  <si>
    <t>Error</t>
  </si>
  <si>
    <t>SNP std error</t>
  </si>
  <si>
    <t>BET std error</t>
  </si>
  <si>
    <t>SB std error</t>
  </si>
  <si>
    <t>T.test</t>
  </si>
  <si>
    <t>Control-SNP+bet</t>
  </si>
  <si>
    <t>Sternbach, S., Singhal, N., West, N., Basu, S., Clements, R., Tripathi, A., Dutta, R., Freeman, EJ., and McDonough, JA. (2021)The BHMT-betaine methylation pathway epigenetically modulates oligodendrocyte maturation. PLoSOne.</t>
  </si>
  <si>
    <t>Raw data in this file belongs to:</t>
  </si>
  <si>
    <t>Graph values</t>
  </si>
  <si>
    <t>Control-Betaine t test</t>
  </si>
  <si>
    <t>Net protein normalization</t>
  </si>
  <si>
    <t>Absorbance Values (duplicate)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</si>
</sst>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</font>
    <font>
      <sz val="11"/>
      <color rgb="FF4F81BD"/>
      <name val="Calibri"/>
      <family val="2"/>
    </font>
    <font>
      <sz val="11"/>
      <color rgb="FFCCC0DA"/>
      <name val="Calibri"/>
      <family val="2"/>
    </font>
    <font>
      <sz val="11"/>
      <color rgb="FFDA9694"/>
      <name val="Calibri"/>
      <family val="2"/>
    </font>
    <font>
      <sz val="11"/>
      <color rgb="FF9BBB59"/>
      <name val="Calibri"/>
      <family val="2"/>
    </font>
    <font>
      <sz val="11"/>
      <color rgb="FFFABF8F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473073</xdr:colOff>
      <xdr:row>22</xdr:row>
      <xdr:rowOff>38100</xdr:rowOff>
    </xdr:from>
    <xdr:to>
      <xdr:col>6</xdr:col>
      <xdr:colOff>266700</xdr:colOff>
      <xdr:row>24</xdr:row>
      <xdr:rowOff>42862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83E6FD-613A-EF44-A254-2BECDA2AD74C}"/>
            </a:ext>
          </a:extLst>
        </xdr:cNvPr>
        <xdr:cNvSpPr txBox="1"/>
      </xdr:nvSpPr>
      <xdr:spPr>
        <a:xfrm>
          <a:off x="3838573" y="4305300"/>
          <a:ext cx="466727" cy="411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800"/>
        </a:p>
        <a:p>
          <a:r>
            <a:rPr lang="en-US" sz="800"/>
            <a:t>      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FBE1-9718-46CD-9C1C-5416335A5CE5}">
  <dimension ref="A1:A2"/>
  <sheetViews>
    <sheetView workbookViewId="0">
      <selection activeCell="A6" sqref="A6"/>
    </sheetView>
  </sheetViews>
  <sheetFormatPr defaultRowHeight="15" x14ac:dyDescent="0.25"/>
  <cols>
    <col min="1" max="1" width="84.85546875" customWidth="1"/>
  </cols>
  <sheetData>
    <row r="1" spans="1:1" x14ac:dyDescent="0.25">
      <c r="A1" s="16" t="s">
        <v>97</v>
      </c>
    </row>
    <row r="2" spans="1:1" ht="60" x14ac:dyDescent="0.25">
      <c r="A2" s="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workbookViewId="0">
      <selection activeCell="J4" sqref="J4"/>
    </sheetView>
  </sheetViews>
  <sheetFormatPr defaultColWidth="8.85546875" defaultRowHeight="15" x14ac:dyDescent="0.25"/>
  <cols>
    <col min="7" max="7" width="9.5703125" customWidth="1"/>
    <col min="17" max="17" width="12" bestFit="1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</row>
    <row r="2" spans="1:13" x14ac:dyDescent="0.25">
      <c r="A2">
        <v>1.2536</v>
      </c>
      <c r="B2">
        <v>1.2201</v>
      </c>
      <c r="C2">
        <v>1.2567999999999999</v>
      </c>
      <c r="D2">
        <v>1.2019</v>
      </c>
      <c r="E2">
        <v>1.2222999999999999</v>
      </c>
      <c r="F2">
        <v>0.13439999999999999</v>
      </c>
      <c r="G2">
        <v>1.1537999999999999</v>
      </c>
      <c r="H2">
        <v>0.6835</v>
      </c>
    </row>
    <row r="3" spans="1:13" x14ac:dyDescent="0.25">
      <c r="A3">
        <v>1.1802999999999999</v>
      </c>
      <c r="B3">
        <v>1.1278999999999999</v>
      </c>
      <c r="C3">
        <v>1.2101</v>
      </c>
      <c r="D3">
        <v>1.1166</v>
      </c>
      <c r="E3">
        <v>1.1073999999999999</v>
      </c>
      <c r="F3">
        <v>0.1729</v>
      </c>
      <c r="G3">
        <v>1.1357999999999999</v>
      </c>
      <c r="H3">
        <v>0.47158333333333341</v>
      </c>
    </row>
    <row r="4" spans="1:13" x14ac:dyDescent="0.25">
      <c r="A4">
        <v>1.3736999999999999</v>
      </c>
      <c r="B4">
        <v>1.3833</v>
      </c>
      <c r="C4">
        <v>1.3566</v>
      </c>
      <c r="D4">
        <v>1.363</v>
      </c>
      <c r="E4">
        <v>1.3756999999999999</v>
      </c>
      <c r="F4">
        <v>0.1366</v>
      </c>
      <c r="G4">
        <v>1.07745</v>
      </c>
      <c r="H4">
        <v>0.28949999999999998</v>
      </c>
    </row>
    <row r="5" spans="1:13" x14ac:dyDescent="0.25">
      <c r="A5">
        <v>1.3113999999999999</v>
      </c>
      <c r="B5">
        <v>1.2544999999999999</v>
      </c>
      <c r="C5">
        <v>1.2145999999999999</v>
      </c>
      <c r="D5">
        <v>1.2087000000000001</v>
      </c>
      <c r="E5">
        <v>1.2786999999999999</v>
      </c>
      <c r="F5">
        <v>0.19839999999999999</v>
      </c>
      <c r="G5">
        <v>1.4202999999999999</v>
      </c>
      <c r="H5">
        <v>1.2274</v>
      </c>
    </row>
    <row r="6" spans="1:13" x14ac:dyDescent="0.25">
      <c r="A6">
        <v>1.2161</v>
      </c>
      <c r="B6">
        <v>1.1857</v>
      </c>
      <c r="C6">
        <v>1.1406000000000001</v>
      </c>
      <c r="D6">
        <v>1.1876</v>
      </c>
      <c r="E6">
        <v>1.2231000000000001</v>
      </c>
      <c r="F6">
        <v>0.21</v>
      </c>
      <c r="G6">
        <v>0.98429999999999995</v>
      </c>
      <c r="H6">
        <v>0.99819999999999998</v>
      </c>
    </row>
    <row r="7" spans="1:13" x14ac:dyDescent="0.25">
      <c r="A7">
        <v>1.1728000000000001</v>
      </c>
      <c r="B7">
        <v>1.165</v>
      </c>
      <c r="C7">
        <v>1.0878000000000001</v>
      </c>
      <c r="D7">
        <v>1.1523000000000001</v>
      </c>
      <c r="E7">
        <v>1.1357999999999999</v>
      </c>
      <c r="F7">
        <v>0.1474</v>
      </c>
      <c r="G7">
        <v>1.1539999999999999</v>
      </c>
      <c r="H7">
        <v>0.99419999999999997</v>
      </c>
    </row>
    <row r="8" spans="1:13" x14ac:dyDescent="0.25">
      <c r="A8">
        <v>1.2001999999999999</v>
      </c>
      <c r="B8">
        <v>1.1435999999999999</v>
      </c>
      <c r="C8">
        <v>1.1537999999999999</v>
      </c>
      <c r="D8">
        <v>1.1291</v>
      </c>
      <c r="E8">
        <v>1.1292</v>
      </c>
      <c r="F8">
        <v>0.1686</v>
      </c>
      <c r="G8">
        <v>1.083</v>
      </c>
      <c r="H8">
        <v>0.99370999999999998</v>
      </c>
    </row>
    <row r="9" spans="1:13" x14ac:dyDescent="0.25">
      <c r="A9">
        <v>1.1575</v>
      </c>
      <c r="B9">
        <v>1.1669</v>
      </c>
      <c r="C9">
        <v>1.1986000000000001</v>
      </c>
      <c r="D9">
        <v>1.1702999999999999</v>
      </c>
      <c r="E9">
        <v>1.2030000000000001</v>
      </c>
      <c r="F9">
        <v>0.1822</v>
      </c>
      <c r="G9">
        <v>0.71415000000000006</v>
      </c>
      <c r="H9">
        <v>1.0346200000000001</v>
      </c>
    </row>
    <row r="10" spans="1:13" x14ac:dyDescent="0.25">
      <c r="B10" s="13" t="s">
        <v>1</v>
      </c>
      <c r="C10" s="13"/>
      <c r="D10" s="13"/>
    </row>
    <row r="11" spans="1:13" x14ac:dyDescent="0.25">
      <c r="A11" t="s">
        <v>5</v>
      </c>
      <c r="B11">
        <v>320.57286072323666</v>
      </c>
      <c r="C11">
        <v>310.97744360902254</v>
      </c>
      <c r="D11">
        <v>321.48943788041527</v>
      </c>
      <c r="E11">
        <v>288.50698174006448</v>
      </c>
      <c r="F11">
        <v>289.25170068027205</v>
      </c>
      <c r="G11">
        <v>279.16935195130679</v>
      </c>
    </row>
    <row r="12" spans="1:13" x14ac:dyDescent="0.25">
      <c r="A12" t="s">
        <v>6</v>
      </c>
      <c r="B12">
        <v>354.3430003580379</v>
      </c>
      <c r="C12">
        <v>357.09273182957389</v>
      </c>
      <c r="D12">
        <v>349.44504117436446</v>
      </c>
      <c r="E12">
        <v>364.84067311134976</v>
      </c>
      <c r="F12">
        <v>349.588256355174</v>
      </c>
      <c r="G12">
        <v>330.3723</v>
      </c>
    </row>
    <row r="13" spans="1:13" x14ac:dyDescent="0.25">
      <c r="A13" t="s">
        <v>7</v>
      </c>
      <c r="B13">
        <v>288.17758682420333</v>
      </c>
      <c r="C13">
        <v>279.47010383100604</v>
      </c>
      <c r="D13">
        <v>266.55209452201939</v>
      </c>
      <c r="E13">
        <v>239.95703544575724</v>
      </c>
      <c r="F13">
        <v>243.93841747225207</v>
      </c>
      <c r="G13">
        <v>270.75904045828901</v>
      </c>
    </row>
    <row r="14" spans="1:13" x14ac:dyDescent="0.25">
      <c r="A14" t="s">
        <v>8</v>
      </c>
      <c r="B14">
        <v>295.48156104547081</v>
      </c>
      <c r="C14">
        <v>279.26960257787323</v>
      </c>
      <c r="D14">
        <v>282.19119226638026</v>
      </c>
      <c r="E14">
        <v>288.5642678123881</v>
      </c>
      <c r="F14">
        <v>242.79269602577875</v>
      </c>
      <c r="G14">
        <v>266.90153956319375</v>
      </c>
    </row>
    <row r="15" spans="1:13" x14ac:dyDescent="0.25">
      <c r="J15" t="s">
        <v>98</v>
      </c>
    </row>
    <row r="16" spans="1:13" x14ac:dyDescent="0.25">
      <c r="K16" s="1" t="s">
        <v>2</v>
      </c>
      <c r="L16" s="1" t="s">
        <v>3</v>
      </c>
      <c r="M16" s="1" t="s">
        <v>4</v>
      </c>
    </row>
    <row r="17" spans="1:13" x14ac:dyDescent="0.25">
      <c r="A17" t="s">
        <v>5</v>
      </c>
      <c r="B17">
        <f t="shared" ref="B17:G17" si="0">B11/B11</f>
        <v>1</v>
      </c>
      <c r="C17">
        <f t="shared" si="0"/>
        <v>1</v>
      </c>
      <c r="D17">
        <f t="shared" si="0"/>
        <v>1</v>
      </c>
      <c r="E17">
        <f t="shared" si="0"/>
        <v>1</v>
      </c>
      <c r="F17">
        <f t="shared" si="0"/>
        <v>1</v>
      </c>
      <c r="G17">
        <f t="shared" si="0"/>
        <v>1</v>
      </c>
      <c r="H17">
        <f>AVERAGE(B17:G17)</f>
        <v>1</v>
      </c>
      <c r="J17" s="1" t="s">
        <v>5</v>
      </c>
      <c r="K17">
        <v>1</v>
      </c>
      <c r="L17">
        <f>STDEV(B17:G17)</f>
        <v>0</v>
      </c>
      <c r="M17">
        <f>L17/SQRT(6)</f>
        <v>0</v>
      </c>
    </row>
    <row r="18" spans="1:13" x14ac:dyDescent="0.25">
      <c r="A18" t="s">
        <v>6</v>
      </c>
      <c r="B18">
        <f t="shared" ref="B18:G18" si="1">B12/B11</f>
        <v>1.1053431022158684</v>
      </c>
      <c r="C18">
        <f t="shared" si="1"/>
        <v>1.1482914248871694</v>
      </c>
      <c r="D18">
        <f t="shared" si="1"/>
        <v>1.0869565217391306</v>
      </c>
      <c r="E18">
        <f t="shared" si="1"/>
        <v>1.2645817820799203</v>
      </c>
      <c r="F18">
        <f t="shared" si="1"/>
        <v>1.2085953359409827</v>
      </c>
      <c r="G18">
        <f t="shared" si="1"/>
        <v>1.1834117810239575</v>
      </c>
      <c r="H18">
        <f t="shared" ref="H18:H20" si="2">AVERAGE(B18:G18)</f>
        <v>1.1661966579811713</v>
      </c>
      <c r="J18" s="1" t="s">
        <v>14</v>
      </c>
      <c r="K18">
        <v>0.88458369747660492</v>
      </c>
      <c r="L18">
        <f>STDEV(B19:G19)</f>
        <v>5.4840870223257801E-2</v>
      </c>
      <c r="M18">
        <f>L18/SQRT(6)</f>
        <v>2.2388691516195568E-2</v>
      </c>
    </row>
    <row r="19" spans="1:13" x14ac:dyDescent="0.25">
      <c r="A19" t="s">
        <v>7</v>
      </c>
      <c r="B19">
        <f t="shared" ref="B19:G19" si="3">B13/B11</f>
        <v>0.89894567548248738</v>
      </c>
      <c r="C19">
        <f t="shared" si="3"/>
        <v>0.89868287740628161</v>
      </c>
      <c r="D19">
        <f t="shared" si="3"/>
        <v>0.82911617961511075</v>
      </c>
      <c r="E19">
        <f t="shared" si="3"/>
        <v>0.83172002978406545</v>
      </c>
      <c r="F19">
        <f t="shared" si="3"/>
        <v>0.84334307075308235</v>
      </c>
      <c r="G19">
        <f t="shared" si="3"/>
        <v>0.96987380085158947</v>
      </c>
      <c r="H19">
        <f t="shared" si="2"/>
        <v>0.87861360564876945</v>
      </c>
      <c r="J19" s="1" t="s">
        <v>6</v>
      </c>
      <c r="K19">
        <v>1.1256702195086614</v>
      </c>
      <c r="L19">
        <f>STDEV(B18:G18)</f>
        <v>6.6447562500264609E-2</v>
      </c>
      <c r="M19">
        <f>L19/SQRT(6)</f>
        <v>2.7127103796223722E-2</v>
      </c>
    </row>
    <row r="20" spans="1:13" x14ac:dyDescent="0.25">
      <c r="A20" t="s">
        <v>8</v>
      </c>
      <c r="B20">
        <f t="shared" ref="B20:G20" si="4">B14/B11</f>
        <v>0.92172980700500351</v>
      </c>
      <c r="C20">
        <f t="shared" si="4"/>
        <v>0.89803813208068528</v>
      </c>
      <c r="D20">
        <f t="shared" si="4"/>
        <v>0.87776193870277996</v>
      </c>
      <c r="E20">
        <f t="shared" si="4"/>
        <v>1.0001985604368329</v>
      </c>
      <c r="F20">
        <f t="shared" si="4"/>
        <v>0.83938208644848267</v>
      </c>
      <c r="G20">
        <f t="shared" si="4"/>
        <v>0.9560560201097833</v>
      </c>
      <c r="H20">
        <f t="shared" si="2"/>
        <v>0.915527757463928</v>
      </c>
      <c r="J20" s="1" t="s">
        <v>17</v>
      </c>
      <c r="K20">
        <v>0.915527757463928</v>
      </c>
      <c r="L20">
        <f>STDEV(B20:G20)</f>
        <v>5.7237151649634596E-2</v>
      </c>
      <c r="M20">
        <f t="shared" ref="M20" si="5">L20/SQRT(6)</f>
        <v>2.3366969311984204E-2</v>
      </c>
    </row>
    <row r="21" spans="1:13" x14ac:dyDescent="0.25">
      <c r="B21" s="2"/>
      <c r="C21" s="2"/>
      <c r="D21" s="2"/>
      <c r="E21" s="2"/>
      <c r="F21" s="2"/>
    </row>
    <row r="22" spans="1:13" x14ac:dyDescent="0.25">
      <c r="B22" s="2"/>
      <c r="C22" s="7"/>
      <c r="D22" s="2"/>
      <c r="E22" s="8"/>
      <c r="F22" s="2"/>
    </row>
    <row r="23" spans="1:13" x14ac:dyDescent="0.25">
      <c r="B23" s="2"/>
      <c r="C23" s="2"/>
      <c r="D23" s="2"/>
      <c r="E23" s="2"/>
      <c r="F23" s="2"/>
    </row>
    <row r="24" spans="1:13" x14ac:dyDescent="0.25">
      <c r="B24" s="5"/>
      <c r="C24" s="9"/>
      <c r="D24" s="10"/>
      <c r="E24" s="5"/>
    </row>
    <row r="25" spans="1:13" x14ac:dyDescent="0.25">
      <c r="B25" s="2"/>
      <c r="C25" s="2"/>
      <c r="D25" s="7"/>
      <c r="E25" s="2"/>
      <c r="F25" s="7"/>
    </row>
    <row r="26" spans="1:13" x14ac:dyDescent="0.25">
      <c r="B26" s="10"/>
      <c r="C26" s="8"/>
      <c r="D26" s="2"/>
      <c r="E26" s="10"/>
      <c r="F26" s="2"/>
    </row>
    <row r="27" spans="1:13" x14ac:dyDescent="0.25">
      <c r="B27" s="2"/>
      <c r="C27" s="2"/>
      <c r="D27" s="2"/>
      <c r="E27" s="2"/>
      <c r="F27" s="2"/>
    </row>
    <row r="28" spans="1:13" x14ac:dyDescent="0.25">
      <c r="B28" s="6"/>
      <c r="C28" s="5"/>
      <c r="D28" s="9"/>
      <c r="E28" s="5"/>
      <c r="F28" s="2"/>
    </row>
    <row r="29" spans="1:13" x14ac:dyDescent="0.25">
      <c r="B29" s="2"/>
      <c r="C29" s="2"/>
      <c r="D29" s="2"/>
      <c r="E29" s="2"/>
      <c r="F29" s="2"/>
    </row>
    <row r="30" spans="1:13" x14ac:dyDescent="0.25">
      <c r="B30" s="2"/>
      <c r="C30" s="2"/>
      <c r="D30" s="2"/>
      <c r="E30" s="2"/>
      <c r="F30" s="2"/>
    </row>
    <row r="31" spans="1:13" x14ac:dyDescent="0.25">
      <c r="B31" s="2"/>
      <c r="C31" s="2"/>
      <c r="D31" s="2"/>
      <c r="E31" s="2"/>
      <c r="F31" s="2"/>
    </row>
    <row r="32" spans="1:13" x14ac:dyDescent="0.25">
      <c r="B32" s="2"/>
      <c r="C32" s="2"/>
      <c r="D32" s="5"/>
      <c r="E32" s="2"/>
      <c r="F32" s="6"/>
    </row>
    <row r="33" spans="2:14" x14ac:dyDescent="0.25">
      <c r="B33" s="2"/>
      <c r="C33" s="7"/>
      <c r="D33" s="2"/>
      <c r="E33" s="8"/>
      <c r="F33" s="2"/>
    </row>
    <row r="34" spans="2:14" x14ac:dyDescent="0.25">
      <c r="B34" s="2"/>
      <c r="C34" s="2"/>
      <c r="D34" s="2"/>
      <c r="E34" s="2"/>
      <c r="F34" s="2"/>
    </row>
    <row r="35" spans="2:14" x14ac:dyDescent="0.25">
      <c r="B35" s="5"/>
      <c r="C35" s="9"/>
      <c r="D35" s="10"/>
      <c r="E35" s="5"/>
      <c r="F35" s="10"/>
    </row>
    <row r="36" spans="2:14" x14ac:dyDescent="0.25">
      <c r="B36" s="2"/>
      <c r="C36" s="2"/>
      <c r="D36" s="7"/>
      <c r="E36" s="2"/>
      <c r="F36" s="7"/>
    </row>
    <row r="37" spans="2:14" x14ac:dyDescent="0.25">
      <c r="B37" s="10"/>
      <c r="C37" s="8"/>
      <c r="D37" s="2"/>
      <c r="E37" s="10"/>
      <c r="F37" s="2"/>
    </row>
    <row r="38" spans="2:14" x14ac:dyDescent="0.25">
      <c r="B38" s="2"/>
      <c r="C38" s="2"/>
      <c r="D38" s="2"/>
      <c r="E38" s="2"/>
      <c r="F38" s="2"/>
      <c r="L38" s="1"/>
      <c r="M38" s="1"/>
      <c r="N38" s="1"/>
    </row>
    <row r="39" spans="2:14" x14ac:dyDescent="0.25">
      <c r="B39" s="6"/>
      <c r="C39" s="5"/>
      <c r="D39" s="9"/>
      <c r="E39" s="5"/>
      <c r="F39" s="2"/>
    </row>
  </sheetData>
  <mergeCells count="2">
    <mergeCell ref="A1:F1"/>
    <mergeCell ref="B10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topLeftCell="B1" workbookViewId="0">
      <selection activeCell="H11" sqref="H11"/>
    </sheetView>
  </sheetViews>
  <sheetFormatPr defaultColWidth="8.85546875" defaultRowHeight="15" x14ac:dyDescent="0.25"/>
  <cols>
    <col min="1" max="1" width="12.140625" customWidth="1"/>
    <col min="3" max="3" width="13.42578125" customWidth="1"/>
    <col min="8" max="8" width="15.42578125" customWidth="1"/>
    <col min="9" max="9" width="12.42578125" customWidth="1"/>
    <col min="12" max="12" width="22.28515625" customWidth="1"/>
    <col min="15" max="15" width="14.7109375" customWidth="1"/>
    <col min="16" max="16" width="17" customWidth="1"/>
    <col min="17" max="17" width="14.42578125" customWidth="1"/>
  </cols>
  <sheetData>
    <row r="1" spans="1:15" x14ac:dyDescent="0.25">
      <c r="B1" s="1" t="s">
        <v>9</v>
      </c>
      <c r="C1" s="1" t="s">
        <v>10</v>
      </c>
      <c r="D1" s="1" t="s">
        <v>3</v>
      </c>
      <c r="E1" s="1" t="s">
        <v>4</v>
      </c>
      <c r="H1" s="1"/>
      <c r="I1" s="1"/>
      <c r="J1" s="1"/>
    </row>
    <row r="2" spans="1:15" x14ac:dyDescent="0.25">
      <c r="A2" t="s">
        <v>12</v>
      </c>
      <c r="B2">
        <v>0.35277500000000001</v>
      </c>
      <c r="C2" s="4">
        <v>20.191666666666666</v>
      </c>
      <c r="D2">
        <f>STDEV(C2:C7)</f>
        <v>4.8338043729602331</v>
      </c>
      <c r="E2">
        <f>D2/SQRT(6)</f>
        <v>1.9733923716977606</v>
      </c>
      <c r="G2" s="1"/>
      <c r="H2" s="4"/>
    </row>
    <row r="3" spans="1:15" x14ac:dyDescent="0.25">
      <c r="A3" t="s">
        <v>13</v>
      </c>
      <c r="B3">
        <v>0.39802500000000002</v>
      </c>
      <c r="C3" s="4">
        <v>25.219444444444449</v>
      </c>
      <c r="G3" s="1"/>
      <c r="H3" s="4"/>
    </row>
    <row r="4" spans="1:15" x14ac:dyDescent="0.25">
      <c r="A4" t="s">
        <v>15</v>
      </c>
      <c r="B4">
        <v>0.42475000000000007</v>
      </c>
      <c r="C4" s="4">
        <v>28.188888888888894</v>
      </c>
      <c r="G4" s="1"/>
      <c r="H4" s="4"/>
      <c r="M4" t="s">
        <v>12</v>
      </c>
      <c r="N4">
        <v>1</v>
      </c>
      <c r="O4">
        <f>AVERAGE(N4:N9)</f>
        <v>1</v>
      </c>
    </row>
    <row r="5" spans="1:15" x14ac:dyDescent="0.25">
      <c r="A5" t="s">
        <v>57</v>
      </c>
      <c r="B5">
        <v>0.47892499999999999</v>
      </c>
      <c r="C5" s="4">
        <v>21.388333333333335</v>
      </c>
      <c r="G5" s="1"/>
      <c r="H5" s="4"/>
      <c r="M5" t="s">
        <v>13</v>
      </c>
      <c r="N5">
        <v>1</v>
      </c>
    </row>
    <row r="6" spans="1:15" x14ac:dyDescent="0.25">
      <c r="A6" t="s">
        <v>58</v>
      </c>
      <c r="B6">
        <v>0.38017499999999999</v>
      </c>
      <c r="C6">
        <v>14.805</v>
      </c>
      <c r="M6" t="s">
        <v>15</v>
      </c>
      <c r="N6">
        <v>1</v>
      </c>
    </row>
    <row r="7" spans="1:15" x14ac:dyDescent="0.25">
      <c r="A7" t="s">
        <v>59</v>
      </c>
      <c r="B7">
        <v>0.42879</v>
      </c>
      <c r="C7">
        <v>18.045999999999999</v>
      </c>
      <c r="G7" s="1" t="s">
        <v>98</v>
      </c>
      <c r="M7" t="s">
        <v>57</v>
      </c>
      <c r="N7">
        <v>1</v>
      </c>
    </row>
    <row r="8" spans="1:15" x14ac:dyDescent="0.25">
      <c r="A8" t="s">
        <v>16</v>
      </c>
      <c r="B8">
        <v>0.31784999999999997</v>
      </c>
      <c r="C8" s="4">
        <v>16.311111111111106</v>
      </c>
      <c r="D8">
        <f>STDEV(C8:C13)</f>
        <v>9.3012958666173944</v>
      </c>
      <c r="E8">
        <f>D8/SQRT(6)</f>
        <v>3.7972381366451469</v>
      </c>
      <c r="H8" s="1" t="s">
        <v>11</v>
      </c>
      <c r="I8" s="1" t="s">
        <v>55</v>
      </c>
      <c r="J8" s="1" t="s">
        <v>56</v>
      </c>
      <c r="M8" t="s">
        <v>58</v>
      </c>
      <c r="N8">
        <v>1</v>
      </c>
    </row>
    <row r="9" spans="1:15" x14ac:dyDescent="0.25">
      <c r="A9" t="s">
        <v>18</v>
      </c>
      <c r="B9">
        <v>0.392625</v>
      </c>
      <c r="C9" s="4">
        <v>24.619444444444444</v>
      </c>
      <c r="G9" s="1" t="s">
        <v>5</v>
      </c>
      <c r="H9" s="4">
        <v>1</v>
      </c>
      <c r="I9">
        <f>STDEV(N4:N9)</f>
        <v>0</v>
      </c>
      <c r="J9">
        <f>I9/SQRT(6)</f>
        <v>0</v>
      </c>
      <c r="M9" t="s">
        <v>59</v>
      </c>
      <c r="N9">
        <v>1</v>
      </c>
    </row>
    <row r="10" spans="1:15" x14ac:dyDescent="0.25">
      <c r="A10" t="s">
        <v>19</v>
      </c>
      <c r="B10">
        <v>0.410825</v>
      </c>
      <c r="C10" s="4">
        <v>26.641666666666666</v>
      </c>
      <c r="G10" s="1" t="s">
        <v>14</v>
      </c>
      <c r="H10" s="4">
        <v>0.64574900000000002</v>
      </c>
      <c r="I10">
        <f>STDEV(N10:N15)</f>
        <v>0.29963350427685054</v>
      </c>
      <c r="J10">
        <f t="shared" ref="J10:J12" si="0">I10/SQRT(6)</f>
        <v>0.12232486588672083</v>
      </c>
      <c r="M10" t="s">
        <v>16</v>
      </c>
      <c r="N10">
        <f>C8/C2</f>
        <v>0.80781400467739695</v>
      </c>
      <c r="O10">
        <f>AVERAGE(N10:N15)</f>
        <v>0.6457486993125191</v>
      </c>
    </row>
    <row r="11" spans="1:15" x14ac:dyDescent="0.25">
      <c r="A11" t="s">
        <v>60</v>
      </c>
      <c r="B11">
        <v>0.27122499999999999</v>
      </c>
      <c r="C11" s="4">
        <v>7.541666666666667</v>
      </c>
      <c r="G11" s="1" t="s">
        <v>6</v>
      </c>
      <c r="H11" s="4">
        <v>3.230753</v>
      </c>
      <c r="I11">
        <f>STDEV(N16:N21)</f>
        <v>0.71861490437154119</v>
      </c>
      <c r="J11">
        <f t="shared" si="0"/>
        <v>0.29337330621153412</v>
      </c>
      <c r="M11" t="s">
        <v>18</v>
      </c>
      <c r="N11">
        <f>C9/C3</f>
        <v>0.97620883357197907</v>
      </c>
    </row>
    <row r="12" spans="1:15" x14ac:dyDescent="0.25">
      <c r="A12" t="s">
        <v>61</v>
      </c>
      <c r="B12">
        <v>0.22787500000000002</v>
      </c>
      <c r="C12" s="4">
        <v>4.6516666666666682</v>
      </c>
      <c r="G12" s="1" t="s">
        <v>17</v>
      </c>
      <c r="H12" s="4">
        <v>0.60657499999999998</v>
      </c>
      <c r="I12">
        <f>STDEV(N22:N27)</f>
        <v>0.15990605241867578</v>
      </c>
      <c r="J12">
        <f t="shared" si="0"/>
        <v>6.5281372534749263E-2</v>
      </c>
      <c r="M12" t="s">
        <v>19</v>
      </c>
      <c r="N12">
        <f>C10/C4</f>
        <v>0.94511233740638534</v>
      </c>
    </row>
    <row r="13" spans="1:15" x14ac:dyDescent="0.25">
      <c r="A13" t="s">
        <v>62</v>
      </c>
      <c r="B13" s="3">
        <v>0.28764000000000001</v>
      </c>
      <c r="C13">
        <v>8.636000000000001</v>
      </c>
      <c r="M13" t="s">
        <v>60</v>
      </c>
      <c r="N13">
        <f>C11/C5</f>
        <v>0.35260656120938205</v>
      </c>
    </row>
    <row r="14" spans="1:15" x14ac:dyDescent="0.25">
      <c r="A14" t="s">
        <v>20</v>
      </c>
      <c r="B14">
        <v>0.86159999999999992</v>
      </c>
      <c r="C14" s="4">
        <v>76.727777777777774</v>
      </c>
      <c r="D14">
        <f>STDEV(C14:C19)</f>
        <v>25.824716477228126</v>
      </c>
      <c r="E14">
        <f>D14/SQRT(6)</f>
        <v>10.542896353542337</v>
      </c>
      <c r="M14" t="s">
        <v>61</v>
      </c>
      <c r="N14">
        <f>C12/C6</f>
        <v>0.31419565462118665</v>
      </c>
    </row>
    <row r="15" spans="1:15" x14ac:dyDescent="0.25">
      <c r="A15" t="s">
        <v>21</v>
      </c>
      <c r="B15">
        <v>1.0682749999999999</v>
      </c>
      <c r="C15" s="4">
        <v>99.691666666666649</v>
      </c>
      <c r="M15" t="s">
        <v>62</v>
      </c>
      <c r="N15">
        <f>C13/C7</f>
        <v>0.47855480438878428</v>
      </c>
    </row>
    <row r="16" spans="1:15" x14ac:dyDescent="0.25">
      <c r="A16" t="s">
        <v>22</v>
      </c>
      <c r="B16">
        <v>1.0667249999999999</v>
      </c>
      <c r="C16" s="4">
        <v>99.519444444444431</v>
      </c>
      <c r="M16" t="s">
        <v>20</v>
      </c>
      <c r="N16">
        <f>C14/C2</f>
        <v>3.7999724858990231</v>
      </c>
      <c r="O16">
        <f>AVERAGE(N16:N21)</f>
        <v>3.2307531766988835</v>
      </c>
    </row>
    <row r="17" spans="1:15" x14ac:dyDescent="0.25">
      <c r="A17" t="s">
        <v>63</v>
      </c>
      <c r="B17">
        <v>0.87324999999999997</v>
      </c>
      <c r="C17" s="4">
        <v>47.676666666666662</v>
      </c>
      <c r="M17" t="s">
        <v>21</v>
      </c>
      <c r="N17">
        <f>C15/C3</f>
        <v>3.9529683885890501</v>
      </c>
    </row>
    <row r="18" spans="1:15" x14ac:dyDescent="0.25">
      <c r="A18" t="s">
        <v>64</v>
      </c>
      <c r="B18">
        <v>0.91771999999999998</v>
      </c>
      <c r="C18" s="4">
        <v>50.641333333333328</v>
      </c>
      <c r="L18" t="s">
        <v>99</v>
      </c>
      <c r="M18" t="s">
        <v>22</v>
      </c>
      <c r="N18">
        <f>C16/C4</f>
        <v>3.5304493496255409</v>
      </c>
    </row>
    <row r="19" spans="1:15" x14ac:dyDescent="0.25">
      <c r="A19" t="s">
        <v>65</v>
      </c>
      <c r="B19">
        <v>0.82169000000000003</v>
      </c>
      <c r="C19" s="4">
        <v>44.239333333333335</v>
      </c>
      <c r="L19">
        <f>_xlfn.T.TEST(N4:N9,N16:N21,2,2)</f>
        <v>1.8320623433770026E-5</v>
      </c>
      <c r="M19" t="s">
        <v>63</v>
      </c>
      <c r="N19">
        <f>C17/C5</f>
        <v>2.229096859658692</v>
      </c>
    </row>
    <row r="20" spans="1:15" x14ac:dyDescent="0.25">
      <c r="A20" t="s">
        <v>23</v>
      </c>
      <c r="B20">
        <v>0.31609999999999999</v>
      </c>
      <c r="C20" s="4">
        <v>16.116666666666664</v>
      </c>
      <c r="D20">
        <f>STDEV(C20:C25)</f>
        <v>5.5438314203150494</v>
      </c>
      <c r="E20">
        <f>D20/SQRT(6)</f>
        <v>2.2632596999634687</v>
      </c>
      <c r="M20" t="s">
        <v>64</v>
      </c>
      <c r="N20">
        <f>C18/C6</f>
        <v>3.4205561184284585</v>
      </c>
    </row>
    <row r="21" spans="1:15" x14ac:dyDescent="0.25">
      <c r="A21" t="s">
        <v>24</v>
      </c>
      <c r="B21">
        <v>0.34554999999999997</v>
      </c>
      <c r="C21" s="4">
        <v>19.388888888888886</v>
      </c>
      <c r="M21" t="s">
        <v>65</v>
      </c>
      <c r="N21">
        <f>C19/C7</f>
        <v>2.4514758579925378</v>
      </c>
    </row>
    <row r="22" spans="1:15" x14ac:dyDescent="0.25">
      <c r="A22" t="s">
        <v>25</v>
      </c>
      <c r="B22">
        <v>0.34075</v>
      </c>
      <c r="C22" s="4">
        <v>18.855555555555554</v>
      </c>
      <c r="M22" t="s">
        <v>23</v>
      </c>
      <c r="N22">
        <f>C20/C2</f>
        <v>0.79818406933553432</v>
      </c>
      <c r="O22">
        <f>AVERAGE(N22:N27)</f>
        <v>0.60657500778696172</v>
      </c>
    </row>
    <row r="23" spans="1:15" x14ac:dyDescent="0.25">
      <c r="A23" t="s">
        <v>66</v>
      </c>
      <c r="B23">
        <v>0.319075</v>
      </c>
      <c r="C23" s="4">
        <v>10.731666666666667</v>
      </c>
      <c r="M23" t="s">
        <v>24</v>
      </c>
      <c r="N23">
        <f>C21/C3</f>
        <v>0.76880713734992812</v>
      </c>
    </row>
    <row r="24" spans="1:15" x14ac:dyDescent="0.25">
      <c r="A24" t="s">
        <v>67</v>
      </c>
      <c r="B24">
        <v>0.25219999999999998</v>
      </c>
      <c r="C24" s="4">
        <v>6.2733333333333334</v>
      </c>
      <c r="M24" t="s">
        <v>25</v>
      </c>
      <c r="N24">
        <f>C22/C4</f>
        <v>0.66890027591643653</v>
      </c>
    </row>
    <row r="25" spans="1:15" x14ac:dyDescent="0.25">
      <c r="A25" t="s">
        <v>68</v>
      </c>
      <c r="B25">
        <v>0.28750999999999999</v>
      </c>
      <c r="C25" s="4">
        <v>8.6273333333333326</v>
      </c>
      <c r="M25" t="s">
        <v>66</v>
      </c>
      <c r="N25">
        <f>C23/C5</f>
        <v>0.50175329229330634</v>
      </c>
    </row>
    <row r="26" spans="1:15" x14ac:dyDescent="0.25">
      <c r="M26" t="s">
        <v>67</v>
      </c>
      <c r="N26">
        <f>C24/C6</f>
        <v>0.42373072160306202</v>
      </c>
    </row>
    <row r="27" spans="1:15" x14ac:dyDescent="0.25">
      <c r="M27" t="s">
        <v>68</v>
      </c>
      <c r="N27">
        <f>C25/C7</f>
        <v>0.47807455022350287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"/>
  <sheetViews>
    <sheetView workbookViewId="0">
      <selection activeCell="K14" sqref="K14"/>
    </sheetView>
  </sheetViews>
  <sheetFormatPr defaultColWidth="8.85546875" defaultRowHeight="15" x14ac:dyDescent="0.25"/>
  <cols>
    <col min="1" max="1" width="13.140625" customWidth="1"/>
    <col min="3" max="3" width="10.42578125" customWidth="1"/>
    <col min="5" max="5" width="12" customWidth="1"/>
    <col min="6" max="6" width="10.140625" customWidth="1"/>
    <col min="7" max="7" width="8.85546875" customWidth="1"/>
    <col min="8" max="8" width="9" customWidth="1"/>
    <col min="11" max="11" width="10.85546875" customWidth="1"/>
    <col min="15" max="16" width="12" bestFit="1" customWidth="1"/>
    <col min="19" max="19" width="10.42578125" customWidth="1"/>
    <col min="22" max="22" width="11.42578125" customWidth="1"/>
  </cols>
  <sheetData>
    <row r="1" spans="1:22" x14ac:dyDescent="0.25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31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</row>
    <row r="2" spans="1:22" x14ac:dyDescent="0.25">
      <c r="A2" t="s">
        <v>32</v>
      </c>
      <c r="B2">
        <v>170.923</v>
      </c>
      <c r="C2">
        <f>255-B2</f>
        <v>84.076999999999998</v>
      </c>
      <c r="D2">
        <v>211.41800000000001</v>
      </c>
      <c r="E2">
        <f>255-D2</f>
        <v>43.581999999999994</v>
      </c>
      <c r="F2">
        <f>C2-E2</f>
        <v>40.495000000000005</v>
      </c>
      <c r="I2" t="s">
        <v>32</v>
      </c>
      <c r="J2">
        <v>26.295000000000002</v>
      </c>
      <c r="K2">
        <f>255-J2</f>
        <v>228.70499999999998</v>
      </c>
      <c r="L2">
        <v>17.245000000000001</v>
      </c>
      <c r="M2">
        <f>255-L2</f>
        <v>237.755</v>
      </c>
      <c r="N2">
        <f>K2-M2</f>
        <v>-9.0500000000000114</v>
      </c>
      <c r="Q2" t="s">
        <v>32</v>
      </c>
      <c r="R2">
        <v>27.404</v>
      </c>
      <c r="S2">
        <f>255-R2</f>
        <v>227.596</v>
      </c>
      <c r="T2">
        <v>14.862</v>
      </c>
      <c r="U2">
        <f>255-T2</f>
        <v>240.13800000000001</v>
      </c>
      <c r="V2">
        <f>S2-U2</f>
        <v>-12.542000000000002</v>
      </c>
    </row>
    <row r="3" spans="1:22" x14ac:dyDescent="0.25">
      <c r="A3" t="s">
        <v>33</v>
      </c>
      <c r="B3">
        <v>123.258</v>
      </c>
      <c r="C3">
        <f t="shared" ref="C3" si="0">255-B3</f>
        <v>131.74200000000002</v>
      </c>
      <c r="D3">
        <v>209.197</v>
      </c>
      <c r="E3">
        <f t="shared" ref="E3" si="1">255-D3</f>
        <v>45.802999999999997</v>
      </c>
      <c r="F3">
        <f t="shared" ref="F3" si="2">C3-E3</f>
        <v>85.939000000000021</v>
      </c>
      <c r="I3" t="s">
        <v>33</v>
      </c>
      <c r="J3">
        <v>38.746000000000002</v>
      </c>
      <c r="K3">
        <f t="shared" ref="K3" si="3">255-J3</f>
        <v>216.25399999999999</v>
      </c>
      <c r="L3">
        <v>16.204000000000001</v>
      </c>
      <c r="M3">
        <f t="shared" ref="M3" si="4">255-L3</f>
        <v>238.79599999999999</v>
      </c>
      <c r="N3">
        <f t="shared" ref="N3" si="5">K3-M3</f>
        <v>-22.542000000000002</v>
      </c>
      <c r="Q3" t="s">
        <v>33</v>
      </c>
      <c r="R3">
        <v>29.143000000000001</v>
      </c>
      <c r="S3">
        <f t="shared" ref="S3" si="6">255-R3</f>
        <v>225.857</v>
      </c>
      <c r="T3">
        <v>14.516999999999999</v>
      </c>
      <c r="U3">
        <f t="shared" ref="U3" si="7">255-T3</f>
        <v>240.483</v>
      </c>
      <c r="V3">
        <f t="shared" ref="V3" si="8">S3-U3</f>
        <v>-14.626000000000005</v>
      </c>
    </row>
    <row r="5" spans="1:22" x14ac:dyDescent="0.25">
      <c r="A5" s="1" t="s">
        <v>26</v>
      </c>
      <c r="B5" s="1" t="s">
        <v>34</v>
      </c>
      <c r="C5" s="1" t="s">
        <v>28</v>
      </c>
      <c r="D5" s="1" t="s">
        <v>29</v>
      </c>
      <c r="E5" s="1" t="s">
        <v>30</v>
      </c>
      <c r="F5" s="1" t="s">
        <v>31</v>
      </c>
      <c r="I5" s="1" t="s">
        <v>26</v>
      </c>
      <c r="J5" s="1" t="s">
        <v>34</v>
      </c>
      <c r="K5" s="1" t="s">
        <v>28</v>
      </c>
      <c r="L5" s="1" t="s">
        <v>29</v>
      </c>
      <c r="M5" s="1" t="s">
        <v>30</v>
      </c>
      <c r="N5" s="1" t="s">
        <v>31</v>
      </c>
      <c r="Q5" s="1" t="s">
        <v>26</v>
      </c>
      <c r="R5" s="1" t="s">
        <v>34</v>
      </c>
      <c r="S5" s="1" t="s">
        <v>28</v>
      </c>
      <c r="T5" s="1" t="s">
        <v>29</v>
      </c>
      <c r="U5" s="1" t="s">
        <v>30</v>
      </c>
      <c r="V5" s="1" t="s">
        <v>31</v>
      </c>
    </row>
    <row r="6" spans="1:22" x14ac:dyDescent="0.25">
      <c r="A6" t="s">
        <v>32</v>
      </c>
      <c r="B6">
        <v>156.602</v>
      </c>
      <c r="C6">
        <f>255-B6</f>
        <v>98.397999999999996</v>
      </c>
      <c r="D6">
        <v>207.81</v>
      </c>
      <c r="E6">
        <f>255-D6</f>
        <v>47.19</v>
      </c>
      <c r="F6">
        <f>C6-E6</f>
        <v>51.207999999999998</v>
      </c>
      <c r="I6" t="s">
        <v>32</v>
      </c>
      <c r="J6">
        <v>86.745999999999995</v>
      </c>
      <c r="K6">
        <f>255-J6</f>
        <v>168.25400000000002</v>
      </c>
      <c r="L6">
        <v>2.105</v>
      </c>
      <c r="M6">
        <f>255-L6</f>
        <v>252.89500000000001</v>
      </c>
      <c r="N6">
        <f>K6-M6</f>
        <v>-84.640999999999991</v>
      </c>
      <c r="Q6" t="s">
        <v>32</v>
      </c>
      <c r="R6">
        <v>79.242000000000004</v>
      </c>
      <c r="S6">
        <f>255-R6</f>
        <v>175.75799999999998</v>
      </c>
      <c r="T6">
        <v>2</v>
      </c>
      <c r="U6">
        <f>255-T6</f>
        <v>253</v>
      </c>
      <c r="V6">
        <f>S6-U6</f>
        <v>-77.242000000000019</v>
      </c>
    </row>
    <row r="7" spans="1:22" x14ac:dyDescent="0.25">
      <c r="A7" t="s">
        <v>33</v>
      </c>
      <c r="B7">
        <v>142.26499999999999</v>
      </c>
      <c r="C7">
        <f t="shared" ref="C7" si="9">255-B7</f>
        <v>112.73500000000001</v>
      </c>
      <c r="D7">
        <v>207.99</v>
      </c>
      <c r="E7">
        <f t="shared" ref="E7" si="10">255-D7</f>
        <v>47.009999999999991</v>
      </c>
      <c r="F7">
        <f t="shared" ref="F7" si="11">C7-E7</f>
        <v>65.725000000000023</v>
      </c>
      <c r="I7" t="s">
        <v>33</v>
      </c>
      <c r="J7">
        <v>83.545000000000002</v>
      </c>
      <c r="K7">
        <f t="shared" ref="K7" si="12">255-J7</f>
        <v>171.45499999999998</v>
      </c>
      <c r="L7">
        <v>2.0009999999999999</v>
      </c>
      <c r="M7">
        <f t="shared" ref="M7" si="13">255-L7</f>
        <v>252.999</v>
      </c>
      <c r="N7">
        <f t="shared" ref="N7" si="14">K7-M7</f>
        <v>-81.544000000000011</v>
      </c>
      <c r="Q7" t="s">
        <v>33</v>
      </c>
      <c r="R7">
        <v>38.075000000000003</v>
      </c>
      <c r="S7">
        <f t="shared" ref="S7" si="15">255-R7</f>
        <v>216.92500000000001</v>
      </c>
      <c r="T7">
        <v>2.0059999999999998</v>
      </c>
      <c r="U7">
        <f t="shared" ref="U7" si="16">255-T7</f>
        <v>252.994</v>
      </c>
      <c r="V7">
        <f t="shared" ref="V7" si="17">S7-U7</f>
        <v>-36.068999999999988</v>
      </c>
    </row>
    <row r="9" spans="1:22" x14ac:dyDescent="0.25">
      <c r="B9" t="s">
        <v>26</v>
      </c>
      <c r="C9" t="s">
        <v>35</v>
      </c>
      <c r="D9" t="s">
        <v>36</v>
      </c>
      <c r="J9" t="s">
        <v>26</v>
      </c>
      <c r="K9" t="s">
        <v>35</v>
      </c>
      <c r="L9" t="s">
        <v>36</v>
      </c>
      <c r="R9" t="s">
        <v>26</v>
      </c>
      <c r="S9" t="s">
        <v>35</v>
      </c>
      <c r="T9" t="s">
        <v>36</v>
      </c>
    </row>
    <row r="10" spans="1:22" x14ac:dyDescent="0.25">
      <c r="B10" t="s">
        <v>5</v>
      </c>
      <c r="C10">
        <f>F2/F6</f>
        <v>0.79079440712388704</v>
      </c>
      <c r="D10">
        <f>C10/0.790794</f>
        <v>1.0000005148292566</v>
      </c>
      <c r="J10" t="s">
        <v>5</v>
      </c>
      <c r="K10">
        <f>N2/N6</f>
        <v>0.10692217719544916</v>
      </c>
      <c r="L10">
        <f>K10/0.106922</f>
        <v>1.000001657240317</v>
      </c>
      <c r="R10" t="s">
        <v>5</v>
      </c>
      <c r="S10">
        <f>V2/V6</f>
        <v>0.16237280236140958</v>
      </c>
      <c r="T10">
        <f>S10/0.1623728</f>
        <v>1.0000000145431351</v>
      </c>
    </row>
    <row r="11" spans="1:22" x14ac:dyDescent="0.25">
      <c r="B11" t="s">
        <v>37</v>
      </c>
      <c r="C11">
        <f>F3/F7</f>
        <v>1.3075542031190566</v>
      </c>
      <c r="D11">
        <f t="shared" ref="D11" si="18">C11/0.790794</f>
        <v>1.6534700606214217</v>
      </c>
      <c r="J11" t="s">
        <v>37</v>
      </c>
      <c r="K11">
        <f>N3/N7</f>
        <v>0.27643971352889235</v>
      </c>
      <c r="L11">
        <f t="shared" ref="L11" si="19">K11/0.106922</f>
        <v>2.5854334330529949</v>
      </c>
      <c r="R11" t="s">
        <v>37</v>
      </c>
      <c r="S11">
        <f>V3/V7</f>
        <v>0.40550056835509746</v>
      </c>
      <c r="T11">
        <f t="shared" ref="T11" si="20">S11/0.1623728</f>
        <v>2.4973429561792209</v>
      </c>
    </row>
    <row r="12" spans="1:22" ht="18" customHeight="1" x14ac:dyDescent="0.25"/>
    <row r="13" spans="1:22" ht="39" customHeight="1" x14ac:dyDescent="0.25">
      <c r="B13" s="18" t="s">
        <v>100</v>
      </c>
      <c r="C13" s="18"/>
      <c r="G13" s="1" t="s">
        <v>41</v>
      </c>
      <c r="H13" s="1" t="s">
        <v>3</v>
      </c>
      <c r="I13" s="1" t="s">
        <v>4</v>
      </c>
      <c r="J13" s="1"/>
    </row>
    <row r="14" spans="1:22" x14ac:dyDescent="0.25">
      <c r="B14" t="s">
        <v>38</v>
      </c>
      <c r="C14" t="s">
        <v>37</v>
      </c>
      <c r="F14" t="s">
        <v>5</v>
      </c>
      <c r="G14">
        <f>AVERAGE(B15:B17)</f>
        <v>1.0000008905944842</v>
      </c>
      <c r="H14">
        <f>STDEV(B15:B17)</f>
        <v>8.2679542994995625E-7</v>
      </c>
      <c r="I14">
        <f>H14/SQRT(3)</f>
        <v>4.773505640463596E-7</v>
      </c>
    </row>
    <row r="15" spans="1:22" x14ac:dyDescent="0.25">
      <c r="B15">
        <v>1.000001657240317</v>
      </c>
      <c r="C15">
        <v>2.5854334330529949</v>
      </c>
      <c r="F15" t="s">
        <v>37</v>
      </c>
      <c r="G15">
        <f>AVERAGE(C15:C17)</f>
        <v>2.2454154630774052</v>
      </c>
      <c r="H15">
        <f>STDEV(C15:C17)</f>
        <v>0.51452847974860005</v>
      </c>
      <c r="I15">
        <f>H15/SQRT(3)</f>
        <v>0.29706315628858315</v>
      </c>
    </row>
    <row r="16" spans="1:22" x14ac:dyDescent="0.25">
      <c r="B16">
        <v>1.0000000145431351</v>
      </c>
      <c r="C16">
        <v>2.4973429561792209</v>
      </c>
    </row>
    <row r="17" spans="2:7" x14ac:dyDescent="0.25">
      <c r="B17">
        <v>1.0000009999999999</v>
      </c>
      <c r="C17">
        <v>1.65347</v>
      </c>
      <c r="F17" s="1" t="s">
        <v>39</v>
      </c>
      <c r="G17" s="1">
        <v>6.8897943420082658E-3</v>
      </c>
    </row>
  </sheetData>
  <mergeCells count="1">
    <mergeCell ref="B13:C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4"/>
  <sheetViews>
    <sheetView tabSelected="1" workbookViewId="0">
      <selection activeCell="G27" sqref="G27:H27"/>
    </sheetView>
  </sheetViews>
  <sheetFormatPr defaultColWidth="12.5703125" defaultRowHeight="15" x14ac:dyDescent="0.25"/>
  <sheetData>
    <row r="1" spans="1:6" x14ac:dyDescent="0.25">
      <c r="B1" s="1" t="s">
        <v>86</v>
      </c>
      <c r="C1" s="14" t="s">
        <v>87</v>
      </c>
      <c r="D1" s="14" t="s">
        <v>88</v>
      </c>
      <c r="E1" s="14" t="s">
        <v>89</v>
      </c>
      <c r="F1" s="14" t="s">
        <v>41</v>
      </c>
    </row>
    <row r="2" spans="1:6" x14ac:dyDescent="0.25">
      <c r="A2" s="1" t="s">
        <v>40</v>
      </c>
    </row>
    <row r="3" spans="1:6" x14ac:dyDescent="0.25">
      <c r="A3" t="s">
        <v>5</v>
      </c>
      <c r="B3">
        <v>19.559999999999999</v>
      </c>
      <c r="C3">
        <f>B3-B81</f>
        <v>7.6499999999999986</v>
      </c>
      <c r="D3">
        <v>0</v>
      </c>
      <c r="E3">
        <f>2^-D3</f>
        <v>1</v>
      </c>
      <c r="F3">
        <f>AVERAGE(E3:E8)</f>
        <v>1</v>
      </c>
    </row>
    <row r="4" spans="1:6" x14ac:dyDescent="0.25">
      <c r="A4" t="s">
        <v>5</v>
      </c>
      <c r="B4">
        <v>31.04</v>
      </c>
      <c r="C4">
        <f t="shared" ref="C4:C26" si="0">B4-B82</f>
        <v>15.34</v>
      </c>
      <c r="D4">
        <v>0</v>
      </c>
      <c r="E4">
        <f t="shared" ref="E4:E67" si="1">2^-D4</f>
        <v>1</v>
      </c>
    </row>
    <row r="5" spans="1:6" x14ac:dyDescent="0.25">
      <c r="A5" t="s">
        <v>5</v>
      </c>
      <c r="B5">
        <v>21.22</v>
      </c>
      <c r="C5">
        <f t="shared" si="0"/>
        <v>9.36</v>
      </c>
      <c r="D5">
        <v>0</v>
      </c>
      <c r="E5">
        <f t="shared" si="1"/>
        <v>1</v>
      </c>
    </row>
    <row r="6" spans="1:6" x14ac:dyDescent="0.25">
      <c r="A6" t="s">
        <v>5</v>
      </c>
      <c r="B6">
        <v>32.56</v>
      </c>
      <c r="C6">
        <f t="shared" si="0"/>
        <v>18.480000000000004</v>
      </c>
      <c r="D6">
        <v>0</v>
      </c>
      <c r="E6">
        <f t="shared" si="1"/>
        <v>1</v>
      </c>
    </row>
    <row r="7" spans="1:6" x14ac:dyDescent="0.25">
      <c r="A7" t="s">
        <v>5</v>
      </c>
      <c r="B7">
        <v>33.4</v>
      </c>
      <c r="C7">
        <f t="shared" si="0"/>
        <v>19.259999999999998</v>
      </c>
      <c r="D7">
        <v>0</v>
      </c>
      <c r="E7">
        <f t="shared" si="1"/>
        <v>1</v>
      </c>
    </row>
    <row r="8" spans="1:6" x14ac:dyDescent="0.25">
      <c r="A8" t="s">
        <v>5</v>
      </c>
      <c r="B8">
        <v>25.32</v>
      </c>
      <c r="C8">
        <f t="shared" si="0"/>
        <v>13.1</v>
      </c>
      <c r="D8">
        <v>0</v>
      </c>
      <c r="E8">
        <f t="shared" si="1"/>
        <v>1</v>
      </c>
    </row>
    <row r="9" spans="1:6" x14ac:dyDescent="0.25">
      <c r="A9" t="s">
        <v>37</v>
      </c>
      <c r="B9">
        <v>23.03</v>
      </c>
      <c r="C9">
        <f t="shared" si="0"/>
        <v>8.370000000000001</v>
      </c>
      <c r="D9">
        <f>C9-C3</f>
        <v>0.72000000000000242</v>
      </c>
      <c r="E9">
        <f t="shared" si="1"/>
        <v>0.60709744219752249</v>
      </c>
      <c r="F9">
        <f>AVERAGE(E9:E14)</f>
        <v>0.76686549776999258</v>
      </c>
    </row>
    <row r="10" spans="1:6" x14ac:dyDescent="0.25">
      <c r="A10" t="s">
        <v>37</v>
      </c>
      <c r="B10">
        <v>32.79</v>
      </c>
      <c r="C10">
        <f t="shared" si="0"/>
        <v>15.529999999999998</v>
      </c>
      <c r="D10">
        <f t="shared" ref="D10:D14" si="2">C10-C4</f>
        <v>0.18999999999999773</v>
      </c>
      <c r="E10">
        <f t="shared" si="1"/>
        <v>0.87660572131603642</v>
      </c>
    </row>
    <row r="11" spans="1:6" x14ac:dyDescent="0.25">
      <c r="A11" t="s">
        <v>37</v>
      </c>
      <c r="B11">
        <v>31.64</v>
      </c>
      <c r="C11">
        <f t="shared" si="0"/>
        <v>13.54</v>
      </c>
      <c r="D11">
        <f t="shared" si="2"/>
        <v>4.18</v>
      </c>
      <c r="E11">
        <f t="shared" si="1"/>
        <v>5.5168937268165935E-2</v>
      </c>
    </row>
    <row r="12" spans="1:6" x14ac:dyDescent="0.25">
      <c r="A12" t="s">
        <v>37</v>
      </c>
      <c r="B12">
        <v>29.98</v>
      </c>
      <c r="C12">
        <f t="shared" si="0"/>
        <v>17.48</v>
      </c>
      <c r="D12">
        <f t="shared" si="2"/>
        <v>-1.0000000000000036</v>
      </c>
      <c r="E12">
        <f t="shared" si="1"/>
        <v>2.0000000000000049</v>
      </c>
    </row>
    <row r="13" spans="1:6" x14ac:dyDescent="0.25">
      <c r="A13" t="s">
        <v>37</v>
      </c>
      <c r="B13">
        <v>31.02</v>
      </c>
      <c r="C13">
        <f t="shared" si="0"/>
        <v>19.240000000000002</v>
      </c>
      <c r="D13">
        <f t="shared" si="2"/>
        <v>-1.9999999999996021E-2</v>
      </c>
      <c r="E13">
        <f t="shared" si="1"/>
        <v>1.0139594797900264</v>
      </c>
    </row>
    <row r="14" spans="1:6" x14ac:dyDescent="0.25">
      <c r="A14" t="s">
        <v>37</v>
      </c>
      <c r="B14">
        <v>28.67</v>
      </c>
      <c r="C14">
        <f t="shared" si="0"/>
        <v>17.470000000000002</v>
      </c>
      <c r="D14">
        <f t="shared" si="2"/>
        <v>4.3700000000000028</v>
      </c>
      <c r="E14">
        <f t="shared" si="1"/>
        <v>4.83614060481996E-2</v>
      </c>
    </row>
    <row r="15" spans="1:6" x14ac:dyDescent="0.25">
      <c r="A15" t="s">
        <v>6</v>
      </c>
      <c r="B15">
        <v>24.22</v>
      </c>
      <c r="C15">
        <f t="shared" si="0"/>
        <v>7.18</v>
      </c>
      <c r="D15">
        <f>C15-C3</f>
        <v>-0.46999999999999886</v>
      </c>
      <c r="E15">
        <f t="shared" si="1"/>
        <v>1.3851094681109235</v>
      </c>
      <c r="F15">
        <f>AVERAGE(E15:E20)</f>
        <v>1.3673166081684449</v>
      </c>
    </row>
    <row r="16" spans="1:6" x14ac:dyDescent="0.25">
      <c r="A16" t="s">
        <v>6</v>
      </c>
      <c r="B16">
        <v>32.85</v>
      </c>
      <c r="C16">
        <f t="shared" si="0"/>
        <v>13.850000000000001</v>
      </c>
      <c r="D16">
        <f t="shared" ref="D16:D20" si="3">C16-C4</f>
        <v>-1.4899999999999984</v>
      </c>
      <c r="E16">
        <f t="shared" si="1"/>
        <v>2.8088897514759914</v>
      </c>
    </row>
    <row r="17" spans="1:6" x14ac:dyDescent="0.25">
      <c r="A17" t="s">
        <v>6</v>
      </c>
      <c r="B17">
        <v>25.07</v>
      </c>
      <c r="C17">
        <f t="shared" si="0"/>
        <v>14.3</v>
      </c>
      <c r="D17">
        <f t="shared" si="3"/>
        <v>4.9400000000000013</v>
      </c>
      <c r="E17">
        <f t="shared" si="1"/>
        <v>3.2577055026285023E-2</v>
      </c>
    </row>
    <row r="18" spans="1:6" x14ac:dyDescent="0.25">
      <c r="A18" t="s">
        <v>6</v>
      </c>
      <c r="B18">
        <v>33.659999999999997</v>
      </c>
      <c r="C18">
        <f t="shared" si="0"/>
        <v>17.049999999999997</v>
      </c>
      <c r="D18">
        <f t="shared" si="3"/>
        <v>-1.4300000000000068</v>
      </c>
      <c r="E18">
        <f t="shared" si="1"/>
        <v>2.6944671537313933</v>
      </c>
    </row>
    <row r="19" spans="1:6" x14ac:dyDescent="0.25">
      <c r="A19" t="s">
        <v>6</v>
      </c>
      <c r="B19">
        <v>32.81</v>
      </c>
      <c r="C19">
        <f t="shared" si="0"/>
        <v>19</v>
      </c>
      <c r="D19">
        <f t="shared" si="3"/>
        <v>-0.25999999999999801</v>
      </c>
      <c r="E19">
        <f t="shared" si="1"/>
        <v>1.197478704618927</v>
      </c>
    </row>
    <row r="20" spans="1:6" x14ac:dyDescent="0.25">
      <c r="A20" t="s">
        <v>6</v>
      </c>
      <c r="B20">
        <v>30.8</v>
      </c>
      <c r="C20">
        <f t="shared" si="0"/>
        <v>16.649999999999999</v>
      </c>
      <c r="D20">
        <f t="shared" si="3"/>
        <v>3.5499999999999989</v>
      </c>
      <c r="E20">
        <f t="shared" si="1"/>
        <v>8.5377516047149812E-2</v>
      </c>
    </row>
    <row r="21" spans="1:6" x14ac:dyDescent="0.25">
      <c r="A21" t="s">
        <v>43</v>
      </c>
      <c r="B21">
        <v>24</v>
      </c>
      <c r="C21">
        <f t="shared" si="0"/>
        <v>8.3800000000000008</v>
      </c>
      <c r="D21">
        <f>C21-C3</f>
        <v>0.7300000000000022</v>
      </c>
      <c r="E21">
        <f t="shared" si="1"/>
        <v>0.60290391384537922</v>
      </c>
      <c r="F21">
        <f>AVERAGE(E21:E26)</f>
        <v>1.5273513530174883</v>
      </c>
    </row>
    <row r="22" spans="1:6" x14ac:dyDescent="0.25">
      <c r="A22" t="s">
        <v>43</v>
      </c>
      <c r="B22">
        <v>31.43</v>
      </c>
      <c r="C22">
        <f t="shared" si="0"/>
        <v>15.51</v>
      </c>
      <c r="D22">
        <f t="shared" ref="D22:D26" si="4">C22-C4</f>
        <v>0.16999999999999993</v>
      </c>
      <c r="E22">
        <f t="shared" si="1"/>
        <v>0.88884268116657017</v>
      </c>
    </row>
    <row r="23" spans="1:6" x14ac:dyDescent="0.25">
      <c r="A23" t="s">
        <v>43</v>
      </c>
      <c r="B23">
        <v>27.64</v>
      </c>
      <c r="C23">
        <f t="shared" si="0"/>
        <v>11.88</v>
      </c>
      <c r="D23">
        <f t="shared" si="4"/>
        <v>2.5200000000000014</v>
      </c>
      <c r="E23">
        <f t="shared" si="1"/>
        <v>0.1743429582938005</v>
      </c>
    </row>
    <row r="24" spans="1:6" x14ac:dyDescent="0.25">
      <c r="A24" t="s">
        <v>43</v>
      </c>
      <c r="B24">
        <v>30.91</v>
      </c>
      <c r="C24">
        <f t="shared" si="0"/>
        <v>16.920000000000002</v>
      </c>
      <c r="D24">
        <f t="shared" si="4"/>
        <v>-1.5600000000000023</v>
      </c>
      <c r="E24">
        <f t="shared" si="1"/>
        <v>2.9485384345822068</v>
      </c>
    </row>
    <row r="25" spans="1:6" x14ac:dyDescent="0.25">
      <c r="A25" t="s">
        <v>43</v>
      </c>
      <c r="B25">
        <v>30.94</v>
      </c>
      <c r="C25">
        <f t="shared" si="0"/>
        <v>18.12</v>
      </c>
      <c r="D25">
        <f t="shared" si="4"/>
        <v>-1.139999999999997</v>
      </c>
      <c r="E25">
        <f t="shared" si="1"/>
        <v>2.2038102317532169</v>
      </c>
    </row>
    <row r="26" spans="1:6" x14ac:dyDescent="0.25">
      <c r="A26" t="s">
        <v>43</v>
      </c>
      <c r="B26">
        <v>25.35</v>
      </c>
      <c r="C26">
        <f t="shared" si="0"/>
        <v>11.870000000000001</v>
      </c>
      <c r="D26">
        <f t="shared" si="4"/>
        <v>-1.2299999999999986</v>
      </c>
      <c r="E26">
        <f t="shared" si="1"/>
        <v>2.3456698984637554</v>
      </c>
    </row>
    <row r="28" spans="1:6" x14ac:dyDescent="0.25">
      <c r="A28" s="1" t="s">
        <v>42</v>
      </c>
    </row>
    <row r="29" spans="1:6" x14ac:dyDescent="0.25">
      <c r="A29" t="s">
        <v>5</v>
      </c>
      <c r="B29">
        <v>21.25</v>
      </c>
      <c r="C29">
        <f>B29-B81</f>
        <v>9.34</v>
      </c>
      <c r="D29">
        <v>0</v>
      </c>
      <c r="E29">
        <f t="shared" si="1"/>
        <v>1</v>
      </c>
      <c r="F29">
        <f>AVERAGE(E29:E34)</f>
        <v>1</v>
      </c>
    </row>
    <row r="30" spans="1:6" x14ac:dyDescent="0.25">
      <c r="A30" t="s">
        <v>5</v>
      </c>
      <c r="B30">
        <v>23.39</v>
      </c>
      <c r="C30">
        <f t="shared" ref="C30:C52" si="5">B30-B82</f>
        <v>7.6900000000000013</v>
      </c>
      <c r="D30">
        <v>0</v>
      </c>
      <c r="E30">
        <f t="shared" si="1"/>
        <v>1</v>
      </c>
    </row>
    <row r="31" spans="1:6" x14ac:dyDescent="0.25">
      <c r="A31" t="s">
        <v>5</v>
      </c>
      <c r="B31">
        <v>20.72</v>
      </c>
      <c r="C31">
        <f t="shared" si="5"/>
        <v>8.86</v>
      </c>
      <c r="D31">
        <v>0</v>
      </c>
      <c r="E31">
        <f t="shared" si="1"/>
        <v>1</v>
      </c>
    </row>
    <row r="32" spans="1:6" x14ac:dyDescent="0.25">
      <c r="A32" t="s">
        <v>5</v>
      </c>
      <c r="B32">
        <v>22.07</v>
      </c>
      <c r="C32">
        <f t="shared" si="5"/>
        <v>7.99</v>
      </c>
      <c r="D32">
        <v>0</v>
      </c>
      <c r="E32">
        <f t="shared" si="1"/>
        <v>1</v>
      </c>
    </row>
    <row r="33" spans="1:6" x14ac:dyDescent="0.25">
      <c r="A33" t="s">
        <v>5</v>
      </c>
      <c r="B33">
        <v>21.88</v>
      </c>
      <c r="C33">
        <f t="shared" si="5"/>
        <v>7.7399999999999984</v>
      </c>
      <c r="D33">
        <v>0</v>
      </c>
      <c r="E33">
        <f t="shared" si="1"/>
        <v>1</v>
      </c>
    </row>
    <row r="34" spans="1:6" x14ac:dyDescent="0.25">
      <c r="A34" t="s">
        <v>5</v>
      </c>
      <c r="B34">
        <v>20.85</v>
      </c>
      <c r="C34">
        <f t="shared" si="5"/>
        <v>8.6300000000000008</v>
      </c>
      <c r="D34">
        <v>0</v>
      </c>
      <c r="E34">
        <f t="shared" si="1"/>
        <v>1</v>
      </c>
    </row>
    <row r="35" spans="1:6" x14ac:dyDescent="0.25">
      <c r="A35" t="s">
        <v>37</v>
      </c>
      <c r="B35">
        <v>23.3</v>
      </c>
      <c r="C35">
        <f t="shared" si="5"/>
        <v>8.64</v>
      </c>
      <c r="D35">
        <f>C35-C29</f>
        <v>-0.69999999999999929</v>
      </c>
      <c r="E35">
        <f t="shared" si="1"/>
        <v>1.6245047927124703</v>
      </c>
      <c r="F35">
        <f>AVERAGE(E35:E40)</f>
        <v>1.3346403420293109</v>
      </c>
    </row>
    <row r="36" spans="1:6" x14ac:dyDescent="0.25">
      <c r="A36" t="s">
        <v>37</v>
      </c>
      <c r="B36">
        <v>23.37</v>
      </c>
      <c r="C36">
        <f t="shared" si="5"/>
        <v>6.1099999999999994</v>
      </c>
      <c r="D36">
        <f t="shared" ref="D36:D40" si="6">C36-C30</f>
        <v>-1.5800000000000018</v>
      </c>
      <c r="E36">
        <f t="shared" si="1"/>
        <v>2.9896984972698801</v>
      </c>
    </row>
    <row r="37" spans="1:6" x14ac:dyDescent="0.25">
      <c r="A37" t="s">
        <v>37</v>
      </c>
      <c r="B37">
        <v>26.2</v>
      </c>
      <c r="C37">
        <f t="shared" si="5"/>
        <v>8.0999999999999979</v>
      </c>
      <c r="D37">
        <f t="shared" si="6"/>
        <v>-0.76000000000000156</v>
      </c>
      <c r="E37">
        <f t="shared" si="1"/>
        <v>1.6934906247250563</v>
      </c>
    </row>
    <row r="38" spans="1:6" x14ac:dyDescent="0.25">
      <c r="A38" t="s">
        <v>37</v>
      </c>
      <c r="B38">
        <v>21.55</v>
      </c>
      <c r="C38">
        <f t="shared" si="5"/>
        <v>9.0500000000000007</v>
      </c>
      <c r="D38">
        <f t="shared" si="6"/>
        <v>1.0600000000000005</v>
      </c>
      <c r="E38">
        <f t="shared" si="1"/>
        <v>0.479632059662632</v>
      </c>
    </row>
    <row r="39" spans="1:6" x14ac:dyDescent="0.25">
      <c r="A39" t="s">
        <v>37</v>
      </c>
      <c r="B39">
        <v>20.7</v>
      </c>
      <c r="C39">
        <f t="shared" si="5"/>
        <v>8.92</v>
      </c>
      <c r="D39">
        <f t="shared" si="6"/>
        <v>1.1800000000000015</v>
      </c>
      <c r="E39">
        <f t="shared" si="1"/>
        <v>0.44135149814532693</v>
      </c>
    </row>
    <row r="40" spans="1:6" x14ac:dyDescent="0.25">
      <c r="A40" t="s">
        <v>37</v>
      </c>
      <c r="B40">
        <v>20.190000000000001</v>
      </c>
      <c r="C40">
        <f t="shared" si="5"/>
        <v>8.990000000000002</v>
      </c>
      <c r="D40">
        <f t="shared" si="6"/>
        <v>0.36000000000000121</v>
      </c>
      <c r="E40">
        <f t="shared" si="1"/>
        <v>0.77916457966049923</v>
      </c>
    </row>
    <row r="41" spans="1:6" x14ac:dyDescent="0.25">
      <c r="A41" t="s">
        <v>6</v>
      </c>
      <c r="B41">
        <v>25.14</v>
      </c>
      <c r="C41">
        <f t="shared" si="5"/>
        <v>8.1000000000000014</v>
      </c>
      <c r="D41">
        <f>C41-C29</f>
        <v>-1.2399999999999984</v>
      </c>
      <c r="E41">
        <f t="shared" si="1"/>
        <v>2.3619853228590579</v>
      </c>
      <c r="F41">
        <f>AVERAGE(E41:E46)</f>
        <v>1.2122140549264446</v>
      </c>
    </row>
    <row r="42" spans="1:6" x14ac:dyDescent="0.25">
      <c r="A42" t="s">
        <v>6</v>
      </c>
      <c r="B42">
        <v>35.26</v>
      </c>
      <c r="C42">
        <f t="shared" si="5"/>
        <v>16.259999999999998</v>
      </c>
      <c r="D42">
        <f t="shared" ref="D42:D46" si="7">C42-C30</f>
        <v>8.5699999999999967</v>
      </c>
      <c r="E42">
        <f t="shared" si="1"/>
        <v>2.6313155798158082E-3</v>
      </c>
    </row>
    <row r="43" spans="1:6" x14ac:dyDescent="0.25">
      <c r="A43" t="s">
        <v>6</v>
      </c>
      <c r="B43">
        <v>26.96</v>
      </c>
      <c r="C43">
        <f t="shared" si="5"/>
        <v>16.190000000000001</v>
      </c>
      <c r="D43">
        <f t="shared" si="7"/>
        <v>7.3300000000000018</v>
      </c>
      <c r="E43">
        <f t="shared" si="1"/>
        <v>6.2151287793352928E-3</v>
      </c>
    </row>
    <row r="44" spans="1:6" x14ac:dyDescent="0.25">
      <c r="A44" t="s">
        <v>6</v>
      </c>
      <c r="B44">
        <v>25.34</v>
      </c>
      <c r="C44">
        <f t="shared" si="5"/>
        <v>8.73</v>
      </c>
      <c r="D44">
        <f t="shared" si="7"/>
        <v>0.74000000000000021</v>
      </c>
      <c r="E44">
        <f t="shared" si="1"/>
        <v>0.59873935230946429</v>
      </c>
    </row>
    <row r="45" spans="1:6" x14ac:dyDescent="0.25">
      <c r="A45" t="s">
        <v>6</v>
      </c>
      <c r="B45">
        <v>21.09</v>
      </c>
      <c r="C45">
        <f t="shared" si="5"/>
        <v>7.2799999999999994</v>
      </c>
      <c r="D45">
        <f t="shared" si="7"/>
        <v>-0.45999999999999908</v>
      </c>
      <c r="E45">
        <f t="shared" si="1"/>
        <v>1.3755418181397427</v>
      </c>
    </row>
    <row r="46" spans="1:6" x14ac:dyDescent="0.25">
      <c r="A46" t="s">
        <v>6</v>
      </c>
      <c r="B46">
        <v>21.23</v>
      </c>
      <c r="C46">
        <f t="shared" si="5"/>
        <v>7.08</v>
      </c>
      <c r="D46">
        <f t="shared" si="7"/>
        <v>-1.5500000000000007</v>
      </c>
      <c r="E46">
        <f t="shared" si="1"/>
        <v>2.9281713918912518</v>
      </c>
    </row>
    <row r="47" spans="1:6" x14ac:dyDescent="0.25">
      <c r="A47" t="s">
        <v>43</v>
      </c>
      <c r="B47">
        <v>24.93</v>
      </c>
      <c r="C47">
        <f t="shared" si="5"/>
        <v>9.31</v>
      </c>
      <c r="D47">
        <f>C47-C29</f>
        <v>-2.9999999999999361E-2</v>
      </c>
      <c r="E47">
        <f t="shared" si="1"/>
        <v>1.0210121257071929</v>
      </c>
      <c r="F47">
        <f>AVERAGE(E47:E52)</f>
        <v>1.1988985660071665</v>
      </c>
    </row>
    <row r="48" spans="1:6" x14ac:dyDescent="0.25">
      <c r="A48" t="s">
        <v>43</v>
      </c>
      <c r="B48">
        <v>24.35</v>
      </c>
      <c r="C48">
        <f t="shared" si="5"/>
        <v>8.4300000000000015</v>
      </c>
      <c r="D48">
        <f t="shared" ref="D48:D52" si="8">C48-C30</f>
        <v>0.74000000000000021</v>
      </c>
      <c r="E48">
        <f t="shared" si="1"/>
        <v>0.59873935230946429</v>
      </c>
    </row>
    <row r="49" spans="1:6" x14ac:dyDescent="0.25">
      <c r="A49" t="s">
        <v>43</v>
      </c>
      <c r="B49">
        <v>23.66</v>
      </c>
      <c r="C49">
        <f t="shared" si="5"/>
        <v>7.9</v>
      </c>
      <c r="D49">
        <f t="shared" si="8"/>
        <v>-0.95999999999999908</v>
      </c>
      <c r="E49">
        <f t="shared" si="1"/>
        <v>1.9453098948245697</v>
      </c>
    </row>
    <row r="50" spans="1:6" x14ac:dyDescent="0.25">
      <c r="A50" t="s">
        <v>43</v>
      </c>
      <c r="B50">
        <v>21.98</v>
      </c>
      <c r="C50">
        <f t="shared" si="5"/>
        <v>7.99</v>
      </c>
      <c r="D50">
        <f t="shared" si="8"/>
        <v>0</v>
      </c>
      <c r="E50">
        <f t="shared" si="1"/>
        <v>1</v>
      </c>
    </row>
    <row r="51" spans="1:6" x14ac:dyDescent="0.25">
      <c r="A51" t="s">
        <v>43</v>
      </c>
      <c r="B51">
        <v>21.11</v>
      </c>
      <c r="C51">
        <f t="shared" si="5"/>
        <v>8.2899999999999991</v>
      </c>
      <c r="D51">
        <f t="shared" si="8"/>
        <v>0.55000000000000071</v>
      </c>
      <c r="E51">
        <f t="shared" si="1"/>
        <v>0.68302012837719739</v>
      </c>
    </row>
    <row r="52" spans="1:6" x14ac:dyDescent="0.25">
      <c r="A52" t="s">
        <v>43</v>
      </c>
      <c r="B52">
        <v>21.15</v>
      </c>
      <c r="C52">
        <f t="shared" si="5"/>
        <v>7.6699999999999982</v>
      </c>
      <c r="D52">
        <f t="shared" si="8"/>
        <v>-0.96000000000000263</v>
      </c>
      <c r="E52">
        <f t="shared" si="1"/>
        <v>1.9453098948245746</v>
      </c>
    </row>
    <row r="54" spans="1:6" x14ac:dyDescent="0.25">
      <c r="A54" s="1" t="s">
        <v>45</v>
      </c>
    </row>
    <row r="55" spans="1:6" x14ac:dyDescent="0.25">
      <c r="A55" t="s">
        <v>5</v>
      </c>
      <c r="B55">
        <v>17.940000000000001</v>
      </c>
      <c r="C55">
        <f>B55-B81</f>
        <v>6.0300000000000011</v>
      </c>
      <c r="D55">
        <v>0</v>
      </c>
      <c r="E55">
        <f t="shared" si="1"/>
        <v>1</v>
      </c>
      <c r="F55">
        <f>AVERAGE(E55:E60)</f>
        <v>1</v>
      </c>
    </row>
    <row r="56" spans="1:6" x14ac:dyDescent="0.25">
      <c r="A56" t="s">
        <v>5</v>
      </c>
      <c r="B56">
        <v>24.82</v>
      </c>
      <c r="C56">
        <f t="shared" ref="C56:C78" si="9">B56-B82</f>
        <v>9.120000000000001</v>
      </c>
      <c r="D56">
        <v>0</v>
      </c>
      <c r="E56">
        <f t="shared" si="1"/>
        <v>1</v>
      </c>
    </row>
    <row r="57" spans="1:6" x14ac:dyDescent="0.25">
      <c r="A57" t="s">
        <v>5</v>
      </c>
      <c r="B57">
        <v>22.96</v>
      </c>
      <c r="C57">
        <f t="shared" si="9"/>
        <v>11.100000000000001</v>
      </c>
      <c r="D57">
        <v>0</v>
      </c>
      <c r="E57">
        <f t="shared" si="1"/>
        <v>1</v>
      </c>
    </row>
    <row r="58" spans="1:6" x14ac:dyDescent="0.25">
      <c r="A58" t="s">
        <v>5</v>
      </c>
      <c r="B58">
        <v>18.91</v>
      </c>
      <c r="C58">
        <f t="shared" si="9"/>
        <v>4.83</v>
      </c>
      <c r="D58">
        <v>0</v>
      </c>
      <c r="E58">
        <f t="shared" si="1"/>
        <v>1</v>
      </c>
    </row>
    <row r="59" spans="1:6" x14ac:dyDescent="0.25">
      <c r="A59" t="s">
        <v>5</v>
      </c>
      <c r="B59">
        <v>29.91</v>
      </c>
      <c r="C59">
        <f t="shared" si="9"/>
        <v>15.77</v>
      </c>
      <c r="D59">
        <v>0</v>
      </c>
      <c r="E59">
        <f t="shared" si="1"/>
        <v>1</v>
      </c>
    </row>
    <row r="60" spans="1:6" x14ac:dyDescent="0.25">
      <c r="A60" t="s">
        <v>5</v>
      </c>
      <c r="B60">
        <v>24.01</v>
      </c>
      <c r="C60">
        <f t="shared" si="9"/>
        <v>11.790000000000001</v>
      </c>
      <c r="D60">
        <v>0</v>
      </c>
      <c r="E60">
        <f t="shared" si="1"/>
        <v>1</v>
      </c>
    </row>
    <row r="61" spans="1:6" x14ac:dyDescent="0.25">
      <c r="A61" t="s">
        <v>37</v>
      </c>
      <c r="B61">
        <v>26.87</v>
      </c>
      <c r="C61">
        <f t="shared" si="9"/>
        <v>12.21</v>
      </c>
      <c r="D61">
        <f>C61-C55</f>
        <v>6.18</v>
      </c>
      <c r="E61">
        <f t="shared" si="1"/>
        <v>1.3792234317041484E-2</v>
      </c>
      <c r="F61">
        <f>AVERAGE(E61:E66)</f>
        <v>0.66638029598638016</v>
      </c>
    </row>
    <row r="62" spans="1:6" x14ac:dyDescent="0.25">
      <c r="A62" t="s">
        <v>37</v>
      </c>
      <c r="B62">
        <v>28.83</v>
      </c>
      <c r="C62">
        <f t="shared" si="9"/>
        <v>11.569999999999997</v>
      </c>
      <c r="D62">
        <f t="shared" ref="D62:D66" si="10">C62-C56</f>
        <v>2.4499999999999957</v>
      </c>
      <c r="E62">
        <f t="shared" si="1"/>
        <v>0.18301071199320376</v>
      </c>
    </row>
    <row r="63" spans="1:6" x14ac:dyDescent="0.25">
      <c r="A63" t="s">
        <v>37</v>
      </c>
      <c r="B63">
        <v>29.03</v>
      </c>
      <c r="C63">
        <f t="shared" si="9"/>
        <v>10.93</v>
      </c>
      <c r="D63">
        <f t="shared" si="10"/>
        <v>-0.17000000000000171</v>
      </c>
      <c r="E63">
        <f t="shared" si="1"/>
        <v>1.1250584846888108</v>
      </c>
    </row>
    <row r="64" spans="1:6" x14ac:dyDescent="0.25">
      <c r="A64" t="s">
        <v>37</v>
      </c>
      <c r="B64">
        <v>24.41</v>
      </c>
      <c r="C64">
        <f t="shared" si="9"/>
        <v>11.91</v>
      </c>
      <c r="D64">
        <f t="shared" si="10"/>
        <v>7.08</v>
      </c>
      <c r="E64">
        <f t="shared" si="1"/>
        <v>7.391075365043717E-3</v>
      </c>
    </row>
    <row r="65" spans="1:6" x14ac:dyDescent="0.25">
      <c r="A65" t="s">
        <v>37</v>
      </c>
      <c r="B65">
        <v>30.61</v>
      </c>
      <c r="C65">
        <f t="shared" si="9"/>
        <v>18.829999999999998</v>
      </c>
      <c r="D65">
        <f t="shared" si="10"/>
        <v>3.0599999999999987</v>
      </c>
      <c r="E65">
        <f t="shared" si="1"/>
        <v>0.11990801491565815</v>
      </c>
    </row>
    <row r="66" spans="1:6" x14ac:dyDescent="0.25">
      <c r="A66" t="s">
        <v>37</v>
      </c>
      <c r="B66">
        <v>21.64</v>
      </c>
      <c r="C66">
        <f t="shared" si="9"/>
        <v>10.440000000000001</v>
      </c>
      <c r="D66">
        <f t="shared" si="10"/>
        <v>-1.3499999999999996</v>
      </c>
      <c r="E66">
        <f t="shared" si="1"/>
        <v>2.5491212546385236</v>
      </c>
    </row>
    <row r="67" spans="1:6" x14ac:dyDescent="0.25">
      <c r="A67" t="s">
        <v>6</v>
      </c>
      <c r="B67">
        <v>32.21</v>
      </c>
      <c r="C67">
        <f t="shared" si="9"/>
        <v>15.170000000000002</v>
      </c>
      <c r="D67">
        <f>C67-C55</f>
        <v>9.14</v>
      </c>
      <c r="E67">
        <f t="shared" si="1"/>
        <v>1.7724983502288294E-3</v>
      </c>
      <c r="F67">
        <f>AVERAGE(E67:E72)</f>
        <v>0.48263503503622923</v>
      </c>
    </row>
    <row r="68" spans="1:6" x14ac:dyDescent="0.25">
      <c r="A68" t="s">
        <v>6</v>
      </c>
      <c r="B68">
        <v>27.02</v>
      </c>
      <c r="C68">
        <f t="shared" si="9"/>
        <v>8.02</v>
      </c>
      <c r="D68">
        <f t="shared" ref="D68:D72" si="11">C68-C56</f>
        <v>-1.1000000000000014</v>
      </c>
      <c r="E68">
        <f t="shared" ref="E68:E78" si="12">2^-D68</f>
        <v>2.1435469250725885</v>
      </c>
    </row>
    <row r="69" spans="1:6" x14ac:dyDescent="0.25">
      <c r="A69" t="s">
        <v>6</v>
      </c>
      <c r="B69">
        <v>26.71</v>
      </c>
      <c r="C69">
        <f t="shared" si="9"/>
        <v>15.940000000000001</v>
      </c>
      <c r="D69">
        <f t="shared" si="11"/>
        <v>4.84</v>
      </c>
      <c r="E69">
        <f t="shared" si="12"/>
        <v>3.4915223064756883E-2</v>
      </c>
    </row>
    <row r="70" spans="1:6" x14ac:dyDescent="0.25">
      <c r="A70" t="s">
        <v>6</v>
      </c>
      <c r="B70">
        <v>24.89</v>
      </c>
      <c r="C70">
        <f t="shared" si="9"/>
        <v>8.2800000000000011</v>
      </c>
      <c r="D70">
        <f t="shared" si="11"/>
        <v>3.4500000000000011</v>
      </c>
      <c r="E70">
        <f t="shared" si="12"/>
        <v>9.150535599660152E-2</v>
      </c>
    </row>
    <row r="71" spans="1:6" x14ac:dyDescent="0.25">
      <c r="A71" t="s">
        <v>6</v>
      </c>
      <c r="B71">
        <v>30.38</v>
      </c>
      <c r="C71">
        <f t="shared" si="9"/>
        <v>16.57</v>
      </c>
      <c r="D71">
        <f t="shared" si="11"/>
        <v>0.80000000000000071</v>
      </c>
      <c r="E71">
        <f t="shared" si="12"/>
        <v>0.57434917749851722</v>
      </c>
    </row>
    <row r="72" spans="1:6" x14ac:dyDescent="0.25">
      <c r="A72" t="s">
        <v>6</v>
      </c>
      <c r="B72">
        <v>30.27</v>
      </c>
      <c r="C72">
        <f t="shared" si="9"/>
        <v>16.119999999999997</v>
      </c>
      <c r="D72">
        <f t="shared" si="11"/>
        <v>4.3299999999999965</v>
      </c>
      <c r="E72">
        <f t="shared" si="12"/>
        <v>4.9721030234682537E-2</v>
      </c>
    </row>
    <row r="73" spans="1:6" x14ac:dyDescent="0.25">
      <c r="A73" t="s">
        <v>43</v>
      </c>
      <c r="B73">
        <v>21.2</v>
      </c>
      <c r="C73">
        <f t="shared" si="9"/>
        <v>5.58</v>
      </c>
      <c r="D73">
        <f>C73-C55</f>
        <v>-0.45000000000000107</v>
      </c>
      <c r="E73">
        <f t="shared" si="12"/>
        <v>1.3660402567543966</v>
      </c>
      <c r="F73">
        <f>AVERAGE(E73:E78)</f>
        <v>1.1064999193952434</v>
      </c>
    </row>
    <row r="74" spans="1:6" x14ac:dyDescent="0.25">
      <c r="A74" t="s">
        <v>43</v>
      </c>
      <c r="B74">
        <v>24.69</v>
      </c>
      <c r="C74">
        <f t="shared" si="9"/>
        <v>8.7700000000000014</v>
      </c>
      <c r="D74">
        <f t="shared" ref="D74:D78" si="13">C74-C56</f>
        <v>-0.34999999999999964</v>
      </c>
      <c r="E74">
        <f t="shared" si="12"/>
        <v>1.2745606273192618</v>
      </c>
    </row>
    <row r="75" spans="1:6" x14ac:dyDescent="0.25">
      <c r="A75" t="s">
        <v>43</v>
      </c>
      <c r="B75">
        <v>26.8</v>
      </c>
      <c r="C75">
        <f t="shared" si="9"/>
        <v>11.040000000000001</v>
      </c>
      <c r="D75">
        <f t="shared" si="13"/>
        <v>-6.0000000000000497E-2</v>
      </c>
      <c r="E75">
        <f t="shared" si="12"/>
        <v>1.0424657608411216</v>
      </c>
    </row>
    <row r="76" spans="1:6" x14ac:dyDescent="0.25">
      <c r="A76" t="s">
        <v>43</v>
      </c>
      <c r="B76">
        <v>19.02</v>
      </c>
      <c r="C76">
        <f t="shared" si="9"/>
        <v>5.0299999999999994</v>
      </c>
      <c r="D76">
        <f t="shared" si="13"/>
        <v>0.19999999999999929</v>
      </c>
      <c r="E76">
        <f>2^-D76</f>
        <v>0.87055056329612457</v>
      </c>
    </row>
    <row r="77" spans="1:6" x14ac:dyDescent="0.25">
      <c r="A77" t="s">
        <v>43</v>
      </c>
      <c r="B77">
        <v>28.5</v>
      </c>
      <c r="C77">
        <f t="shared" si="9"/>
        <v>15.68</v>
      </c>
      <c r="D77">
        <f t="shared" si="13"/>
        <v>-8.9999999999999858E-2</v>
      </c>
      <c r="E77">
        <f t="shared" si="12"/>
        <v>1.0643701824533598</v>
      </c>
    </row>
    <row r="78" spans="1:6" x14ac:dyDescent="0.25">
      <c r="A78" t="s">
        <v>43</v>
      </c>
      <c r="B78">
        <v>25.24</v>
      </c>
      <c r="C78">
        <f t="shared" si="9"/>
        <v>11.759999999999998</v>
      </c>
      <c r="D78">
        <f t="shared" si="13"/>
        <v>-3.0000000000002913E-2</v>
      </c>
      <c r="E78">
        <f t="shared" si="12"/>
        <v>1.0210121257071954</v>
      </c>
    </row>
    <row r="80" spans="1:6" x14ac:dyDescent="0.25">
      <c r="A80" s="1" t="s">
        <v>79</v>
      </c>
    </row>
    <row r="81" spans="1:2" x14ac:dyDescent="0.25">
      <c r="A81" t="s">
        <v>5</v>
      </c>
      <c r="B81">
        <v>11.91</v>
      </c>
    </row>
    <row r="82" spans="1:2" x14ac:dyDescent="0.25">
      <c r="A82" t="s">
        <v>5</v>
      </c>
      <c r="B82">
        <v>15.7</v>
      </c>
    </row>
    <row r="83" spans="1:2" x14ac:dyDescent="0.25">
      <c r="A83" t="s">
        <v>5</v>
      </c>
      <c r="B83">
        <v>11.86</v>
      </c>
    </row>
    <row r="84" spans="1:2" x14ac:dyDescent="0.25">
      <c r="A84" t="s">
        <v>5</v>
      </c>
      <c r="B84">
        <v>14.08</v>
      </c>
    </row>
    <row r="85" spans="1:2" x14ac:dyDescent="0.25">
      <c r="A85" t="s">
        <v>5</v>
      </c>
      <c r="B85">
        <v>14.14</v>
      </c>
    </row>
    <row r="86" spans="1:2" x14ac:dyDescent="0.25">
      <c r="A86" t="s">
        <v>5</v>
      </c>
      <c r="B86">
        <v>12.22</v>
      </c>
    </row>
    <row r="87" spans="1:2" x14ac:dyDescent="0.25">
      <c r="A87" t="s">
        <v>37</v>
      </c>
      <c r="B87">
        <v>14.66</v>
      </c>
    </row>
    <row r="88" spans="1:2" x14ac:dyDescent="0.25">
      <c r="A88" t="s">
        <v>37</v>
      </c>
      <c r="B88">
        <v>17.260000000000002</v>
      </c>
    </row>
    <row r="89" spans="1:2" x14ac:dyDescent="0.25">
      <c r="A89" t="s">
        <v>37</v>
      </c>
      <c r="B89">
        <v>18.100000000000001</v>
      </c>
    </row>
    <row r="90" spans="1:2" x14ac:dyDescent="0.25">
      <c r="A90" t="s">
        <v>37</v>
      </c>
      <c r="B90">
        <v>12.5</v>
      </c>
    </row>
    <row r="91" spans="1:2" x14ac:dyDescent="0.25">
      <c r="A91" t="s">
        <v>37</v>
      </c>
      <c r="B91">
        <v>11.78</v>
      </c>
    </row>
    <row r="92" spans="1:2" x14ac:dyDescent="0.25">
      <c r="A92" t="s">
        <v>37</v>
      </c>
      <c r="B92">
        <v>11.2</v>
      </c>
    </row>
    <row r="93" spans="1:2" x14ac:dyDescent="0.25">
      <c r="A93" t="s">
        <v>6</v>
      </c>
      <c r="B93">
        <v>17.04</v>
      </c>
    </row>
    <row r="94" spans="1:2" x14ac:dyDescent="0.25">
      <c r="A94" t="s">
        <v>6</v>
      </c>
      <c r="B94">
        <v>19</v>
      </c>
    </row>
    <row r="95" spans="1:2" x14ac:dyDescent="0.25">
      <c r="A95" t="s">
        <v>6</v>
      </c>
      <c r="B95">
        <v>10.77</v>
      </c>
    </row>
    <row r="96" spans="1:2" x14ac:dyDescent="0.25">
      <c r="A96" t="s">
        <v>6</v>
      </c>
      <c r="B96">
        <v>16.61</v>
      </c>
    </row>
    <row r="97" spans="1:2" x14ac:dyDescent="0.25">
      <c r="A97" t="s">
        <v>6</v>
      </c>
      <c r="B97">
        <v>13.81</v>
      </c>
    </row>
    <row r="98" spans="1:2" x14ac:dyDescent="0.25">
      <c r="A98" t="s">
        <v>6</v>
      </c>
      <c r="B98">
        <v>14.15</v>
      </c>
    </row>
    <row r="99" spans="1:2" x14ac:dyDescent="0.25">
      <c r="A99" t="s">
        <v>43</v>
      </c>
      <c r="B99">
        <v>15.62</v>
      </c>
    </row>
    <row r="100" spans="1:2" x14ac:dyDescent="0.25">
      <c r="A100" t="s">
        <v>43</v>
      </c>
      <c r="B100">
        <v>15.92</v>
      </c>
    </row>
    <row r="101" spans="1:2" x14ac:dyDescent="0.25">
      <c r="A101" t="s">
        <v>43</v>
      </c>
      <c r="B101">
        <v>15.76</v>
      </c>
    </row>
    <row r="102" spans="1:2" x14ac:dyDescent="0.25">
      <c r="A102" t="s">
        <v>43</v>
      </c>
      <c r="B102">
        <v>13.99</v>
      </c>
    </row>
    <row r="103" spans="1:2" x14ac:dyDescent="0.25">
      <c r="A103" t="s">
        <v>43</v>
      </c>
      <c r="B103">
        <v>12.82</v>
      </c>
    </row>
    <row r="104" spans="1:2" x14ac:dyDescent="0.25">
      <c r="A104" t="s">
        <v>43</v>
      </c>
      <c r="B104">
        <v>13.48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C66D-4146-4B5E-B6D2-661A68A15F81}">
  <dimension ref="A1:O141"/>
  <sheetViews>
    <sheetView workbookViewId="0">
      <selection activeCell="M102" sqref="M102"/>
    </sheetView>
  </sheetViews>
  <sheetFormatPr defaultColWidth="12.5703125" defaultRowHeight="15" x14ac:dyDescent="0.25"/>
  <cols>
    <col min="12" max="12" width="18" customWidth="1"/>
  </cols>
  <sheetData>
    <row r="1" spans="1:15" x14ac:dyDescent="0.25">
      <c r="A1" s="1" t="s">
        <v>46</v>
      </c>
      <c r="B1" s="1" t="s">
        <v>86</v>
      </c>
      <c r="C1" s="14" t="s">
        <v>87</v>
      </c>
      <c r="D1" s="14" t="s">
        <v>88</v>
      </c>
      <c r="E1" s="14" t="s">
        <v>89</v>
      </c>
      <c r="F1" s="14" t="s">
        <v>41</v>
      </c>
    </row>
    <row r="2" spans="1:15" x14ac:dyDescent="0.25">
      <c r="A2" t="s">
        <v>5</v>
      </c>
      <c r="B2">
        <v>22.12</v>
      </c>
      <c r="C2">
        <f>B2-B54</f>
        <v>10.3</v>
      </c>
      <c r="D2">
        <v>0</v>
      </c>
      <c r="E2">
        <f>2^-D2</f>
        <v>1</v>
      </c>
      <c r="F2">
        <f>AVERAGE(E2:E7)</f>
        <v>1</v>
      </c>
    </row>
    <row r="3" spans="1:15" x14ac:dyDescent="0.25">
      <c r="A3" t="s">
        <v>5</v>
      </c>
      <c r="B3">
        <v>32.130000000000003</v>
      </c>
      <c r="C3">
        <f>B3-B55</f>
        <v>18.230000000000004</v>
      </c>
      <c r="D3">
        <v>0</v>
      </c>
      <c r="E3">
        <f t="shared" ref="E3:E25" si="0">2^-D3</f>
        <v>1</v>
      </c>
    </row>
    <row r="4" spans="1:15" x14ac:dyDescent="0.25">
      <c r="A4" t="s">
        <v>5</v>
      </c>
      <c r="B4">
        <v>25.72</v>
      </c>
      <c r="C4">
        <f>B4-B56</f>
        <v>10.669999999999998</v>
      </c>
      <c r="D4">
        <v>0</v>
      </c>
      <c r="E4">
        <f t="shared" si="0"/>
        <v>1</v>
      </c>
      <c r="J4" s="1" t="s">
        <v>75</v>
      </c>
    </row>
    <row r="5" spans="1:15" x14ac:dyDescent="0.25">
      <c r="A5" t="s">
        <v>5</v>
      </c>
      <c r="B5">
        <v>39.159999999999997</v>
      </c>
      <c r="C5">
        <f>B5-B57</f>
        <v>24.599999999999994</v>
      </c>
      <c r="D5">
        <v>0</v>
      </c>
      <c r="E5">
        <f t="shared" si="0"/>
        <v>1</v>
      </c>
      <c r="K5" t="s">
        <v>46</v>
      </c>
      <c r="L5" t="s">
        <v>76</v>
      </c>
      <c r="M5" t="s">
        <v>42</v>
      </c>
      <c r="N5" t="s">
        <v>77</v>
      </c>
      <c r="O5" t="s">
        <v>78</v>
      </c>
    </row>
    <row r="6" spans="1:15" x14ac:dyDescent="0.25">
      <c r="A6" t="s">
        <v>5</v>
      </c>
      <c r="B6">
        <v>24.8</v>
      </c>
      <c r="C6">
        <f>B6-B58</f>
        <v>10.23</v>
      </c>
      <c r="D6">
        <v>0</v>
      </c>
      <c r="E6">
        <f t="shared" si="0"/>
        <v>1</v>
      </c>
      <c r="J6" t="s">
        <v>5</v>
      </c>
      <c r="K6">
        <v>1</v>
      </c>
      <c r="L6">
        <v>1</v>
      </c>
      <c r="M6">
        <v>1</v>
      </c>
      <c r="N6">
        <v>1</v>
      </c>
      <c r="O6">
        <v>1</v>
      </c>
    </row>
    <row r="7" spans="1:15" x14ac:dyDescent="0.25">
      <c r="A7" t="s">
        <v>5</v>
      </c>
      <c r="B7">
        <v>27.1</v>
      </c>
      <c r="C7">
        <f>B7-B59</f>
        <v>11.810000000000002</v>
      </c>
      <c r="D7">
        <v>0</v>
      </c>
      <c r="E7">
        <f t="shared" si="0"/>
        <v>1</v>
      </c>
      <c r="J7" t="s">
        <v>37</v>
      </c>
      <c r="K7">
        <f>AVERAGE(F62:F69)</f>
        <v>1.1780595229985329</v>
      </c>
      <c r="L7">
        <f>AVERAGE(F71:F79)</f>
        <v>0.81657586449987329</v>
      </c>
      <c r="M7">
        <f>AVERAGE(F80:F88)</f>
        <v>1.2500875341537083</v>
      </c>
      <c r="N7">
        <f>AVERAGE(F89:F97)</f>
        <v>0.82495207648637581</v>
      </c>
      <c r="O7">
        <f>AVERAGE(F98:F106)</f>
        <v>1.064141441516131</v>
      </c>
    </row>
    <row r="8" spans="1:15" x14ac:dyDescent="0.25">
      <c r="A8" t="s">
        <v>37</v>
      </c>
      <c r="B8">
        <v>22.6</v>
      </c>
      <c r="C8">
        <f>B8-B60</f>
        <v>10.250000000000002</v>
      </c>
      <c r="D8">
        <f>C8-C2</f>
        <v>-4.9999999999998934E-2</v>
      </c>
      <c r="E8">
        <f t="shared" si="0"/>
        <v>1.0352649238413767</v>
      </c>
      <c r="F8">
        <f>AVERAGE(E8:E13)</f>
        <v>1.3075444006823058</v>
      </c>
      <c r="J8" t="s">
        <v>6</v>
      </c>
      <c r="K8">
        <f>AVERAGE(G62:G69)</f>
        <v>1.0608460843683947</v>
      </c>
      <c r="L8">
        <f>AVERAGE(G71:G79)</f>
        <v>1.1453792983961675</v>
      </c>
      <c r="M8">
        <f>AVERAGE(G80:G88)</f>
        <v>1.3521622136382183</v>
      </c>
      <c r="N8">
        <f>AVERAGE(G89:G97)</f>
        <v>1.2958786122081647</v>
      </c>
      <c r="O8">
        <f>AVERAGE(G98:G106)</f>
        <v>0.70952325505049907</v>
      </c>
    </row>
    <row r="9" spans="1:15" x14ac:dyDescent="0.25">
      <c r="A9" t="s">
        <v>37</v>
      </c>
      <c r="B9">
        <v>35.5</v>
      </c>
      <c r="C9">
        <f>B9-B61</f>
        <v>20.490000000000002</v>
      </c>
      <c r="D9">
        <f t="shared" ref="D9:D13" si="1">C9-C3</f>
        <v>2.259999999999998</v>
      </c>
      <c r="E9">
        <f t="shared" si="0"/>
        <v>0.20877197985709267</v>
      </c>
      <c r="J9" t="s">
        <v>74</v>
      </c>
      <c r="K9">
        <f>AVERAGE(H62:H69)</f>
        <v>1.1256661332108806</v>
      </c>
      <c r="L9">
        <f>AVERAGE(H71:H79)</f>
        <v>1.4439250952285401</v>
      </c>
      <c r="M9">
        <f>AVERAGE(H80:H88)</f>
        <v>1.777695548223106</v>
      </c>
      <c r="N9">
        <f>AVERAGE(H89:H97)</f>
        <v>1.5036280047616275</v>
      </c>
      <c r="O9">
        <f>AVERAGE(H98:H106)</f>
        <v>1.8045811206374702</v>
      </c>
    </row>
    <row r="10" spans="1:15" x14ac:dyDescent="0.25">
      <c r="A10" t="s">
        <v>37</v>
      </c>
      <c r="B10">
        <v>29.4</v>
      </c>
      <c r="C10">
        <f>B10-B62</f>
        <v>12.349999999999998</v>
      </c>
      <c r="D10">
        <f t="shared" si="1"/>
        <v>1.6799999999999997</v>
      </c>
      <c r="E10">
        <f t="shared" si="0"/>
        <v>0.31208263722540303</v>
      </c>
    </row>
    <row r="11" spans="1:15" x14ac:dyDescent="0.25">
      <c r="A11" t="s">
        <v>37</v>
      </c>
      <c r="B11">
        <v>37.83</v>
      </c>
      <c r="C11">
        <f>B11-B63</f>
        <v>22.549999999999997</v>
      </c>
      <c r="D11">
        <f t="shared" si="1"/>
        <v>-2.0499999999999972</v>
      </c>
      <c r="E11">
        <f t="shared" si="0"/>
        <v>4.1410596953655014</v>
      </c>
    </row>
    <row r="12" spans="1:15" x14ac:dyDescent="0.25">
      <c r="A12" t="s">
        <v>37</v>
      </c>
      <c r="B12">
        <v>22.53</v>
      </c>
      <c r="C12">
        <f>B12-B64</f>
        <v>9.8500000000000014</v>
      </c>
      <c r="D12">
        <f t="shared" si="1"/>
        <v>-0.37999999999999901</v>
      </c>
      <c r="E12">
        <f t="shared" si="0"/>
        <v>1.3013418554419327</v>
      </c>
    </row>
    <row r="13" spans="1:15" x14ac:dyDescent="0.25">
      <c r="A13" t="s">
        <v>37</v>
      </c>
      <c r="B13">
        <v>23.66</v>
      </c>
      <c r="C13">
        <f>B13-B65</f>
        <v>12.05</v>
      </c>
      <c r="D13">
        <f t="shared" si="1"/>
        <v>0.23999999999999844</v>
      </c>
      <c r="E13">
        <f t="shared" si="0"/>
        <v>0.84674531236252804</v>
      </c>
    </row>
    <row r="14" spans="1:15" x14ac:dyDescent="0.25">
      <c r="A14" t="s">
        <v>6</v>
      </c>
      <c r="B14">
        <v>31.17</v>
      </c>
      <c r="C14">
        <f>B14-B66</f>
        <v>10.590000000000003</v>
      </c>
      <c r="D14">
        <f>C14-C2</f>
        <v>0.2900000000000027</v>
      </c>
      <c r="E14">
        <f t="shared" si="0"/>
        <v>0.81790205855777953</v>
      </c>
      <c r="F14">
        <f>AVERAGE(E14:E19)</f>
        <v>1.3973311443864553</v>
      </c>
      <c r="J14" s="1" t="s">
        <v>90</v>
      </c>
    </row>
    <row r="15" spans="1:15" x14ac:dyDescent="0.25">
      <c r="A15" t="s">
        <v>6</v>
      </c>
      <c r="B15">
        <v>36.880000000000003</v>
      </c>
      <c r="C15">
        <f>B15-B67</f>
        <v>17.650000000000002</v>
      </c>
      <c r="D15">
        <f t="shared" ref="D15:D19" si="2">C15-C3</f>
        <v>-0.58000000000000185</v>
      </c>
      <c r="E15">
        <f t="shared" si="0"/>
        <v>1.4948492486349403</v>
      </c>
      <c r="J15" t="s">
        <v>91</v>
      </c>
      <c r="K15" t="s">
        <v>92</v>
      </c>
      <c r="L15" t="s">
        <v>93</v>
      </c>
    </row>
    <row r="16" spans="1:15" x14ac:dyDescent="0.25">
      <c r="A16" t="s">
        <v>6</v>
      </c>
      <c r="B16">
        <v>39.03</v>
      </c>
      <c r="C16">
        <f>B16-B68</f>
        <v>9.240000000000002</v>
      </c>
      <c r="D16">
        <f t="shared" si="2"/>
        <v>-1.4299999999999962</v>
      </c>
      <c r="E16">
        <f t="shared" si="0"/>
        <v>2.6944671537313729</v>
      </c>
      <c r="I16" t="s">
        <v>46</v>
      </c>
      <c r="J16">
        <f>J63/SQRT(9)</f>
        <v>0.42697844672103541</v>
      </c>
      <c r="K16">
        <f>J64/SQRT(9)</f>
        <v>0.29568627795579622</v>
      </c>
      <c r="L16">
        <f>J65/SQRT(9)</f>
        <v>0.10584773587858563</v>
      </c>
    </row>
    <row r="17" spans="1:12" x14ac:dyDescent="0.25">
      <c r="A17" t="s">
        <v>6</v>
      </c>
      <c r="B17">
        <v>37.78</v>
      </c>
      <c r="C17">
        <f>B17-B69</f>
        <v>16.380000000000003</v>
      </c>
      <c r="D17">
        <f t="shared" si="2"/>
        <v>-8.2199999999999918</v>
      </c>
      <c r="I17" t="s">
        <v>40</v>
      </c>
      <c r="J17">
        <f>J72/3</f>
        <v>0.22896981268529285</v>
      </c>
      <c r="K17">
        <f>J73/3</f>
        <v>0.34021704657542462</v>
      </c>
      <c r="L17">
        <f>J74/3</f>
        <v>0.30404234739601227</v>
      </c>
    </row>
    <row r="18" spans="1:12" x14ac:dyDescent="0.25">
      <c r="A18" t="s">
        <v>6</v>
      </c>
      <c r="B18">
        <v>27.99</v>
      </c>
      <c r="C18">
        <f>B18-B70</f>
        <v>12.95</v>
      </c>
      <c r="D18">
        <f t="shared" si="2"/>
        <v>2.7199999999999989</v>
      </c>
      <c r="E18">
        <f t="shared" si="0"/>
        <v>0.15177436054938098</v>
      </c>
      <c r="I18" t="s">
        <v>42</v>
      </c>
      <c r="J18">
        <f>J81/3</f>
        <v>0.30416953893990561</v>
      </c>
      <c r="K18">
        <f>J82/3</f>
        <v>0.33359424230961837</v>
      </c>
      <c r="L18">
        <f>J83/3</f>
        <v>0.36702609807011338</v>
      </c>
    </row>
    <row r="19" spans="1:12" x14ac:dyDescent="0.25">
      <c r="A19" t="s">
        <v>6</v>
      </c>
      <c r="B19">
        <v>34.700000000000003</v>
      </c>
      <c r="C19">
        <f>B19-B71</f>
        <v>10.940000000000001</v>
      </c>
      <c r="D19">
        <f t="shared" si="2"/>
        <v>-0.87000000000000099</v>
      </c>
      <c r="E19">
        <f t="shared" si="0"/>
        <v>1.8276629004588023</v>
      </c>
      <c r="I19" t="s">
        <v>77</v>
      </c>
      <c r="J19">
        <f>J90/3</f>
        <v>0.30601955541737946</v>
      </c>
      <c r="K19">
        <f>J91/3</f>
        <v>0.24517458411126913</v>
      </c>
      <c r="L19">
        <f>J92/3</f>
        <v>0.24436904015999975</v>
      </c>
    </row>
    <row r="20" spans="1:12" x14ac:dyDescent="0.25">
      <c r="A20" t="s">
        <v>43</v>
      </c>
      <c r="B20">
        <v>30.87</v>
      </c>
      <c r="C20">
        <f>B20-B72</f>
        <v>9.9600000000000009</v>
      </c>
      <c r="D20">
        <f>C20-C2</f>
        <v>-0.33999999999999986</v>
      </c>
      <c r="E20">
        <f t="shared" si="0"/>
        <v>1.2657565939702797</v>
      </c>
      <c r="F20">
        <f>AVERAGE(E20:E25)</f>
        <v>1.2373583250913103</v>
      </c>
      <c r="I20" t="s">
        <v>78</v>
      </c>
      <c r="J20">
        <f>J100/3</f>
        <v>0.42943387793500004</v>
      </c>
      <c r="K20">
        <f>J101/3</f>
        <v>0.26379065385805145</v>
      </c>
      <c r="L20">
        <f>J102/3</f>
        <v>0.35262795640539818</v>
      </c>
    </row>
    <row r="21" spans="1:12" x14ac:dyDescent="0.25">
      <c r="A21" t="s">
        <v>43</v>
      </c>
      <c r="B21">
        <v>33.36</v>
      </c>
      <c r="C21">
        <f>B21-B73</f>
        <v>17.559999999999999</v>
      </c>
      <c r="D21">
        <f t="shared" ref="D21:D25" si="3">C21-C3</f>
        <v>-0.67000000000000526</v>
      </c>
      <c r="E21">
        <f t="shared" si="0"/>
        <v>1.5910729675098432</v>
      </c>
    </row>
    <row r="22" spans="1:12" x14ac:dyDescent="0.25">
      <c r="A22" t="s">
        <v>43</v>
      </c>
      <c r="B22">
        <v>31.61</v>
      </c>
      <c r="C22">
        <f>B22-B74</f>
        <v>10.039999999999999</v>
      </c>
      <c r="D22">
        <f t="shared" si="3"/>
        <v>-0.62999999999999901</v>
      </c>
      <c r="E22">
        <f t="shared" si="0"/>
        <v>1.5475649935423887</v>
      </c>
    </row>
    <row r="23" spans="1:12" x14ac:dyDescent="0.25">
      <c r="A23" t="s">
        <v>43</v>
      </c>
      <c r="B23">
        <v>35.729999999999997</v>
      </c>
      <c r="C23">
        <f>B23-B75</f>
        <v>10.669999999999998</v>
      </c>
      <c r="D23">
        <f t="shared" si="3"/>
        <v>-13.929999999999996</v>
      </c>
    </row>
    <row r="24" spans="1:12" x14ac:dyDescent="0.25">
      <c r="A24" t="s">
        <v>43</v>
      </c>
      <c r="B24">
        <v>34.9</v>
      </c>
      <c r="C24">
        <f>B24-B76</f>
        <v>10.209999999999997</v>
      </c>
      <c r="D24">
        <f t="shared" si="3"/>
        <v>-2.0000000000003126E-2</v>
      </c>
      <c r="E24">
        <f t="shared" si="0"/>
        <v>1.0139594797900313</v>
      </c>
    </row>
    <row r="25" spans="1:12" x14ac:dyDescent="0.25">
      <c r="A25" t="s">
        <v>43</v>
      </c>
      <c r="B25">
        <v>25.66</v>
      </c>
      <c r="C25">
        <f>B25-B77</f>
        <v>12.19</v>
      </c>
      <c r="D25">
        <f t="shared" si="3"/>
        <v>0.37999999999999723</v>
      </c>
      <c r="E25">
        <f t="shared" si="0"/>
        <v>0.76843759064400774</v>
      </c>
    </row>
    <row r="27" spans="1:12" x14ac:dyDescent="0.25">
      <c r="A27" s="1" t="s">
        <v>44</v>
      </c>
    </row>
    <row r="28" spans="1:12" x14ac:dyDescent="0.25">
      <c r="A28" t="s">
        <v>5</v>
      </c>
      <c r="B28">
        <v>21.21</v>
      </c>
      <c r="C28">
        <f>B28-B54</f>
        <v>9.39</v>
      </c>
      <c r="D28">
        <v>0</v>
      </c>
      <c r="E28">
        <f>2^-D28</f>
        <v>1</v>
      </c>
      <c r="F28">
        <f>AVERAGE(E28:E33)</f>
        <v>1</v>
      </c>
    </row>
    <row r="29" spans="1:12" x14ac:dyDescent="0.25">
      <c r="A29" t="s">
        <v>5</v>
      </c>
      <c r="B29">
        <v>24.68</v>
      </c>
      <c r="C29">
        <f t="shared" ref="C29:C51" si="4">B29-B55</f>
        <v>10.78</v>
      </c>
      <c r="D29">
        <v>0</v>
      </c>
      <c r="E29">
        <f>2^-D29</f>
        <v>1</v>
      </c>
    </row>
    <row r="30" spans="1:12" x14ac:dyDescent="0.25">
      <c r="A30" t="s">
        <v>5</v>
      </c>
      <c r="B30">
        <v>22</v>
      </c>
      <c r="C30">
        <f t="shared" si="4"/>
        <v>6.9499999999999993</v>
      </c>
      <c r="D30">
        <v>0</v>
      </c>
      <c r="E30">
        <f>2^-D30</f>
        <v>1</v>
      </c>
    </row>
    <row r="31" spans="1:12" x14ac:dyDescent="0.25">
      <c r="A31" t="s">
        <v>5</v>
      </c>
      <c r="B31">
        <v>23.48</v>
      </c>
      <c r="C31">
        <f t="shared" si="4"/>
        <v>8.92</v>
      </c>
      <c r="D31">
        <v>0</v>
      </c>
      <c r="E31">
        <f>2^-D31</f>
        <v>1</v>
      </c>
    </row>
    <row r="32" spans="1:12" x14ac:dyDescent="0.25">
      <c r="A32" t="s">
        <v>5</v>
      </c>
      <c r="B32">
        <v>20.63</v>
      </c>
      <c r="C32">
        <f t="shared" si="4"/>
        <v>6.0599999999999987</v>
      </c>
      <c r="D32">
        <v>0</v>
      </c>
      <c r="E32">
        <f>2^-D32</f>
        <v>1</v>
      </c>
    </row>
    <row r="33" spans="1:6" x14ac:dyDescent="0.25">
      <c r="A33" t="s">
        <v>5</v>
      </c>
      <c r="B33">
        <v>22.03</v>
      </c>
      <c r="C33">
        <f t="shared" si="4"/>
        <v>6.740000000000002</v>
      </c>
      <c r="D33">
        <v>0</v>
      </c>
      <c r="E33">
        <f>2^-D33</f>
        <v>1</v>
      </c>
    </row>
    <row r="34" spans="1:6" x14ac:dyDescent="0.25">
      <c r="A34" t="s">
        <v>37</v>
      </c>
      <c r="B34">
        <v>23</v>
      </c>
      <c r="C34">
        <f t="shared" si="4"/>
        <v>10.65</v>
      </c>
      <c r="D34">
        <f>C34-C28</f>
        <v>1.2599999999999998</v>
      </c>
      <c r="E34">
        <f>2^-D34</f>
        <v>0.41754395971418479</v>
      </c>
      <c r="F34">
        <f>AVERAGE(E34:E39)</f>
        <v>0.61410065591708429</v>
      </c>
    </row>
    <row r="35" spans="1:6" x14ac:dyDescent="0.25">
      <c r="A35" t="s">
        <v>37</v>
      </c>
      <c r="B35">
        <v>26.66</v>
      </c>
      <c r="C35">
        <f t="shared" si="4"/>
        <v>11.65</v>
      </c>
      <c r="D35">
        <f t="shared" ref="D35:D39" si="5">C35-C29</f>
        <v>0.87000000000000099</v>
      </c>
      <c r="E35">
        <f>2^-D35</f>
        <v>0.54714685063036939</v>
      </c>
    </row>
    <row r="36" spans="1:6" x14ac:dyDescent="0.25">
      <c r="A36" t="s">
        <v>37</v>
      </c>
      <c r="B36">
        <v>22.67</v>
      </c>
      <c r="C36">
        <f t="shared" si="4"/>
        <v>5.620000000000001</v>
      </c>
      <c r="D36">
        <f t="shared" si="5"/>
        <v>-1.3299999999999983</v>
      </c>
      <c r="E36">
        <f>2^-D36</f>
        <v>2.5140267490436536</v>
      </c>
    </row>
    <row r="37" spans="1:6" x14ac:dyDescent="0.25">
      <c r="A37" t="s">
        <v>37</v>
      </c>
      <c r="B37">
        <v>27.47</v>
      </c>
      <c r="C37">
        <f t="shared" si="4"/>
        <v>12.19</v>
      </c>
      <c r="D37">
        <f t="shared" si="5"/>
        <v>3.2699999999999996</v>
      </c>
      <c r="E37">
        <f>2^-D37</f>
        <v>0.10366494322680526</v>
      </c>
    </row>
    <row r="38" spans="1:6" x14ac:dyDescent="0.25">
      <c r="A38" t="s">
        <v>37</v>
      </c>
      <c r="B38">
        <v>24.21</v>
      </c>
      <c r="C38">
        <f t="shared" si="4"/>
        <v>11.530000000000001</v>
      </c>
      <c r="D38">
        <f t="shared" si="5"/>
        <v>5.4700000000000024</v>
      </c>
      <c r="E38">
        <f>2^-D38</f>
        <v>2.2561393680038969E-2</v>
      </c>
    </row>
    <row r="39" spans="1:6" x14ac:dyDescent="0.25">
      <c r="A39" t="s">
        <v>37</v>
      </c>
      <c r="B39">
        <v>22</v>
      </c>
      <c r="C39">
        <f t="shared" si="4"/>
        <v>10.39</v>
      </c>
      <c r="D39">
        <f t="shared" si="5"/>
        <v>3.6499999999999986</v>
      </c>
      <c r="E39">
        <f>2^-D39</f>
        <v>7.9660039207453959E-2</v>
      </c>
    </row>
    <row r="40" spans="1:6" x14ac:dyDescent="0.25">
      <c r="A40" t="s">
        <v>6</v>
      </c>
      <c r="B40">
        <v>29.35</v>
      </c>
      <c r="C40">
        <f t="shared" si="4"/>
        <v>8.7700000000000031</v>
      </c>
      <c r="D40">
        <f>C40-C28</f>
        <v>-0.61999999999999744</v>
      </c>
      <c r="E40">
        <f>2^-D40</f>
        <v>1.5368751812880095</v>
      </c>
      <c r="F40">
        <f>AVERAGE(E40:E45)</f>
        <v>1.3081616567967984</v>
      </c>
    </row>
    <row r="41" spans="1:6" x14ac:dyDescent="0.25">
      <c r="A41" t="s">
        <v>6</v>
      </c>
      <c r="B41">
        <v>30.57</v>
      </c>
      <c r="C41">
        <f t="shared" si="4"/>
        <v>11.34</v>
      </c>
      <c r="D41">
        <f t="shared" ref="D41:D45" si="6">C41-C29</f>
        <v>0.5600000000000005</v>
      </c>
      <c r="E41">
        <f t="shared" ref="E41:E51" si="7">2^-D41</f>
        <v>0.67830216372383578</v>
      </c>
    </row>
    <row r="42" spans="1:6" x14ac:dyDescent="0.25">
      <c r="A42" t="s">
        <v>6</v>
      </c>
      <c r="B42">
        <v>35.89</v>
      </c>
      <c r="C42">
        <f t="shared" si="4"/>
        <v>6.1000000000000014</v>
      </c>
      <c r="D42">
        <f t="shared" si="6"/>
        <v>-0.84999999999999787</v>
      </c>
      <c r="E42">
        <f t="shared" si="7"/>
        <v>1.8025009252216577</v>
      </c>
    </row>
    <row r="43" spans="1:6" x14ac:dyDescent="0.25">
      <c r="A43" t="s">
        <v>6</v>
      </c>
      <c r="B43">
        <v>29.1</v>
      </c>
      <c r="C43">
        <f t="shared" si="4"/>
        <v>7.7000000000000028</v>
      </c>
      <c r="D43">
        <f t="shared" si="6"/>
        <v>-1.2199999999999971</v>
      </c>
      <c r="E43">
        <f t="shared" si="7"/>
        <v>2.3294671729369067</v>
      </c>
    </row>
    <row r="44" spans="1:6" x14ac:dyDescent="0.25">
      <c r="A44" t="s">
        <v>6</v>
      </c>
      <c r="B44">
        <v>23.63</v>
      </c>
      <c r="C44">
        <f t="shared" si="4"/>
        <v>8.59</v>
      </c>
      <c r="D44">
        <f t="shared" si="6"/>
        <v>2.5300000000000011</v>
      </c>
      <c r="E44">
        <f t="shared" si="7"/>
        <v>0.17313868351386544</v>
      </c>
    </row>
    <row r="45" spans="1:6" x14ac:dyDescent="0.25">
      <c r="A45" t="s">
        <v>6</v>
      </c>
      <c r="B45">
        <v>30.09</v>
      </c>
      <c r="C45">
        <f t="shared" si="4"/>
        <v>6.3299999999999983</v>
      </c>
      <c r="D45">
        <f t="shared" si="6"/>
        <v>-0.41000000000000369</v>
      </c>
      <c r="E45">
        <f t="shared" si="7"/>
        <v>1.328685814096515</v>
      </c>
    </row>
    <row r="46" spans="1:6" x14ac:dyDescent="0.25">
      <c r="A46" t="s">
        <v>43</v>
      </c>
      <c r="B46">
        <v>28.86</v>
      </c>
      <c r="C46">
        <f t="shared" si="4"/>
        <v>7.9499999999999993</v>
      </c>
      <c r="D46">
        <f>C46-C28</f>
        <v>-1.4400000000000013</v>
      </c>
      <c r="E46">
        <f t="shared" si="7"/>
        <v>2.7132086548953462</v>
      </c>
      <c r="F46">
        <f>AVERAGE(E46:E51)</f>
        <v>1.4911867836688624</v>
      </c>
    </row>
    <row r="47" spans="1:6" x14ac:dyDescent="0.25">
      <c r="A47" t="s">
        <v>43</v>
      </c>
      <c r="B47">
        <v>25.75</v>
      </c>
      <c r="C47">
        <f t="shared" si="4"/>
        <v>9.9499999999999993</v>
      </c>
      <c r="D47">
        <f t="shared" ref="D47:D51" si="8">C47-C29</f>
        <v>-0.83000000000000007</v>
      </c>
      <c r="E47">
        <f t="shared" si="7"/>
        <v>1.7776853623331403</v>
      </c>
    </row>
    <row r="48" spans="1:6" x14ac:dyDescent="0.25">
      <c r="A48" t="s">
        <v>43</v>
      </c>
      <c r="B48">
        <v>27.92</v>
      </c>
      <c r="C48">
        <f t="shared" si="4"/>
        <v>6.3500000000000014</v>
      </c>
      <c r="D48">
        <f t="shared" si="8"/>
        <v>-0.59999999999999787</v>
      </c>
      <c r="E48">
        <f t="shared" si="7"/>
        <v>1.5157165665103958</v>
      </c>
    </row>
    <row r="49" spans="1:11" x14ac:dyDescent="0.25">
      <c r="A49" t="s">
        <v>43</v>
      </c>
      <c r="B49">
        <v>33.369999999999997</v>
      </c>
      <c r="C49">
        <f t="shared" si="4"/>
        <v>8.3099999999999987</v>
      </c>
      <c r="D49">
        <f t="shared" si="8"/>
        <v>-0.61000000000000121</v>
      </c>
      <c r="E49">
        <f t="shared" si="7"/>
        <v>1.5262592089605604</v>
      </c>
    </row>
    <row r="50" spans="1:11" x14ac:dyDescent="0.25">
      <c r="A50" t="s">
        <v>43</v>
      </c>
      <c r="B50">
        <v>30.51</v>
      </c>
      <c r="C50">
        <f t="shared" si="4"/>
        <v>5.82</v>
      </c>
      <c r="D50">
        <f t="shared" si="8"/>
        <v>-0.23999999999999844</v>
      </c>
      <c r="E50">
        <f t="shared" si="7"/>
        <v>1.1809926614295292</v>
      </c>
    </row>
    <row r="51" spans="1:11" x14ac:dyDescent="0.25">
      <c r="A51" t="s">
        <v>43</v>
      </c>
      <c r="B51">
        <v>22.31</v>
      </c>
      <c r="C51">
        <f t="shared" si="4"/>
        <v>8.8399999999999981</v>
      </c>
      <c r="D51">
        <f t="shared" si="8"/>
        <v>2.0999999999999961</v>
      </c>
      <c r="E51">
        <f t="shared" si="7"/>
        <v>0.23325824788420249</v>
      </c>
    </row>
    <row r="53" spans="1:11" x14ac:dyDescent="0.25">
      <c r="A53" s="1" t="s">
        <v>79</v>
      </c>
    </row>
    <row r="54" spans="1:11" x14ac:dyDescent="0.25">
      <c r="A54" t="s">
        <v>5</v>
      </c>
      <c r="B54">
        <v>11.82</v>
      </c>
    </row>
    <row r="55" spans="1:11" x14ac:dyDescent="0.25">
      <c r="A55" t="s">
        <v>5</v>
      </c>
      <c r="B55">
        <v>13.9</v>
      </c>
    </row>
    <row r="56" spans="1:11" x14ac:dyDescent="0.25">
      <c r="A56" t="s">
        <v>5</v>
      </c>
      <c r="B56">
        <v>15.05</v>
      </c>
    </row>
    <row r="57" spans="1:11" x14ac:dyDescent="0.25">
      <c r="A57" t="s">
        <v>5</v>
      </c>
      <c r="B57">
        <v>14.56</v>
      </c>
    </row>
    <row r="58" spans="1:11" x14ac:dyDescent="0.25">
      <c r="A58" t="s">
        <v>5</v>
      </c>
      <c r="B58">
        <v>14.57</v>
      </c>
    </row>
    <row r="59" spans="1:11" x14ac:dyDescent="0.25">
      <c r="A59" t="s">
        <v>5</v>
      </c>
      <c r="B59">
        <v>15.29</v>
      </c>
    </row>
    <row r="60" spans="1:11" x14ac:dyDescent="0.25">
      <c r="A60" t="s">
        <v>37</v>
      </c>
      <c r="B60">
        <v>12.35</v>
      </c>
    </row>
    <row r="61" spans="1:11" x14ac:dyDescent="0.25">
      <c r="A61" t="s">
        <v>37</v>
      </c>
      <c r="B61">
        <v>15.01</v>
      </c>
      <c r="F61" t="s">
        <v>37</v>
      </c>
      <c r="G61" t="s">
        <v>80</v>
      </c>
      <c r="H61" t="s">
        <v>81</v>
      </c>
      <c r="J61" t="s">
        <v>82</v>
      </c>
      <c r="K61" t="s">
        <v>83</v>
      </c>
    </row>
    <row r="62" spans="1:11" x14ac:dyDescent="0.25">
      <c r="A62" t="s">
        <v>37</v>
      </c>
      <c r="B62">
        <v>17.05</v>
      </c>
      <c r="F62">
        <v>0.93952274921401191</v>
      </c>
      <c r="G62">
        <v>0.29730177875068026</v>
      </c>
      <c r="H62">
        <v>0.77916457966050023</v>
      </c>
      <c r="I62">
        <v>1</v>
      </c>
      <c r="J62">
        <v>0</v>
      </c>
      <c r="K62">
        <f>J62/SQRT(9)</f>
        <v>0</v>
      </c>
    </row>
    <row r="63" spans="1:11" x14ac:dyDescent="0.25">
      <c r="A63" t="s">
        <v>37</v>
      </c>
      <c r="B63">
        <v>15.28</v>
      </c>
      <c r="E63" t="s">
        <v>46</v>
      </c>
      <c r="F63">
        <v>1.26575659397028</v>
      </c>
      <c r="G63">
        <v>0.30778610333622847</v>
      </c>
      <c r="H63">
        <v>1.0867348625260562</v>
      </c>
      <c r="I63">
        <v>1</v>
      </c>
      <c r="J63">
        <f>STDEV(F62:F69)</f>
        <v>1.2809353401631063</v>
      </c>
    </row>
    <row r="64" spans="1:11" x14ac:dyDescent="0.25">
      <c r="A64" t="s">
        <v>37</v>
      </c>
      <c r="B64">
        <v>12.68</v>
      </c>
      <c r="F64">
        <v>0.22067574907266369</v>
      </c>
      <c r="G64">
        <v>0.89502507092797234</v>
      </c>
      <c r="H64">
        <v>0.95263799804393712</v>
      </c>
      <c r="I64">
        <v>1</v>
      </c>
      <c r="J64">
        <f>STDEV(G62:G69)</f>
        <v>0.8870588338673886</v>
      </c>
    </row>
    <row r="65" spans="1:11" x14ac:dyDescent="0.25">
      <c r="A65" t="s">
        <v>37</v>
      </c>
      <c r="B65">
        <v>11.61</v>
      </c>
      <c r="F65">
        <v>1.0352649238413767</v>
      </c>
      <c r="G65">
        <v>0.81790205855777953</v>
      </c>
      <c r="H65">
        <v>1.2657565939702797</v>
      </c>
      <c r="I65">
        <v>1</v>
      </c>
      <c r="J65">
        <f>STDEV(H62:H69)</f>
        <v>0.31754320763575689</v>
      </c>
    </row>
    <row r="66" spans="1:11" x14ac:dyDescent="0.25">
      <c r="A66" t="s">
        <v>6</v>
      </c>
      <c r="B66">
        <v>20.58</v>
      </c>
      <c r="F66">
        <v>0.20877197985709267</v>
      </c>
      <c r="G66">
        <v>1.4948492486349403</v>
      </c>
      <c r="H66">
        <v>1.5910729675098432</v>
      </c>
      <c r="I66">
        <v>1</v>
      </c>
    </row>
    <row r="67" spans="1:11" x14ac:dyDescent="0.25">
      <c r="A67" t="s">
        <v>6</v>
      </c>
      <c r="B67">
        <v>19.23</v>
      </c>
      <c r="F67">
        <v>0.31208263722540303</v>
      </c>
      <c r="G67">
        <v>2.6944671537313729</v>
      </c>
      <c r="H67">
        <v>1.5475649935423887</v>
      </c>
      <c r="I67">
        <v>1</v>
      </c>
    </row>
    <row r="68" spans="1:11" x14ac:dyDescent="0.25">
      <c r="A68" t="s">
        <v>6</v>
      </c>
      <c r="B68">
        <v>29.79</v>
      </c>
      <c r="F68">
        <v>4.1410596953655014</v>
      </c>
      <c r="G68">
        <v>0.15177436054938098</v>
      </c>
      <c r="H68">
        <v>1.0139594797900313</v>
      </c>
      <c r="I68">
        <v>1</v>
      </c>
    </row>
    <row r="69" spans="1:11" x14ac:dyDescent="0.25">
      <c r="A69" t="s">
        <v>6</v>
      </c>
      <c r="B69">
        <v>21.4</v>
      </c>
      <c r="F69">
        <v>1.3013418554419327</v>
      </c>
      <c r="G69" s="11">
        <v>1.8276629004588023</v>
      </c>
      <c r="H69" s="11">
        <v>0.76843759064400774</v>
      </c>
      <c r="I69">
        <v>1</v>
      </c>
    </row>
    <row r="70" spans="1:11" x14ac:dyDescent="0.25">
      <c r="A70" t="s">
        <v>6</v>
      </c>
      <c r="B70">
        <v>15.04</v>
      </c>
      <c r="F70" s="11">
        <v>0.84674531236252804</v>
      </c>
      <c r="I70">
        <v>1</v>
      </c>
    </row>
    <row r="71" spans="1:11" x14ac:dyDescent="0.25">
      <c r="A71" t="s">
        <v>6</v>
      </c>
      <c r="B71">
        <v>23.76</v>
      </c>
      <c r="F71">
        <v>0.60709744219752249</v>
      </c>
      <c r="G71">
        <v>1.3851094681109235</v>
      </c>
      <c r="H71">
        <v>0.60290391384537922</v>
      </c>
      <c r="I71">
        <v>1</v>
      </c>
      <c r="J71">
        <v>0</v>
      </c>
      <c r="K71">
        <v>0</v>
      </c>
    </row>
    <row r="72" spans="1:11" x14ac:dyDescent="0.25">
      <c r="A72" t="s">
        <v>43</v>
      </c>
      <c r="B72">
        <v>20.91</v>
      </c>
      <c r="F72">
        <v>1.7532114426320728</v>
      </c>
      <c r="G72">
        <v>2.8088897514759914</v>
      </c>
      <c r="H72">
        <v>0.88884268116657017</v>
      </c>
      <c r="I72">
        <v>1</v>
      </c>
      <c r="J72">
        <f>STDEV(F71:F79)</f>
        <v>0.68690943805587856</v>
      </c>
    </row>
    <row r="73" spans="1:11" x14ac:dyDescent="0.25">
      <c r="A73" t="s">
        <v>43</v>
      </c>
      <c r="B73">
        <v>15.8</v>
      </c>
      <c r="F73">
        <v>5.5168937268165935E-2</v>
      </c>
      <c r="G73">
        <v>3.2577055026285023E-2</v>
      </c>
      <c r="H73">
        <v>0.1743429582938005</v>
      </c>
      <c r="I73">
        <v>1</v>
      </c>
      <c r="J73">
        <f>STDEV(G71:G79)</f>
        <v>1.0206511397262739</v>
      </c>
    </row>
    <row r="74" spans="1:11" x14ac:dyDescent="0.25">
      <c r="A74" t="s">
        <v>43</v>
      </c>
      <c r="B74">
        <v>21.57</v>
      </c>
      <c r="F74">
        <v>2.0420242514143929</v>
      </c>
      <c r="G74">
        <v>2.6944671537313933</v>
      </c>
      <c r="H74">
        <v>2.9485384345822068</v>
      </c>
      <c r="I74">
        <v>1</v>
      </c>
      <c r="J74">
        <f>STDEV(H71:H79)</f>
        <v>0.91212704218803686</v>
      </c>
    </row>
    <row r="75" spans="1:11" x14ac:dyDescent="0.25">
      <c r="A75" t="s">
        <v>43</v>
      </c>
      <c r="B75">
        <v>25.06</v>
      </c>
      <c r="F75">
        <v>1.0139594797900264</v>
      </c>
      <c r="G75">
        <v>1.197478704618927</v>
      </c>
      <c r="H75">
        <v>2.2038102317532169</v>
      </c>
      <c r="I75">
        <v>1</v>
      </c>
    </row>
    <row r="76" spans="1:11" x14ac:dyDescent="0.25">
      <c r="A76" t="s">
        <v>43</v>
      </c>
      <c r="B76">
        <v>24.69</v>
      </c>
      <c r="F76">
        <v>4.83614060481996E-2</v>
      </c>
      <c r="G76">
        <v>8.5377516047149812E-2</v>
      </c>
      <c r="H76">
        <v>2.3456698984637554</v>
      </c>
      <c r="I76">
        <v>1</v>
      </c>
    </row>
    <row r="77" spans="1:11" x14ac:dyDescent="0.25">
      <c r="A77" t="s">
        <v>43</v>
      </c>
      <c r="B77">
        <v>13.47</v>
      </c>
      <c r="F77">
        <v>0.69255473405546175</v>
      </c>
      <c r="G77">
        <v>0.55864356903610934</v>
      </c>
      <c r="H77">
        <v>1.0497166836230676</v>
      </c>
      <c r="I77">
        <v>1</v>
      </c>
    </row>
    <row r="78" spans="1:11" x14ac:dyDescent="0.25">
      <c r="E78" t="s">
        <v>76</v>
      </c>
      <c r="F78">
        <v>0.61557220667245771</v>
      </c>
      <c r="G78">
        <v>1.021012125707194</v>
      </c>
      <c r="H78">
        <v>1.0643701824533598</v>
      </c>
      <c r="I78">
        <v>1</v>
      </c>
    </row>
    <row r="79" spans="1:11" x14ac:dyDescent="0.25">
      <c r="F79" s="11">
        <v>0.52123288042056026</v>
      </c>
      <c r="G79" s="11">
        <v>0.52485834181153312</v>
      </c>
      <c r="H79" s="11">
        <v>1.7171308728755046</v>
      </c>
      <c r="I79">
        <v>1</v>
      </c>
    </row>
    <row r="80" spans="1:11" x14ac:dyDescent="0.25">
      <c r="F80">
        <v>0.39229204894837499</v>
      </c>
      <c r="G80">
        <v>1.4339552480158286</v>
      </c>
      <c r="H80">
        <v>2.2191389441356879</v>
      </c>
      <c r="I80">
        <v>1</v>
      </c>
      <c r="J80">
        <v>0</v>
      </c>
      <c r="K80">
        <v>0</v>
      </c>
    </row>
    <row r="81" spans="5:13" x14ac:dyDescent="0.25">
      <c r="E81" t="s">
        <v>84</v>
      </c>
      <c r="F81">
        <v>0.70710678118654668</v>
      </c>
      <c r="G81">
        <v>1.6471820345351449</v>
      </c>
      <c r="H81">
        <v>2.3456698984637523</v>
      </c>
      <c r="I81">
        <v>1</v>
      </c>
      <c r="J81">
        <f>STDEV(F80:F88)</f>
        <v>0.91250861681971684</v>
      </c>
    </row>
    <row r="82" spans="5:13" x14ac:dyDescent="0.25">
      <c r="F82">
        <v>2.1435469250725885</v>
      </c>
      <c r="G82">
        <v>1.8150383106343231</v>
      </c>
      <c r="H82">
        <v>4.1410596953655121</v>
      </c>
      <c r="I82">
        <v>1</v>
      </c>
      <c r="J82">
        <f>STDEV(G80:G88)</f>
        <v>1.0007827269288552</v>
      </c>
      <c r="L82" s="15" t="s">
        <v>95</v>
      </c>
      <c r="M82" t="s">
        <v>94</v>
      </c>
    </row>
    <row r="83" spans="5:13" x14ac:dyDescent="0.25">
      <c r="F83">
        <v>1.6245047927124703</v>
      </c>
      <c r="G83">
        <v>2.3619853228590579</v>
      </c>
      <c r="H83">
        <v>1.0210121257071929</v>
      </c>
      <c r="I83">
        <v>1</v>
      </c>
      <c r="J83">
        <f>STDEV(H80:H88)</f>
        <v>1.1010782942103401</v>
      </c>
      <c r="M83">
        <f>_xlfn.T.TEST(H80:H88,I80:I88,2,2)</f>
        <v>5.0095357186302023E-2</v>
      </c>
    </row>
    <row r="84" spans="5:13" x14ac:dyDescent="0.25">
      <c r="F84">
        <v>2.9896984972698801</v>
      </c>
      <c r="G84">
        <v>2.6313155798158082E-3</v>
      </c>
      <c r="H84">
        <v>0.69873935230946405</v>
      </c>
      <c r="I84">
        <v>1</v>
      </c>
    </row>
    <row r="85" spans="5:13" x14ac:dyDescent="0.25">
      <c r="F85">
        <v>1.6934906247250563</v>
      </c>
      <c r="G85">
        <v>6.2151287793352928E-3</v>
      </c>
      <c r="H85">
        <v>1.9453098948245697</v>
      </c>
      <c r="I85">
        <v>1</v>
      </c>
    </row>
    <row r="86" spans="5:13" x14ac:dyDescent="0.25">
      <c r="F86">
        <v>0.479632059662632</v>
      </c>
      <c r="G86">
        <v>0.59873935230946429</v>
      </c>
      <c r="H86">
        <v>1</v>
      </c>
      <c r="I86">
        <v>1</v>
      </c>
    </row>
    <row r="87" spans="5:13" x14ac:dyDescent="0.25">
      <c r="F87">
        <v>0.44135149814532693</v>
      </c>
      <c r="G87">
        <v>1.3755418181397427</v>
      </c>
      <c r="H87">
        <v>0.68302012837719739</v>
      </c>
      <c r="I87">
        <v>1</v>
      </c>
    </row>
    <row r="88" spans="5:13" x14ac:dyDescent="0.25">
      <c r="F88" s="11">
        <v>0.77916457966049923</v>
      </c>
      <c r="G88" s="11">
        <v>2.9281713918912518</v>
      </c>
      <c r="H88" s="11">
        <v>1.9453098948245746</v>
      </c>
      <c r="I88">
        <v>1</v>
      </c>
    </row>
    <row r="89" spans="5:13" x14ac:dyDescent="0.25">
      <c r="F89">
        <v>0.41754395971418479</v>
      </c>
      <c r="G89">
        <v>1.5368751812880095</v>
      </c>
      <c r="H89">
        <v>2.7132086548953462</v>
      </c>
      <c r="I89">
        <v>1</v>
      </c>
      <c r="J89">
        <v>0</v>
      </c>
      <c r="K89">
        <v>0</v>
      </c>
    </row>
    <row r="90" spans="5:13" x14ac:dyDescent="0.25">
      <c r="F90">
        <v>0.54714685063036939</v>
      </c>
      <c r="G90">
        <v>0.67830216372383578</v>
      </c>
      <c r="H90">
        <v>1.7776853623331403</v>
      </c>
      <c r="I90">
        <v>1</v>
      </c>
      <c r="J90">
        <f>STDEV(F89:F97)</f>
        <v>0.91805866625213839</v>
      </c>
    </row>
    <row r="91" spans="5:13" x14ac:dyDescent="0.25">
      <c r="F91">
        <v>2.5140267490436536</v>
      </c>
      <c r="G91">
        <v>1.8025009252216577</v>
      </c>
      <c r="H91">
        <v>1.5157165665103958</v>
      </c>
      <c r="I91">
        <v>1</v>
      </c>
      <c r="J91">
        <f>STDEV(G89:G97)</f>
        <v>0.7355237523338074</v>
      </c>
    </row>
    <row r="92" spans="5:13" x14ac:dyDescent="0.25">
      <c r="F92">
        <v>0.10366494322680526</v>
      </c>
      <c r="G92">
        <v>2.3294671729369067</v>
      </c>
      <c r="H92">
        <v>1.5262592089605604</v>
      </c>
      <c r="I92">
        <v>1</v>
      </c>
      <c r="J92">
        <f>STDEV(H89:H97)</f>
        <v>0.73310712047999926</v>
      </c>
    </row>
    <row r="93" spans="5:13" x14ac:dyDescent="0.25">
      <c r="F93">
        <v>2.2561393680038969E-2</v>
      </c>
      <c r="G93">
        <v>0.17313868351386544</v>
      </c>
      <c r="H93">
        <v>1.1809926614295292</v>
      </c>
      <c r="I93">
        <v>1</v>
      </c>
    </row>
    <row r="94" spans="5:13" x14ac:dyDescent="0.25">
      <c r="F94">
        <v>7.9660039207453959E-2</v>
      </c>
      <c r="G94">
        <v>1.328685814096515</v>
      </c>
      <c r="H94">
        <v>0.23325824788420249</v>
      </c>
      <c r="I94">
        <v>1</v>
      </c>
    </row>
    <row r="95" spans="5:13" x14ac:dyDescent="0.25">
      <c r="F95">
        <v>0.95263799804393612</v>
      </c>
      <c r="G95">
        <v>0.52850902028069024</v>
      </c>
      <c r="H95">
        <v>1.61328351844425</v>
      </c>
      <c r="I95">
        <v>1</v>
      </c>
    </row>
    <row r="96" spans="5:13" x14ac:dyDescent="0.25">
      <c r="E96" t="s">
        <v>85</v>
      </c>
      <c r="F96">
        <v>0.59873935230946351</v>
      </c>
      <c r="G96">
        <v>2.1287403649067169</v>
      </c>
      <c r="H96">
        <v>2.2038102317532169</v>
      </c>
      <c r="I96">
        <v>1</v>
      </c>
    </row>
    <row r="97" spans="5:13" x14ac:dyDescent="0.25">
      <c r="F97" s="11">
        <v>2.1885874025214775</v>
      </c>
      <c r="G97" s="11">
        <v>1.1566881839052852</v>
      </c>
      <c r="H97" s="11">
        <v>0.76843759064400574</v>
      </c>
      <c r="I97">
        <v>1</v>
      </c>
    </row>
    <row r="98" spans="5:13" x14ac:dyDescent="0.25">
      <c r="F98">
        <v>1.4339552480158286</v>
      </c>
      <c r="G98">
        <v>1.3013418554419343</v>
      </c>
      <c r="H98">
        <v>3.2490095854249406</v>
      </c>
      <c r="I98">
        <v>1</v>
      </c>
    </row>
    <row r="99" spans="5:13" x14ac:dyDescent="0.25">
      <c r="F99">
        <v>0.48971014879346425</v>
      </c>
      <c r="G99">
        <v>0.58641747461593885</v>
      </c>
      <c r="H99">
        <v>3.2580909968560499</v>
      </c>
      <c r="I99">
        <v>1</v>
      </c>
      <c r="J99">
        <v>0</v>
      </c>
      <c r="K99">
        <v>0</v>
      </c>
    </row>
    <row r="100" spans="5:13" x14ac:dyDescent="0.25">
      <c r="F100">
        <v>3.6553258009176046</v>
      </c>
      <c r="G100">
        <v>1.6021397551792438</v>
      </c>
      <c r="H100">
        <v>3.0951299870847815</v>
      </c>
      <c r="I100">
        <v>1</v>
      </c>
      <c r="J100">
        <f>STDEV(F98:F106)</f>
        <v>1.2883016338050002</v>
      </c>
    </row>
    <row r="101" spans="5:13" x14ac:dyDescent="0.25">
      <c r="F101">
        <v>1.3792234317041484E-2</v>
      </c>
      <c r="G101">
        <v>1.7724983502288294E-3</v>
      </c>
      <c r="H101">
        <v>1.3660402567543966</v>
      </c>
      <c r="I101">
        <v>1</v>
      </c>
      <c r="J101">
        <f>STDEV(G98:G106)</f>
        <v>0.79137196157415435</v>
      </c>
      <c r="L101" s="15" t="s">
        <v>95</v>
      </c>
      <c r="M101" t="s">
        <v>94</v>
      </c>
    </row>
    <row r="102" spans="5:13" x14ac:dyDescent="0.25">
      <c r="E102" t="s">
        <v>78</v>
      </c>
      <c r="F102">
        <v>0.18301071199320376</v>
      </c>
      <c r="G102">
        <v>2.1435469250725885</v>
      </c>
      <c r="H102">
        <v>1.2745606273192618</v>
      </c>
      <c r="I102">
        <v>1</v>
      </c>
      <c r="J102">
        <f>STDEV(H98:H106)</f>
        <v>1.0578838692161945</v>
      </c>
      <c r="M102">
        <f>_xlfn.T.TEST(I98:I106,H98:H106,2,2)</f>
        <v>3.6537124646460972E-2</v>
      </c>
    </row>
    <row r="103" spans="5:13" x14ac:dyDescent="0.25">
      <c r="F103">
        <v>1.1250584846888108</v>
      </c>
      <c r="G103">
        <v>3.4915223064756883E-2</v>
      </c>
      <c r="H103">
        <v>1.0424657608411216</v>
      </c>
      <c r="I103">
        <v>1</v>
      </c>
    </row>
    <row r="104" spans="5:13" x14ac:dyDescent="0.25">
      <c r="F104">
        <v>7.391075365043717E-3</v>
      </c>
      <c r="G104">
        <v>9.150535599660152E-2</v>
      </c>
      <c r="H104">
        <v>0.87055056329612457</v>
      </c>
      <c r="I104">
        <v>1</v>
      </c>
    </row>
    <row r="105" spans="5:13" x14ac:dyDescent="0.25">
      <c r="F105">
        <v>0.11990801491565815</v>
      </c>
      <c r="G105">
        <v>0.57434917749851722</v>
      </c>
      <c r="H105">
        <v>1.0643701824533598</v>
      </c>
      <c r="I105">
        <v>1</v>
      </c>
    </row>
    <row r="106" spans="5:13" x14ac:dyDescent="0.25">
      <c r="F106">
        <v>2.5491212546385236</v>
      </c>
      <c r="G106">
        <v>4.9721030234682537E-2</v>
      </c>
      <c r="H106">
        <v>1.0210121257071954</v>
      </c>
      <c r="I106">
        <v>1</v>
      </c>
    </row>
    <row r="140" spans="15:15" x14ac:dyDescent="0.25">
      <c r="O140" s="12"/>
    </row>
    <row r="141" spans="15:15" x14ac:dyDescent="0.25">
      <c r="O14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workbookViewId="0">
      <selection activeCell="E16" sqref="E16"/>
    </sheetView>
  </sheetViews>
  <sheetFormatPr defaultColWidth="8.85546875" defaultRowHeight="15" x14ac:dyDescent="0.25"/>
  <cols>
    <col min="1" max="1" width="13.85546875" customWidth="1"/>
    <col min="3" max="3" width="10.85546875" customWidth="1"/>
    <col min="5" max="5" width="15.28515625" customWidth="1"/>
  </cols>
  <sheetData>
    <row r="1" spans="1:6" x14ac:dyDescent="0.25">
      <c r="B1" t="s">
        <v>46</v>
      </c>
      <c r="C1" t="s">
        <v>47</v>
      </c>
      <c r="D1" t="s">
        <v>50</v>
      </c>
      <c r="E1" t="s">
        <v>51</v>
      </c>
      <c r="F1" t="s">
        <v>54</v>
      </c>
    </row>
    <row r="2" spans="1:6" x14ac:dyDescent="0.25">
      <c r="A2" t="s">
        <v>5</v>
      </c>
      <c r="B2">
        <v>176.54499999999999</v>
      </c>
      <c r="C2">
        <f>255-B2</f>
        <v>78.455000000000013</v>
      </c>
      <c r="D2">
        <v>194.291</v>
      </c>
      <c r="E2">
        <f>255-D2</f>
        <v>60.709000000000003</v>
      </c>
      <c r="F2">
        <f>C2-E2</f>
        <v>17.746000000000009</v>
      </c>
    </row>
    <row r="3" spans="1:6" x14ac:dyDescent="0.25">
      <c r="A3" t="s">
        <v>52</v>
      </c>
      <c r="B3">
        <v>196.81100000000001</v>
      </c>
      <c r="C3">
        <f t="shared" ref="C3:C5" si="0">255-B3</f>
        <v>58.188999999999993</v>
      </c>
      <c r="D3">
        <v>198.14</v>
      </c>
      <c r="E3">
        <f t="shared" ref="E3:E5" si="1">255-D3</f>
        <v>56.860000000000014</v>
      </c>
      <c r="F3">
        <f t="shared" ref="F3:F5" si="2">C3-E3</f>
        <v>1.3289999999999793</v>
      </c>
    </row>
    <row r="4" spans="1:6" x14ac:dyDescent="0.25">
      <c r="A4" t="s">
        <v>6</v>
      </c>
      <c r="B4">
        <v>161.09</v>
      </c>
      <c r="C4">
        <f t="shared" si="0"/>
        <v>93.91</v>
      </c>
      <c r="D4">
        <v>191.95400000000001</v>
      </c>
      <c r="E4">
        <f t="shared" si="1"/>
        <v>63.045999999999992</v>
      </c>
      <c r="F4">
        <f t="shared" si="2"/>
        <v>30.864000000000004</v>
      </c>
    </row>
    <row r="5" spans="1:6" x14ac:dyDescent="0.25">
      <c r="A5" t="s">
        <v>53</v>
      </c>
      <c r="B5">
        <v>195.834</v>
      </c>
      <c r="C5">
        <f t="shared" si="0"/>
        <v>59.165999999999997</v>
      </c>
      <c r="D5">
        <v>195.798</v>
      </c>
      <c r="E5">
        <f t="shared" si="1"/>
        <v>59.201999999999998</v>
      </c>
      <c r="F5">
        <f t="shared" si="2"/>
        <v>-3.6000000000001364E-2</v>
      </c>
    </row>
    <row r="7" spans="1:6" x14ac:dyDescent="0.25">
      <c r="B7" t="s">
        <v>48</v>
      </c>
      <c r="C7" t="s">
        <v>49</v>
      </c>
      <c r="D7" t="s">
        <v>50</v>
      </c>
      <c r="E7" t="s">
        <v>51</v>
      </c>
      <c r="F7" t="s">
        <v>54</v>
      </c>
    </row>
    <row r="8" spans="1:6" x14ac:dyDescent="0.25">
      <c r="A8" t="s">
        <v>5</v>
      </c>
      <c r="B8">
        <v>58.975999999999999</v>
      </c>
      <c r="C8">
        <f>255-B8</f>
        <v>196.024</v>
      </c>
      <c r="D8">
        <v>173.13900000000001</v>
      </c>
      <c r="E8">
        <f>255-D8</f>
        <v>81.86099999999999</v>
      </c>
      <c r="F8">
        <f>C8-E8</f>
        <v>114.16300000000001</v>
      </c>
    </row>
    <row r="9" spans="1:6" x14ac:dyDescent="0.25">
      <c r="A9" t="s">
        <v>14</v>
      </c>
      <c r="B9">
        <v>99.507999999999996</v>
      </c>
      <c r="C9">
        <f t="shared" ref="C9:C11" si="3">255-B9</f>
        <v>155.49200000000002</v>
      </c>
      <c r="D9">
        <v>173.001</v>
      </c>
      <c r="E9">
        <f t="shared" ref="E9:E11" si="4">255-D9</f>
        <v>81.998999999999995</v>
      </c>
      <c r="F9">
        <f t="shared" ref="F9:F11" si="5">C9-E9</f>
        <v>73.493000000000023</v>
      </c>
    </row>
    <row r="10" spans="1:6" x14ac:dyDescent="0.25">
      <c r="A10" t="s">
        <v>6</v>
      </c>
      <c r="B10">
        <v>92.533000000000001</v>
      </c>
      <c r="C10">
        <f t="shared" si="3"/>
        <v>162.46699999999998</v>
      </c>
      <c r="D10">
        <v>173.96899999999999</v>
      </c>
      <c r="E10">
        <f t="shared" si="4"/>
        <v>81.031000000000006</v>
      </c>
      <c r="F10">
        <f t="shared" si="5"/>
        <v>81.435999999999979</v>
      </c>
    </row>
    <row r="11" spans="1:6" x14ac:dyDescent="0.25">
      <c r="A11" t="s">
        <v>17</v>
      </c>
      <c r="B11">
        <v>56.965000000000003</v>
      </c>
      <c r="C11">
        <f t="shared" si="3"/>
        <v>198.035</v>
      </c>
      <c r="D11">
        <v>173.959</v>
      </c>
      <c r="E11">
        <f t="shared" si="4"/>
        <v>81.040999999999997</v>
      </c>
      <c r="F11">
        <f t="shared" si="5"/>
        <v>116.994</v>
      </c>
    </row>
    <row r="12" spans="1:6" x14ac:dyDescent="0.25">
      <c r="E12" t="s">
        <v>36</v>
      </c>
    </row>
    <row r="13" spans="1:6" x14ac:dyDescent="0.25">
      <c r="C13" t="s">
        <v>5</v>
      </c>
      <c r="D13">
        <f>F2/F8</f>
        <v>0.15544440843355559</v>
      </c>
      <c r="E13">
        <f>D13/D13</f>
        <v>1</v>
      </c>
    </row>
    <row r="14" spans="1:6" x14ac:dyDescent="0.25">
      <c r="C14" t="s">
        <v>14</v>
      </c>
      <c r="D14">
        <f t="shared" ref="D14:D16" si="6">F3/F9</f>
        <v>1.8083354877334968E-2</v>
      </c>
      <c r="E14">
        <f>D14/D13</f>
        <v>0.11633326061429004</v>
      </c>
    </row>
    <row r="15" spans="1:6" x14ac:dyDescent="0.25">
      <c r="C15" t="s">
        <v>6</v>
      </c>
      <c r="D15">
        <f t="shared" si="6"/>
        <v>0.37899700378211126</v>
      </c>
      <c r="E15">
        <f>D15/D13</f>
        <v>2.4381514111786968</v>
      </c>
    </row>
    <row r="16" spans="1:6" x14ac:dyDescent="0.25">
      <c r="C16" t="s">
        <v>17</v>
      </c>
      <c r="D16">
        <f t="shared" si="6"/>
        <v>-3.0770808759424725E-4</v>
      </c>
      <c r="E1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81384-FF58-114A-99B5-24EA190234FC}">
  <dimension ref="A1:G32"/>
  <sheetViews>
    <sheetView workbookViewId="0">
      <selection activeCell="G36" sqref="G36"/>
    </sheetView>
  </sheetViews>
  <sheetFormatPr defaultColWidth="11.42578125" defaultRowHeight="15" x14ac:dyDescent="0.25"/>
  <sheetData>
    <row r="1" spans="1:5" x14ac:dyDescent="0.25">
      <c r="A1" s="13" t="s">
        <v>101</v>
      </c>
      <c r="B1" s="13"/>
      <c r="C1" s="13"/>
      <c r="D1" s="13"/>
      <c r="E1" s="13"/>
    </row>
    <row r="2" spans="1:5" x14ac:dyDescent="0.25">
      <c r="A2">
        <v>5</v>
      </c>
      <c r="B2">
        <v>6</v>
      </c>
      <c r="C2">
        <v>7</v>
      </c>
      <c r="D2">
        <v>8</v>
      </c>
      <c r="E2">
        <v>9</v>
      </c>
    </row>
    <row r="3" spans="1:5" x14ac:dyDescent="0.25">
      <c r="A3">
        <v>0.1474</v>
      </c>
      <c r="B3">
        <v>0.215</v>
      </c>
      <c r="C3">
        <v>0.14219999999999999</v>
      </c>
      <c r="D3">
        <v>0.50580000000000003</v>
      </c>
      <c r="E3">
        <v>0.69269999999999998</v>
      </c>
    </row>
    <row r="4" spans="1:5" x14ac:dyDescent="0.25">
      <c r="A4">
        <v>0.12479999999999999</v>
      </c>
      <c r="B4">
        <v>0.38669999999999999</v>
      </c>
      <c r="C4">
        <v>9.5600000000000004E-2</v>
      </c>
      <c r="D4">
        <v>0.59160000000000001</v>
      </c>
      <c r="E4">
        <v>0.2329</v>
      </c>
    </row>
    <row r="5" spans="1:5" x14ac:dyDescent="0.25">
      <c r="A5">
        <v>0.1014</v>
      </c>
      <c r="B5">
        <v>0.1215</v>
      </c>
      <c r="C5">
        <v>8.5400000000000004E-2</v>
      </c>
      <c r="D5">
        <v>0.71899999999999997</v>
      </c>
      <c r="E5">
        <v>0.17299999999999999</v>
      </c>
    </row>
    <row r="6" spans="1:5" x14ac:dyDescent="0.25">
      <c r="A6">
        <v>0.10489999999999999</v>
      </c>
      <c r="B6">
        <v>0.22819999999999999</v>
      </c>
      <c r="C6">
        <v>0.47910000000000003</v>
      </c>
      <c r="D6">
        <v>1.3364</v>
      </c>
      <c r="E6">
        <v>0.58960000000000001</v>
      </c>
    </row>
    <row r="7" spans="1:5" x14ac:dyDescent="0.25">
      <c r="A7">
        <v>0.1222</v>
      </c>
      <c r="B7">
        <v>9.8699999999999996E-2</v>
      </c>
      <c r="C7">
        <v>0.37869999999999998</v>
      </c>
      <c r="D7">
        <v>1.4659</v>
      </c>
      <c r="E7">
        <v>1.2153</v>
      </c>
    </row>
    <row r="8" spans="1:5" x14ac:dyDescent="0.25">
      <c r="A8">
        <v>0.51600000000000001</v>
      </c>
      <c r="B8">
        <v>0.58779999999999999</v>
      </c>
      <c r="C8">
        <v>0.4743</v>
      </c>
      <c r="D8">
        <v>0.41930000000000001</v>
      </c>
      <c r="E8">
        <v>0.61119999999999997</v>
      </c>
    </row>
    <row r="9" spans="1:5" x14ac:dyDescent="0.25">
      <c r="A9">
        <v>0.3054</v>
      </c>
      <c r="B9">
        <v>8.6900000000000005E-2</v>
      </c>
      <c r="C9">
        <v>0.3916</v>
      </c>
      <c r="D9">
        <v>0.66049999999999998</v>
      </c>
      <c r="E9">
        <v>0.77759999999999996</v>
      </c>
    </row>
    <row r="10" spans="1:5" x14ac:dyDescent="0.25">
      <c r="A10">
        <v>0.1507</v>
      </c>
      <c r="B10">
        <v>0.104</v>
      </c>
      <c r="C10">
        <v>0.70940000000000003</v>
      </c>
      <c r="D10">
        <v>1.0471999999999999</v>
      </c>
    </row>
    <row r="11" spans="1:5" x14ac:dyDescent="0.25">
      <c r="A11">
        <v>5</v>
      </c>
      <c r="B11">
        <v>6</v>
      </c>
      <c r="C11">
        <v>7</v>
      </c>
      <c r="D11">
        <v>8</v>
      </c>
      <c r="E11">
        <v>9</v>
      </c>
    </row>
    <row r="12" spans="1:5" x14ac:dyDescent="0.25">
      <c r="A12">
        <v>0.1457</v>
      </c>
      <c r="B12">
        <v>0.21390000000000001</v>
      </c>
      <c r="C12">
        <v>0.1482</v>
      </c>
      <c r="D12">
        <v>0.50590000000000002</v>
      </c>
      <c r="E12">
        <v>0.69030000000000002</v>
      </c>
    </row>
    <row r="13" spans="1:5" x14ac:dyDescent="0.25">
      <c r="A13">
        <v>0.12709999999999999</v>
      </c>
      <c r="B13">
        <v>0.38729999999999998</v>
      </c>
      <c r="C13">
        <v>9.69E-2</v>
      </c>
      <c r="D13">
        <v>0.58160000000000001</v>
      </c>
      <c r="E13">
        <v>0.2354</v>
      </c>
    </row>
    <row r="14" spans="1:5" x14ac:dyDescent="0.25">
      <c r="A14">
        <v>0.1042</v>
      </c>
      <c r="B14">
        <v>0.1197</v>
      </c>
      <c r="C14">
        <v>8.5599999999999996E-2</v>
      </c>
      <c r="D14">
        <v>0.71989999999999998</v>
      </c>
      <c r="E14">
        <v>0.17480000000000001</v>
      </c>
    </row>
    <row r="15" spans="1:5" x14ac:dyDescent="0.25">
      <c r="A15">
        <v>0.10580000000000001</v>
      </c>
      <c r="B15">
        <v>0.2278</v>
      </c>
      <c r="C15">
        <v>0.47589999999999999</v>
      </c>
      <c r="D15">
        <v>1.3064</v>
      </c>
      <c r="E15">
        <v>0.58240000000000003</v>
      </c>
    </row>
    <row r="16" spans="1:5" x14ac:dyDescent="0.25">
      <c r="A16">
        <v>0.122</v>
      </c>
      <c r="B16">
        <v>9.9900000000000003E-2</v>
      </c>
      <c r="C16">
        <v>0.37869999999999998</v>
      </c>
      <c r="D16">
        <v>1.4112</v>
      </c>
      <c r="E16">
        <v>1.1923999999999999</v>
      </c>
    </row>
    <row r="17" spans="1:7" x14ac:dyDescent="0.25">
      <c r="A17">
        <v>0.51580000000000004</v>
      </c>
      <c r="B17">
        <v>0.57750000000000001</v>
      </c>
      <c r="C17">
        <v>0.47710000000000002</v>
      </c>
      <c r="D17">
        <v>0.42170000000000002</v>
      </c>
      <c r="E17">
        <v>0.61160000000000003</v>
      </c>
    </row>
    <row r="18" spans="1:7" x14ac:dyDescent="0.25">
      <c r="A18">
        <v>0.30380000000000001</v>
      </c>
      <c r="B18">
        <v>8.6999999999999994E-2</v>
      </c>
      <c r="C18">
        <v>0.39029999999999998</v>
      </c>
      <c r="D18">
        <v>0.66590000000000005</v>
      </c>
      <c r="E18">
        <v>0.92400000000000004</v>
      </c>
    </row>
    <row r="19" spans="1:7" x14ac:dyDescent="0.25">
      <c r="A19">
        <v>0.1484</v>
      </c>
      <c r="B19">
        <v>0.10299999999999999</v>
      </c>
      <c r="C19">
        <v>0.71889999999999998</v>
      </c>
      <c r="D19">
        <v>1.0281</v>
      </c>
    </row>
    <row r="21" spans="1:7" x14ac:dyDescent="0.25">
      <c r="B21" s="13" t="s">
        <v>69</v>
      </c>
      <c r="C21" s="13"/>
      <c r="D21" s="13"/>
    </row>
    <row r="22" spans="1:7" x14ac:dyDescent="0.25">
      <c r="A22" t="s">
        <v>5</v>
      </c>
      <c r="B22">
        <v>119.5904</v>
      </c>
      <c r="C22">
        <v>84.618690000000001</v>
      </c>
      <c r="D22">
        <v>99.909773999999999</v>
      </c>
    </row>
    <row r="23" spans="1:7" x14ac:dyDescent="0.25">
      <c r="A23" t="s">
        <v>37</v>
      </c>
      <c r="B23">
        <v>4.6067549999999997</v>
      </c>
      <c r="C23">
        <v>5.8807729999999996</v>
      </c>
      <c r="D23">
        <v>21.18093</v>
      </c>
    </row>
    <row r="24" spans="1:7" x14ac:dyDescent="0.25">
      <c r="A24" t="s">
        <v>6</v>
      </c>
      <c r="B24">
        <v>94.099968536058753</v>
      </c>
      <c r="C24">
        <v>102.01233603489243</v>
      </c>
      <c r="D24">
        <v>94.015651373331281</v>
      </c>
    </row>
    <row r="25" spans="1:7" x14ac:dyDescent="0.25">
      <c r="A25" t="s">
        <v>43</v>
      </c>
      <c r="B25">
        <v>74.921998874737852</v>
      </c>
      <c r="C25">
        <v>58.900226757369609</v>
      </c>
      <c r="D25">
        <v>56.897350000000003</v>
      </c>
    </row>
    <row r="28" spans="1:7" x14ac:dyDescent="0.25">
      <c r="E28" s="1" t="s">
        <v>73</v>
      </c>
      <c r="F28" s="1" t="s">
        <v>70</v>
      </c>
      <c r="G28" s="1" t="s">
        <v>71</v>
      </c>
    </row>
    <row r="29" spans="1:7" x14ac:dyDescent="0.25">
      <c r="A29" t="s">
        <v>5</v>
      </c>
      <c r="B29">
        <v>1</v>
      </c>
      <c r="C29">
        <v>1</v>
      </c>
      <c r="D29">
        <v>1</v>
      </c>
      <c r="E29" s="1">
        <v>1</v>
      </c>
      <c r="F29">
        <v>0</v>
      </c>
      <c r="G29">
        <v>0</v>
      </c>
    </row>
    <row r="30" spans="1:7" x14ac:dyDescent="0.25">
      <c r="A30" t="s">
        <v>37</v>
      </c>
      <c r="B30">
        <v>3.8521110390131647E-2</v>
      </c>
      <c r="C30">
        <v>6.9497329727037843E-2</v>
      </c>
      <c r="D30">
        <v>0.21200057964298868</v>
      </c>
      <c r="E30" s="1">
        <v>0.1066730065867194</v>
      </c>
      <c r="F30">
        <v>9.2521915109582756E-2</v>
      </c>
      <c r="G30">
        <v>5.341755259445731E-2</v>
      </c>
    </row>
    <row r="31" spans="1:7" x14ac:dyDescent="0.25">
      <c r="A31" t="s">
        <v>6</v>
      </c>
      <c r="B31">
        <v>0.78685219328690892</v>
      </c>
      <c r="C31">
        <v>1.2055532416643702</v>
      </c>
      <c r="D31">
        <v>0.94100554539670245</v>
      </c>
      <c r="E31" s="1">
        <v>0.97780366011599396</v>
      </c>
      <c r="F31">
        <v>0.21176217299901914</v>
      </c>
      <c r="G31">
        <v>0.12226094758516381</v>
      </c>
    </row>
    <row r="32" spans="1:7" x14ac:dyDescent="0.25">
      <c r="A32" t="s">
        <v>72</v>
      </c>
      <c r="B32">
        <v>0.62648840437642028</v>
      </c>
      <c r="C32">
        <v>0.69606639806607273</v>
      </c>
      <c r="D32">
        <v>0.56948732563442694</v>
      </c>
      <c r="E32" s="1">
        <v>0.63068070935897336</v>
      </c>
      <c r="F32">
        <v>6.3393587690033865E-2</v>
      </c>
      <c r="G32">
        <v>3.6600304917737199E-2</v>
      </c>
    </row>
  </sheetData>
  <mergeCells count="2">
    <mergeCell ref="A1:E1"/>
    <mergeCell ref="B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 ME</vt:lpstr>
      <vt:lpstr>HMT activity</vt:lpstr>
      <vt:lpstr>DNMT activity</vt:lpstr>
      <vt:lpstr>BHMT SNP densitometry</vt:lpstr>
      <vt:lpstr>PCR analysis 1-2</vt:lpstr>
      <vt:lpstr>PCR analysis 2-2</vt:lpstr>
      <vt:lpstr>siRNA densitometry</vt:lpstr>
      <vt:lpstr>S2 HMT Assay</vt:lpstr>
    </vt:vector>
  </TitlesOfParts>
  <Company>Kent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Sternbach, Sarah</dc:creator>
  <cp:lastModifiedBy>Sternbach, Sarah</cp:lastModifiedBy>
  <dcterms:created xsi:type="dcterms:W3CDTF">2020-05-13T18:37:19Z</dcterms:created>
  <dcterms:modified xsi:type="dcterms:W3CDTF">2021-04-26T14:17:32Z</dcterms:modified>
</cp:coreProperties>
</file>