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filterPrivacy="1"/>
  <mc:AlternateContent xmlns:mc="http://schemas.openxmlformats.org/markup-compatibility/2006">
    <mc:Choice Requires="x15">
      <x15ac:absPath xmlns:x15ac="http://schemas.microsoft.com/office/spreadsheetml/2010/11/ac" url="/Users/jonciwolff/Desktop/JEB Dryad/Respirometry/"/>
    </mc:Choice>
  </mc:AlternateContent>
  <bookViews>
    <workbookView xWindow="40" yWindow="500" windowWidth="25080" windowHeight="13620" activeTab="5"/>
  </bookViews>
  <sheets>
    <sheet name="Instr Bckgd" sheetId="5" r:id="rId1"/>
    <sheet name="Haw 15j M" sheetId="4" r:id="rId2"/>
    <sheet name="Haw 25j M" sheetId="7" r:id="rId3"/>
    <sheet name="Haw 15j F" sheetId="13" r:id="rId4"/>
    <sheet name="Haw 25j F" sheetId="15" r:id="rId5"/>
    <sheet name="Feuil1" sheetId="1" r:id="rId6"/>
  </sheets>
  <definedNames>
    <definedName name="_xlnm._FilterDatabase" localSheetId="0" hidden="1">'Instr Bckgd'!$A$1:$AL$42</definedName>
    <definedName name="_xlnm.Print_Area" localSheetId="0">'Instr Bckgd'!$A$1:$H$42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3" l="1"/>
  <c r="E20" i="13"/>
  <c r="F20" i="13"/>
  <c r="G20" i="13"/>
  <c r="H20" i="13"/>
  <c r="I20" i="13"/>
  <c r="J2" i="13"/>
  <c r="J3" i="13"/>
  <c r="J4" i="13"/>
  <c r="J5" i="13"/>
  <c r="J6" i="13"/>
  <c r="J7" i="13"/>
  <c r="J8" i="13"/>
  <c r="J9" i="13"/>
  <c r="J10" i="13"/>
  <c r="J11" i="13"/>
  <c r="J20" i="13"/>
  <c r="K2" i="13"/>
  <c r="K3" i="13"/>
  <c r="K4" i="13"/>
  <c r="K5" i="13"/>
  <c r="K6" i="13"/>
  <c r="K7" i="13"/>
  <c r="K8" i="13"/>
  <c r="K9" i="13"/>
  <c r="K10" i="13"/>
  <c r="K11" i="13"/>
  <c r="K20" i="13"/>
  <c r="L2" i="13"/>
  <c r="L3" i="13"/>
  <c r="L4" i="13"/>
  <c r="L5" i="13"/>
  <c r="L6" i="13"/>
  <c r="L7" i="13"/>
  <c r="L8" i="13"/>
  <c r="L9" i="13"/>
  <c r="L10" i="13"/>
  <c r="L11" i="13"/>
  <c r="L20" i="13"/>
  <c r="M20" i="13"/>
  <c r="N2" i="13"/>
  <c r="N3" i="13"/>
  <c r="N4" i="13"/>
  <c r="N5" i="13"/>
  <c r="N6" i="13"/>
  <c r="N7" i="13"/>
  <c r="N8" i="13"/>
  <c r="N9" i="13"/>
  <c r="N10" i="13"/>
  <c r="N11" i="13"/>
  <c r="N20" i="13"/>
  <c r="O2" i="13"/>
  <c r="O3" i="13"/>
  <c r="O4" i="13"/>
  <c r="O5" i="13"/>
  <c r="O6" i="13"/>
  <c r="O7" i="13"/>
  <c r="O8" i="13"/>
  <c r="O9" i="13"/>
  <c r="O10" i="13"/>
  <c r="O11" i="13"/>
  <c r="O20" i="13"/>
  <c r="P2" i="13"/>
  <c r="P3" i="13"/>
  <c r="P4" i="13"/>
  <c r="P5" i="13"/>
  <c r="P6" i="13"/>
  <c r="P7" i="13"/>
  <c r="P8" i="13"/>
  <c r="P9" i="13"/>
  <c r="P10" i="13"/>
  <c r="P11" i="13"/>
  <c r="P20" i="13"/>
  <c r="Q2" i="13"/>
  <c r="Q3" i="13"/>
  <c r="Q4" i="13"/>
  <c r="Q5" i="13"/>
  <c r="Q6" i="13"/>
  <c r="Q7" i="13"/>
  <c r="Q8" i="13"/>
  <c r="Q9" i="13"/>
  <c r="Q10" i="13"/>
  <c r="Q11" i="13"/>
  <c r="Q20" i="13"/>
  <c r="R2" i="13"/>
  <c r="R3" i="13"/>
  <c r="R4" i="13"/>
  <c r="R5" i="13"/>
  <c r="R6" i="13"/>
  <c r="R7" i="13"/>
  <c r="R8" i="13"/>
  <c r="R9" i="13"/>
  <c r="R10" i="13"/>
  <c r="R11" i="13"/>
  <c r="R20" i="13"/>
  <c r="S2" i="13"/>
  <c r="S3" i="13"/>
  <c r="S4" i="13"/>
  <c r="S5" i="13"/>
  <c r="S6" i="13"/>
  <c r="S7" i="13"/>
  <c r="S8" i="13"/>
  <c r="S9" i="13"/>
  <c r="S10" i="13"/>
  <c r="S11" i="13"/>
  <c r="S20" i="13"/>
  <c r="T2" i="13"/>
  <c r="T3" i="13"/>
  <c r="T4" i="13"/>
  <c r="T5" i="13"/>
  <c r="T6" i="13"/>
  <c r="T7" i="13"/>
  <c r="T8" i="13"/>
  <c r="T9" i="13"/>
  <c r="T10" i="13"/>
  <c r="T11" i="13"/>
  <c r="T20" i="13"/>
  <c r="U2" i="13"/>
  <c r="U3" i="13"/>
  <c r="U4" i="13"/>
  <c r="U5" i="13"/>
  <c r="U6" i="13"/>
  <c r="U7" i="13"/>
  <c r="U8" i="13"/>
  <c r="U9" i="13"/>
  <c r="U10" i="13"/>
  <c r="U11" i="13"/>
  <c r="U20" i="13"/>
  <c r="V2" i="13"/>
  <c r="V3" i="13"/>
  <c r="V4" i="13"/>
  <c r="V5" i="13"/>
  <c r="V6" i="13"/>
  <c r="V7" i="13"/>
  <c r="V8" i="13"/>
  <c r="V9" i="13"/>
  <c r="V10" i="13"/>
  <c r="V11" i="13"/>
  <c r="V20" i="13"/>
  <c r="W2" i="13"/>
  <c r="W3" i="13"/>
  <c r="W4" i="13"/>
  <c r="W5" i="13"/>
  <c r="W6" i="13"/>
  <c r="W7" i="13"/>
  <c r="W8" i="13"/>
  <c r="W9" i="13"/>
  <c r="W10" i="13"/>
  <c r="W11" i="13"/>
  <c r="W20" i="13"/>
  <c r="X2" i="13"/>
  <c r="X3" i="13"/>
  <c r="X4" i="13"/>
  <c r="X5" i="13"/>
  <c r="X6" i="13"/>
  <c r="X7" i="13"/>
  <c r="X8" i="13"/>
  <c r="X9" i="13"/>
  <c r="X10" i="13"/>
  <c r="X11" i="13"/>
  <c r="X20" i="13"/>
  <c r="Y2" i="13"/>
  <c r="Y3" i="13"/>
  <c r="Y4" i="13"/>
  <c r="Y5" i="13"/>
  <c r="Y6" i="13"/>
  <c r="Y7" i="13"/>
  <c r="Y8" i="13"/>
  <c r="Y9" i="13"/>
  <c r="Y10" i="13"/>
  <c r="Y11" i="13"/>
  <c r="Y20" i="13"/>
  <c r="Z2" i="13"/>
  <c r="Z3" i="13"/>
  <c r="Z4" i="13"/>
  <c r="Z5" i="13"/>
  <c r="Z6" i="13"/>
  <c r="Z7" i="13"/>
  <c r="Z8" i="13"/>
  <c r="Z9" i="13"/>
  <c r="Z10" i="13"/>
  <c r="Z11" i="13"/>
  <c r="Z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C21" i="13"/>
  <c r="C22" i="13"/>
  <c r="C20" i="13"/>
  <c r="C23" i="13"/>
  <c r="T16" i="13"/>
  <c r="U16" i="13"/>
  <c r="V16" i="13"/>
  <c r="W16" i="13"/>
  <c r="X16" i="13"/>
  <c r="Y16" i="13"/>
  <c r="Z16" i="13"/>
  <c r="T17" i="13"/>
  <c r="U17" i="13"/>
  <c r="V17" i="13"/>
  <c r="W17" i="13"/>
  <c r="X17" i="13"/>
  <c r="Y17" i="13"/>
  <c r="Z17" i="13"/>
  <c r="T18" i="13"/>
  <c r="U18" i="13"/>
  <c r="V18" i="13"/>
  <c r="W18" i="13"/>
  <c r="X18" i="13"/>
  <c r="Y18" i="13"/>
  <c r="Z18" i="13"/>
  <c r="T19" i="13"/>
  <c r="U19" i="13"/>
  <c r="V19" i="13"/>
  <c r="W19" i="13"/>
  <c r="X19" i="13"/>
  <c r="Y19" i="13"/>
  <c r="Z19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C17" i="13"/>
  <c r="C18" i="13"/>
  <c r="C16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C13" i="13"/>
  <c r="C14" i="13"/>
  <c r="C19" i="13"/>
  <c r="C12" i="13"/>
  <c r="D8" i="15"/>
  <c r="E8" i="15"/>
  <c r="F8" i="15"/>
  <c r="G8" i="15"/>
  <c r="H8" i="15"/>
  <c r="I8" i="15"/>
  <c r="J2" i="15"/>
  <c r="J3" i="15"/>
  <c r="J4" i="15"/>
  <c r="J5" i="15"/>
  <c r="J6" i="15"/>
  <c r="J7" i="15"/>
  <c r="J8" i="15"/>
  <c r="K2" i="15"/>
  <c r="K3" i="15"/>
  <c r="K4" i="15"/>
  <c r="K5" i="15"/>
  <c r="K6" i="15"/>
  <c r="K7" i="15"/>
  <c r="K8" i="15"/>
  <c r="L2" i="15"/>
  <c r="L3" i="15"/>
  <c r="L4" i="15"/>
  <c r="L5" i="15"/>
  <c r="L6" i="15"/>
  <c r="L7" i="15"/>
  <c r="L8" i="15"/>
  <c r="M8" i="15"/>
  <c r="N2" i="15"/>
  <c r="N3" i="15"/>
  <c r="N4" i="15"/>
  <c r="N5" i="15"/>
  <c r="N6" i="15"/>
  <c r="N7" i="15"/>
  <c r="N8" i="15"/>
  <c r="O2" i="15"/>
  <c r="O3" i="15"/>
  <c r="O4" i="15"/>
  <c r="O5" i="15"/>
  <c r="O6" i="15"/>
  <c r="O7" i="15"/>
  <c r="O8" i="15"/>
  <c r="P2" i="15"/>
  <c r="P3" i="15"/>
  <c r="P4" i="15"/>
  <c r="P5" i="15"/>
  <c r="P6" i="15"/>
  <c r="P7" i="15"/>
  <c r="P8" i="15"/>
  <c r="Q2" i="15"/>
  <c r="Q3" i="15"/>
  <c r="Q4" i="15"/>
  <c r="Q5" i="15"/>
  <c r="Q6" i="15"/>
  <c r="Q7" i="15"/>
  <c r="Q8" i="15"/>
  <c r="R2" i="15"/>
  <c r="R3" i="15"/>
  <c r="R4" i="15"/>
  <c r="R5" i="15"/>
  <c r="R6" i="15"/>
  <c r="R7" i="15"/>
  <c r="R8" i="15"/>
  <c r="S2" i="15"/>
  <c r="S3" i="15"/>
  <c r="S4" i="15"/>
  <c r="S5" i="15"/>
  <c r="S6" i="15"/>
  <c r="S7" i="15"/>
  <c r="S8" i="15"/>
  <c r="T2" i="15"/>
  <c r="T6" i="15"/>
  <c r="T3" i="15"/>
  <c r="T4" i="15"/>
  <c r="T5" i="15"/>
  <c r="T7" i="15"/>
  <c r="T8" i="15"/>
  <c r="U2" i="15"/>
  <c r="U6" i="15"/>
  <c r="U3" i="15"/>
  <c r="U4" i="15"/>
  <c r="U5" i="15"/>
  <c r="U7" i="15"/>
  <c r="U8" i="15"/>
  <c r="V2" i="15"/>
  <c r="V6" i="15"/>
  <c r="V3" i="15"/>
  <c r="V4" i="15"/>
  <c r="V5" i="15"/>
  <c r="V7" i="15"/>
  <c r="V8" i="15"/>
  <c r="W2" i="15"/>
  <c r="W6" i="15"/>
  <c r="W3" i="15"/>
  <c r="W4" i="15"/>
  <c r="W5" i="15"/>
  <c r="W7" i="15"/>
  <c r="W8" i="15"/>
  <c r="X2" i="15"/>
  <c r="X6" i="15"/>
  <c r="X3" i="15"/>
  <c r="X4" i="15"/>
  <c r="X5" i="15"/>
  <c r="X7" i="15"/>
  <c r="X8" i="15"/>
  <c r="Y2" i="15"/>
  <c r="Y6" i="15"/>
  <c r="Y3" i="15"/>
  <c r="Y4" i="15"/>
  <c r="Y5" i="15"/>
  <c r="Y7" i="15"/>
  <c r="Y8" i="15"/>
  <c r="Z2" i="15"/>
  <c r="Z6" i="15"/>
  <c r="Z3" i="15"/>
  <c r="Z4" i="15"/>
  <c r="Z5" i="15"/>
  <c r="Z7" i="15"/>
  <c r="Z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C9" i="15"/>
  <c r="C10" i="15"/>
  <c r="C8" i="15"/>
  <c r="C11" i="15"/>
  <c r="C15" i="13"/>
  <c r="D13" i="7"/>
  <c r="E13" i="7"/>
  <c r="F13" i="7"/>
  <c r="G13" i="7"/>
  <c r="H13" i="7"/>
  <c r="I13" i="7"/>
  <c r="J2" i="7"/>
  <c r="J3" i="7"/>
  <c r="J4" i="7"/>
  <c r="J5" i="7"/>
  <c r="J6" i="7"/>
  <c r="J7" i="7"/>
  <c r="J8" i="7"/>
  <c r="J9" i="7"/>
  <c r="J10" i="7"/>
  <c r="J11" i="7"/>
  <c r="J12" i="7"/>
  <c r="J13" i="7"/>
  <c r="K2" i="7"/>
  <c r="K3" i="7"/>
  <c r="K4" i="7"/>
  <c r="K5" i="7"/>
  <c r="K6" i="7"/>
  <c r="K7" i="7"/>
  <c r="K8" i="7"/>
  <c r="K9" i="7"/>
  <c r="K10" i="7"/>
  <c r="K11" i="7"/>
  <c r="K12" i="7"/>
  <c r="K13" i="7"/>
  <c r="L2" i="7"/>
  <c r="L3" i="7"/>
  <c r="L4" i="7"/>
  <c r="L5" i="7"/>
  <c r="L6" i="7"/>
  <c r="L7" i="7"/>
  <c r="L8" i="7"/>
  <c r="L9" i="7"/>
  <c r="L10" i="7"/>
  <c r="L11" i="7"/>
  <c r="L12" i="7"/>
  <c r="L13" i="7"/>
  <c r="M13" i="7"/>
  <c r="N2" i="7"/>
  <c r="N3" i="7"/>
  <c r="N4" i="7"/>
  <c r="N5" i="7"/>
  <c r="N6" i="7"/>
  <c r="N7" i="7"/>
  <c r="N8" i="7"/>
  <c r="N9" i="7"/>
  <c r="N10" i="7"/>
  <c r="N11" i="7"/>
  <c r="N12" i="7"/>
  <c r="N13" i="7"/>
  <c r="O2" i="7"/>
  <c r="O3" i="7"/>
  <c r="O4" i="7"/>
  <c r="O5" i="7"/>
  <c r="O6" i="7"/>
  <c r="O7" i="7"/>
  <c r="O8" i="7"/>
  <c r="O9" i="7"/>
  <c r="O10" i="7"/>
  <c r="O11" i="7"/>
  <c r="O12" i="7"/>
  <c r="O13" i="7"/>
  <c r="P2" i="7"/>
  <c r="P3" i="7"/>
  <c r="P4" i="7"/>
  <c r="P5" i="7"/>
  <c r="P6" i="7"/>
  <c r="P7" i="7"/>
  <c r="P8" i="7"/>
  <c r="P9" i="7"/>
  <c r="P10" i="7"/>
  <c r="P11" i="7"/>
  <c r="P12" i="7"/>
  <c r="P13" i="7"/>
  <c r="Q2" i="7"/>
  <c r="Q3" i="7"/>
  <c r="Q4" i="7"/>
  <c r="Q5" i="7"/>
  <c r="Q6" i="7"/>
  <c r="Q7" i="7"/>
  <c r="Q8" i="7"/>
  <c r="Q9" i="7"/>
  <c r="Q10" i="7"/>
  <c r="Q11" i="7"/>
  <c r="Q12" i="7"/>
  <c r="Q13" i="7"/>
  <c r="R2" i="7"/>
  <c r="R3" i="7"/>
  <c r="R4" i="7"/>
  <c r="R5" i="7"/>
  <c r="R6" i="7"/>
  <c r="R7" i="7"/>
  <c r="R8" i="7"/>
  <c r="R9" i="7"/>
  <c r="R10" i="7"/>
  <c r="R11" i="7"/>
  <c r="R12" i="7"/>
  <c r="R13" i="7"/>
  <c r="S2" i="7"/>
  <c r="S3" i="7"/>
  <c r="S4" i="7"/>
  <c r="S5" i="7"/>
  <c r="S6" i="7"/>
  <c r="S7" i="7"/>
  <c r="S8" i="7"/>
  <c r="S9" i="7"/>
  <c r="S10" i="7"/>
  <c r="S11" i="7"/>
  <c r="S12" i="7"/>
  <c r="S13" i="7"/>
  <c r="T2" i="7"/>
  <c r="T3" i="7"/>
  <c r="T4" i="7"/>
  <c r="T5" i="7"/>
  <c r="T6" i="7"/>
  <c r="T7" i="7"/>
  <c r="T8" i="7"/>
  <c r="T9" i="7"/>
  <c r="T10" i="7"/>
  <c r="T11" i="7"/>
  <c r="T12" i="7"/>
  <c r="T13" i="7"/>
  <c r="U2" i="7"/>
  <c r="U3" i="7"/>
  <c r="U4" i="7"/>
  <c r="U5" i="7"/>
  <c r="U6" i="7"/>
  <c r="U7" i="7"/>
  <c r="U8" i="7"/>
  <c r="U9" i="7"/>
  <c r="U10" i="7"/>
  <c r="U11" i="7"/>
  <c r="U12" i="7"/>
  <c r="U13" i="7"/>
  <c r="V2" i="7"/>
  <c r="V3" i="7"/>
  <c r="V4" i="7"/>
  <c r="V5" i="7"/>
  <c r="V6" i="7"/>
  <c r="V7" i="7"/>
  <c r="V8" i="7"/>
  <c r="V9" i="7"/>
  <c r="V10" i="7"/>
  <c r="V11" i="7"/>
  <c r="V12" i="7"/>
  <c r="V13" i="7"/>
  <c r="W2" i="7"/>
  <c r="W3" i="7"/>
  <c r="W4" i="7"/>
  <c r="W5" i="7"/>
  <c r="W6" i="7"/>
  <c r="W7" i="7"/>
  <c r="W8" i="7"/>
  <c r="W9" i="7"/>
  <c r="W10" i="7"/>
  <c r="W11" i="7"/>
  <c r="W12" i="7"/>
  <c r="W13" i="7"/>
  <c r="X2" i="7"/>
  <c r="X3" i="7"/>
  <c r="X4" i="7"/>
  <c r="X5" i="7"/>
  <c r="X6" i="7"/>
  <c r="X7" i="7"/>
  <c r="X8" i="7"/>
  <c r="X9" i="7"/>
  <c r="X10" i="7"/>
  <c r="X11" i="7"/>
  <c r="X12" i="7"/>
  <c r="X13" i="7"/>
  <c r="Y2" i="7"/>
  <c r="Y3" i="7"/>
  <c r="Y4" i="7"/>
  <c r="Y5" i="7"/>
  <c r="Y6" i="7"/>
  <c r="Y7" i="7"/>
  <c r="Y8" i="7"/>
  <c r="Y9" i="7"/>
  <c r="Y10" i="7"/>
  <c r="Y11" i="7"/>
  <c r="Y12" i="7"/>
  <c r="Y13" i="7"/>
  <c r="Z2" i="7"/>
  <c r="Z3" i="7"/>
  <c r="Z4" i="7"/>
  <c r="Z5" i="7"/>
  <c r="Z6" i="7"/>
  <c r="Z7" i="7"/>
  <c r="Z8" i="7"/>
  <c r="Z9" i="7"/>
  <c r="Z10" i="7"/>
  <c r="Z11" i="7"/>
  <c r="Z12" i="7"/>
  <c r="Z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C14" i="7"/>
  <c r="C15" i="7"/>
  <c r="C13" i="7"/>
  <c r="C16" i="7"/>
  <c r="D20" i="4"/>
  <c r="E20" i="4"/>
  <c r="F20" i="4"/>
  <c r="G20" i="4"/>
  <c r="H20" i="4"/>
  <c r="I20" i="4"/>
  <c r="J2" i="4"/>
  <c r="J3" i="4"/>
  <c r="J4" i="4"/>
  <c r="J5" i="4"/>
  <c r="J6" i="4"/>
  <c r="J7" i="4"/>
  <c r="J8" i="4"/>
  <c r="J9" i="4"/>
  <c r="J10" i="4"/>
  <c r="J11" i="4"/>
  <c r="J20" i="4"/>
  <c r="K2" i="4"/>
  <c r="K3" i="4"/>
  <c r="K4" i="4"/>
  <c r="K5" i="4"/>
  <c r="K6" i="4"/>
  <c r="K7" i="4"/>
  <c r="K8" i="4"/>
  <c r="K9" i="4"/>
  <c r="K10" i="4"/>
  <c r="K11" i="4"/>
  <c r="K20" i="4"/>
  <c r="L2" i="4"/>
  <c r="L3" i="4"/>
  <c r="L4" i="4"/>
  <c r="L5" i="4"/>
  <c r="L6" i="4"/>
  <c r="L7" i="4"/>
  <c r="L8" i="4"/>
  <c r="L9" i="4"/>
  <c r="L10" i="4"/>
  <c r="L11" i="4"/>
  <c r="L20" i="4"/>
  <c r="M20" i="4"/>
  <c r="N2" i="4"/>
  <c r="N3" i="4"/>
  <c r="N4" i="4"/>
  <c r="N5" i="4"/>
  <c r="N6" i="4"/>
  <c r="N7" i="4"/>
  <c r="N8" i="4"/>
  <c r="N9" i="4"/>
  <c r="N10" i="4"/>
  <c r="N11" i="4"/>
  <c r="N20" i="4"/>
  <c r="O2" i="4"/>
  <c r="O3" i="4"/>
  <c r="O4" i="4"/>
  <c r="O5" i="4"/>
  <c r="O6" i="4"/>
  <c r="O7" i="4"/>
  <c r="O8" i="4"/>
  <c r="O9" i="4"/>
  <c r="O10" i="4"/>
  <c r="O11" i="4"/>
  <c r="O20" i="4"/>
  <c r="P2" i="4"/>
  <c r="P3" i="4"/>
  <c r="P4" i="4"/>
  <c r="P5" i="4"/>
  <c r="P6" i="4"/>
  <c r="P7" i="4"/>
  <c r="P8" i="4"/>
  <c r="P9" i="4"/>
  <c r="P10" i="4"/>
  <c r="P11" i="4"/>
  <c r="P20" i="4"/>
  <c r="Q2" i="4"/>
  <c r="Q3" i="4"/>
  <c r="Q4" i="4"/>
  <c r="Q5" i="4"/>
  <c r="Q6" i="4"/>
  <c r="Q7" i="4"/>
  <c r="Q8" i="4"/>
  <c r="Q9" i="4"/>
  <c r="Q10" i="4"/>
  <c r="Q11" i="4"/>
  <c r="Q20" i="4"/>
  <c r="R2" i="4"/>
  <c r="R3" i="4"/>
  <c r="R4" i="4"/>
  <c r="R5" i="4"/>
  <c r="R6" i="4"/>
  <c r="R7" i="4"/>
  <c r="R8" i="4"/>
  <c r="R9" i="4"/>
  <c r="R10" i="4"/>
  <c r="R11" i="4"/>
  <c r="R20" i="4"/>
  <c r="S2" i="4"/>
  <c r="S3" i="4"/>
  <c r="S4" i="4"/>
  <c r="S5" i="4"/>
  <c r="S6" i="4"/>
  <c r="S7" i="4"/>
  <c r="S8" i="4"/>
  <c r="S9" i="4"/>
  <c r="S10" i="4"/>
  <c r="S11" i="4"/>
  <c r="S20" i="4"/>
  <c r="T2" i="4"/>
  <c r="T3" i="4"/>
  <c r="T4" i="4"/>
  <c r="T5" i="4"/>
  <c r="T6" i="4"/>
  <c r="T7" i="4"/>
  <c r="T8" i="4"/>
  <c r="T9" i="4"/>
  <c r="T10" i="4"/>
  <c r="T11" i="4"/>
  <c r="T20" i="4"/>
  <c r="U2" i="4"/>
  <c r="U3" i="4"/>
  <c r="U4" i="4"/>
  <c r="U5" i="4"/>
  <c r="U6" i="4"/>
  <c r="U7" i="4"/>
  <c r="U8" i="4"/>
  <c r="U9" i="4"/>
  <c r="U10" i="4"/>
  <c r="U11" i="4"/>
  <c r="U20" i="4"/>
  <c r="V2" i="4"/>
  <c r="V3" i="4"/>
  <c r="V4" i="4"/>
  <c r="V5" i="4"/>
  <c r="V6" i="4"/>
  <c r="V7" i="4"/>
  <c r="V8" i="4"/>
  <c r="V9" i="4"/>
  <c r="V10" i="4"/>
  <c r="V11" i="4"/>
  <c r="V20" i="4"/>
  <c r="W2" i="4"/>
  <c r="W3" i="4"/>
  <c r="W4" i="4"/>
  <c r="W5" i="4"/>
  <c r="W6" i="4"/>
  <c r="W7" i="4"/>
  <c r="W8" i="4"/>
  <c r="W9" i="4"/>
  <c r="W10" i="4"/>
  <c r="W11" i="4"/>
  <c r="W20" i="4"/>
  <c r="X2" i="4"/>
  <c r="X3" i="4"/>
  <c r="X4" i="4"/>
  <c r="X5" i="4"/>
  <c r="X6" i="4"/>
  <c r="X7" i="4"/>
  <c r="X8" i="4"/>
  <c r="X9" i="4"/>
  <c r="X10" i="4"/>
  <c r="X11" i="4"/>
  <c r="X20" i="4"/>
  <c r="Y2" i="4"/>
  <c r="Y3" i="4"/>
  <c r="Y4" i="4"/>
  <c r="Y5" i="4"/>
  <c r="Y6" i="4"/>
  <c r="Y7" i="4"/>
  <c r="Y8" i="4"/>
  <c r="Y9" i="4"/>
  <c r="Y10" i="4"/>
  <c r="Y11" i="4"/>
  <c r="Y20" i="4"/>
  <c r="Z2" i="4"/>
  <c r="Z3" i="4"/>
  <c r="Z4" i="4"/>
  <c r="Z5" i="4"/>
  <c r="Z6" i="4"/>
  <c r="Z7" i="4"/>
  <c r="Z8" i="4"/>
  <c r="Z9" i="4"/>
  <c r="Z10" i="4"/>
  <c r="Z11" i="4"/>
  <c r="Z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1" i="4"/>
  <c r="C22" i="4"/>
  <c r="C20" i="4"/>
  <c r="C23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16" i="4"/>
  <c r="C17" i="4"/>
  <c r="C18" i="4"/>
  <c r="C19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3" i="4"/>
  <c r="C14" i="4"/>
  <c r="C12" i="4"/>
  <c r="C15" i="4"/>
  <c r="A3" i="5"/>
  <c r="A24" i="5"/>
</calcChain>
</file>

<file path=xl/sharedStrings.xml><?xml version="1.0" encoding="utf-8"?>
<sst xmlns="http://schemas.openxmlformats.org/spreadsheetml/2006/main" count="342" uniqueCount="139">
  <si>
    <t>State 2</t>
  </si>
  <si>
    <t>CI</t>
  </si>
  <si>
    <t>CIc</t>
  </si>
  <si>
    <t>CIc+G3Pdh</t>
  </si>
  <si>
    <t>CIc+G3Pdh+u</t>
  </si>
  <si>
    <t>G3Pdh+u</t>
  </si>
  <si>
    <t>CIV</t>
  </si>
  <si>
    <t>RCR</t>
  </si>
  <si>
    <t>UCR</t>
  </si>
  <si>
    <t xml:space="preserve"> O2k-Background</t>
  </si>
  <si>
    <t>Comments:</t>
  </si>
  <si>
    <t>mpX/s</t>
  </si>
  <si>
    <t>Slope pX  (B)</t>
  </si>
  <si>
    <t>pX Calibrated  (B)</t>
  </si>
  <si>
    <t>Slope pX  (A)</t>
  </si>
  <si>
    <t>pX Calibrated  (A)</t>
  </si>
  <si>
    <t>%</t>
  </si>
  <si>
    <t xml:space="preserve">Peltier Power </t>
  </si>
  <si>
    <t>kPa</t>
  </si>
  <si>
    <t xml:space="preserve">Barom. Pressure </t>
  </si>
  <si>
    <t>°C</t>
  </si>
  <si>
    <t xml:space="preserve">Block Temp. </t>
  </si>
  <si>
    <t>pmol/(s*ml)</t>
  </si>
  <si>
    <t>O2 Slope uncorr.  (B)</t>
  </si>
  <si>
    <t>X</t>
  </si>
  <si>
    <t>nmol/ml</t>
  </si>
  <si>
    <t>O2 Concentration  (B)</t>
  </si>
  <si>
    <t>O2 Slope uncorr.  (A)</t>
  </si>
  <si>
    <t>O2 Concentration  (A)</t>
  </si>
  <si>
    <t>Paste DatLab graph here, reduce to width 15 cm or 6''</t>
  </si>
  <si>
    <t>N Points</t>
  </si>
  <si>
    <t>b'+b°</t>
  </si>
  <si>
    <t>a'+a°</t>
  </si>
  <si>
    <t>b°</t>
  </si>
  <si>
    <t>a°</t>
  </si>
  <si>
    <t>Backgr. B</t>
  </si>
  <si>
    <t>Stop</t>
  </si>
  <si>
    <r>
      <t>p</t>
    </r>
    <r>
      <rPr>
        <vertAlign val="subscript"/>
        <sz val="10"/>
        <color indexed="17"/>
        <rFont val="Arial"/>
        <family val="2"/>
      </rPr>
      <t>b</t>
    </r>
  </si>
  <si>
    <r>
      <t>F</t>
    </r>
    <r>
      <rPr>
        <vertAlign val="subscript"/>
        <sz val="10"/>
        <color indexed="17"/>
        <rFont val="Arial"/>
        <family val="2"/>
      </rPr>
      <t>c</t>
    </r>
  </si>
  <si>
    <r>
      <t>R</t>
    </r>
    <r>
      <rPr>
        <vertAlign val="subscript"/>
        <sz val="10"/>
        <color indexed="17"/>
        <rFont val="Arial"/>
        <family val="2"/>
      </rPr>
      <t>0</t>
    </r>
  </si>
  <si>
    <r>
      <t>R</t>
    </r>
    <r>
      <rPr>
        <vertAlign val="subscript"/>
        <sz val="10"/>
        <color indexed="17"/>
        <rFont val="Arial"/>
        <family val="2"/>
      </rPr>
      <t>1</t>
    </r>
  </si>
  <si>
    <t>Calib. B</t>
  </si>
  <si>
    <t>Start</t>
  </si>
  <si>
    <t>Info right chamber</t>
  </si>
  <si>
    <t>05</t>
  </si>
  <si>
    <t>Unit</t>
  </si>
  <si>
    <t>Averages</t>
  </si>
  <si>
    <t>2013-04-18 AB-01 Inst bckgd.DLD</t>
  </si>
  <si>
    <t>y = b° x + a°</t>
  </si>
  <si>
    <t>Medium</t>
  </si>
  <si>
    <t>Chamber</t>
  </si>
  <si>
    <t>Date</t>
  </si>
  <si>
    <t>20</t>
  </si>
  <si>
    <t>19</t>
  </si>
  <si>
    <t>18</t>
  </si>
  <si>
    <t>14</t>
  </si>
  <si>
    <t>16</t>
  </si>
  <si>
    <t>15</t>
  </si>
  <si>
    <t>13</t>
  </si>
  <si>
    <t>12</t>
  </si>
  <si>
    <t>11</t>
  </si>
  <si>
    <t>10</t>
  </si>
  <si>
    <t>09</t>
  </si>
  <si>
    <t>08</t>
  </si>
  <si>
    <t>07</t>
  </si>
  <si>
    <t>06</t>
  </si>
  <si>
    <t>04</t>
  </si>
  <si>
    <t>03</t>
  </si>
  <si>
    <t>02</t>
  </si>
  <si>
    <t>01</t>
  </si>
  <si>
    <t>Mark label</t>
  </si>
  <si>
    <t>Experimental code</t>
  </si>
  <si>
    <t>Backgr. A</t>
  </si>
  <si>
    <r>
      <t>p</t>
    </r>
    <r>
      <rPr>
        <vertAlign val="subscript"/>
        <sz val="10"/>
        <color indexed="10"/>
        <rFont val="Arial"/>
        <family val="2"/>
      </rPr>
      <t>b</t>
    </r>
  </si>
  <si>
    <r>
      <t>F</t>
    </r>
    <r>
      <rPr>
        <vertAlign val="subscript"/>
        <sz val="10"/>
        <color indexed="10"/>
        <rFont val="Arial"/>
        <family val="2"/>
      </rPr>
      <t>c</t>
    </r>
  </si>
  <si>
    <r>
      <t>R</t>
    </r>
    <r>
      <rPr>
        <vertAlign val="subscript"/>
        <sz val="10"/>
        <color indexed="10"/>
        <rFont val="Arial"/>
        <family val="2"/>
      </rPr>
      <t>0</t>
    </r>
  </si>
  <si>
    <r>
      <t>R</t>
    </r>
    <r>
      <rPr>
        <vertAlign val="subscript"/>
        <sz val="10"/>
        <color indexed="10"/>
        <rFont val="Arial"/>
        <family val="2"/>
      </rPr>
      <t>1</t>
    </r>
  </si>
  <si>
    <t>Calib. A</t>
  </si>
  <si>
    <t>Info left chamber</t>
  </si>
  <si>
    <t>17</t>
  </si>
  <si>
    <t>O2 Concentration  (E)</t>
  </si>
  <si>
    <t>O2 Concentration  (F)</t>
  </si>
  <si>
    <t>pX Calibrated  (E)</t>
  </si>
  <si>
    <t>Slope pX  (E)</t>
  </si>
  <si>
    <t>pX Calibrated  (F)</t>
  </si>
  <si>
    <t>Slope pX  (F)</t>
  </si>
  <si>
    <t>pmol/(s*mg)</t>
  </si>
  <si>
    <t>Cyt c</t>
  </si>
  <si>
    <t>CD:</t>
  </si>
  <si>
    <t xml:space="preserve">y = 0,0290x - 8,1951 </t>
  </si>
  <si>
    <t xml:space="preserve">y = 0,0300x - 7,2689 </t>
  </si>
  <si>
    <t>EF:</t>
  </si>
  <si>
    <t xml:space="preserve">y = 0,0388x - 11,8195 </t>
  </si>
  <si>
    <t xml:space="preserve">y = 0,0593x - 19,6418 </t>
  </si>
  <si>
    <t>2013-04-16 EF-01 24degres Ore-Ore.DLD</t>
  </si>
  <si>
    <t>O2 Flux per mass  (E)</t>
  </si>
  <si>
    <t>O2 Flux per mass  (F)</t>
  </si>
  <si>
    <t>State 2/CS</t>
  </si>
  <si>
    <t>CI/CS</t>
  </si>
  <si>
    <t>CIc/CS</t>
  </si>
  <si>
    <t>CIc+G3Pdh/CS</t>
  </si>
  <si>
    <t>CIc+G3Pdh+u/CS</t>
  </si>
  <si>
    <t>G3Pdh+u/CS</t>
  </si>
  <si>
    <t>CIV/CS</t>
  </si>
  <si>
    <t>State 2/COX</t>
  </si>
  <si>
    <t>CI/COX</t>
  </si>
  <si>
    <t>CIc/COX</t>
  </si>
  <si>
    <t>CIc+G3Pdh/COX</t>
  </si>
  <si>
    <t>CIc+G3Pdh+u/COX</t>
  </si>
  <si>
    <t>G3Pdh+u/COX</t>
  </si>
  <si>
    <t>A</t>
  </si>
  <si>
    <t>B</t>
  </si>
  <si>
    <t>C</t>
  </si>
  <si>
    <t>D</t>
  </si>
  <si>
    <t>E</t>
  </si>
  <si>
    <t>F</t>
  </si>
  <si>
    <t>A-C1</t>
  </si>
  <si>
    <t>B-C1</t>
  </si>
  <si>
    <t>C-C1</t>
  </si>
  <si>
    <t>D-C1</t>
  </si>
  <si>
    <t>E-C1</t>
  </si>
  <si>
    <t>B-C2</t>
  </si>
  <si>
    <t>A-C2</t>
  </si>
  <si>
    <t>C-C2</t>
  </si>
  <si>
    <t>D-C2</t>
  </si>
  <si>
    <t>E-C2</t>
  </si>
  <si>
    <t>F-C2</t>
  </si>
  <si>
    <t>Mean C1</t>
  </si>
  <si>
    <t>SD C1</t>
  </si>
  <si>
    <t>SE C1</t>
  </si>
  <si>
    <t>% C1</t>
  </si>
  <si>
    <t>Mean C2</t>
  </si>
  <si>
    <t>SD C2</t>
  </si>
  <si>
    <t>SE C2</t>
  </si>
  <si>
    <t>% C2</t>
  </si>
  <si>
    <t>Mean</t>
  </si>
  <si>
    <t>SD</t>
  </si>
  <si>
    <t>SE</t>
  </si>
  <si>
    <t>Citrate Synthase (CS)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</si>
</sst>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yyyy\-mm\-dd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b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2" borderId="0" xfId="1" applyFont="1" applyFill="1" applyAlignment="1">
      <alignment vertical="top"/>
    </xf>
    <xf numFmtId="0" fontId="4" fillId="3" borderId="0" xfId="1" applyFont="1" applyFill="1" applyAlignment="1">
      <alignment vertical="top"/>
    </xf>
    <xf numFmtId="0" fontId="5" fillId="3" borderId="0" xfId="1" applyFont="1" applyFill="1" applyAlignment="1">
      <alignment vertical="top"/>
    </xf>
    <xf numFmtId="0" fontId="3" fillId="4" borderId="0" xfId="1" applyFont="1" applyFill="1" applyBorder="1" applyAlignment="1">
      <alignment vertical="top"/>
    </xf>
    <xf numFmtId="0" fontId="1" fillId="5" borderId="0" xfId="0" applyFont="1" applyFill="1"/>
    <xf numFmtId="0" fontId="0" fillId="0" borderId="0" xfId="0" applyBorder="1"/>
    <xf numFmtId="0" fontId="0" fillId="0" borderId="0" xfId="0" applyFont="1" applyBorder="1"/>
    <xf numFmtId="0" fontId="0" fillId="0" borderId="0" xfId="0" applyFill="1"/>
    <xf numFmtId="0" fontId="8" fillId="0" borderId="0" xfId="4"/>
    <xf numFmtId="0" fontId="8" fillId="0" borderId="0" xfId="4" applyAlignment="1">
      <alignment horizontal="left" vertical="top"/>
    </xf>
    <xf numFmtId="0" fontId="2" fillId="0" borderId="0" xfId="4" applyFont="1" applyAlignment="1">
      <alignment horizontal="left" vertical="top"/>
    </xf>
    <xf numFmtId="21" fontId="8" fillId="0" borderId="0" xfId="4" applyNumberFormat="1"/>
    <xf numFmtId="0" fontId="8" fillId="0" borderId="0" xfId="4" applyBorder="1"/>
    <xf numFmtId="0" fontId="8" fillId="0" borderId="0" xfId="4" applyBorder="1" applyAlignment="1">
      <alignment horizontal="left" vertical="top"/>
    </xf>
    <xf numFmtId="0" fontId="8" fillId="0" borderId="1" xfId="4" applyBorder="1"/>
    <xf numFmtId="0" fontId="8" fillId="0" borderId="1" xfId="4" applyBorder="1" applyAlignment="1">
      <alignment horizontal="left" vertical="top"/>
    </xf>
    <xf numFmtId="0" fontId="8" fillId="0" borderId="0" xfId="4" applyFill="1"/>
    <xf numFmtId="0" fontId="11" fillId="0" borderId="0" xfId="4" applyFont="1" applyFill="1" applyBorder="1" applyAlignment="1">
      <alignment horizontal="left" vertical="top"/>
    </xf>
    <xf numFmtId="2" fontId="12" fillId="0" borderId="2" xfId="4" applyNumberFormat="1" applyFont="1" applyFill="1" applyBorder="1"/>
    <xf numFmtId="2" fontId="8" fillId="0" borderId="0" xfId="4" applyNumberFormat="1"/>
    <xf numFmtId="2" fontId="8" fillId="0" borderId="1" xfId="4" applyNumberFormat="1" applyBorder="1"/>
    <xf numFmtId="2" fontId="8" fillId="0" borderId="0" xfId="4" applyNumberFormat="1" applyAlignment="1">
      <alignment horizontal="left" vertical="top"/>
    </xf>
    <xf numFmtId="2" fontId="2" fillId="0" borderId="0" xfId="4" applyNumberFormat="1" applyFont="1"/>
    <xf numFmtId="0" fontId="2" fillId="0" borderId="0" xfId="4" applyFont="1"/>
    <xf numFmtId="0" fontId="13" fillId="0" borderId="1" xfId="4" applyFont="1" applyBorder="1"/>
    <xf numFmtId="0" fontId="5" fillId="0" borderId="1" xfId="4" applyFont="1" applyBorder="1"/>
    <xf numFmtId="2" fontId="12" fillId="0" borderId="1" xfId="4" applyNumberFormat="1" applyFont="1" applyFill="1" applyBorder="1"/>
    <xf numFmtId="2" fontId="12" fillId="0" borderId="1" xfId="4" applyNumberFormat="1" applyFont="1" applyBorder="1"/>
    <xf numFmtId="0" fontId="4" fillId="0" borderId="1" xfId="4" applyFont="1" applyFill="1" applyBorder="1"/>
    <xf numFmtId="0" fontId="13" fillId="0" borderId="0" xfId="4" applyFont="1" applyFill="1" applyAlignment="1">
      <alignment horizontal="center"/>
    </xf>
    <xf numFmtId="0" fontId="5" fillId="0" borderId="0" xfId="4" applyFont="1"/>
    <xf numFmtId="0" fontId="13" fillId="0" borderId="0" xfId="4" applyFont="1"/>
    <xf numFmtId="2" fontId="12" fillId="0" borderId="0" xfId="4" applyNumberFormat="1" applyFont="1" applyFill="1"/>
    <xf numFmtId="0" fontId="4" fillId="0" borderId="0" xfId="4" applyFont="1" applyFill="1"/>
    <xf numFmtId="0" fontId="11" fillId="0" borderId="0" xfId="4" applyFont="1"/>
    <xf numFmtId="2" fontId="11" fillId="0" borderId="0" xfId="4" applyNumberFormat="1" applyFont="1"/>
    <xf numFmtId="0" fontId="11" fillId="0" borderId="0" xfId="4" applyFont="1" applyAlignment="1">
      <alignment horizontal="left" vertical="top"/>
    </xf>
    <xf numFmtId="0" fontId="9" fillId="3" borderId="0" xfId="4" applyFont="1" applyFill="1" applyAlignment="1">
      <alignment horizontal="left" vertical="top"/>
    </xf>
    <xf numFmtId="0" fontId="8" fillId="6" borderId="1" xfId="4" applyFill="1" applyBorder="1"/>
    <xf numFmtId="0" fontId="8" fillId="0" borderId="1" xfId="4" applyFill="1" applyBorder="1"/>
    <xf numFmtId="164" fontId="14" fillId="0" borderId="0" xfId="4" applyNumberFormat="1" applyFont="1" applyFill="1" applyBorder="1" applyAlignment="1">
      <alignment horizontal="right"/>
    </xf>
    <xf numFmtId="2" fontId="14" fillId="0" borderId="0" xfId="4" applyNumberFormat="1" applyFont="1" applyFill="1" applyBorder="1" applyAlignment="1">
      <alignment horizontal="right"/>
    </xf>
    <xf numFmtId="164" fontId="14" fillId="0" borderId="0" xfId="4" applyNumberFormat="1" applyFont="1" applyBorder="1" applyAlignment="1">
      <alignment horizontal="right" vertical="top"/>
    </xf>
    <xf numFmtId="2" fontId="14" fillId="0" borderId="0" xfId="4" applyNumberFormat="1" applyFont="1" applyBorder="1" applyAlignment="1">
      <alignment horizontal="right" vertical="top"/>
    </xf>
    <xf numFmtId="21" fontId="8" fillId="6" borderId="0" xfId="4" applyNumberFormat="1" applyFill="1"/>
    <xf numFmtId="0" fontId="8" fillId="6" borderId="0" xfId="4" applyFill="1"/>
    <xf numFmtId="165" fontId="14" fillId="0" borderId="0" xfId="4" applyNumberFormat="1" applyFont="1" applyFill="1" applyBorder="1" applyAlignment="1">
      <alignment horizontal="right"/>
    </xf>
    <xf numFmtId="0" fontId="12" fillId="0" borderId="3" xfId="4" applyNumberFormat="1" applyFont="1" applyFill="1" applyBorder="1" applyAlignment="1">
      <alignment horizontal="left" vertical="top"/>
    </xf>
    <xf numFmtId="1" fontId="12" fillId="0" borderId="3" xfId="4" applyNumberFormat="1" applyFont="1" applyFill="1" applyBorder="1" applyAlignment="1">
      <alignment horizontal="left" vertical="top"/>
    </xf>
    <xf numFmtId="166" fontId="12" fillId="0" borderId="3" xfId="4" applyNumberFormat="1" applyFont="1" applyFill="1" applyBorder="1" applyAlignment="1">
      <alignment horizontal="left" vertical="top"/>
    </xf>
    <xf numFmtId="0" fontId="5" fillId="6" borderId="0" xfId="4" applyFont="1" applyFill="1"/>
    <xf numFmtId="49" fontId="5" fillId="6" borderId="0" xfId="4" applyNumberFormat="1" applyFont="1" applyFill="1"/>
    <xf numFmtId="21" fontId="5" fillId="6" borderId="0" xfId="4" applyNumberFormat="1" applyFont="1" applyFill="1"/>
    <xf numFmtId="0" fontId="5" fillId="0" borderId="0" xfId="4" applyFont="1" applyFill="1"/>
    <xf numFmtId="2" fontId="8" fillId="0" borderId="0" xfId="4" applyNumberFormat="1" applyFill="1" applyBorder="1" applyAlignment="1">
      <alignment horizontal="left" vertical="top"/>
    </xf>
    <xf numFmtId="0" fontId="8" fillId="0" borderId="0" xfId="4" applyFill="1" applyBorder="1" applyAlignment="1">
      <alignment horizontal="left" vertical="top"/>
    </xf>
    <xf numFmtId="21" fontId="8" fillId="0" borderId="1" xfId="4" applyNumberFormat="1" applyFill="1" applyBorder="1"/>
    <xf numFmtId="0" fontId="5" fillId="7" borderId="4" xfId="4" applyFont="1" applyFill="1" applyBorder="1"/>
    <xf numFmtId="0" fontId="14" fillId="0" borderId="0" xfId="4" applyFont="1" applyAlignment="1">
      <alignment horizontal="left" vertical="top"/>
    </xf>
    <xf numFmtId="0" fontId="8" fillId="8" borderId="0" xfId="4" applyFill="1" applyBorder="1" applyAlignment="1">
      <alignment horizontal="left" vertical="top"/>
    </xf>
    <xf numFmtId="49" fontId="8" fillId="0" borderId="0" xfId="4" applyNumberFormat="1" applyFill="1" applyBorder="1" applyAlignment="1">
      <alignment horizontal="left" vertical="top"/>
    </xf>
    <xf numFmtId="49" fontId="8" fillId="0" borderId="0" xfId="4" applyNumberFormat="1" applyBorder="1" applyAlignment="1">
      <alignment horizontal="center"/>
    </xf>
    <xf numFmtId="49" fontId="8" fillId="0" borderId="0" xfId="4" applyNumberFormat="1" applyAlignment="1">
      <alignment horizontal="center"/>
    </xf>
    <xf numFmtId="49" fontId="8" fillId="8" borderId="2" xfId="4" applyNumberFormat="1" applyFill="1" applyBorder="1" applyAlignment="1">
      <alignment horizontal="center"/>
    </xf>
    <xf numFmtId="49" fontId="2" fillId="0" borderId="0" xfId="4" applyNumberFormat="1" applyFont="1" applyAlignment="1">
      <alignment horizontal="center"/>
    </xf>
    <xf numFmtId="49" fontId="8" fillId="0" borderId="0" xfId="4" applyNumberFormat="1" applyBorder="1" applyAlignment="1">
      <alignment horizontal="left" vertical="top"/>
    </xf>
    <xf numFmtId="49" fontId="5" fillId="0" borderId="2" xfId="4" applyNumberFormat="1" applyFont="1" applyBorder="1" applyAlignment="1">
      <alignment horizontal="left" vertical="top"/>
    </xf>
    <xf numFmtId="2" fontId="8" fillId="0" borderId="1" xfId="4" applyNumberFormat="1" applyFill="1" applyBorder="1"/>
    <xf numFmtId="2" fontId="8" fillId="0" borderId="0" xfId="4" applyNumberFormat="1" applyFill="1" applyBorder="1"/>
    <xf numFmtId="21" fontId="8" fillId="0" borderId="0" xfId="4" applyNumberFormat="1" applyFill="1" applyBorder="1"/>
    <xf numFmtId="0" fontId="8" fillId="0" borderId="0" xfId="4" applyFill="1" applyBorder="1"/>
    <xf numFmtId="2" fontId="16" fillId="0" borderId="2" xfId="4" applyNumberFormat="1" applyFont="1" applyFill="1" applyBorder="1"/>
    <xf numFmtId="0" fontId="8" fillId="0" borderId="2" xfId="4" applyBorder="1"/>
    <xf numFmtId="2" fontId="8" fillId="0" borderId="0" xfId="4" applyNumberFormat="1" applyFill="1"/>
    <xf numFmtId="0" fontId="16" fillId="0" borderId="1" xfId="4" applyFont="1" applyBorder="1"/>
    <xf numFmtId="2" fontId="16" fillId="0" borderId="1" xfId="4" applyNumberFormat="1" applyFont="1" applyFill="1" applyBorder="1"/>
    <xf numFmtId="2" fontId="16" fillId="0" borderId="1" xfId="4" applyNumberFormat="1" applyFont="1" applyBorder="1"/>
    <xf numFmtId="21" fontId="4" fillId="0" borderId="1" xfId="4" applyNumberFormat="1" applyFont="1" applyFill="1" applyBorder="1"/>
    <xf numFmtId="0" fontId="16" fillId="0" borderId="0" xfId="4" applyFont="1" applyFill="1" applyAlignment="1">
      <alignment horizontal="center"/>
    </xf>
    <xf numFmtId="49" fontId="8" fillId="0" borderId="0" xfId="4" applyNumberFormat="1" applyAlignment="1">
      <alignment horizontal="left" vertical="top"/>
    </xf>
    <xf numFmtId="0" fontId="16" fillId="0" borderId="0" xfId="4" applyFont="1"/>
    <xf numFmtId="2" fontId="16" fillId="0" borderId="0" xfId="4" applyNumberFormat="1" applyFont="1" applyFill="1"/>
    <xf numFmtId="21" fontId="4" fillId="0" borderId="0" xfId="4" applyNumberFormat="1" applyFont="1" applyFill="1"/>
    <xf numFmtId="0" fontId="9" fillId="2" borderId="0" xfId="4" applyFont="1" applyFill="1" applyAlignment="1">
      <alignment horizontal="left" vertical="top"/>
    </xf>
    <xf numFmtId="21" fontId="8" fillId="6" borderId="1" xfId="4" applyNumberFormat="1" applyFill="1" applyBorder="1"/>
    <xf numFmtId="164" fontId="10" fillId="0" borderId="0" xfId="4" applyNumberFormat="1" applyFont="1" applyFill="1" applyBorder="1" applyAlignment="1">
      <alignment horizontal="right"/>
    </xf>
    <xf numFmtId="2" fontId="10" fillId="0" borderId="0" xfId="4" applyNumberFormat="1" applyFont="1" applyFill="1" applyBorder="1" applyAlignment="1">
      <alignment horizontal="right"/>
    </xf>
    <xf numFmtId="164" fontId="10" fillId="0" borderId="0" xfId="4" applyNumberFormat="1" applyFont="1" applyBorder="1" applyAlignment="1">
      <alignment horizontal="right" vertical="top"/>
    </xf>
    <xf numFmtId="2" fontId="10" fillId="0" borderId="0" xfId="4" applyNumberFormat="1" applyFont="1" applyBorder="1" applyAlignment="1">
      <alignment horizontal="right" vertical="top"/>
    </xf>
    <xf numFmtId="165" fontId="10" fillId="0" borderId="0" xfId="4" applyNumberFormat="1" applyFont="1" applyFill="1" applyBorder="1" applyAlignment="1">
      <alignment horizontal="right"/>
    </xf>
    <xf numFmtId="0" fontId="16" fillId="0" borderId="3" xfId="4" applyNumberFormat="1" applyFont="1" applyFill="1" applyBorder="1" applyAlignment="1">
      <alignment horizontal="left" vertical="top"/>
    </xf>
    <xf numFmtId="1" fontId="16" fillId="0" borderId="3" xfId="4" applyNumberFormat="1" applyFont="1" applyFill="1" applyBorder="1" applyAlignment="1">
      <alignment horizontal="left" vertical="top"/>
    </xf>
    <xf numFmtId="166" fontId="16" fillId="0" borderId="3" xfId="4" applyNumberFormat="1" applyFont="1" applyFill="1" applyBorder="1" applyAlignment="1">
      <alignment horizontal="left" vertical="top"/>
    </xf>
    <xf numFmtId="0" fontId="5" fillId="2" borderId="4" xfId="4" applyFont="1" applyFill="1" applyBorder="1"/>
    <xf numFmtId="0" fontId="10" fillId="0" borderId="0" xfId="4" applyFont="1" applyAlignment="1">
      <alignment horizontal="left" vertical="top"/>
    </xf>
    <xf numFmtId="49" fontId="8" fillId="0" borderId="2" xfId="4" applyNumberFormat="1" applyBorder="1" applyAlignment="1">
      <alignment horizontal="center"/>
    </xf>
    <xf numFmtId="49" fontId="2" fillId="0" borderId="2" xfId="4" applyNumberFormat="1" applyFont="1" applyBorder="1" applyAlignment="1">
      <alignment horizontal="center"/>
    </xf>
    <xf numFmtId="49" fontId="8" fillId="0" borderId="2" xfId="4" applyNumberFormat="1" applyBorder="1" applyAlignment="1">
      <alignment horizontal="left" vertical="top"/>
    </xf>
    <xf numFmtId="0" fontId="0" fillId="9" borderId="0" xfId="0" applyFill="1"/>
    <xf numFmtId="0" fontId="0" fillId="10" borderId="0" xfId="0" applyFill="1"/>
    <xf numFmtId="0" fontId="0" fillId="11" borderId="0" xfId="0" applyFill="1"/>
    <xf numFmtId="21" fontId="0" fillId="0" borderId="0" xfId="0" applyNumberFormat="1"/>
    <xf numFmtId="0" fontId="18" fillId="0" borderId="0" xfId="0" applyFont="1" applyAlignment="1">
      <alignment horizontal="center" readingOrder="1"/>
    </xf>
    <xf numFmtId="0" fontId="1" fillId="0" borderId="0" xfId="0" applyFont="1" applyFill="1"/>
    <xf numFmtId="0" fontId="0" fillId="12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/>
    <xf numFmtId="14" fontId="1" fillId="0" borderId="0" xfId="0" applyNumberFormat="1" applyFont="1"/>
    <xf numFmtId="0" fontId="0" fillId="0" borderId="0" xfId="0" applyNumberFormat="1"/>
    <xf numFmtId="0" fontId="0" fillId="13" borderId="0" xfId="0" applyFill="1"/>
  </cellXfs>
  <cellStyles count="6">
    <cellStyle name="Hyperlink 2" xfId="2"/>
    <cellStyle name="Hyperlink 3" xfId="3"/>
    <cellStyle name="Lien hypertexte 2" xfId="5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549559239601"/>
          <c:y val="0.0474778135980005"/>
          <c:w val="0.763381331675468"/>
          <c:h val="0.7833839243670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.0"/>
            <c:backward val="50.0"/>
            <c:dispRSqr val="0"/>
            <c:dispEq val="1"/>
            <c:trendlineLbl>
              <c:layout>
                <c:manualLayout>
                  <c:x val="-0.283976833976838"/>
                  <c:y val="0.116646067975681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'Instr Bckgd'!$L$7:$P$7</c:f>
              <c:numCache>
                <c:formatCode>0.00</c:formatCode>
                <c:ptCount val="5"/>
                <c:pt idx="0">
                  <c:v>623.2998</c:v>
                </c:pt>
                <c:pt idx="1">
                  <c:v>509.9515</c:v>
                </c:pt>
                <c:pt idx="2">
                  <c:v>401.1823</c:v>
                </c:pt>
                <c:pt idx="3">
                  <c:v>338.9527</c:v>
                </c:pt>
                <c:pt idx="4">
                  <c:v>270.9735</c:v>
                </c:pt>
              </c:numCache>
            </c:numRef>
          </c:xVal>
          <c:yVal>
            <c:numRef>
              <c:f>'Instr Bckgd'!$L$8:$P$8</c:f>
              <c:numCache>
                <c:formatCode>0.00</c:formatCode>
                <c:ptCount val="5"/>
                <c:pt idx="0">
                  <c:v>11.1596</c:v>
                </c:pt>
                <c:pt idx="1">
                  <c:v>6.0176</c:v>
                </c:pt>
                <c:pt idx="2">
                  <c:v>2.9005</c:v>
                </c:pt>
                <c:pt idx="3">
                  <c:v>1.8729</c:v>
                </c:pt>
                <c:pt idx="4">
                  <c:v>1.024</c:v>
                </c:pt>
              </c:numCache>
            </c:numRef>
          </c:yVal>
          <c:smooth val="0"/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axId val="-2067509680"/>
        <c:axId val="-2102092000"/>
      </c:scatterChart>
      <c:valAx>
        <c:axId val="-2067509680"/>
        <c:scaling>
          <c:orientation val="minMax"/>
          <c:max val="5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fr-FR" sz="875" b="0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fr-FR" sz="875" b="0" i="1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fr-FR" sz="875" b="0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64532696"/>
              <c:y val="0.9169150791634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2092000"/>
        <c:crossesAt val="-5.0"/>
        <c:crossBetween val="midCat"/>
        <c:majorUnit val="100.0"/>
        <c:minorUnit val="50.0"/>
      </c:valAx>
      <c:valAx>
        <c:axId val="-2102092000"/>
        <c:scaling>
          <c:orientation val="minMax"/>
          <c:max val="15.0"/>
          <c:min val="-5.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fr-FR" sz="875" b="0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fr-FR" sz="875" b="0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fr-FR" sz="875" b="0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0478874053786755"/>
              <c:y val="0.160237744475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67509680"/>
        <c:crossesAt val="0.0"/>
        <c:crossBetween val="midCat"/>
        <c:majorUnit val="2.0"/>
        <c:minorUnit val="1.0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5" r="0.787401575" t="0.984251969" header="0.492125984500002" footer="0.4921259845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549559239601"/>
          <c:y val="0.0477611940298509"/>
          <c:w val="0.763381331675468"/>
          <c:h val="0.7880597014925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'Instr Bckgd'!$I$23</c:f>
              <c:strCache>
                <c:ptCount val="1"/>
                <c:pt idx="0">
                  <c:v>2013-04-18 AB-01 Inst bckgd.DLD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dPt>
            <c:idx val="2"/>
            <c:bubble3D val="0"/>
            <c:spPr>
              <a:ln w="28575">
                <a:noFill/>
              </a:ln>
            </c:spPr>
          </c:dPt>
          <c:dPt>
            <c:idx val="3"/>
            <c:bubble3D val="0"/>
            <c:spPr>
              <a:ln w="28575">
                <a:noFill/>
              </a:ln>
            </c:spPr>
          </c:dPt>
          <c:dPt>
            <c:idx val="4"/>
            <c:bubble3D val="0"/>
            <c:spPr>
              <a:ln w="28575">
                <a:noFill/>
              </a:ln>
            </c:spPr>
          </c:dPt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50.0"/>
            <c:backward val="50.0"/>
            <c:dispRSqr val="0"/>
            <c:dispEq val="1"/>
            <c:trendlineLbl>
              <c:layout>
                <c:manualLayout>
                  <c:x val="-0.291698841698844"/>
                  <c:y val="0.0152905412139938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'Instr Bckgd'!$L$30:$P$30</c:f>
              <c:numCache>
                <c:formatCode>0.00</c:formatCode>
                <c:ptCount val="5"/>
                <c:pt idx="0">
                  <c:v>579.3913</c:v>
                </c:pt>
                <c:pt idx="1">
                  <c:v>481.8484</c:v>
                </c:pt>
                <c:pt idx="2">
                  <c:v>392.9825</c:v>
                </c:pt>
                <c:pt idx="3">
                  <c:v>339.9102</c:v>
                </c:pt>
                <c:pt idx="4">
                  <c:v>274.1128</c:v>
                </c:pt>
              </c:numCache>
            </c:numRef>
          </c:xVal>
          <c:yVal>
            <c:numRef>
              <c:f>'Instr Bckgd'!$L$31:$P$31</c:f>
              <c:numCache>
                <c:formatCode>0.00</c:formatCode>
                <c:ptCount val="5"/>
                <c:pt idx="0">
                  <c:v>9.6921</c:v>
                </c:pt>
                <c:pt idx="1">
                  <c:v>5.5761</c:v>
                </c:pt>
                <c:pt idx="2">
                  <c:v>2.6865</c:v>
                </c:pt>
                <c:pt idx="3">
                  <c:v>2.1678</c:v>
                </c:pt>
                <c:pt idx="4">
                  <c:v>1.2967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6095744"/>
        <c:axId val="-2144002608"/>
      </c:scatterChart>
      <c:valAx>
        <c:axId val="-2106095744"/>
        <c:scaling>
          <c:orientation val="minMax"/>
          <c:max val="5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fr-FR" sz="875" b="0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concentration, </a:t>
                </a:r>
                <a:r>
                  <a:rPr lang="fr-FR" sz="875" b="0" i="1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fr-FR" sz="875" b="0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[µM]</a:t>
                </a:r>
              </a:p>
            </c:rich>
          </c:tx>
          <c:layout>
            <c:manualLayout>
              <c:xMode val="edge"/>
              <c:yMode val="edge"/>
              <c:x val="0.371831564532696"/>
              <c:y val="0.9164179155024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44002608"/>
        <c:crossesAt val="-5.0"/>
        <c:crossBetween val="midCat"/>
        <c:majorUnit val="100.0"/>
        <c:minorUnit val="50.0"/>
      </c:valAx>
      <c:valAx>
        <c:axId val="-2144002608"/>
        <c:scaling>
          <c:orientation val="minMax"/>
          <c:max val="15.0"/>
          <c:min val="-5.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Background O</a:t>
                </a:r>
                <a:r>
                  <a:rPr lang="fr-FR" sz="875" b="0" i="0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flux [pmol.s</a:t>
                </a:r>
                <a:r>
                  <a:rPr lang="fr-FR" sz="875" b="0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.cm</a:t>
                </a:r>
                <a:r>
                  <a:rPr lang="fr-FR" sz="875" b="0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r-FR" sz="875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0.0478874053786755"/>
              <c:y val="0.1611938023876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095744"/>
        <c:crossesAt val="0.0"/>
        <c:crossBetween val="midCat"/>
        <c:majorUnit val="2.0"/>
        <c:minorUnit val="1.0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5" r="0.787401575" t="0.984251969" header="0.492125984500002" footer="0.49212598450000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1095375</xdr:colOff>
      <xdr:row>0</xdr:row>
      <xdr:rowOff>47625</xdr:rowOff>
    </xdr:from>
    <xdr:to>
      <xdr:col>7</xdr:col>
      <xdr:colOff>3000375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1123950</xdr:colOff>
      <xdr:row>21</xdr:row>
      <xdr:rowOff>57150</xdr:rowOff>
    </xdr:from>
    <xdr:to>
      <xdr:col>7</xdr:col>
      <xdr:colOff>3028950</xdr:colOff>
      <xdr:row>39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topLeftCell="H1" zoomScale="75" zoomScaleNormal="75" zoomScalePageLayoutView="75" workbookViewId="0">
      <selection activeCell="B54" sqref="B54"/>
    </sheetView>
  </sheetViews>
  <sheetFormatPr baseColWidth="10" defaultColWidth="11.5" defaultRowHeight="13" x14ac:dyDescent="0.15"/>
  <cols>
    <col min="1" max="1" width="9.5" style="10" customWidth="1"/>
    <col min="2" max="2" width="19" style="10" customWidth="1"/>
    <col min="3" max="6" width="9.6640625" style="10" customWidth="1"/>
    <col min="7" max="7" width="20.6640625" style="10" customWidth="1"/>
    <col min="8" max="8" width="50.6640625" style="9" customWidth="1"/>
    <col min="9" max="9" width="6.6640625" style="9" customWidth="1"/>
    <col min="10" max="10" width="22.6640625" style="9" customWidth="1"/>
    <col min="11" max="11" width="12.6640625" style="9" customWidth="1"/>
    <col min="12" max="31" width="8.6640625" style="9" customWidth="1"/>
    <col min="32" max="78" width="10.6640625" style="9" customWidth="1"/>
    <col min="79" max="16384" width="11.5" style="9"/>
  </cols>
  <sheetData>
    <row r="1" spans="1:31" s="96" customFormat="1" ht="12.75" customHeight="1" x14ac:dyDescent="0.15">
      <c r="A1" s="67" t="s">
        <v>71</v>
      </c>
      <c r="B1" s="98"/>
      <c r="C1" s="98"/>
      <c r="D1" s="98"/>
      <c r="E1" s="98"/>
      <c r="F1" s="98"/>
      <c r="G1" s="98"/>
      <c r="H1" s="73"/>
      <c r="I1" s="97"/>
      <c r="J1" s="73"/>
      <c r="K1" s="64" t="s">
        <v>70</v>
      </c>
      <c r="L1" s="96" t="s">
        <v>69</v>
      </c>
      <c r="M1" s="96" t="s">
        <v>68</v>
      </c>
      <c r="N1" s="96" t="s">
        <v>67</v>
      </c>
      <c r="O1" s="96" t="s">
        <v>66</v>
      </c>
      <c r="P1" s="96" t="s">
        <v>44</v>
      </c>
      <c r="Q1" s="96" t="s">
        <v>65</v>
      </c>
      <c r="R1" s="96" t="s">
        <v>64</v>
      </c>
      <c r="S1" s="96" t="s">
        <v>63</v>
      </c>
      <c r="T1" s="96" t="s">
        <v>62</v>
      </c>
      <c r="U1" s="96" t="s">
        <v>61</v>
      </c>
      <c r="V1" s="96" t="s">
        <v>60</v>
      </c>
      <c r="W1" s="96" t="s">
        <v>59</v>
      </c>
      <c r="X1" s="96" t="s">
        <v>58</v>
      </c>
      <c r="Y1" s="96" t="s">
        <v>55</v>
      </c>
      <c r="Z1" s="96" t="s">
        <v>57</v>
      </c>
      <c r="AA1" s="96" t="s">
        <v>56</v>
      </c>
      <c r="AB1" s="96" t="s">
        <v>79</v>
      </c>
      <c r="AC1" s="96" t="s">
        <v>54</v>
      </c>
      <c r="AD1" s="96" t="s">
        <v>53</v>
      </c>
      <c r="AE1" s="96" t="s">
        <v>52</v>
      </c>
    </row>
    <row r="2" spans="1:31" ht="12.75" customHeight="1" thickBot="1" x14ac:dyDescent="0.2">
      <c r="A2" s="61" t="s">
        <v>51</v>
      </c>
      <c r="B2" s="10" t="s">
        <v>50</v>
      </c>
      <c r="C2" s="60" t="s">
        <v>49</v>
      </c>
      <c r="E2" s="56"/>
      <c r="F2" s="55"/>
      <c r="G2" s="95" t="s">
        <v>48</v>
      </c>
      <c r="H2" s="17"/>
      <c r="I2" s="94" t="s">
        <v>47</v>
      </c>
      <c r="J2" s="40"/>
      <c r="K2" s="40"/>
      <c r="L2" s="40"/>
      <c r="M2" s="40"/>
      <c r="N2" s="40"/>
      <c r="O2" s="4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2.75" customHeight="1" x14ac:dyDescent="0.15">
      <c r="A3" s="10" t="str">
        <f>I2</f>
        <v>2013-04-18 AB-01 Inst bckgd.DLD</v>
      </c>
      <c r="B3" s="56"/>
      <c r="C3" s="56"/>
      <c r="F3" s="55"/>
      <c r="H3" s="54"/>
      <c r="I3" s="54"/>
      <c r="J3" s="51" t="s">
        <v>46</v>
      </c>
      <c r="K3" s="51" t="s">
        <v>45</v>
      </c>
      <c r="L3" s="53">
        <v>1</v>
      </c>
      <c r="M3" s="51">
        <v>2</v>
      </c>
      <c r="N3" s="51">
        <v>3</v>
      </c>
      <c r="O3" s="51">
        <v>4</v>
      </c>
      <c r="P3" s="52" t="s">
        <v>44</v>
      </c>
      <c r="Q3" s="52"/>
      <c r="R3" s="52"/>
      <c r="S3" s="52"/>
      <c r="T3" s="52"/>
      <c r="U3" s="52"/>
      <c r="V3" s="52"/>
      <c r="W3" s="52"/>
      <c r="X3" s="52"/>
      <c r="Y3" s="52"/>
      <c r="Z3" s="51"/>
      <c r="AA3" s="51"/>
      <c r="AB3" s="51"/>
      <c r="AC3" s="51"/>
      <c r="AD3" s="51"/>
      <c r="AE3" s="51"/>
    </row>
    <row r="4" spans="1:31" ht="12.75" customHeight="1" x14ac:dyDescent="0.15">
      <c r="A4" s="93" t="s">
        <v>78</v>
      </c>
      <c r="B4" s="92"/>
      <c r="C4" s="91"/>
      <c r="D4" s="91"/>
      <c r="E4" s="91"/>
      <c r="F4" s="91"/>
      <c r="G4" s="91"/>
      <c r="H4" s="17"/>
      <c r="I4" s="17"/>
      <c r="J4" s="46" t="s">
        <v>42</v>
      </c>
      <c r="K4" s="46"/>
      <c r="L4" s="45">
        <v>4.0127314814814817E-2</v>
      </c>
      <c r="M4" s="45">
        <v>5.8368055555555555E-2</v>
      </c>
      <c r="N4" s="45">
        <v>7.2407407407407406E-2</v>
      </c>
      <c r="O4" s="45">
        <v>8.3298611111111115E-2</v>
      </c>
      <c r="P4" s="45">
        <v>9.9664351851851851E-2</v>
      </c>
      <c r="Q4" s="45"/>
      <c r="R4" s="45"/>
      <c r="S4" s="45"/>
      <c r="T4" s="45"/>
      <c r="U4" s="45"/>
      <c r="V4" s="45"/>
      <c r="W4" s="45"/>
      <c r="X4" s="45"/>
      <c r="Y4" s="45"/>
      <c r="Z4" s="46"/>
      <c r="AA4" s="46"/>
      <c r="AB4" s="46"/>
      <c r="AC4" s="46"/>
      <c r="AD4" s="46"/>
      <c r="AE4" s="46"/>
    </row>
    <row r="5" spans="1:31" ht="12.75" customHeight="1" x14ac:dyDescent="0.2">
      <c r="B5" s="37" t="s">
        <v>77</v>
      </c>
      <c r="C5" s="88" t="s">
        <v>76</v>
      </c>
      <c r="D5" s="88" t="s">
        <v>75</v>
      </c>
      <c r="E5" s="87" t="s">
        <v>74</v>
      </c>
      <c r="F5" s="90" t="s">
        <v>73</v>
      </c>
      <c r="H5" s="17"/>
      <c r="I5" s="17"/>
      <c r="J5" s="45" t="s">
        <v>36</v>
      </c>
      <c r="K5" s="45"/>
      <c r="L5" s="45">
        <v>4.2303240740740738E-2</v>
      </c>
      <c r="M5" s="45">
        <v>6.0625000000000005E-2</v>
      </c>
      <c r="N5" s="45">
        <v>7.4282407407407408E-2</v>
      </c>
      <c r="O5" s="45">
        <v>8.4791666666666668E-2</v>
      </c>
      <c r="P5" s="45">
        <v>0.10214120370370371</v>
      </c>
      <c r="Q5" s="45"/>
      <c r="R5" s="45"/>
      <c r="S5" s="45"/>
      <c r="T5" s="45"/>
      <c r="U5" s="45"/>
      <c r="V5" s="45"/>
      <c r="W5" s="45"/>
      <c r="X5" s="45"/>
      <c r="Y5" s="45"/>
      <c r="Z5" s="46"/>
      <c r="AA5" s="46"/>
      <c r="AB5" s="46"/>
      <c r="AC5" s="46"/>
      <c r="AD5" s="46"/>
      <c r="AE5" s="46"/>
    </row>
    <row r="6" spans="1:31" ht="12.75" customHeight="1" x14ac:dyDescent="0.15">
      <c r="B6" s="37" t="s">
        <v>72</v>
      </c>
      <c r="C6" s="89" t="s">
        <v>34</v>
      </c>
      <c r="D6" s="88" t="s">
        <v>33</v>
      </c>
      <c r="E6" s="87" t="s">
        <v>32</v>
      </c>
      <c r="F6" s="86" t="s">
        <v>31</v>
      </c>
      <c r="H6" s="17"/>
      <c r="I6" s="40"/>
      <c r="J6" s="85" t="s">
        <v>30</v>
      </c>
      <c r="K6" s="85"/>
      <c r="L6" s="39">
        <v>94</v>
      </c>
      <c r="M6" s="39">
        <v>97</v>
      </c>
      <c r="N6" s="39">
        <v>81</v>
      </c>
      <c r="O6" s="39">
        <v>65</v>
      </c>
      <c r="P6" s="39">
        <v>107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12.75" customHeight="1" x14ac:dyDescent="0.15">
      <c r="A7" s="84" t="s">
        <v>29</v>
      </c>
      <c r="H7" s="31"/>
      <c r="I7" s="34"/>
      <c r="J7" s="83" t="s">
        <v>28</v>
      </c>
      <c r="K7" s="83" t="s">
        <v>25</v>
      </c>
      <c r="L7" s="82">
        <v>623.2998</v>
      </c>
      <c r="M7" s="82">
        <v>509.95150000000001</v>
      </c>
      <c r="N7" s="82">
        <v>401.1823</v>
      </c>
      <c r="O7" s="82">
        <v>338.95269999999999</v>
      </c>
      <c r="P7" s="82">
        <v>270.9735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1"/>
      <c r="AC7" s="81"/>
      <c r="AD7" s="81"/>
      <c r="AE7" s="81"/>
    </row>
    <row r="8" spans="1:31" ht="12.75" customHeight="1" x14ac:dyDescent="0.15">
      <c r="B8" s="80"/>
      <c r="C8" s="80"/>
      <c r="D8" s="80"/>
      <c r="E8" s="80"/>
      <c r="F8" s="80"/>
      <c r="G8" s="80"/>
      <c r="H8" s="31"/>
      <c r="I8" s="79" t="s">
        <v>24</v>
      </c>
      <c r="J8" s="78" t="s">
        <v>27</v>
      </c>
      <c r="K8" s="78" t="s">
        <v>22</v>
      </c>
      <c r="L8" s="76">
        <v>11.159599999999999</v>
      </c>
      <c r="M8" s="76">
        <v>6.0175999999999998</v>
      </c>
      <c r="N8" s="76">
        <v>2.9005000000000001</v>
      </c>
      <c r="O8" s="76">
        <v>1.8729</v>
      </c>
      <c r="P8" s="76">
        <v>1.024</v>
      </c>
      <c r="Q8" s="77"/>
      <c r="R8" s="76"/>
      <c r="S8" s="76"/>
      <c r="T8" s="76"/>
      <c r="U8" s="76"/>
      <c r="V8" s="77"/>
      <c r="W8" s="76"/>
      <c r="X8" s="15"/>
      <c r="Y8" s="15"/>
      <c r="Z8" s="76"/>
      <c r="AA8" s="76"/>
      <c r="AB8" s="75"/>
      <c r="AC8" s="75"/>
      <c r="AD8" s="75"/>
      <c r="AE8" s="75"/>
    </row>
    <row r="9" spans="1:31" s="35" customFormat="1" ht="12.75" customHeight="1" x14ac:dyDescent="0.15">
      <c r="A9" s="37"/>
      <c r="B9" s="37"/>
      <c r="C9" s="37"/>
      <c r="D9" s="37"/>
      <c r="E9" s="37"/>
      <c r="F9" s="37"/>
      <c r="G9" s="37"/>
      <c r="H9" s="9"/>
      <c r="I9" s="9"/>
      <c r="J9" s="35" t="s">
        <v>26</v>
      </c>
      <c r="K9" s="35" t="s">
        <v>25</v>
      </c>
      <c r="L9" s="36">
        <v>579.93690000000004</v>
      </c>
      <c r="M9" s="36">
        <v>482.07580000000002</v>
      </c>
      <c r="N9" s="36">
        <v>392.97640000000001</v>
      </c>
      <c r="O9" s="36">
        <v>339.90570000000002</v>
      </c>
      <c r="P9" s="35">
        <v>274.1755</v>
      </c>
    </row>
    <row r="10" spans="1:31" s="35" customFormat="1" ht="12.75" customHeight="1" x14ac:dyDescent="0.15">
      <c r="A10" s="37"/>
      <c r="B10" s="37"/>
      <c r="C10" s="37"/>
      <c r="D10" s="37"/>
      <c r="E10" s="37"/>
      <c r="F10" s="37"/>
      <c r="G10" s="37"/>
      <c r="H10" s="9"/>
      <c r="I10" s="9"/>
      <c r="J10" s="35" t="s">
        <v>23</v>
      </c>
      <c r="K10" s="35" t="s">
        <v>22</v>
      </c>
      <c r="L10" s="36">
        <v>10.255000000000001</v>
      </c>
      <c r="M10" s="36">
        <v>5.5556000000000001</v>
      </c>
      <c r="N10" s="36">
        <v>2.5638000000000001</v>
      </c>
      <c r="O10" s="36">
        <v>2.1463000000000001</v>
      </c>
      <c r="P10" s="35">
        <v>1.2233000000000001</v>
      </c>
    </row>
    <row r="11" spans="1:31" ht="12.75" customHeight="1" x14ac:dyDescent="0.15">
      <c r="H11" s="17"/>
      <c r="I11" s="17"/>
      <c r="J11" s="17" t="s">
        <v>21</v>
      </c>
      <c r="K11" s="17" t="s">
        <v>20</v>
      </c>
      <c r="L11" s="74">
        <v>24</v>
      </c>
      <c r="M11" s="74">
        <v>24</v>
      </c>
      <c r="N11" s="74">
        <v>23.9998</v>
      </c>
      <c r="O11" s="74">
        <v>24</v>
      </c>
      <c r="P11" s="9">
        <v>23.9999</v>
      </c>
    </row>
    <row r="12" spans="1:31" ht="12.75" customHeight="1" x14ac:dyDescent="0.15">
      <c r="H12" s="17"/>
      <c r="I12" s="17"/>
      <c r="J12" s="17" t="s">
        <v>19</v>
      </c>
      <c r="K12" s="17" t="s">
        <v>18</v>
      </c>
      <c r="L12" s="74">
        <v>102.4</v>
      </c>
      <c r="M12" s="74">
        <v>102.3</v>
      </c>
      <c r="N12" s="74">
        <v>102.3</v>
      </c>
      <c r="O12" s="74">
        <v>102.2</v>
      </c>
      <c r="P12" s="9">
        <v>102.2</v>
      </c>
    </row>
    <row r="13" spans="1:31" ht="12.75" customHeight="1" x14ac:dyDescent="0.15">
      <c r="H13" s="17"/>
      <c r="I13" s="40"/>
      <c r="J13" s="57" t="s">
        <v>17</v>
      </c>
      <c r="K13" s="57" t="s">
        <v>16</v>
      </c>
      <c r="L13" s="68">
        <v>-66.049000000000007</v>
      </c>
      <c r="M13" s="68">
        <v>-66.179000000000002</v>
      </c>
      <c r="N13" s="68">
        <v>-66.477000000000004</v>
      </c>
      <c r="O13" s="68">
        <v>-66.679900000000004</v>
      </c>
      <c r="P13" s="15">
        <v>-67.168899999999994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2.75" customHeight="1" x14ac:dyDescent="0.15">
      <c r="H14" s="17"/>
      <c r="I14" s="71"/>
      <c r="J14" s="70" t="s">
        <v>15</v>
      </c>
      <c r="K14" s="70"/>
      <c r="L14" s="69">
        <v>0</v>
      </c>
      <c r="M14" s="69">
        <v>0</v>
      </c>
      <c r="N14" s="69">
        <v>0</v>
      </c>
      <c r="O14" s="69">
        <v>0</v>
      </c>
      <c r="P14" s="9">
        <v>0</v>
      </c>
      <c r="Q14" s="72"/>
      <c r="R14" s="73"/>
      <c r="S14" s="73"/>
      <c r="T14" s="73"/>
      <c r="U14" s="73"/>
      <c r="V14" s="72"/>
    </row>
    <row r="15" spans="1:31" ht="12.75" customHeight="1" x14ac:dyDescent="0.15">
      <c r="H15" s="17"/>
      <c r="I15" s="71"/>
      <c r="J15" s="70" t="s">
        <v>14</v>
      </c>
      <c r="K15" s="70" t="s">
        <v>11</v>
      </c>
      <c r="L15" s="69">
        <v>0</v>
      </c>
      <c r="M15" s="69">
        <v>0</v>
      </c>
      <c r="N15" s="69">
        <v>0</v>
      </c>
      <c r="O15" s="69">
        <v>0</v>
      </c>
      <c r="P15" s="9">
        <v>0</v>
      </c>
      <c r="Q15" s="13"/>
      <c r="R15" s="13"/>
      <c r="S15" s="13"/>
      <c r="T15" s="13"/>
      <c r="U15" s="13"/>
      <c r="V15" s="13"/>
    </row>
    <row r="16" spans="1:31" ht="12.75" customHeight="1" x14ac:dyDescent="0.15">
      <c r="H16" s="17"/>
      <c r="I16" s="71"/>
      <c r="J16" s="70" t="s">
        <v>13</v>
      </c>
      <c r="K16" s="70"/>
      <c r="L16" s="69">
        <v>0</v>
      </c>
      <c r="M16" s="69">
        <v>0</v>
      </c>
      <c r="N16" s="69">
        <v>0</v>
      </c>
      <c r="O16" s="69">
        <v>0</v>
      </c>
      <c r="P16" s="9">
        <v>0</v>
      </c>
    </row>
    <row r="17" spans="1:38" ht="12.75" customHeight="1" x14ac:dyDescent="0.15">
      <c r="H17" s="17"/>
      <c r="I17" s="71"/>
      <c r="J17" s="70" t="s">
        <v>12</v>
      </c>
      <c r="K17" s="70" t="s">
        <v>11</v>
      </c>
      <c r="L17" s="69">
        <v>0</v>
      </c>
      <c r="M17" s="69">
        <v>0</v>
      </c>
      <c r="N17" s="69">
        <v>0</v>
      </c>
      <c r="O17" s="69">
        <v>0</v>
      </c>
      <c r="P17" s="9">
        <v>0</v>
      </c>
    </row>
    <row r="18" spans="1:38" ht="12.75" customHeight="1" x14ac:dyDescent="0.15">
      <c r="H18" s="17"/>
      <c r="I18" s="71"/>
      <c r="J18" s="70"/>
      <c r="K18" s="70"/>
      <c r="L18" s="69"/>
      <c r="M18" s="69"/>
      <c r="N18" s="69"/>
      <c r="O18" s="69"/>
    </row>
    <row r="19" spans="1:38" s="13" customFormat="1" ht="12.75" customHeight="1" x14ac:dyDescent="0.15">
      <c r="A19" s="18" t="s">
        <v>10</v>
      </c>
      <c r="B19" s="14" t="s">
        <v>9</v>
      </c>
      <c r="C19" s="14"/>
      <c r="D19" s="14"/>
      <c r="E19" s="14"/>
      <c r="F19" s="14"/>
      <c r="G19" s="14"/>
      <c r="H19" s="17"/>
      <c r="I19" s="71"/>
      <c r="J19" s="70"/>
      <c r="K19" s="70"/>
      <c r="L19" s="69"/>
      <c r="M19" s="69"/>
      <c r="N19" s="69"/>
      <c r="O19" s="69"/>
    </row>
    <row r="20" spans="1:38" s="13" customFormat="1" ht="12.75" customHeight="1" x14ac:dyDescent="0.15">
      <c r="A20" s="18"/>
      <c r="B20" s="14"/>
      <c r="C20" s="14"/>
      <c r="D20" s="14"/>
      <c r="E20" s="14"/>
      <c r="F20" s="14"/>
      <c r="G20" s="14"/>
      <c r="H20" s="17"/>
      <c r="I20" s="71"/>
      <c r="J20" s="70"/>
      <c r="K20" s="70"/>
      <c r="L20" s="69"/>
      <c r="M20" s="69"/>
      <c r="N20" s="69"/>
      <c r="O20" s="69"/>
    </row>
    <row r="21" spans="1:38" s="15" customFormat="1" ht="12.75" customHeight="1" x14ac:dyDescent="0.15">
      <c r="A21" s="16"/>
      <c r="B21" s="16"/>
      <c r="C21" s="16"/>
      <c r="D21" s="16"/>
      <c r="E21" s="16"/>
      <c r="F21" s="16"/>
      <c r="G21" s="16"/>
      <c r="H21" s="40"/>
      <c r="I21" s="40"/>
      <c r="J21" s="57"/>
      <c r="K21" s="57"/>
      <c r="L21" s="68"/>
      <c r="M21" s="68"/>
      <c r="N21" s="68"/>
      <c r="O21" s="68"/>
    </row>
    <row r="22" spans="1:38" s="62" customFormat="1" ht="12.75" customHeight="1" x14ac:dyDescent="0.15">
      <c r="A22" s="67" t="s">
        <v>71</v>
      </c>
      <c r="B22" s="66"/>
      <c r="C22" s="66"/>
      <c r="D22" s="66"/>
      <c r="E22" s="66"/>
      <c r="F22" s="66"/>
      <c r="G22" s="66"/>
      <c r="H22" s="9"/>
      <c r="I22" s="65"/>
      <c r="J22" s="12"/>
      <c r="K22" s="64" t="s">
        <v>70</v>
      </c>
      <c r="L22" s="63" t="s">
        <v>69</v>
      </c>
      <c r="M22" s="63" t="s">
        <v>68</v>
      </c>
      <c r="N22" s="63" t="s">
        <v>67</v>
      </c>
      <c r="O22" s="63" t="s">
        <v>66</v>
      </c>
      <c r="P22" s="63" t="s">
        <v>44</v>
      </c>
      <c r="Q22" s="63" t="s">
        <v>65</v>
      </c>
      <c r="R22" s="63" t="s">
        <v>64</v>
      </c>
      <c r="S22" s="63" t="s">
        <v>63</v>
      </c>
      <c r="T22" s="63" t="s">
        <v>62</v>
      </c>
      <c r="U22" s="63" t="s">
        <v>61</v>
      </c>
      <c r="V22" s="63" t="s">
        <v>60</v>
      </c>
      <c r="W22" s="63" t="s">
        <v>59</v>
      </c>
      <c r="X22" s="62" t="s">
        <v>58</v>
      </c>
      <c r="Y22" s="62" t="s">
        <v>55</v>
      </c>
      <c r="Z22" s="62" t="s">
        <v>57</v>
      </c>
      <c r="AA22" s="62" t="s">
        <v>56</v>
      </c>
      <c r="AB22" s="62" t="s">
        <v>55</v>
      </c>
      <c r="AC22" s="62" t="s">
        <v>54</v>
      </c>
      <c r="AD22" s="62" t="s">
        <v>53</v>
      </c>
      <c r="AE22" s="62" t="s">
        <v>52</v>
      </c>
    </row>
    <row r="23" spans="1:38" ht="12.75" customHeight="1" thickBot="1" x14ac:dyDescent="0.2">
      <c r="A23" s="61" t="s">
        <v>51</v>
      </c>
      <c r="B23" s="10" t="s">
        <v>50</v>
      </c>
      <c r="C23" s="60" t="s">
        <v>49</v>
      </c>
      <c r="E23" s="56"/>
      <c r="F23" s="55"/>
      <c r="G23" s="59" t="s">
        <v>48</v>
      </c>
      <c r="H23" s="17"/>
      <c r="I23" s="58" t="s">
        <v>47</v>
      </c>
      <c r="J23" s="57"/>
      <c r="K23" s="57"/>
      <c r="L23" s="40"/>
      <c r="M23" s="40"/>
      <c r="N23" s="40"/>
      <c r="O23" s="4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8" ht="12.75" customHeight="1" x14ac:dyDescent="0.15">
      <c r="A24" s="10" t="str">
        <f>I23</f>
        <v>2013-04-18 AB-01 Inst bckgd.DLD</v>
      </c>
      <c r="B24" s="56"/>
      <c r="C24" s="56"/>
      <c r="F24" s="55"/>
      <c r="H24" s="54"/>
      <c r="I24" s="54"/>
      <c r="J24" s="53" t="s">
        <v>46</v>
      </c>
      <c r="K24" s="53" t="s">
        <v>45</v>
      </c>
      <c r="L24" s="51">
        <v>1</v>
      </c>
      <c r="M24" s="51">
        <v>2</v>
      </c>
      <c r="N24" s="51">
        <v>3</v>
      </c>
      <c r="O24" s="51">
        <v>4</v>
      </c>
      <c r="P24" s="52" t="s">
        <v>44</v>
      </c>
      <c r="Q24" s="52"/>
      <c r="R24" s="52"/>
      <c r="S24" s="52"/>
      <c r="T24" s="52"/>
      <c r="U24" s="52"/>
      <c r="V24" s="52"/>
      <c r="W24" s="52"/>
      <c r="X24" s="52"/>
      <c r="Y24" s="52"/>
      <c r="Z24" s="51"/>
      <c r="AA24" s="51"/>
      <c r="AB24" s="51"/>
      <c r="AC24" s="51"/>
      <c r="AD24" s="51"/>
      <c r="AE24" s="51"/>
    </row>
    <row r="25" spans="1:38" ht="12.75" customHeight="1" x14ac:dyDescent="0.15">
      <c r="A25" s="50" t="s">
        <v>43</v>
      </c>
      <c r="B25" s="49"/>
      <c r="C25" s="48"/>
      <c r="D25" s="48"/>
      <c r="E25" s="48"/>
      <c r="F25" s="48"/>
      <c r="G25" s="48"/>
      <c r="H25" s="17"/>
      <c r="I25" s="17"/>
      <c r="J25" s="46" t="s">
        <v>42</v>
      </c>
      <c r="K25" s="46"/>
      <c r="L25" s="45">
        <v>4.1030092592592597E-2</v>
      </c>
      <c r="M25" s="45">
        <v>5.9120370370370372E-2</v>
      </c>
      <c r="N25" s="45">
        <v>7.2187500000000002E-2</v>
      </c>
      <c r="O25" s="45">
        <v>8.3298611111111115E-2</v>
      </c>
      <c r="P25" s="45">
        <v>0.10033564814814815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12"/>
      <c r="AG25" s="12"/>
      <c r="AH25" s="12"/>
      <c r="AI25" s="12"/>
      <c r="AJ25" s="12"/>
      <c r="AK25" s="12"/>
      <c r="AL25" s="12"/>
    </row>
    <row r="26" spans="1:38" ht="12.75" customHeight="1" x14ac:dyDescent="0.2">
      <c r="B26" s="37" t="s">
        <v>41</v>
      </c>
      <c r="C26" s="43" t="s">
        <v>40</v>
      </c>
      <c r="D26" s="43" t="s">
        <v>39</v>
      </c>
      <c r="E26" s="42" t="s">
        <v>38</v>
      </c>
      <c r="F26" s="47" t="s">
        <v>37</v>
      </c>
      <c r="H26" s="17"/>
      <c r="I26" s="17"/>
      <c r="J26" s="46" t="s">
        <v>36</v>
      </c>
      <c r="K26" s="46"/>
      <c r="L26" s="45">
        <v>4.2685185185185187E-2</v>
      </c>
      <c r="M26" s="45">
        <v>6.084490740740741E-2</v>
      </c>
      <c r="N26" s="45">
        <v>7.4513888888888893E-2</v>
      </c>
      <c r="O26" s="45">
        <v>8.4722222222222213E-2</v>
      </c>
      <c r="P26" s="45">
        <v>0.10259259259259258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12"/>
      <c r="AG26" s="12"/>
      <c r="AH26" s="12"/>
      <c r="AI26" s="12"/>
      <c r="AJ26" s="12"/>
      <c r="AK26" s="12"/>
      <c r="AL26" s="12"/>
    </row>
    <row r="27" spans="1:38" ht="12.75" customHeight="1" x14ac:dyDescent="0.15">
      <c r="B27" s="37" t="s">
        <v>35</v>
      </c>
      <c r="C27" s="44" t="s">
        <v>34</v>
      </c>
      <c r="D27" s="43" t="s">
        <v>33</v>
      </c>
      <c r="E27" s="42" t="s">
        <v>32</v>
      </c>
      <c r="F27" s="41" t="s">
        <v>31</v>
      </c>
      <c r="H27" s="17"/>
      <c r="I27" s="40"/>
      <c r="J27" s="39" t="s">
        <v>30</v>
      </c>
      <c r="K27" s="39"/>
      <c r="L27" s="39">
        <v>71</v>
      </c>
      <c r="M27" s="39">
        <v>74</v>
      </c>
      <c r="N27" s="39">
        <v>100</v>
      </c>
      <c r="O27" s="39">
        <v>62</v>
      </c>
      <c r="P27" s="39">
        <v>97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8" s="35" customFormat="1" ht="12.75" customHeight="1" x14ac:dyDescent="0.15">
      <c r="A28" s="38" t="s">
        <v>29</v>
      </c>
      <c r="B28" s="37"/>
      <c r="C28" s="37"/>
      <c r="D28" s="37"/>
      <c r="E28" s="37"/>
      <c r="F28" s="37"/>
      <c r="G28" s="37"/>
      <c r="H28" s="24"/>
      <c r="I28" s="24"/>
      <c r="J28" s="35" t="s">
        <v>28</v>
      </c>
      <c r="K28" s="35" t="s">
        <v>25</v>
      </c>
      <c r="L28" s="36">
        <v>622.68790000000001</v>
      </c>
      <c r="M28" s="36">
        <v>509.68990000000002</v>
      </c>
      <c r="N28" s="36">
        <v>401.18490000000003</v>
      </c>
      <c r="O28" s="36">
        <v>338.95710000000003</v>
      </c>
      <c r="P28" s="35">
        <v>270.91809999999998</v>
      </c>
    </row>
    <row r="29" spans="1:38" s="35" customFormat="1" ht="12.75" customHeight="1" x14ac:dyDescent="0.15">
      <c r="B29" s="37"/>
      <c r="C29" s="37"/>
      <c r="D29" s="37"/>
      <c r="E29" s="37"/>
      <c r="F29" s="37"/>
      <c r="G29" s="37"/>
      <c r="H29" s="24"/>
      <c r="I29" s="24"/>
      <c r="J29" s="35" t="s">
        <v>27</v>
      </c>
      <c r="K29" s="35" t="s">
        <v>22</v>
      </c>
      <c r="L29" s="36">
        <v>11.1272</v>
      </c>
      <c r="M29" s="36">
        <v>6.1487999999999996</v>
      </c>
      <c r="N29" s="36">
        <v>2.8759000000000001</v>
      </c>
      <c r="O29" s="36">
        <v>1.8794</v>
      </c>
      <c r="P29" s="35">
        <v>1.0969</v>
      </c>
    </row>
    <row r="30" spans="1:38" ht="12.75" customHeight="1" x14ac:dyDescent="0.15">
      <c r="H30" s="31"/>
      <c r="I30" s="34"/>
      <c r="J30" s="34" t="s">
        <v>26</v>
      </c>
      <c r="K30" s="34" t="s">
        <v>25</v>
      </c>
      <c r="L30" s="33">
        <v>579.3913</v>
      </c>
      <c r="M30" s="33">
        <v>481.84840000000003</v>
      </c>
      <c r="N30" s="33">
        <v>392.98250000000002</v>
      </c>
      <c r="O30" s="33">
        <v>339.91019999999997</v>
      </c>
      <c r="P30" s="33">
        <v>274.11279999999999</v>
      </c>
      <c r="Q30" s="33"/>
      <c r="R30" s="33"/>
      <c r="S30" s="33"/>
      <c r="T30" s="33"/>
      <c r="U30" s="33"/>
      <c r="V30" s="33"/>
      <c r="W30" s="33"/>
      <c r="X30" s="32"/>
      <c r="Y30" s="32"/>
      <c r="Z30" s="32"/>
      <c r="AA30" s="32"/>
      <c r="AB30" s="32"/>
      <c r="AC30" s="32"/>
      <c r="AD30" s="32"/>
      <c r="AE30" s="32"/>
    </row>
    <row r="31" spans="1:38" ht="12.75" customHeight="1" x14ac:dyDescent="0.15">
      <c r="H31" s="31"/>
      <c r="I31" s="30" t="s">
        <v>24</v>
      </c>
      <c r="J31" s="29" t="s">
        <v>23</v>
      </c>
      <c r="K31" s="29" t="s">
        <v>22</v>
      </c>
      <c r="L31" s="27">
        <v>9.6920999999999999</v>
      </c>
      <c r="M31" s="27">
        <v>5.5761000000000003</v>
      </c>
      <c r="N31" s="27">
        <v>2.6865000000000001</v>
      </c>
      <c r="O31" s="27">
        <v>2.1678000000000002</v>
      </c>
      <c r="P31" s="27">
        <v>1.2967</v>
      </c>
      <c r="Q31" s="27"/>
      <c r="R31" s="27"/>
      <c r="S31" s="27"/>
      <c r="T31" s="27"/>
      <c r="U31" s="27"/>
      <c r="V31" s="28"/>
      <c r="W31" s="27"/>
      <c r="X31" s="26"/>
      <c r="Y31" s="26"/>
      <c r="Z31" s="25"/>
      <c r="AA31" s="25"/>
      <c r="AB31" s="25"/>
      <c r="AC31" s="25"/>
      <c r="AD31" s="25"/>
      <c r="AE31" s="25"/>
    </row>
    <row r="32" spans="1:38" ht="12.75" customHeight="1" x14ac:dyDescent="0.15">
      <c r="H32" s="24"/>
      <c r="I32" s="24"/>
      <c r="J32" s="24" t="s">
        <v>21</v>
      </c>
      <c r="K32" s="24" t="s">
        <v>20</v>
      </c>
      <c r="L32" s="23">
        <v>24.0001</v>
      </c>
      <c r="M32" s="23">
        <v>24</v>
      </c>
      <c r="N32" s="23">
        <v>23.9998</v>
      </c>
      <c r="O32" s="23">
        <v>23.9999</v>
      </c>
      <c r="P32" s="9">
        <v>23.9999</v>
      </c>
    </row>
    <row r="33" spans="1:31" ht="12.75" customHeight="1" x14ac:dyDescent="0.15">
      <c r="J33" s="9" t="s">
        <v>19</v>
      </c>
      <c r="K33" s="9" t="s">
        <v>18</v>
      </c>
      <c r="L33" s="20">
        <v>102.4</v>
      </c>
      <c r="M33" s="20">
        <v>102.3</v>
      </c>
      <c r="N33" s="20">
        <v>102.3</v>
      </c>
      <c r="O33" s="20">
        <v>102.2</v>
      </c>
      <c r="P33" s="9">
        <v>102.2</v>
      </c>
    </row>
    <row r="34" spans="1:31" s="20" customFormat="1" ht="12.75" customHeight="1" x14ac:dyDescent="0.15">
      <c r="A34" s="22"/>
      <c r="B34" s="22"/>
      <c r="C34" s="22"/>
      <c r="D34" s="22"/>
      <c r="E34" s="22"/>
      <c r="F34" s="22"/>
      <c r="G34" s="22"/>
      <c r="H34" s="9"/>
      <c r="I34" s="15"/>
      <c r="J34" s="15" t="s">
        <v>17</v>
      </c>
      <c r="K34" s="15" t="s">
        <v>16</v>
      </c>
      <c r="L34" s="21">
        <v>-66.055300000000003</v>
      </c>
      <c r="M34" s="21">
        <v>-66.186000000000007</v>
      </c>
      <c r="N34" s="21">
        <v>-66.484499999999997</v>
      </c>
      <c r="O34" s="21">
        <v>-66.686800000000005</v>
      </c>
      <c r="P34" s="21">
        <v>-67.165700000000001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2.75" customHeight="1" x14ac:dyDescent="0.15">
      <c r="J35" s="9" t="s">
        <v>15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V35" s="19"/>
    </row>
    <row r="36" spans="1:31" ht="12.75" customHeight="1" x14ac:dyDescent="0.15">
      <c r="J36" s="9" t="s">
        <v>14</v>
      </c>
      <c r="K36" s="9" t="s">
        <v>11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V36" s="13"/>
    </row>
    <row r="37" spans="1:31" ht="12.75" customHeight="1" x14ac:dyDescent="0.15">
      <c r="J37" s="9" t="s">
        <v>13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31" ht="12.75" customHeight="1" x14ac:dyDescent="0.15">
      <c r="J38" s="9" t="s">
        <v>12</v>
      </c>
      <c r="K38" s="9" t="s">
        <v>11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31" ht="12.75" customHeight="1" x14ac:dyDescent="0.15"/>
    <row r="40" spans="1:31" s="13" customFormat="1" ht="12.75" customHeight="1" x14ac:dyDescent="0.15">
      <c r="A40" s="18" t="s">
        <v>10</v>
      </c>
      <c r="B40" s="17" t="s">
        <v>9</v>
      </c>
      <c r="C40" s="14"/>
      <c r="D40" s="14"/>
      <c r="E40" s="14"/>
      <c r="F40" s="14"/>
      <c r="G40" s="14"/>
      <c r="H40" s="9"/>
      <c r="I40" s="9"/>
      <c r="J40" s="9"/>
      <c r="K40" s="9"/>
      <c r="L40" s="9"/>
      <c r="M40" s="9"/>
      <c r="N40" s="9"/>
      <c r="O40" s="9"/>
    </row>
    <row r="41" spans="1:31" s="13" customFormat="1" ht="12.75" customHeight="1" x14ac:dyDescent="0.15">
      <c r="A41" s="18"/>
      <c r="B41" s="17"/>
      <c r="C41" s="14"/>
      <c r="D41" s="14"/>
      <c r="E41" s="14"/>
      <c r="F41" s="14"/>
      <c r="G41" s="14"/>
      <c r="H41" s="9"/>
      <c r="I41" s="9"/>
      <c r="J41" s="9"/>
      <c r="K41" s="9"/>
      <c r="L41" s="9"/>
      <c r="M41" s="9"/>
      <c r="N41" s="9"/>
      <c r="O41" s="9"/>
    </row>
    <row r="42" spans="1:31" s="15" customFormat="1" ht="12.75" customHeight="1" x14ac:dyDescent="0.15">
      <c r="A42" s="16"/>
      <c r="B42" s="16"/>
      <c r="C42" s="16"/>
      <c r="D42" s="16"/>
      <c r="E42" s="16"/>
      <c r="F42" s="16"/>
      <c r="G42" s="16"/>
    </row>
    <row r="43" spans="1:31" x14ac:dyDescent="0.15">
      <c r="A43" s="10" t="s">
        <v>88</v>
      </c>
      <c r="B43" s="103" t="s">
        <v>89</v>
      </c>
    </row>
    <row r="45" spans="1:31" x14ac:dyDescent="0.15">
      <c r="B45" s="103" t="s">
        <v>90</v>
      </c>
    </row>
    <row r="51" spans="1:2" x14ac:dyDescent="0.15">
      <c r="A51" s="11" t="s">
        <v>91</v>
      </c>
      <c r="B51" s="103" t="s">
        <v>92</v>
      </c>
    </row>
    <row r="54" spans="1:2" x14ac:dyDescent="0.15">
      <c r="B54" s="103" t="s">
        <v>93</v>
      </c>
    </row>
  </sheetData>
  <pageMargins left="0.78740157480314965" right="0.78740157480314965" top="0.78740157480314965" bottom="0.47244094488188981" header="0.39370078740157483" footer="0.31496062992125984"/>
  <pageSetup paperSize="9" orientation="landscape" r:id="rId1"/>
  <headerFooter alignWithMargins="0">
    <oddHeader>&amp;L&amp;F; &amp;A&amp;C&amp;P / &amp;N&amp;R&amp;G</oddHeader>
    <oddFooter>&amp;L
&amp;D&amp;R
www.oroboros.at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sqref="A1:XFD1"/>
    </sheetView>
  </sheetViews>
  <sheetFormatPr baseColWidth="10" defaultColWidth="9.1640625" defaultRowHeight="15" x14ac:dyDescent="0.2"/>
  <cols>
    <col min="2" max="2" width="10.5" bestFit="1" customWidth="1"/>
    <col min="3" max="5" width="9.1640625" customWidth="1"/>
    <col min="6" max="6" width="11.6640625" customWidth="1"/>
    <col min="7" max="7" width="13.5" customWidth="1"/>
    <col min="8" max="8" width="9.83203125" customWidth="1"/>
    <col min="9" max="12" width="9.1640625" customWidth="1"/>
    <col min="13" max="13" width="16.6640625" bestFit="1" customWidth="1"/>
  </cols>
  <sheetData>
    <row r="1" spans="1:26" x14ac:dyDescent="0.2">
      <c r="A1" s="113" t="s">
        <v>50</v>
      </c>
      <c r="B1" s="113" t="s">
        <v>51</v>
      </c>
      <c r="C1" s="1" t="s">
        <v>0</v>
      </c>
      <c r="D1" s="2" t="s">
        <v>1</v>
      </c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99" t="s">
        <v>7</v>
      </c>
      <c r="K1" s="100" t="s">
        <v>87</v>
      </c>
      <c r="L1" s="101" t="s">
        <v>8</v>
      </c>
      <c r="M1" s="105" t="s">
        <v>138</v>
      </c>
      <c r="N1" s="1" t="s">
        <v>97</v>
      </c>
      <c r="O1" s="2" t="s">
        <v>98</v>
      </c>
      <c r="P1" s="2" t="s">
        <v>99</v>
      </c>
      <c r="Q1" s="3" t="s">
        <v>100</v>
      </c>
      <c r="R1" s="4" t="s">
        <v>101</v>
      </c>
      <c r="S1" s="4" t="s">
        <v>102</v>
      </c>
      <c r="T1" s="5" t="s">
        <v>103</v>
      </c>
      <c r="U1" s="1" t="s">
        <v>104</v>
      </c>
      <c r="V1" s="2" t="s">
        <v>105</v>
      </c>
      <c r="W1" s="2" t="s">
        <v>106</v>
      </c>
      <c r="X1" s="3" t="s">
        <v>107</v>
      </c>
      <c r="Y1" s="4" t="s">
        <v>108</v>
      </c>
      <c r="Z1" s="4" t="s">
        <v>109</v>
      </c>
    </row>
    <row r="2" spans="1:26" s="8" customFormat="1" x14ac:dyDescent="0.2">
      <c r="A2" s="8" t="s">
        <v>116</v>
      </c>
      <c r="B2" s="107">
        <v>41396</v>
      </c>
      <c r="C2" s="108">
        <v>24.486599999999996</v>
      </c>
      <c r="D2" s="108">
        <v>87.902599999999993</v>
      </c>
      <c r="E2" s="108">
        <v>95.342799999999997</v>
      </c>
      <c r="F2" s="108">
        <v>161.1148</v>
      </c>
      <c r="G2" s="108">
        <v>106.7657</v>
      </c>
      <c r="H2" s="108">
        <v>87.838300000000004</v>
      </c>
      <c r="I2">
        <v>791.42160000000001</v>
      </c>
      <c r="J2" s="8">
        <f>D2/C2</f>
        <v>3.5898246387820278</v>
      </c>
      <c r="K2" s="8">
        <f>E2/D2</f>
        <v>1.0846414099241661</v>
      </c>
      <c r="L2" s="8">
        <f>G2/F2</f>
        <v>0.6626684823492317</v>
      </c>
      <c r="M2" s="8">
        <v>2.1606655164069153E-2</v>
      </c>
      <c r="N2" s="8">
        <f>C2/M2</f>
        <v>1133.289711621818</v>
      </c>
      <c r="O2" s="8">
        <f>D2/M2</f>
        <v>4068.3113296581814</v>
      </c>
      <c r="P2" s="8">
        <f>E2/M2</f>
        <v>4412.6589366109092</v>
      </c>
      <c r="Q2" s="8">
        <f>F2/M2</f>
        <v>7456.7210323200006</v>
      </c>
      <c r="R2" s="8">
        <f>G2/M2</f>
        <v>4941.3340097890905</v>
      </c>
      <c r="S2" s="8">
        <f>H2/M2</f>
        <v>4065.3353947200003</v>
      </c>
      <c r="T2" s="8">
        <f>I2/M2</f>
        <v>36628.603270167274</v>
      </c>
      <c r="U2" s="8">
        <f>C2/I2</f>
        <v>3.0940019832665668E-2</v>
      </c>
      <c r="V2" s="8">
        <f>D2/I2</f>
        <v>0.11106924551970782</v>
      </c>
      <c r="W2" s="8">
        <f>E2/I2</f>
        <v>0.12047030305970925</v>
      </c>
      <c r="X2" s="8">
        <f>F2/I2</f>
        <v>0.20357645027631291</v>
      </c>
      <c r="Y2" s="8">
        <f>G2/I2</f>
        <v>0.13490369734664809</v>
      </c>
      <c r="Z2" s="8">
        <f>H2/I2</f>
        <v>0.11098799931667268</v>
      </c>
    </row>
    <row r="3" spans="1:26" s="8" customFormat="1" x14ac:dyDescent="0.2">
      <c r="A3" s="8" t="s">
        <v>117</v>
      </c>
      <c r="B3" s="107">
        <v>41396</v>
      </c>
      <c r="C3" s="109">
        <v>23.860199999999999</v>
      </c>
      <c r="D3" s="109">
        <v>192.81889999999999</v>
      </c>
      <c r="E3" s="109">
        <v>199.61410000000001</v>
      </c>
      <c r="F3" s="109">
        <v>239.78949999999998</v>
      </c>
      <c r="G3" s="109">
        <v>245.17520000000002</v>
      </c>
      <c r="H3" s="109">
        <v>103.9941</v>
      </c>
      <c r="I3">
        <v>877.4778</v>
      </c>
      <c r="J3" s="8">
        <f>D3/C3</f>
        <v>8.0811937871434445</v>
      </c>
      <c r="K3" s="8">
        <f>E3/D3</f>
        <v>1.0352413586012577</v>
      </c>
      <c r="L3" s="8">
        <f>G3/F3</f>
        <v>1.0224601160601279</v>
      </c>
      <c r="M3" s="8">
        <v>3.3463378621067491E-2</v>
      </c>
      <c r="N3" s="8">
        <f>C3/M3</f>
        <v>713.02423673915484</v>
      </c>
      <c r="O3" s="8">
        <f>D3/M3</f>
        <v>5762.0870320191534</v>
      </c>
      <c r="P3" s="8">
        <f>E3/M3</f>
        <v>5965.1508074061967</v>
      </c>
      <c r="Q3" s="8">
        <f>F3/M3</f>
        <v>7165.7289216169002</v>
      </c>
      <c r="R3" s="8">
        <f>G3/M3</f>
        <v>7326.6720248518304</v>
      </c>
      <c r="S3" s="8">
        <f>H3/M3</f>
        <v>3107.6987526456337</v>
      </c>
      <c r="T3" s="8">
        <f>I3/M3</f>
        <v>26222.03244736225</v>
      </c>
      <c r="U3" s="8">
        <f>C3/I3</f>
        <v>2.7191799040385978E-2</v>
      </c>
      <c r="V3" s="8">
        <f>D3/I3</f>
        <v>0.21974219746642021</v>
      </c>
      <c r="W3" s="8">
        <f>E3/I3</f>
        <v>0.22748621104716268</v>
      </c>
      <c r="X3" s="8">
        <f>F3/I3</f>
        <v>0.2732713009947374</v>
      </c>
      <c r="Y3" s="8">
        <f>G3/I3</f>
        <v>0.27940900613098135</v>
      </c>
      <c r="Z3" s="8">
        <f>H3/I3</f>
        <v>0.11851479319476801</v>
      </c>
    </row>
    <row r="4" spans="1:26" s="8" customFormat="1" x14ac:dyDescent="0.2">
      <c r="A4" s="8" t="s">
        <v>118</v>
      </c>
      <c r="B4" s="107">
        <v>41396</v>
      </c>
      <c r="C4" s="8">
        <v>21.656399999999998</v>
      </c>
      <c r="D4" s="8">
        <v>184.88030000000001</v>
      </c>
      <c r="E4" s="8">
        <v>189.34829999999999</v>
      </c>
      <c r="F4" s="8">
        <v>267.75869999999998</v>
      </c>
      <c r="G4" s="8">
        <v>272.04589999999996</v>
      </c>
      <c r="H4" s="8">
        <v>88.019499999999994</v>
      </c>
      <c r="I4">
        <v>994.02300000000002</v>
      </c>
      <c r="J4" s="8">
        <f>D4/C4</f>
        <v>8.5369821392290515</v>
      </c>
      <c r="K4" s="8">
        <f>E4/D4</f>
        <v>1.0241669880457787</v>
      </c>
      <c r="L4" s="8">
        <f>G4/F4</f>
        <v>1.0160114311878568</v>
      </c>
      <c r="M4" s="8">
        <v>2.0433009805229281E-2</v>
      </c>
      <c r="N4" s="8">
        <f>C4/M4</f>
        <v>1059.8732250623998</v>
      </c>
      <c r="O4" s="8">
        <f>D4/M4</f>
        <v>9048.1187922048011</v>
      </c>
      <c r="P4" s="8">
        <f>E4/M4</f>
        <v>9266.7845708927998</v>
      </c>
      <c r="Q4" s="8">
        <f>F4/M4</f>
        <v>13104.2221656192</v>
      </c>
      <c r="R4" s="8">
        <f>G4/M4</f>
        <v>13314.039517094398</v>
      </c>
      <c r="S4" s="8">
        <f>H4/M4</f>
        <v>4307.7109461119999</v>
      </c>
      <c r="T4" s="8">
        <f>I4/M4</f>
        <v>48647.899133568004</v>
      </c>
      <c r="U4" s="8">
        <f>C4/I4</f>
        <v>2.178661861948868E-2</v>
      </c>
      <c r="V4" s="8">
        <f>D4/I4</f>
        <v>0.18599197402876996</v>
      </c>
      <c r="W4" s="8">
        <f>E4/I4</f>
        <v>0.19048683984173403</v>
      </c>
      <c r="X4" s="8">
        <f>F4/I4</f>
        <v>0.26936871682043573</v>
      </c>
      <c r="Y4" s="8">
        <f>G4/I4</f>
        <v>0.27368169549396737</v>
      </c>
      <c r="Z4" s="8">
        <f>H4/I4</f>
        <v>8.8548755914098554E-2</v>
      </c>
    </row>
    <row r="5" spans="1:26" s="8" customFormat="1" x14ac:dyDescent="0.2">
      <c r="A5" s="8" t="s">
        <v>119</v>
      </c>
      <c r="B5" s="107">
        <v>41396</v>
      </c>
      <c r="C5" s="8">
        <v>23.423599999999993</v>
      </c>
      <c r="D5" s="8">
        <v>222.45600000000002</v>
      </c>
      <c r="E5" s="8">
        <v>222.83980000000003</v>
      </c>
      <c r="F5" s="8">
        <v>262.3784</v>
      </c>
      <c r="G5" s="8">
        <v>257.1746</v>
      </c>
      <c r="H5" s="8">
        <v>89.720899999999986</v>
      </c>
      <c r="I5" s="8">
        <v>844.35810000000004</v>
      </c>
      <c r="J5" s="8">
        <f>D5/C5</f>
        <v>9.4970884065643233</v>
      </c>
      <c r="K5" s="8">
        <f>E5/D5</f>
        <v>1.0017252850001799</v>
      </c>
      <c r="L5" s="8">
        <f>G5/F5</f>
        <v>0.98016681251200555</v>
      </c>
      <c r="M5" s="8">
        <v>2.9423534119530165E-2</v>
      </c>
      <c r="N5" s="8">
        <f>C5/M5</f>
        <v>796.08383903999982</v>
      </c>
      <c r="O5" s="8">
        <f>D5/M5</f>
        <v>7560.4785984000009</v>
      </c>
      <c r="P5" s="8">
        <f>E5/M5</f>
        <v>7573.5225787200006</v>
      </c>
      <c r="Q5" s="8">
        <f>F5/M5</f>
        <v>8917.2972537599999</v>
      </c>
      <c r="R5" s="8">
        <f>G5/M5</f>
        <v>8740.4388254400001</v>
      </c>
      <c r="S5" s="8">
        <f>H5/M5</f>
        <v>3049.2903957599997</v>
      </c>
      <c r="T5" s="8">
        <f>I5/M5</f>
        <v>28696.692129840001</v>
      </c>
      <c r="U5" s="8">
        <f>C5/I5</f>
        <v>2.7741310233181861E-2</v>
      </c>
      <c r="V5" s="8">
        <f>D5/I5</f>
        <v>0.26346167579845564</v>
      </c>
      <c r="W5" s="8">
        <f>E5/I5</f>
        <v>0.263916222275833</v>
      </c>
      <c r="X5" s="8">
        <f>F5/I5</f>
        <v>0.31074303663339048</v>
      </c>
      <c r="Y5" s="8">
        <f>G5/I5</f>
        <v>0.30458001172725174</v>
      </c>
      <c r="Z5" s="8">
        <f>H5/I5</f>
        <v>0.10625929922387194</v>
      </c>
    </row>
    <row r="6" spans="1:26" s="8" customFormat="1" x14ac:dyDescent="0.2">
      <c r="A6" s="8" t="s">
        <v>120</v>
      </c>
      <c r="B6" s="107">
        <v>41396</v>
      </c>
      <c r="C6" s="8">
        <v>25.094600000000003</v>
      </c>
      <c r="D6" s="8">
        <v>169.3092</v>
      </c>
      <c r="E6" s="8">
        <v>162.73869999999999</v>
      </c>
      <c r="F6" s="8">
        <v>230.66589999999999</v>
      </c>
      <c r="G6" s="8">
        <v>228.53199999999998</v>
      </c>
      <c r="H6" s="8">
        <v>96.194199999999995</v>
      </c>
      <c r="I6">
        <v>818.34590000000003</v>
      </c>
      <c r="J6" s="8">
        <f>D6/C6</f>
        <v>6.7468379651399095</v>
      </c>
      <c r="K6" s="8">
        <f>E6/D6</f>
        <v>0.96119230378502762</v>
      </c>
      <c r="L6" s="8">
        <f>G6/F6</f>
        <v>0.9907489576916223</v>
      </c>
      <c r="M6" s="8">
        <v>2.8455654707703525E-2</v>
      </c>
      <c r="N6" s="8">
        <f>C6/M6</f>
        <v>881.88447103999977</v>
      </c>
      <c r="O6" s="8">
        <f>D6/M6</f>
        <v>5949.9316300799983</v>
      </c>
      <c r="P6" s="8">
        <f>E6/M6</f>
        <v>5719.0284908799977</v>
      </c>
      <c r="Q6" s="8">
        <f>F6/M6</f>
        <v>8106.1533241599973</v>
      </c>
      <c r="R6" s="8">
        <f>G6/M6</f>
        <v>8031.1629567999962</v>
      </c>
      <c r="S6" s="8">
        <f>H6/M6</f>
        <v>3380.4950540799987</v>
      </c>
      <c r="T6" s="8">
        <f>I6/M6</f>
        <v>28758.63895615999</v>
      </c>
      <c r="U6" s="8">
        <f>C6/I6</f>
        <v>3.0665028076758253E-2</v>
      </c>
      <c r="V6" s="8">
        <f>D6/I6</f>
        <v>0.20689197563035386</v>
      </c>
      <c r="W6" s="8">
        <f>E6/I6</f>
        <v>0.1988629746907756</v>
      </c>
      <c r="X6" s="8">
        <f>F6/I6</f>
        <v>0.28186846173482383</v>
      </c>
      <c r="Y6" s="8">
        <f>G6/I6</f>
        <v>0.27926088466991766</v>
      </c>
      <c r="Z6" s="8">
        <f>H6/I6</f>
        <v>0.11754711546792132</v>
      </c>
    </row>
    <row r="7" spans="1:26" s="8" customFormat="1" x14ac:dyDescent="0.2">
      <c r="A7" s="8" t="s">
        <v>123</v>
      </c>
      <c r="B7" s="107">
        <v>41400</v>
      </c>
      <c r="C7" s="8">
        <v>23.459600000000002</v>
      </c>
      <c r="D7" s="8">
        <v>161.5206</v>
      </c>
      <c r="E7" s="8">
        <v>163.6927</v>
      </c>
      <c r="F7" s="8">
        <v>230.48599999999999</v>
      </c>
      <c r="G7" s="8">
        <v>231.42360000000002</v>
      </c>
      <c r="H7" s="8">
        <v>116.10360000000001</v>
      </c>
      <c r="I7">
        <v>876.38080000000002</v>
      </c>
      <c r="J7" s="8">
        <f>D7/C7</f>
        <v>6.8850534535968215</v>
      </c>
      <c r="K7" s="8">
        <f>E7/D7</f>
        <v>1.0134478202780326</v>
      </c>
      <c r="L7" s="8">
        <f>G7/F7</f>
        <v>1.0040679260345533</v>
      </c>
      <c r="M7" s="8">
        <v>2.3644259999171219E-2</v>
      </c>
      <c r="N7" s="8">
        <f>C7/M7</f>
        <v>992.19007069040481</v>
      </c>
      <c r="O7" s="8">
        <f>D7/M7</f>
        <v>6831.2816728314456</v>
      </c>
      <c r="P7" s="8">
        <f>E7/M7</f>
        <v>6923.1475210363014</v>
      </c>
      <c r="Q7" s="8">
        <f>F7/M7</f>
        <v>9748.07416295029</v>
      </c>
      <c r="R7" s="8">
        <f>G7/M7</f>
        <v>9787.7286076245109</v>
      </c>
      <c r="S7" s="8">
        <f>H7/M7</f>
        <v>4910.4349217979197</v>
      </c>
      <c r="T7" s="8">
        <f>I7/M7</f>
        <v>37065.266581856187</v>
      </c>
      <c r="U7" s="8">
        <f>C7/I7</f>
        <v>2.6768728844812666E-2</v>
      </c>
      <c r="V7" s="8">
        <f>D7/I7</f>
        <v>0.1843041289813743</v>
      </c>
      <c r="W7" s="8">
        <f>E7/I7</f>
        <v>0.18678261778441518</v>
      </c>
      <c r="X7" s="8">
        <f>F7/I7</f>
        <v>0.2629975462721228</v>
      </c>
      <c r="Y7" s="8">
        <f>G7/I7</f>
        <v>0.26406740083762675</v>
      </c>
      <c r="Z7" s="8">
        <f>H7/I7</f>
        <v>0.13248076635179595</v>
      </c>
    </row>
    <row r="8" spans="1:26" x14ac:dyDescent="0.2">
      <c r="A8" s="8" t="s">
        <v>125</v>
      </c>
      <c r="B8" s="107">
        <v>41400</v>
      </c>
      <c r="C8">
        <v>20.7971</v>
      </c>
      <c r="D8">
        <v>147.70549999999997</v>
      </c>
      <c r="E8">
        <v>152.85199999999998</v>
      </c>
      <c r="F8">
        <v>198.79719999999998</v>
      </c>
      <c r="G8">
        <v>195.46319999999997</v>
      </c>
      <c r="H8">
        <v>104.3275</v>
      </c>
      <c r="I8">
        <v>989.88469999999995</v>
      </c>
      <c r="J8" s="8">
        <f>D8/C8</f>
        <v>7.1022161743704633</v>
      </c>
      <c r="K8" s="8">
        <f>E8/D8</f>
        <v>1.0348429814732694</v>
      </c>
      <c r="L8" s="8">
        <f>G8/F8</f>
        <v>0.98322914004825013</v>
      </c>
      <c r="M8">
        <v>1.952713099580557E-2</v>
      </c>
      <c r="N8" s="8">
        <f>C8/M8</f>
        <v>1065.03612868</v>
      </c>
      <c r="O8" s="8">
        <f>D8/M8</f>
        <v>7564.1168193999993</v>
      </c>
      <c r="P8" s="8">
        <f>E8/M8</f>
        <v>7827.6732015999996</v>
      </c>
      <c r="Q8" s="8">
        <f>F8/M8</f>
        <v>10180.563649759999</v>
      </c>
      <c r="R8" s="8">
        <f>G8/M8</f>
        <v>10009.82684256</v>
      </c>
      <c r="S8" s="8">
        <f>H8/M8</f>
        <v>5342.6947370000007</v>
      </c>
      <c r="T8" s="8">
        <f>I8/M8</f>
        <v>50692.787394760002</v>
      </c>
      <c r="U8" s="8">
        <f>C8/I8</f>
        <v>2.1009618594973738E-2</v>
      </c>
      <c r="V8" s="8">
        <f>D8/I8</f>
        <v>0.14921485300257695</v>
      </c>
      <c r="W8" s="8">
        <f>E8/I8</f>
        <v>0.15441394336128236</v>
      </c>
      <c r="X8" s="8">
        <f>F8/I8</f>
        <v>0.20082864196203859</v>
      </c>
      <c r="Y8" s="8">
        <f>G8/I8</f>
        <v>0.19746057293339314</v>
      </c>
      <c r="Z8" s="8">
        <f>H8/I8</f>
        <v>0.10539358775825104</v>
      </c>
    </row>
    <row r="9" spans="1:26" x14ac:dyDescent="0.2">
      <c r="A9" s="8" t="s">
        <v>126</v>
      </c>
      <c r="B9" s="107">
        <v>41400</v>
      </c>
      <c r="C9">
        <v>18.890300000000003</v>
      </c>
      <c r="D9">
        <v>135.45179999999999</v>
      </c>
      <c r="E9">
        <v>136.185</v>
      </c>
      <c r="F9">
        <v>164.1859</v>
      </c>
      <c r="G9">
        <v>156.2081</v>
      </c>
      <c r="H9">
        <v>73.959699999999998</v>
      </c>
      <c r="I9">
        <v>706.41520000000003</v>
      </c>
      <c r="J9" s="8">
        <f>D9/C9</f>
        <v>7.1704419728643787</v>
      </c>
      <c r="K9" s="8">
        <f>E9/D9</f>
        <v>1.005412995619106</v>
      </c>
      <c r="L9" s="8">
        <f>G9/F9</f>
        <v>0.9514099566406129</v>
      </c>
      <c r="M9">
        <v>2.3300480231527382E-2</v>
      </c>
      <c r="N9" s="8">
        <f>C9/M9</f>
        <v>810.72577956740747</v>
      </c>
      <c r="O9" s="8">
        <f>D9/M9</f>
        <v>5813.2621582933325</v>
      </c>
      <c r="P9" s="8">
        <f>E9/M9</f>
        <v>5844.7293208888877</v>
      </c>
      <c r="Q9" s="8">
        <f>F9/M9</f>
        <v>7046.4599170725915</v>
      </c>
      <c r="R9" s="8">
        <f>G9/M9</f>
        <v>6704.0721241718511</v>
      </c>
      <c r="S9" s="8">
        <f>H9/M9</f>
        <v>3174.1706293214811</v>
      </c>
      <c r="T9" s="8">
        <f>I9/M9</f>
        <v>30317.624056699256</v>
      </c>
      <c r="U9" s="8">
        <f>C9/I9</f>
        <v>2.6741072389155844E-2</v>
      </c>
      <c r="V9" s="8">
        <f>D9/I9</f>
        <v>0.19174530785860777</v>
      </c>
      <c r="W9" s="8">
        <f>E9/I9</f>
        <v>0.19278322437003054</v>
      </c>
      <c r="X9" s="8">
        <f>F9/I9</f>
        <v>0.2324212446164805</v>
      </c>
      <c r="Y9" s="8">
        <f>G9/I9</f>
        <v>0.22112788626292298</v>
      </c>
      <c r="Z9" s="8">
        <f>H9/I9</f>
        <v>0.1046972092333234</v>
      </c>
    </row>
    <row r="10" spans="1:26" x14ac:dyDescent="0.2">
      <c r="A10" s="8" t="s">
        <v>121</v>
      </c>
      <c r="B10" s="107">
        <v>41401</v>
      </c>
      <c r="C10">
        <v>27.367899999999999</v>
      </c>
      <c r="D10">
        <v>227.13560000000001</v>
      </c>
      <c r="E10">
        <v>228.1893</v>
      </c>
      <c r="F10">
        <v>290.66460000000001</v>
      </c>
      <c r="G10">
        <v>301.63049999999998</v>
      </c>
      <c r="H10">
        <v>102.2758</v>
      </c>
      <c r="I10">
        <v>960.99199999999996</v>
      </c>
      <c r="J10" s="8">
        <f>D10/C10</f>
        <v>8.2993433913453352</v>
      </c>
      <c r="K10" s="8">
        <f>E10/D10</f>
        <v>1.0046390790347264</v>
      </c>
      <c r="L10" s="8">
        <f>G10/F10</f>
        <v>1.0377269884258351</v>
      </c>
      <c r="M10">
        <v>1.4711767059765082E-2</v>
      </c>
      <c r="N10" s="8">
        <f>C10/M10</f>
        <v>1860.27279312</v>
      </c>
      <c r="O10" s="8">
        <f>D10/M10</f>
        <v>15439.04271168</v>
      </c>
      <c r="P10" s="8">
        <f>E10/M10</f>
        <v>15510.665651040001</v>
      </c>
      <c r="Q10" s="8">
        <f>F10/M10</f>
        <v>19757.286722880002</v>
      </c>
      <c r="R10" s="8">
        <f>G10/M10</f>
        <v>20502.669650399999</v>
      </c>
      <c r="S10" s="8">
        <f>H10/M10</f>
        <v>6951.9724982400003</v>
      </c>
      <c r="T10" s="8">
        <f>I10/M10</f>
        <v>65321.317017599999</v>
      </c>
      <c r="U10" s="8">
        <f>C10/I10</f>
        <v>2.8478801072225366E-2</v>
      </c>
      <c r="V10" s="8">
        <f>D10/I10</f>
        <v>0.23635534947221207</v>
      </c>
      <c r="W10" s="8">
        <f>E10/I10</f>
        <v>0.23745182061869402</v>
      </c>
      <c r="X10" s="8">
        <f>F10/I10</f>
        <v>0.30246307981752191</v>
      </c>
      <c r="Y10" s="8">
        <f>G10/I10</f>
        <v>0.31387410092904</v>
      </c>
      <c r="Z10" s="8">
        <f>H10/I10</f>
        <v>0.10642731677266826</v>
      </c>
    </row>
    <row r="11" spans="1:26" x14ac:dyDescent="0.2">
      <c r="A11" s="8" t="s">
        <v>122</v>
      </c>
      <c r="B11" s="107">
        <v>41400</v>
      </c>
      <c r="C11" s="8">
        <v>23.014500000000002</v>
      </c>
      <c r="D11" s="8">
        <v>228.40700000000001</v>
      </c>
      <c r="E11" s="8">
        <v>229.86879999999999</v>
      </c>
      <c r="F11" s="8">
        <v>288.30130000000003</v>
      </c>
      <c r="G11" s="8">
        <v>296.22239999999999</v>
      </c>
      <c r="H11" s="8">
        <v>89.8583</v>
      </c>
      <c r="I11">
        <v>937.28129999999999</v>
      </c>
      <c r="J11" s="8">
        <f>D11/C11</f>
        <v>9.9244823915357703</v>
      </c>
      <c r="K11" s="8">
        <f>E11/D11</f>
        <v>1.0063999789848821</v>
      </c>
      <c r="L11" s="8">
        <f>G11/F11</f>
        <v>1.0274750755546367</v>
      </c>
      <c r="M11">
        <v>1.9133336394667154E-2</v>
      </c>
      <c r="N11" s="8">
        <f>C11/M11</f>
        <v>1202.8482396000002</v>
      </c>
      <c r="O11" s="8">
        <f>D11/M11</f>
        <v>11937.646173600002</v>
      </c>
      <c r="P11" s="8">
        <f>E11/M11</f>
        <v>12014.046858240001</v>
      </c>
      <c r="Q11" s="8">
        <f>F11/M11</f>
        <v>15068.009784240003</v>
      </c>
      <c r="R11" s="8">
        <f>G11/M11</f>
        <v>15482.004491520001</v>
      </c>
      <c r="S11" s="8">
        <f>H11/M11</f>
        <v>4696.4260778400003</v>
      </c>
      <c r="T11" s="8">
        <f>I11/M11</f>
        <v>48986.819688240008</v>
      </c>
      <c r="U11" s="8">
        <f>C11/I11</f>
        <v>2.4554528080310577E-2</v>
      </c>
      <c r="V11" s="8">
        <f>D11/I11</f>
        <v>0.24369098156551294</v>
      </c>
      <c r="W11" s="8">
        <f>E11/I11</f>
        <v>0.24525059872633753</v>
      </c>
      <c r="X11" s="8">
        <f>F11/I11</f>
        <v>0.30759314199483123</v>
      </c>
      <c r="Y11" s="8">
        <f>G11/I11</f>
        <v>0.31604428681122732</v>
      </c>
      <c r="Z11" s="8">
        <f>H11/I11</f>
        <v>9.5871218171108288E-2</v>
      </c>
    </row>
    <row r="12" spans="1:26" x14ac:dyDescent="0.2">
      <c r="B12" s="110" t="s">
        <v>127</v>
      </c>
      <c r="C12" s="104">
        <f>AVERAGE(C2:C6)</f>
        <v>23.704279999999997</v>
      </c>
      <c r="D12" s="104">
        <f t="shared" ref="D12:Z12" si="0">AVERAGE(D2:D6)</f>
        <v>171.47340000000003</v>
      </c>
      <c r="E12" s="104">
        <f t="shared" si="0"/>
        <v>173.97674000000001</v>
      </c>
      <c r="F12" s="104">
        <f t="shared" si="0"/>
        <v>232.34146000000001</v>
      </c>
      <c r="G12" s="104">
        <f t="shared" si="0"/>
        <v>221.93867999999998</v>
      </c>
      <c r="H12" s="104">
        <f t="shared" si="0"/>
        <v>93.153399999999991</v>
      </c>
      <c r="I12" s="104">
        <f t="shared" si="0"/>
        <v>865.12527999999998</v>
      </c>
      <c r="J12" s="104">
        <f t="shared" si="0"/>
        <v>7.2903853873717512</v>
      </c>
      <c r="K12" s="104">
        <f t="shared" si="0"/>
        <v>1.021393469071282</v>
      </c>
      <c r="L12" s="104">
        <f t="shared" si="0"/>
        <v>0.93441115996016877</v>
      </c>
      <c r="M12" s="104">
        <f t="shared" si="0"/>
        <v>2.6676446483519922E-2</v>
      </c>
      <c r="N12" s="104">
        <f t="shared" si="0"/>
        <v>916.83109670067438</v>
      </c>
      <c r="O12" s="104">
        <f t="shared" si="0"/>
        <v>6477.785476472427</v>
      </c>
      <c r="P12" s="104">
        <f t="shared" si="0"/>
        <v>6587.4290769019808</v>
      </c>
      <c r="Q12" s="104">
        <f t="shared" si="0"/>
        <v>8950.0245394952181</v>
      </c>
      <c r="R12" s="104">
        <f t="shared" si="0"/>
        <v>8470.7294667950646</v>
      </c>
      <c r="S12" s="104">
        <f t="shared" si="0"/>
        <v>3582.1061086635264</v>
      </c>
      <c r="T12" s="104">
        <f t="shared" si="0"/>
        <v>33790.773187419501</v>
      </c>
      <c r="U12" s="104">
        <f t="shared" si="0"/>
        <v>2.7664955160496087E-2</v>
      </c>
      <c r="V12" s="104">
        <f t="shared" si="0"/>
        <v>0.19743141368874151</v>
      </c>
      <c r="W12" s="104">
        <f t="shared" si="0"/>
        <v>0.20024451018304293</v>
      </c>
      <c r="X12" s="104">
        <f t="shared" si="0"/>
        <v>0.26776559329194011</v>
      </c>
      <c r="Y12" s="104">
        <f t="shared" si="0"/>
        <v>0.25436705907375323</v>
      </c>
      <c r="Z12" s="104">
        <f t="shared" si="0"/>
        <v>0.10837159262346649</v>
      </c>
    </row>
    <row r="13" spans="1:26" x14ac:dyDescent="0.2">
      <c r="B13" s="110" t="s">
        <v>128</v>
      </c>
      <c r="C13" s="8">
        <f>STDEV(C2:C6)</f>
        <v>1.3078531156058786</v>
      </c>
      <c r="D13" s="8">
        <f t="shared" ref="D13:Z13" si="1">STDEV(D2:D6)</f>
        <v>50.555324187715286</v>
      </c>
      <c r="E13" s="8">
        <f t="shared" si="1"/>
        <v>48.966181646448653</v>
      </c>
      <c r="F13" s="8">
        <f t="shared" si="1"/>
        <v>42.685233247845623</v>
      </c>
      <c r="G13" s="8">
        <f t="shared" si="1"/>
        <v>66.333488161689516</v>
      </c>
      <c r="H13" s="8">
        <f t="shared" si="1"/>
        <v>6.949037965790664</v>
      </c>
      <c r="I13" s="8">
        <f t="shared" si="1"/>
        <v>78.770276080873302</v>
      </c>
      <c r="J13" s="8">
        <f t="shared" si="1"/>
        <v>2.2933879554069181</v>
      </c>
      <c r="K13" s="8">
        <f t="shared" si="1"/>
        <v>4.5306666839836897E-2</v>
      </c>
      <c r="L13" s="8">
        <f t="shared" si="1"/>
        <v>0.15290751531854332</v>
      </c>
      <c r="M13" s="8">
        <f t="shared" si="1"/>
        <v>5.5103948543457964E-3</v>
      </c>
      <c r="N13" s="8">
        <f t="shared" si="1"/>
        <v>176.53171493024118</v>
      </c>
      <c r="O13" s="8">
        <f t="shared" si="1"/>
        <v>1895.7358308150035</v>
      </c>
      <c r="P13" s="8">
        <f t="shared" si="1"/>
        <v>1872.3181649427361</v>
      </c>
      <c r="Q13" s="8">
        <f t="shared" si="1"/>
        <v>2417.8613399406654</v>
      </c>
      <c r="R13" s="8">
        <f t="shared" si="1"/>
        <v>3061.4177198064822</v>
      </c>
      <c r="S13" s="8">
        <f t="shared" si="1"/>
        <v>572.19202714699111</v>
      </c>
      <c r="T13" s="8">
        <f t="shared" si="1"/>
        <v>9183.4816939311349</v>
      </c>
      <c r="U13" s="8">
        <f t="shared" si="1"/>
        <v>3.6915793845672768E-3</v>
      </c>
      <c r="V13" s="8">
        <f t="shared" si="1"/>
        <v>5.5983376304697664E-2</v>
      </c>
      <c r="W13" s="8">
        <f t="shared" si="1"/>
        <v>5.3050075588447376E-2</v>
      </c>
      <c r="X13" s="8">
        <f t="shared" si="1"/>
        <v>3.9367119649276229E-2</v>
      </c>
      <c r="Y13" s="8">
        <f t="shared" si="1"/>
        <v>6.7846687934264738E-2</v>
      </c>
      <c r="Z13" s="8">
        <f t="shared" si="1"/>
        <v>1.2158607649472594E-2</v>
      </c>
    </row>
    <row r="14" spans="1:26" x14ac:dyDescent="0.2">
      <c r="B14" s="110" t="s">
        <v>129</v>
      </c>
      <c r="C14" s="104">
        <f>C13/SQRT(5)</f>
        <v>0.58488969421592707</v>
      </c>
      <c r="D14" s="104">
        <f t="shared" ref="D14:Z14" si="2">D13/SQRT(5)</f>
        <v>22.609028301654142</v>
      </c>
      <c r="E14" s="104">
        <f t="shared" si="2"/>
        <v>21.898342152012351</v>
      </c>
      <c r="F14" s="104">
        <f t="shared" si="2"/>
        <v>19.089416635523389</v>
      </c>
      <c r="G14" s="104">
        <f t="shared" si="2"/>
        <v>29.665237742843061</v>
      </c>
      <c r="H14" s="104">
        <f t="shared" si="2"/>
        <v>3.1077042539469564</v>
      </c>
      <c r="I14" s="104">
        <f t="shared" si="2"/>
        <v>35.227138384651681</v>
      </c>
      <c r="J14" s="104">
        <f t="shared" si="2"/>
        <v>1.0256342734138251</v>
      </c>
      <c r="K14" s="104">
        <f t="shared" si="2"/>
        <v>2.0261757377562174E-2</v>
      </c>
      <c r="L14" s="104">
        <f t="shared" si="2"/>
        <v>6.8382319704570649E-2</v>
      </c>
      <c r="M14" s="104">
        <f t="shared" si="2"/>
        <v>2.4643234954364506E-3</v>
      </c>
      <c r="N14" s="104">
        <f t="shared" si="2"/>
        <v>78.947382953726759</v>
      </c>
      <c r="O14" s="104">
        <f t="shared" si="2"/>
        <v>847.79883701687766</v>
      </c>
      <c r="P14" s="104">
        <f t="shared" si="2"/>
        <v>837.32613846392428</v>
      </c>
      <c r="Q14" s="104">
        <f t="shared" si="2"/>
        <v>1081.3004632552111</v>
      </c>
      <c r="R14" s="104">
        <f t="shared" si="2"/>
        <v>1369.1076258019395</v>
      </c>
      <c r="S14" s="104">
        <f t="shared" si="2"/>
        <v>255.89205377681543</v>
      </c>
      <c r="T14" s="104">
        <f t="shared" si="2"/>
        <v>4106.977867550987</v>
      </c>
      <c r="U14" s="104">
        <f t="shared" si="2"/>
        <v>1.6509244896458538E-3</v>
      </c>
      <c r="V14" s="104">
        <f t="shared" si="2"/>
        <v>2.503652700545099E-2</v>
      </c>
      <c r="W14" s="104">
        <f t="shared" si="2"/>
        <v>2.3724715045454096E-2</v>
      </c>
      <c r="X14" s="104">
        <f t="shared" si="2"/>
        <v>1.7605511122829865E-2</v>
      </c>
      <c r="Y14" s="104">
        <f t="shared" si="2"/>
        <v>3.0341961253846146E-2</v>
      </c>
      <c r="Z14" s="104">
        <f t="shared" si="2"/>
        <v>5.4374946431939306E-3</v>
      </c>
    </row>
    <row r="15" spans="1:26" x14ac:dyDescent="0.2">
      <c r="B15" s="110" t="s">
        <v>130</v>
      </c>
      <c r="C15">
        <f>(C14*100)/C12</f>
        <v>2.4674434077555913</v>
      </c>
      <c r="D15">
        <f t="shared" ref="D15:Z15" si="3">(D14*100)/D12</f>
        <v>13.185151925403089</v>
      </c>
      <c r="E15">
        <f t="shared" si="3"/>
        <v>12.586936708902781</v>
      </c>
      <c r="F15">
        <f t="shared" si="3"/>
        <v>8.2161042783855223</v>
      </c>
      <c r="G15">
        <f t="shared" si="3"/>
        <v>13.366411723654057</v>
      </c>
      <c r="H15">
        <f t="shared" si="3"/>
        <v>3.3361146817474796</v>
      </c>
      <c r="I15">
        <f t="shared" si="3"/>
        <v>4.071911802721992</v>
      </c>
      <c r="J15">
        <f t="shared" si="3"/>
        <v>14.068313524143822</v>
      </c>
      <c r="K15">
        <f t="shared" si="3"/>
        <v>1.9837367274323277</v>
      </c>
      <c r="L15">
        <f t="shared" si="3"/>
        <v>7.3182259196781834</v>
      </c>
      <c r="M15">
        <f t="shared" si="3"/>
        <v>9.2378251989403886</v>
      </c>
      <c r="N15">
        <f t="shared" si="3"/>
        <v>8.6108971693726684</v>
      </c>
      <c r="O15">
        <f t="shared" si="3"/>
        <v>13.087788104377902</v>
      </c>
      <c r="P15">
        <f t="shared" si="3"/>
        <v>12.710970071767552</v>
      </c>
      <c r="Q15">
        <f t="shared" si="3"/>
        <v>12.081536296169714</v>
      </c>
      <c r="R15">
        <f t="shared" si="3"/>
        <v>16.162806652824756</v>
      </c>
      <c r="S15">
        <f t="shared" si="3"/>
        <v>7.1436201501101833</v>
      </c>
      <c r="T15">
        <f t="shared" si="3"/>
        <v>12.154139962325686</v>
      </c>
      <c r="U15">
        <f t="shared" si="3"/>
        <v>5.9675661141257734</v>
      </c>
      <c r="V15">
        <f t="shared" si="3"/>
        <v>12.681126340371584</v>
      </c>
      <c r="W15">
        <f t="shared" si="3"/>
        <v>11.847872894876069</v>
      </c>
      <c r="X15">
        <f t="shared" si="3"/>
        <v>6.5749713794015667</v>
      </c>
      <c r="Y15">
        <f t="shared" si="3"/>
        <v>11.928416110298526</v>
      </c>
      <c r="Z15">
        <f t="shared" si="3"/>
        <v>5.0174538470485768</v>
      </c>
    </row>
    <row r="16" spans="1:26" x14ac:dyDescent="0.2">
      <c r="B16" s="110" t="s">
        <v>131</v>
      </c>
      <c r="C16" s="110">
        <f>AVERAGE(C7:C11)</f>
        <v>22.705880000000001</v>
      </c>
      <c r="D16" s="110">
        <f t="shared" ref="D16:Z16" si="4">AVERAGE(D7:D11)</f>
        <v>180.04410000000001</v>
      </c>
      <c r="E16" s="110">
        <f t="shared" si="4"/>
        <v>182.15755999999999</v>
      </c>
      <c r="F16" s="110">
        <f t="shared" si="4"/>
        <v>234.48700000000002</v>
      </c>
      <c r="G16" s="110">
        <f t="shared" si="4"/>
        <v>236.18955999999997</v>
      </c>
      <c r="H16" s="110">
        <f t="shared" si="4"/>
        <v>97.30498</v>
      </c>
      <c r="I16" s="110">
        <f t="shared" si="4"/>
        <v>894.19079999999997</v>
      </c>
      <c r="J16" s="110">
        <f t="shared" si="4"/>
        <v>7.8763074767425536</v>
      </c>
      <c r="K16" s="110">
        <f t="shared" si="4"/>
        <v>1.0129485710780035</v>
      </c>
      <c r="L16" s="110">
        <f t="shared" si="4"/>
        <v>1.0007818173407776</v>
      </c>
      <c r="M16" s="110">
        <f t="shared" si="4"/>
        <v>2.0063394936187279E-2</v>
      </c>
      <c r="N16" s="110">
        <f t="shared" si="4"/>
        <v>1186.2146023315624</v>
      </c>
      <c r="O16" s="110">
        <f t="shared" si="4"/>
        <v>9517.0699071609561</v>
      </c>
      <c r="P16" s="110">
        <f t="shared" si="4"/>
        <v>9624.0525105610377</v>
      </c>
      <c r="Q16" s="110">
        <f t="shared" si="4"/>
        <v>12360.078847380577</v>
      </c>
      <c r="R16" s="110">
        <f t="shared" si="4"/>
        <v>12497.260343255271</v>
      </c>
      <c r="S16" s="110">
        <f t="shared" si="4"/>
        <v>5015.1397728398806</v>
      </c>
      <c r="T16" s="110">
        <f t="shared" si="4"/>
        <v>46476.762947831085</v>
      </c>
      <c r="U16" s="110">
        <f t="shared" si="4"/>
        <v>2.5510549796295641E-2</v>
      </c>
      <c r="V16" s="110">
        <f t="shared" si="4"/>
        <v>0.20106212417605679</v>
      </c>
      <c r="W16" s="110">
        <f t="shared" si="4"/>
        <v>0.20333644097215192</v>
      </c>
      <c r="X16" s="110">
        <f t="shared" si="4"/>
        <v>0.26126073093259899</v>
      </c>
      <c r="Y16" s="110">
        <f t="shared" si="4"/>
        <v>0.26251484955484206</v>
      </c>
      <c r="Z16" s="110">
        <f t="shared" si="4"/>
        <v>0.10897401965742939</v>
      </c>
    </row>
    <row r="17" spans="2:26" x14ac:dyDescent="0.2">
      <c r="B17" s="110" t="s">
        <v>132</v>
      </c>
      <c r="C17">
        <f>STDEV(C7:C11)</f>
        <v>3.1859010675160584</v>
      </c>
      <c r="D17">
        <f t="shared" ref="D17:Z17" si="5">STDEV(D7:D11)</f>
        <v>44.536383413339699</v>
      </c>
      <c r="E17">
        <f t="shared" si="5"/>
        <v>43.89910786238142</v>
      </c>
      <c r="F17">
        <f t="shared" si="5"/>
        <v>55.4164147895276</v>
      </c>
      <c r="G17">
        <f t="shared" si="5"/>
        <v>63.176030311843839</v>
      </c>
      <c r="H17">
        <f t="shared" si="5"/>
        <v>16.03019099876861</v>
      </c>
      <c r="I17">
        <f t="shared" si="5"/>
        <v>112.97498181484777</v>
      </c>
      <c r="J17">
        <f t="shared" si="5"/>
        <v>1.2702389400234868</v>
      </c>
      <c r="K17">
        <f t="shared" si="5"/>
        <v>1.2731173062960179E-2</v>
      </c>
      <c r="L17">
        <f t="shared" si="5"/>
        <v>3.4763311551315533E-2</v>
      </c>
      <c r="M17">
        <f t="shared" si="5"/>
        <v>3.6432754713551893E-3</v>
      </c>
      <c r="N17">
        <f t="shared" si="5"/>
        <v>402.47755211740156</v>
      </c>
      <c r="O17">
        <f t="shared" si="5"/>
        <v>4051.994181953522</v>
      </c>
      <c r="P17">
        <f t="shared" si="5"/>
        <v>4036.3794854948205</v>
      </c>
      <c r="Q17">
        <f t="shared" si="5"/>
        <v>5046.2603831159813</v>
      </c>
      <c r="R17">
        <f t="shared" si="5"/>
        <v>5479.1694898501382</v>
      </c>
      <c r="S17">
        <f t="shared" si="5"/>
        <v>1356.4956849660314</v>
      </c>
      <c r="T17">
        <f t="shared" si="5"/>
        <v>13498.949020342923</v>
      </c>
      <c r="U17">
        <f t="shared" si="5"/>
        <v>2.8757640379207536E-3</v>
      </c>
      <c r="V17">
        <f t="shared" si="5"/>
        <v>3.9110753737016585E-2</v>
      </c>
      <c r="W17">
        <f t="shared" si="5"/>
        <v>3.7747403764822572E-2</v>
      </c>
      <c r="X17">
        <f t="shared" si="5"/>
        <v>4.5637418157476767E-2</v>
      </c>
      <c r="Y17">
        <f t="shared" si="5"/>
        <v>5.3503559244819567E-2</v>
      </c>
      <c r="Z17">
        <f t="shared" si="5"/>
        <v>1.3800786594563129E-2</v>
      </c>
    </row>
    <row r="18" spans="2:26" x14ac:dyDescent="0.2">
      <c r="B18" s="110" t="s">
        <v>133</v>
      </c>
      <c r="C18" s="110">
        <f>C17/SQRT(5)</f>
        <v>1.4247782713110106</v>
      </c>
      <c r="D18" s="110">
        <f t="shared" ref="D18:Z18" si="6">D17/SQRT(5)</f>
        <v>19.917276156844334</v>
      </c>
      <c r="E18" s="110">
        <f t="shared" si="6"/>
        <v>19.632277866376068</v>
      </c>
      <c r="F18" s="110">
        <f t="shared" si="6"/>
        <v>24.782974107741683</v>
      </c>
      <c r="G18" s="110">
        <f t="shared" si="6"/>
        <v>28.253179665174009</v>
      </c>
      <c r="H18" s="110">
        <f t="shared" si="6"/>
        <v>7.1689193531103719</v>
      </c>
      <c r="I18" s="110">
        <f t="shared" si="6"/>
        <v>50.52394781896043</v>
      </c>
      <c r="J18" s="110">
        <f t="shared" si="6"/>
        <v>0.5680681235119589</v>
      </c>
      <c r="K18" s="110">
        <f t="shared" si="6"/>
        <v>5.6935536804186334E-3</v>
      </c>
      <c r="L18" s="110">
        <f t="shared" si="6"/>
        <v>1.5546625550349039E-2</v>
      </c>
      <c r="M18" s="110">
        <f t="shared" si="6"/>
        <v>1.6293223229415581E-3</v>
      </c>
      <c r="N18" s="110">
        <f t="shared" si="6"/>
        <v>179.99343319044485</v>
      </c>
      <c r="O18" s="110">
        <f t="shared" si="6"/>
        <v>1812.1068870563452</v>
      </c>
      <c r="P18" s="110">
        <f t="shared" si="6"/>
        <v>1805.123782510409</v>
      </c>
      <c r="Q18" s="110">
        <f t="shared" si="6"/>
        <v>2256.756249762293</v>
      </c>
      <c r="R18" s="110">
        <f t="shared" si="6"/>
        <v>2450.3590879095505</v>
      </c>
      <c r="S18" s="110">
        <f t="shared" si="6"/>
        <v>606.64331255383706</v>
      </c>
      <c r="T18" s="110">
        <f t="shared" si="6"/>
        <v>6036.9135268581931</v>
      </c>
      <c r="U18" s="110">
        <f t="shared" si="6"/>
        <v>1.2860807752080176E-3</v>
      </c>
      <c r="V18" s="110">
        <f t="shared" si="6"/>
        <v>1.7490860801444602E-2</v>
      </c>
      <c r="W18" s="110">
        <f t="shared" si="6"/>
        <v>1.6881152158454951E-2</v>
      </c>
      <c r="X18" s="110">
        <f t="shared" si="6"/>
        <v>2.0409673863540249E-2</v>
      </c>
      <c r="Y18" s="110">
        <f t="shared" si="6"/>
        <v>2.3927519101920772E-2</v>
      </c>
      <c r="Z18" s="110">
        <f t="shared" si="6"/>
        <v>6.1718993936821969E-3</v>
      </c>
    </row>
    <row r="19" spans="2:26" x14ac:dyDescent="0.2">
      <c r="B19" s="110" t="s">
        <v>134</v>
      </c>
      <c r="C19">
        <f>(C18*100)/C16</f>
        <v>6.274930860688996</v>
      </c>
      <c r="D19">
        <f t="shared" ref="D19:Z19" si="7">(D18*100)/D16</f>
        <v>11.062443121904208</v>
      </c>
      <c r="E19">
        <f t="shared" si="7"/>
        <v>10.777635507621023</v>
      </c>
      <c r="F19">
        <f t="shared" si="7"/>
        <v>10.569018371057535</v>
      </c>
      <c r="G19">
        <f t="shared" si="7"/>
        <v>11.962078114364587</v>
      </c>
      <c r="H19">
        <f t="shared" si="7"/>
        <v>7.3674742578543997</v>
      </c>
      <c r="I19">
        <f t="shared" si="7"/>
        <v>5.6502424112348768</v>
      </c>
      <c r="J19">
        <f t="shared" si="7"/>
        <v>7.2123660127460871</v>
      </c>
      <c r="K19">
        <f t="shared" si="7"/>
        <v>0.56207727055278045</v>
      </c>
      <c r="L19">
        <f t="shared" si="7"/>
        <v>1.5534480424173449</v>
      </c>
      <c r="M19">
        <f t="shared" si="7"/>
        <v>8.1208705113152924</v>
      </c>
      <c r="N19">
        <f t="shared" si="7"/>
        <v>15.173766436246781</v>
      </c>
      <c r="O19">
        <f t="shared" si="7"/>
        <v>19.040596577869586</v>
      </c>
      <c r="P19">
        <f t="shared" si="7"/>
        <v>18.756379191920875</v>
      </c>
      <c r="Q19">
        <f t="shared" si="7"/>
        <v>18.258429235186945</v>
      </c>
      <c r="R19">
        <f t="shared" si="7"/>
        <v>19.607170056531636</v>
      </c>
      <c r="S19">
        <f t="shared" si="7"/>
        <v>12.09623938776722</v>
      </c>
      <c r="T19">
        <f t="shared" si="7"/>
        <v>12.989100668724424</v>
      </c>
      <c r="U19">
        <f t="shared" si="7"/>
        <v>5.0413683181174243</v>
      </c>
      <c r="V19">
        <f t="shared" si="7"/>
        <v>8.6992320772106293</v>
      </c>
      <c r="W19">
        <f t="shared" si="7"/>
        <v>8.3020790949945464</v>
      </c>
      <c r="X19">
        <f t="shared" si="7"/>
        <v>7.8119944741353464</v>
      </c>
      <c r="Y19">
        <f t="shared" si="7"/>
        <v>9.1147297543341708</v>
      </c>
      <c r="Z19">
        <f t="shared" si="7"/>
        <v>5.6636429610325214</v>
      </c>
    </row>
    <row r="20" spans="2:26" x14ac:dyDescent="0.2">
      <c r="B20" s="110" t="s">
        <v>135</v>
      </c>
      <c r="C20" s="110">
        <f>AVERAGE(C2:C11)</f>
        <v>23.205079999999999</v>
      </c>
      <c r="D20" s="110">
        <f t="shared" ref="D20:Z20" si="8">AVERAGE(D2:D11)</f>
        <v>175.75875000000002</v>
      </c>
      <c r="E20" s="110">
        <f t="shared" si="8"/>
        <v>178.06714999999997</v>
      </c>
      <c r="F20" s="110">
        <f t="shared" si="8"/>
        <v>233.41423</v>
      </c>
      <c r="G20" s="110">
        <f t="shared" si="8"/>
        <v>229.06412</v>
      </c>
      <c r="H20" s="110">
        <f t="shared" si="8"/>
        <v>95.229189999999988</v>
      </c>
      <c r="I20" s="110">
        <f t="shared" si="8"/>
        <v>879.65804000000003</v>
      </c>
      <c r="J20" s="110">
        <f t="shared" si="8"/>
        <v>7.5833464320571533</v>
      </c>
      <c r="K20" s="110">
        <f t="shared" si="8"/>
        <v>1.0171710200746427</v>
      </c>
      <c r="L20" s="110">
        <f t="shared" si="8"/>
        <v>0.9675964886504731</v>
      </c>
      <c r="M20" s="110">
        <f t="shared" si="8"/>
        <v>2.3369920709853605E-2</v>
      </c>
      <c r="N20" s="110">
        <f t="shared" si="8"/>
        <v>1051.5228495161184</v>
      </c>
      <c r="O20" s="110">
        <f t="shared" si="8"/>
        <v>7997.4276918166925</v>
      </c>
      <c r="P20" s="110">
        <f t="shared" si="8"/>
        <v>8105.7407937315102</v>
      </c>
      <c r="Q20" s="110">
        <f t="shared" si="8"/>
        <v>10655.051693437897</v>
      </c>
      <c r="R20" s="110">
        <f t="shared" si="8"/>
        <v>10483.994905025169</v>
      </c>
      <c r="S20" s="110">
        <f t="shared" si="8"/>
        <v>4298.622940751703</v>
      </c>
      <c r="T20" s="110">
        <f t="shared" si="8"/>
        <v>40133.7680676253</v>
      </c>
      <c r="U20" s="110">
        <f t="shared" si="8"/>
        <v>2.658775247839586E-2</v>
      </c>
      <c r="V20" s="110">
        <f t="shared" si="8"/>
        <v>0.19924676893239918</v>
      </c>
      <c r="W20" s="110">
        <f t="shared" si="8"/>
        <v>0.20179047557759738</v>
      </c>
      <c r="X20" s="110">
        <f t="shared" si="8"/>
        <v>0.26451316211226955</v>
      </c>
      <c r="Y20" s="110">
        <f t="shared" si="8"/>
        <v>0.25844095431429764</v>
      </c>
      <c r="Z20" s="110">
        <f t="shared" si="8"/>
        <v>0.10867280614044794</v>
      </c>
    </row>
    <row r="21" spans="2:26" x14ac:dyDescent="0.2">
      <c r="B21" s="110" t="s">
        <v>136</v>
      </c>
      <c r="C21">
        <f>STDEV(C2:C11)</f>
        <v>2.3554614536339904</v>
      </c>
      <c r="D21">
        <f t="shared" ref="D21:Z21" si="9">STDEV(D2:D11)</f>
        <v>45.142937495231031</v>
      </c>
      <c r="E21">
        <f t="shared" si="9"/>
        <v>44.053741175807261</v>
      </c>
      <c r="F21">
        <f t="shared" si="9"/>
        <v>46.647068523971896</v>
      </c>
      <c r="G21">
        <f t="shared" si="9"/>
        <v>61.529657512613852</v>
      </c>
      <c r="H21">
        <f t="shared" si="9"/>
        <v>11.851458652227</v>
      </c>
      <c r="I21">
        <f t="shared" si="9"/>
        <v>93.085637256992769</v>
      </c>
      <c r="J21">
        <f t="shared" si="9"/>
        <v>1.7748490656347657</v>
      </c>
      <c r="K21">
        <f t="shared" si="9"/>
        <v>3.168841019481252E-2</v>
      </c>
      <c r="L21">
        <f t="shared" si="9"/>
        <v>0.1102368383105979</v>
      </c>
      <c r="M21">
        <f t="shared" si="9"/>
        <v>5.6162735506651729E-3</v>
      </c>
      <c r="N21">
        <f t="shared" si="9"/>
        <v>325.58070992944971</v>
      </c>
      <c r="O21">
        <f t="shared" si="9"/>
        <v>3385.311562714694</v>
      </c>
      <c r="P21">
        <f t="shared" si="9"/>
        <v>3370.5331484204544</v>
      </c>
      <c r="Q21">
        <f t="shared" si="9"/>
        <v>4140.7777746371448</v>
      </c>
      <c r="R21">
        <f t="shared" si="9"/>
        <v>4691.6792097205589</v>
      </c>
      <c r="S21">
        <f t="shared" si="9"/>
        <v>1238.4533698531229</v>
      </c>
      <c r="T21">
        <f t="shared" si="9"/>
        <v>12773.965203619375</v>
      </c>
      <c r="U21">
        <f t="shared" si="9"/>
        <v>3.3198856205310704E-3</v>
      </c>
      <c r="V21">
        <f t="shared" si="9"/>
        <v>4.5568157824918874E-2</v>
      </c>
      <c r="W21">
        <f t="shared" si="9"/>
        <v>4.3436554157516426E-2</v>
      </c>
      <c r="X21">
        <f t="shared" si="9"/>
        <v>4.0326389578631557E-2</v>
      </c>
      <c r="Y21">
        <f t="shared" si="9"/>
        <v>5.7763100376896651E-2</v>
      </c>
      <c r="Z21">
        <f t="shared" si="9"/>
        <v>1.2265946981777773E-2</v>
      </c>
    </row>
    <row r="22" spans="2:26" x14ac:dyDescent="0.2">
      <c r="B22" s="110" t="s">
        <v>137</v>
      </c>
      <c r="C22" s="110">
        <f>C21/SQRT(10)</f>
        <v>0.74486231342145037</v>
      </c>
      <c r="D22" s="110">
        <f t="shared" ref="D22:Z22" si="10">D21/SQRT(10)</f>
        <v>14.275450275554658</v>
      </c>
      <c r="E22" s="110">
        <f t="shared" si="10"/>
        <v>13.931016156709516</v>
      </c>
      <c r="F22" s="110">
        <f t="shared" si="10"/>
        <v>14.75109827056999</v>
      </c>
      <c r="G22" s="110">
        <f t="shared" si="10"/>
        <v>19.457386138995027</v>
      </c>
      <c r="H22" s="110">
        <f t="shared" si="10"/>
        <v>3.747760293634669</v>
      </c>
      <c r="I22" s="110">
        <f t="shared" si="10"/>
        <v>29.43626311803256</v>
      </c>
      <c r="J22" s="110">
        <f t="shared" si="10"/>
        <v>0.56125655504275407</v>
      </c>
      <c r="K22" s="110">
        <f t="shared" si="10"/>
        <v>1.0020755164530755E-2</v>
      </c>
      <c r="L22" s="110">
        <f t="shared" si="10"/>
        <v>3.4859949111719746E-2</v>
      </c>
      <c r="M22" s="110">
        <f t="shared" si="10"/>
        <v>1.7760216382663018E-3</v>
      </c>
      <c r="N22" s="110">
        <f t="shared" si="10"/>
        <v>102.957660559166</v>
      </c>
      <c r="O22" s="110">
        <f t="shared" si="10"/>
        <v>1070.5295127482382</v>
      </c>
      <c r="P22" s="110">
        <f t="shared" si="10"/>
        <v>1065.8561678106994</v>
      </c>
      <c r="Q22" s="110">
        <f t="shared" si="10"/>
        <v>1309.4289052456779</v>
      </c>
      <c r="R22" s="110">
        <f t="shared" si="10"/>
        <v>1483.6392353575759</v>
      </c>
      <c r="S22" s="110">
        <f t="shared" si="10"/>
        <v>391.63334246467775</v>
      </c>
      <c r="T22" s="110">
        <f t="shared" si="10"/>
        <v>4039.4824795173768</v>
      </c>
      <c r="U22" s="110">
        <f t="shared" si="10"/>
        <v>1.0498400132119641E-3</v>
      </c>
      <c r="V22" s="110">
        <f t="shared" si="10"/>
        <v>1.4409916750476787E-2</v>
      </c>
      <c r="W22" s="110">
        <f t="shared" si="10"/>
        <v>1.3735844484700813E-2</v>
      </c>
      <c r="X22" s="110">
        <f t="shared" si="10"/>
        <v>1.2752324087975352E-2</v>
      </c>
      <c r="Y22" s="110">
        <f t="shared" si="10"/>
        <v>1.8266296190392398E-2</v>
      </c>
      <c r="Z22" s="110">
        <f t="shared" si="10"/>
        <v>3.8788330121285611E-3</v>
      </c>
    </row>
    <row r="23" spans="2:26" x14ac:dyDescent="0.2">
      <c r="B23" s="110" t="s">
        <v>16</v>
      </c>
      <c r="C23">
        <f>(C22*100)/C20</f>
        <v>3.2099105601939333</v>
      </c>
      <c r="D23">
        <f t="shared" ref="D23:Z23" si="11">(D22*100)/D20</f>
        <v>8.1221846852885875</v>
      </c>
      <c r="E23">
        <f t="shared" si="11"/>
        <v>7.8234621920491891</v>
      </c>
      <c r="F23">
        <f t="shared" si="11"/>
        <v>6.3197082159772302</v>
      </c>
      <c r="G23">
        <f t="shared" si="11"/>
        <v>8.4942967667721287</v>
      </c>
      <c r="H23">
        <f t="shared" si="11"/>
        <v>3.9355162987679191</v>
      </c>
      <c r="I23">
        <f t="shared" si="11"/>
        <v>3.3463302532916726</v>
      </c>
      <c r="J23">
        <f t="shared" si="11"/>
        <v>7.401172557146392</v>
      </c>
      <c r="K23">
        <f t="shared" si="11"/>
        <v>0.98515932589147159</v>
      </c>
      <c r="L23">
        <f t="shared" si="11"/>
        <v>3.6027362150042155</v>
      </c>
      <c r="M23">
        <f t="shared" si="11"/>
        <v>7.5996048951824937</v>
      </c>
      <c r="N23">
        <f t="shared" si="11"/>
        <v>9.7912908508402126</v>
      </c>
      <c r="O23">
        <f t="shared" si="11"/>
        <v>13.385922999261993</v>
      </c>
      <c r="P23">
        <f t="shared" si="11"/>
        <v>13.149398616779951</v>
      </c>
      <c r="Q23">
        <f t="shared" si="11"/>
        <v>12.289277827268664</v>
      </c>
      <c r="R23">
        <f t="shared" si="11"/>
        <v>14.151468488852856</v>
      </c>
      <c r="S23">
        <f t="shared" si="11"/>
        <v>9.1106698089735829</v>
      </c>
      <c r="T23">
        <f t="shared" si="11"/>
        <v>10.065046652760984</v>
      </c>
      <c r="U23">
        <f t="shared" si="11"/>
        <v>3.9485850263764188</v>
      </c>
      <c r="V23">
        <f t="shared" si="11"/>
        <v>7.2321959486157636</v>
      </c>
      <c r="W23">
        <f t="shared" si="11"/>
        <v>6.8069835533039171</v>
      </c>
      <c r="X23">
        <f t="shared" si="11"/>
        <v>4.8210546447449651</v>
      </c>
      <c r="Y23">
        <f t="shared" si="11"/>
        <v>7.0678798717707165</v>
      </c>
      <c r="Z23">
        <f t="shared" si="11"/>
        <v>3.5692765742292383</v>
      </c>
    </row>
    <row r="28" spans="2:26" x14ac:dyDescent="0.2">
      <c r="E28" s="102"/>
    </row>
    <row r="29" spans="2:26" x14ac:dyDescent="0.2">
      <c r="E29" s="10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sqref="A1:XFD1"/>
    </sheetView>
  </sheetViews>
  <sheetFormatPr baseColWidth="10" defaultColWidth="9.1640625" defaultRowHeight="15" x14ac:dyDescent="0.2"/>
  <cols>
    <col min="2" max="2" width="10.5" bestFit="1" customWidth="1"/>
    <col min="3" max="5" width="9.1640625" customWidth="1"/>
    <col min="6" max="6" width="11.6640625" customWidth="1"/>
    <col min="7" max="7" width="13.5" customWidth="1"/>
    <col min="8" max="8" width="9.83203125" customWidth="1"/>
    <col min="9" max="12" width="9.1640625" customWidth="1"/>
    <col min="13" max="13" width="16.6640625" bestFit="1" customWidth="1"/>
  </cols>
  <sheetData>
    <row r="1" spans="1:26" x14ac:dyDescent="0.2">
      <c r="A1" s="113" t="s">
        <v>50</v>
      </c>
      <c r="B1" s="113" t="s">
        <v>51</v>
      </c>
      <c r="C1" s="1" t="s">
        <v>0</v>
      </c>
      <c r="D1" s="2" t="s">
        <v>1</v>
      </c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99" t="s">
        <v>7</v>
      </c>
      <c r="K1" s="100" t="s">
        <v>87</v>
      </c>
      <c r="L1" s="101" t="s">
        <v>8</v>
      </c>
      <c r="M1" s="105" t="s">
        <v>138</v>
      </c>
      <c r="N1" s="1" t="s">
        <v>97</v>
      </c>
      <c r="O1" s="2" t="s">
        <v>98</v>
      </c>
      <c r="P1" s="2" t="s">
        <v>99</v>
      </c>
      <c r="Q1" s="3" t="s">
        <v>100</v>
      </c>
      <c r="R1" s="4" t="s">
        <v>101</v>
      </c>
      <c r="S1" s="4" t="s">
        <v>102</v>
      </c>
      <c r="T1" s="5" t="s">
        <v>103</v>
      </c>
      <c r="U1" s="1" t="s">
        <v>104</v>
      </c>
      <c r="V1" s="2" t="s">
        <v>105</v>
      </c>
      <c r="W1" s="2" t="s">
        <v>106</v>
      </c>
      <c r="X1" s="3" t="s">
        <v>107</v>
      </c>
      <c r="Y1" s="4" t="s">
        <v>108</v>
      </c>
      <c r="Z1" s="4" t="s">
        <v>109</v>
      </c>
    </row>
    <row r="2" spans="1:26" s="8" customFormat="1" x14ac:dyDescent="0.2">
      <c r="A2" s="8" t="s">
        <v>114</v>
      </c>
      <c r="B2" s="107">
        <v>41406</v>
      </c>
      <c r="C2" s="108">
        <v>23.558399999999995</v>
      </c>
      <c r="D2" s="108">
        <v>160.7073</v>
      </c>
      <c r="E2" s="108">
        <v>166.84189999999998</v>
      </c>
      <c r="F2" s="108">
        <v>207.9178</v>
      </c>
      <c r="G2" s="108">
        <v>187.3236</v>
      </c>
      <c r="H2" s="108">
        <v>90.777899999999988</v>
      </c>
      <c r="I2">
        <v>967.01160000000004</v>
      </c>
      <c r="J2" s="8">
        <f>D2/C2</f>
        <v>6.8216559698451524</v>
      </c>
      <c r="K2" s="8">
        <f>E2/D2</f>
        <v>1.0381725036759375</v>
      </c>
      <c r="L2" s="8">
        <f>G2/F2</f>
        <v>0.90095027938925865</v>
      </c>
      <c r="M2" s="8">
        <v>1.7147536039943165E-2</v>
      </c>
      <c r="N2" s="8">
        <f>C2/M2</f>
        <v>1373.8650232385271</v>
      </c>
      <c r="O2" s="8">
        <f>D2/M2</f>
        <v>9372.0345375365468</v>
      </c>
      <c r="P2" s="8">
        <f>E2/M2</f>
        <v>9729.7885603716732</v>
      </c>
      <c r="Q2" s="8">
        <f>F2/M2</f>
        <v>12125.228925933148</v>
      </c>
      <c r="R2" s="8">
        <f>G2/M2</f>
        <v>10924.22838847819</v>
      </c>
      <c r="S2" s="8">
        <f>H2/M2</f>
        <v>5293.9325969949014</v>
      </c>
      <c r="T2" s="8">
        <f>I2/M2</f>
        <v>56393.618170415881</v>
      </c>
      <c r="U2" s="8">
        <f>C2/I2</f>
        <v>2.4362065563639561E-2</v>
      </c>
      <c r="V2" s="8">
        <f>D2/I2</f>
        <v>0.16618962998996081</v>
      </c>
      <c r="W2" s="8">
        <f>E2/I2</f>
        <v>0.17253350425165528</v>
      </c>
      <c r="X2" s="8">
        <f>F2/I2</f>
        <v>0.21501065757639307</v>
      </c>
      <c r="Y2" s="8">
        <f>G2/I2</f>
        <v>0.19371391201511956</v>
      </c>
      <c r="Z2" s="8">
        <f>H2/I2</f>
        <v>9.3874675339985558E-2</v>
      </c>
    </row>
    <row r="3" spans="1:26" x14ac:dyDescent="0.2">
      <c r="A3" t="s">
        <v>115</v>
      </c>
      <c r="B3" s="107">
        <v>41406</v>
      </c>
      <c r="C3" s="7">
        <v>23.15290000000001</v>
      </c>
      <c r="D3" s="7">
        <v>245.20220000000003</v>
      </c>
      <c r="E3" s="7">
        <v>249.2739</v>
      </c>
      <c r="F3" s="7">
        <v>305.12419999999997</v>
      </c>
      <c r="G3" s="7">
        <v>314.94039999999995</v>
      </c>
      <c r="H3" s="7">
        <v>124.26510000000002</v>
      </c>
      <c r="I3">
        <v>1204.0913</v>
      </c>
      <c r="J3" s="8">
        <f>D3/C3</f>
        <v>10.590561009635939</v>
      </c>
      <c r="K3" s="8">
        <f>E3/D3</f>
        <v>1.0166054790699266</v>
      </c>
      <c r="L3" s="8">
        <f>G3/F3</f>
        <v>1.0321711617760898</v>
      </c>
      <c r="M3">
        <v>2.1018965655643849E-2</v>
      </c>
      <c r="N3" s="8">
        <f>C3/M3</f>
        <v>1101.5242319396993</v>
      </c>
      <c r="O3" s="8">
        <f>D3/M3</f>
        <v>11665.759581949755</v>
      </c>
      <c r="P3" s="8">
        <f>E3/M3</f>
        <v>11859.475108522618</v>
      </c>
      <c r="Q3" s="8">
        <f>F3/M3</f>
        <v>14516.613471798999</v>
      </c>
      <c r="R3" s="8">
        <f>G3/M3</f>
        <v>14983.629792241209</v>
      </c>
      <c r="S3" s="8">
        <f>H3/M3</f>
        <v>5912.0463887638225</v>
      </c>
      <c r="T3" s="8">
        <f>I3/M3</f>
        <v>57285.944500160826</v>
      </c>
      <c r="U3" s="8">
        <f>C3/I3</f>
        <v>1.9228525278772474E-2</v>
      </c>
      <c r="V3" s="8">
        <f>D3/I3</f>
        <v>0.20364087009016676</v>
      </c>
      <c r="W3" s="8">
        <f>E3/I3</f>
        <v>0.20702242429623069</v>
      </c>
      <c r="X3" s="8">
        <f>F3/I3</f>
        <v>0.25340619934717573</v>
      </c>
      <c r="Y3" s="8">
        <f>G3/I3</f>
        <v>0.26155857118143777</v>
      </c>
      <c r="Z3" s="8">
        <f>H3/I3</f>
        <v>0.1032023900513192</v>
      </c>
    </row>
    <row r="4" spans="1:26" s="8" customFormat="1" x14ac:dyDescent="0.2">
      <c r="A4" s="8" t="s">
        <v>115</v>
      </c>
      <c r="B4" s="107">
        <v>41409</v>
      </c>
      <c r="C4" s="8">
        <v>24.558000000000007</v>
      </c>
      <c r="D4" s="8">
        <v>264.57550000000003</v>
      </c>
      <c r="E4" s="8">
        <v>255.09310000000002</v>
      </c>
      <c r="F4" s="8">
        <v>297.64179999999999</v>
      </c>
      <c r="G4" s="8">
        <v>294.02269999999999</v>
      </c>
      <c r="H4" s="8">
        <v>141.58180000000002</v>
      </c>
      <c r="I4">
        <v>1334.9354000000001</v>
      </c>
      <c r="J4" s="8">
        <f>D4/C4</f>
        <v>10.773495398648096</v>
      </c>
      <c r="K4" s="8">
        <f>E4/D4</f>
        <v>0.96415994678267636</v>
      </c>
      <c r="L4" s="8">
        <f>G4/F4</f>
        <v>0.98784075355007261</v>
      </c>
      <c r="M4" s="8">
        <v>1.7314985581704034E-2</v>
      </c>
      <c r="N4" s="8">
        <f>C4/M4</f>
        <v>1418.3090066184832</v>
      </c>
      <c r="O4" s="8">
        <f>D4/M4</f>
        <v>15280.145556665382</v>
      </c>
      <c r="P4" s="8">
        <f>E4/M4</f>
        <v>14732.504326746042</v>
      </c>
      <c r="Q4" s="8">
        <f>F4/M4</f>
        <v>17189.83816622433</v>
      </c>
      <c r="R4" s="8">
        <f>G4/M4</f>
        <v>16980.822687526841</v>
      </c>
      <c r="S4" s="8">
        <f>H4/M4</f>
        <v>8176.8361476201944</v>
      </c>
      <c r="T4" s="8">
        <f>I4/M4</f>
        <v>77097.113000808167</v>
      </c>
      <c r="U4" s="8">
        <f>C4/I4</f>
        <v>1.839639581061376E-2</v>
      </c>
      <c r="V4" s="8">
        <f>D4/I4</f>
        <v>0.19819348561735647</v>
      </c>
      <c r="W4" s="8">
        <f>E4/I4</f>
        <v>0.19109022054550356</v>
      </c>
      <c r="X4" s="8">
        <f>F4/I4</f>
        <v>0.22296344826873268</v>
      </c>
      <c r="Y4" s="8">
        <f>G4/I4</f>
        <v>0.22025238075190753</v>
      </c>
      <c r="Z4" s="8">
        <f>H4/I4</f>
        <v>0.10605891491078895</v>
      </c>
    </row>
    <row r="5" spans="1:26" x14ac:dyDescent="0.2">
      <c r="A5" s="8" t="s">
        <v>112</v>
      </c>
      <c r="B5" s="107">
        <v>41410</v>
      </c>
      <c r="C5" s="8">
        <v>21.0181</v>
      </c>
      <c r="D5" s="8">
        <v>190.18699999999998</v>
      </c>
      <c r="E5" s="8">
        <v>194.1961</v>
      </c>
      <c r="F5" s="8">
        <v>209.3741</v>
      </c>
      <c r="G5" s="8">
        <v>205.19399999999999</v>
      </c>
      <c r="H5" s="8">
        <v>93.650099999999995</v>
      </c>
      <c r="I5">
        <v>864.51049999999998</v>
      </c>
      <c r="J5" s="8">
        <f>D5/C5</f>
        <v>9.0487246706410183</v>
      </c>
      <c r="K5" s="8">
        <f>E5/D5</f>
        <v>1.0210797793750361</v>
      </c>
      <c r="L5" s="8">
        <f>G5/F5</f>
        <v>0.98003525746498721</v>
      </c>
      <c r="M5">
        <v>1.4522822179370213E-2</v>
      </c>
      <c r="N5" s="8">
        <f>C5/M5</f>
        <v>1447.2462542340002</v>
      </c>
      <c r="O5" s="8">
        <f>D5/M5</f>
        <v>13095.732885180001</v>
      </c>
      <c r="P5" s="8">
        <f>E5/M5</f>
        <v>13371.788045154002</v>
      </c>
      <c r="Q5" s="8">
        <f>F5/M5</f>
        <v>14416.901716074002</v>
      </c>
      <c r="R5" s="8">
        <f>G5/M5</f>
        <v>14129.071985160001</v>
      </c>
      <c r="S5" s="8">
        <f>H5/M5</f>
        <v>6448.4780467140008</v>
      </c>
      <c r="T5" s="8">
        <f>I5/M5</f>
        <v>59527.720529970007</v>
      </c>
      <c r="U5" s="8">
        <f>C5/I5</f>
        <v>2.4312139644342087E-2</v>
      </c>
      <c r="V5" s="8">
        <f>D5/I5</f>
        <v>0.21999385779582781</v>
      </c>
      <c r="W5" s="8">
        <f>E5/I5</f>
        <v>0.22463127978202693</v>
      </c>
      <c r="X5" s="8">
        <f>F5/I5</f>
        <v>0.24218803588851726</v>
      </c>
      <c r="Y5" s="8">
        <f>G5/I5</f>
        <v>0.23735281410694259</v>
      </c>
      <c r="Z5" s="8">
        <f>H5/I5</f>
        <v>0.10832731354911247</v>
      </c>
    </row>
    <row r="6" spans="1:26" s="8" customFormat="1" x14ac:dyDescent="0.2">
      <c r="A6" s="8" t="s">
        <v>113</v>
      </c>
      <c r="B6" s="107">
        <v>41410</v>
      </c>
      <c r="C6" s="8">
        <v>26.5672</v>
      </c>
      <c r="D6" s="8">
        <v>189.87869999999998</v>
      </c>
      <c r="E6" s="8">
        <v>195.54399999999998</v>
      </c>
      <c r="F6" s="8">
        <v>217.81229999999999</v>
      </c>
      <c r="G6" s="8">
        <v>215.36379999999997</v>
      </c>
      <c r="H6" s="8">
        <v>93.331399999999988</v>
      </c>
      <c r="I6">
        <v>1310.6007</v>
      </c>
      <c r="J6" s="8">
        <f>D6/C6</f>
        <v>7.1471099701888035</v>
      </c>
      <c r="K6" s="8">
        <f>E6/D6</f>
        <v>1.0298364166175564</v>
      </c>
      <c r="L6" s="8">
        <f>G6/F6</f>
        <v>0.98875866973536375</v>
      </c>
      <c r="M6" s="8">
        <v>1.7277899377654629E-2</v>
      </c>
      <c r="N6" s="8">
        <f>C6/M6</f>
        <v>1537.640625130573</v>
      </c>
      <c r="O6" s="8">
        <f>D6/M6</f>
        <v>10989.686642438062</v>
      </c>
      <c r="P6" s="8">
        <f>E6/M6</f>
        <v>11317.579511598238</v>
      </c>
      <c r="Q6" s="8">
        <f>F6/M6</f>
        <v>12606.410955355772</v>
      </c>
      <c r="R6" s="8">
        <f>G6/M6</f>
        <v>12464.69812635489</v>
      </c>
      <c r="S6" s="8">
        <f>H6/M6</f>
        <v>5401.7793459721588</v>
      </c>
      <c r="T6" s="8">
        <f>I6/M6</f>
        <v>75854.16903717992</v>
      </c>
      <c r="U6" s="8">
        <f>C6/I6</f>
        <v>2.0271010079576487E-2</v>
      </c>
      <c r="V6" s="8">
        <f>D6/I6</f>
        <v>0.14487913824553886</v>
      </c>
      <c r="W6" s="8">
        <f>E6/I6</f>
        <v>0.1492018125734253</v>
      </c>
      <c r="X6" s="8">
        <f>F6/I6</f>
        <v>0.16619272368769528</v>
      </c>
      <c r="Y6" s="8">
        <f>G6/I6</f>
        <v>0.16432449639314245</v>
      </c>
      <c r="Z6" s="8">
        <f>H6/I6</f>
        <v>7.1212688960108128E-2</v>
      </c>
    </row>
    <row r="7" spans="1:26" x14ac:dyDescent="0.2">
      <c r="A7" s="8" t="s">
        <v>111</v>
      </c>
      <c r="B7" s="107">
        <v>41411</v>
      </c>
      <c r="C7" s="8">
        <v>20.862000000000002</v>
      </c>
      <c r="D7" s="8">
        <v>169.91309999999999</v>
      </c>
      <c r="E7" s="8">
        <v>172.63509999999999</v>
      </c>
      <c r="F7" s="8">
        <v>285.69830000000002</v>
      </c>
      <c r="G7" s="8">
        <v>279.3843</v>
      </c>
      <c r="H7" s="8">
        <v>160.66419999999999</v>
      </c>
      <c r="I7">
        <v>1024.9911999999999</v>
      </c>
      <c r="J7" s="8">
        <f>D7/C7</f>
        <v>8.1446218004026445</v>
      </c>
      <c r="K7" s="8">
        <f>E7/D7</f>
        <v>1.0160199537292887</v>
      </c>
      <c r="L7" s="8">
        <f>G7/F7</f>
        <v>0.97789976349176733</v>
      </c>
      <c r="M7">
        <v>2.2856856766891365E-2</v>
      </c>
      <c r="N7" s="8">
        <f>C7/M7</f>
        <v>912.72392406199288</v>
      </c>
      <c r="O7" s="8">
        <f>D7/M7</f>
        <v>7433.791169664355</v>
      </c>
      <c r="P7" s="8">
        <f>E7/M7</f>
        <v>7552.8801602355734</v>
      </c>
      <c r="Q7" s="8">
        <f>F7/M7</f>
        <v>12499.457073810778</v>
      </c>
      <c r="R7" s="8">
        <f>G7/M7</f>
        <v>12223.216116255058</v>
      </c>
      <c r="S7" s="8">
        <f>H7/M7</f>
        <v>7029.1467299530641</v>
      </c>
      <c r="T7" s="8">
        <f>I7/M7</f>
        <v>44843.926286694026</v>
      </c>
      <c r="U7" s="8">
        <f>C7/I7</f>
        <v>2.0353345472624549E-2</v>
      </c>
      <c r="V7" s="8">
        <f>D7/I7</f>
        <v>0.16577030124746436</v>
      </c>
      <c r="W7" s="8">
        <f>E7/I7</f>
        <v>0.168425933803139</v>
      </c>
      <c r="X7" s="8">
        <f>F7/I7</f>
        <v>0.27873244180047596</v>
      </c>
      <c r="Y7" s="8">
        <f>G7/I7</f>
        <v>0.27257238891416824</v>
      </c>
      <c r="Z7" s="8">
        <f>H7/I7</f>
        <v>0.15674690670515026</v>
      </c>
    </row>
    <row r="8" spans="1:26" s="8" customFormat="1" x14ac:dyDescent="0.2">
      <c r="A8" s="8" t="s">
        <v>112</v>
      </c>
      <c r="B8" s="107">
        <v>41411</v>
      </c>
      <c r="C8" s="8">
        <v>19.251000000000001</v>
      </c>
      <c r="D8" s="8">
        <v>182.45430000000002</v>
      </c>
      <c r="E8" s="8">
        <v>178.02980000000002</v>
      </c>
      <c r="F8" s="8">
        <v>199.12610000000001</v>
      </c>
      <c r="G8" s="8">
        <v>200.7234</v>
      </c>
      <c r="H8" s="8">
        <v>118.4311</v>
      </c>
      <c r="I8">
        <v>1260.2941000000001</v>
      </c>
      <c r="J8" s="8">
        <f>D8/C8</f>
        <v>9.477653108929406</v>
      </c>
      <c r="K8" s="8">
        <f>E8/D8</f>
        <v>0.97575009194083129</v>
      </c>
      <c r="L8" s="8">
        <f>G8/F8</f>
        <v>1.0080215501634391</v>
      </c>
      <c r="M8" s="8">
        <v>2.6895170683303275E-2</v>
      </c>
      <c r="N8" s="8">
        <f>C8/M8</f>
        <v>715.77906036309957</v>
      </c>
      <c r="O8" s="8">
        <f>D8/M8</f>
        <v>6783.9056367569001</v>
      </c>
      <c r="P8" s="8">
        <f>E8/M8</f>
        <v>6619.3965487834685</v>
      </c>
      <c r="Q8" s="8">
        <f>F8/M8</f>
        <v>7403.786439757343</v>
      </c>
      <c r="R8" s="8">
        <f>G8/M8</f>
        <v>7463.1762840832462</v>
      </c>
      <c r="S8" s="8">
        <f>H8/M8</f>
        <v>4403.4336645248704</v>
      </c>
      <c r="T8" s="8">
        <f>I8/M8</f>
        <v>46859.494399208263</v>
      </c>
      <c r="U8" s="8">
        <f>C8/I8</f>
        <v>1.527500604819145E-2</v>
      </c>
      <c r="V8" s="8">
        <f>D8/I8</f>
        <v>0.14477120856155717</v>
      </c>
      <c r="W8" s="8">
        <f>E8/I8</f>
        <v>0.14126052006432468</v>
      </c>
      <c r="X8" s="8">
        <f>F8/I8</f>
        <v>0.15799970816335648</v>
      </c>
      <c r="Y8" s="8">
        <f>G8/I8</f>
        <v>0.15926711074819758</v>
      </c>
      <c r="Z8" s="8">
        <f>H8/I8</f>
        <v>9.3971002482674482E-2</v>
      </c>
    </row>
    <row r="9" spans="1:26" x14ac:dyDescent="0.2">
      <c r="A9" s="8" t="s">
        <v>113</v>
      </c>
      <c r="B9" s="107">
        <v>41411</v>
      </c>
      <c r="C9">
        <v>21.29549999999999</v>
      </c>
      <c r="D9">
        <v>217.95150000000001</v>
      </c>
      <c r="E9">
        <v>229.94720000000001</v>
      </c>
      <c r="F9">
        <v>319.77279999999996</v>
      </c>
      <c r="G9">
        <v>322.01029999999997</v>
      </c>
      <c r="H9">
        <v>126.8276</v>
      </c>
      <c r="I9">
        <v>1162.0264999999999</v>
      </c>
      <c r="J9" s="8">
        <f>D9/C9</f>
        <v>10.234627033880402</v>
      </c>
      <c r="K9" s="8">
        <f>E9/D9</f>
        <v>1.0550383915687664</v>
      </c>
      <c r="L9" s="8">
        <f>G9/F9</f>
        <v>1.0069971554803911</v>
      </c>
      <c r="M9">
        <v>3.5951601084542519E-2</v>
      </c>
      <c r="N9" s="8">
        <f>C9/M9</f>
        <v>592.33801437444311</v>
      </c>
      <c r="O9" s="8">
        <f>D9/M9</f>
        <v>6062.3586551117141</v>
      </c>
      <c r="P9" s="8">
        <f>E9/M9</f>
        <v>6396.0211246020526</v>
      </c>
      <c r="Q9" s="8">
        <f>F9/M9</f>
        <v>8894.5357189526421</v>
      </c>
      <c r="R9" s="8">
        <f>G9/M9</f>
        <v>8956.7721683040454</v>
      </c>
      <c r="S9" s="8">
        <f>H9/M9</f>
        <v>3527.7316217922171</v>
      </c>
      <c r="T9" s="8">
        <f>I9/M9</f>
        <v>32321.968005469891</v>
      </c>
      <c r="U9" s="8">
        <f>C9/I9</f>
        <v>1.8326174144909769E-2</v>
      </c>
      <c r="V9" s="8">
        <f>D9/I9</f>
        <v>0.18756155733109359</v>
      </c>
      <c r="W9" s="8">
        <f>E9/I9</f>
        <v>0.19788464376672996</v>
      </c>
      <c r="X9" s="8">
        <f>F9/I9</f>
        <v>0.27518546263790022</v>
      </c>
      <c r="Y9" s="8">
        <f>G9/I9</f>
        <v>0.277110978105921</v>
      </c>
      <c r="Z9" s="8">
        <f>H9/I9</f>
        <v>0.10914346617740646</v>
      </c>
    </row>
    <row r="10" spans="1:26" x14ac:dyDescent="0.2">
      <c r="A10" s="8" t="s">
        <v>114</v>
      </c>
      <c r="B10" s="107">
        <v>41411</v>
      </c>
      <c r="C10">
        <v>24.913700000000006</v>
      </c>
      <c r="D10">
        <v>171.87970000000001</v>
      </c>
      <c r="E10">
        <v>169.73919999999998</v>
      </c>
      <c r="F10">
        <v>313.35050000000001</v>
      </c>
      <c r="G10">
        <v>317.47329999999999</v>
      </c>
      <c r="H10">
        <v>187.8537</v>
      </c>
      <c r="I10">
        <v>1257.8658</v>
      </c>
      <c r="J10" s="8">
        <f>D10/C10</f>
        <v>6.8990033595973292</v>
      </c>
      <c r="K10" s="8">
        <f>E10/D10</f>
        <v>0.98754652236418827</v>
      </c>
      <c r="L10" s="8">
        <f>G10/F10</f>
        <v>1.0131571514964872</v>
      </c>
      <c r="M10">
        <v>2.4221992706306757E-2</v>
      </c>
      <c r="N10" s="8">
        <f>C10/M10</f>
        <v>1028.5569937238545</v>
      </c>
      <c r="O10" s="8">
        <f>D10/M10</f>
        <v>7096.0181552382001</v>
      </c>
      <c r="P10" s="8">
        <f>E10/M10</f>
        <v>7007.648051838627</v>
      </c>
      <c r="Q10" s="8">
        <f>F10/M10</f>
        <v>12936.611112033403</v>
      </c>
      <c r="R10" s="8">
        <f>G10/M10</f>
        <v>13106.820064285565</v>
      </c>
      <c r="S10" s="8">
        <f>H10/M10</f>
        <v>7755.501468344838</v>
      </c>
      <c r="T10" s="8">
        <f>I10/M10</f>
        <v>51930.731515433305</v>
      </c>
      <c r="U10" s="8">
        <f>C10/I10</f>
        <v>1.9806325921254878E-2</v>
      </c>
      <c r="V10" s="8">
        <f>D10/I10</f>
        <v>0.13664390907201707</v>
      </c>
      <c r="W10" s="8">
        <f>E10/I10</f>
        <v>0.1349422172063188</v>
      </c>
      <c r="X10" s="8">
        <f>F10/I10</f>
        <v>0.24911282268744409</v>
      </c>
      <c r="Y10" s="8">
        <f>G10/I10</f>
        <v>0.25239043783526033</v>
      </c>
      <c r="Z10" s="8">
        <f>H10/I10</f>
        <v>0.14934319702467466</v>
      </c>
    </row>
    <row r="11" spans="1:26" x14ac:dyDescent="0.2">
      <c r="A11" s="8" t="s">
        <v>115</v>
      </c>
      <c r="B11" s="107">
        <v>41411</v>
      </c>
      <c r="C11">
        <v>24.248199999999997</v>
      </c>
      <c r="D11">
        <v>188.89410000000004</v>
      </c>
      <c r="E11">
        <v>187.06560000000002</v>
      </c>
      <c r="F11">
        <v>297.68459999999999</v>
      </c>
      <c r="G11">
        <v>307.86750000000001</v>
      </c>
      <c r="H11">
        <v>171.99490000000003</v>
      </c>
      <c r="I11">
        <v>1040.0639000000001</v>
      </c>
      <c r="J11" s="8">
        <f>D11/C11</f>
        <v>7.7900256513885591</v>
      </c>
      <c r="K11" s="8">
        <f>E11/D11</f>
        <v>0.99031997293721707</v>
      </c>
      <c r="L11" s="8">
        <f>G11/F11</f>
        <v>1.0342070097008713</v>
      </c>
      <c r="M11">
        <v>2.057183695318825E-2</v>
      </c>
      <c r="N11" s="8">
        <f>C11/M11</f>
        <v>1178.7085448507787</v>
      </c>
      <c r="O11" s="8">
        <f>D11/M11</f>
        <v>9182.1697998984473</v>
      </c>
      <c r="P11" s="8">
        <f>E11/M11</f>
        <v>9093.2861477403621</v>
      </c>
      <c r="Q11" s="8">
        <f>F11/M11</f>
        <v>14470.491900037368</v>
      </c>
      <c r="R11" s="8">
        <f>G11/M11</f>
        <v>14965.484156838327</v>
      </c>
      <c r="S11" s="8">
        <f>H11/M11</f>
        <v>8360.6972187937754</v>
      </c>
      <c r="T11" s="8">
        <f>I11/M11</f>
        <v>50557.658140432111</v>
      </c>
      <c r="U11" s="8">
        <f>C11/I11</f>
        <v>2.3314144448240145E-2</v>
      </c>
      <c r="V11" s="8">
        <f>D11/I11</f>
        <v>0.1816177832919689</v>
      </c>
      <c r="W11" s="8">
        <f>E11/I11</f>
        <v>0.17985971823462002</v>
      </c>
      <c r="X11" s="8">
        <f>F11/I11</f>
        <v>0.28621760643745059</v>
      </c>
      <c r="Y11" s="8">
        <f>G11/I11</f>
        <v>0.29600825487741667</v>
      </c>
      <c r="Z11" s="8">
        <f>H11/I11</f>
        <v>0.16536955085163518</v>
      </c>
    </row>
    <row r="12" spans="1:26" x14ac:dyDescent="0.2">
      <c r="A12" s="8" t="s">
        <v>111</v>
      </c>
      <c r="B12" s="107">
        <v>41411</v>
      </c>
      <c r="C12">
        <v>23.854700000000005</v>
      </c>
      <c r="D12">
        <v>251.87620000000004</v>
      </c>
      <c r="E12">
        <v>256.4513</v>
      </c>
      <c r="F12">
        <v>316.66500000000002</v>
      </c>
      <c r="G12">
        <v>323.38350000000003</v>
      </c>
      <c r="H12">
        <v>114.94590000000001</v>
      </c>
      <c r="I12">
        <v>866.63009999999997</v>
      </c>
      <c r="J12" s="8">
        <f>D12/C12</f>
        <v>10.558766197017778</v>
      </c>
      <c r="K12" s="8">
        <f>E12/D12</f>
        <v>1.0181640821959357</v>
      </c>
      <c r="L12" s="8">
        <f>G12/F12</f>
        <v>1.0212164274548814</v>
      </c>
      <c r="M12">
        <v>2.3527463482684322E-2</v>
      </c>
      <c r="N12" s="8">
        <f>C12/M12</f>
        <v>1013.9087036542006</v>
      </c>
      <c r="O12" s="8">
        <f>D12/M12</f>
        <v>10705.624947006088</v>
      </c>
      <c r="P12" s="8">
        <f>E12/M12</f>
        <v>10900.082798502368</v>
      </c>
      <c r="Q12" s="8">
        <f>F12/M12</f>
        <v>13459.376963141745</v>
      </c>
      <c r="R12" s="8">
        <f>G12/M12</f>
        <v>13744.936858068144</v>
      </c>
      <c r="S12" s="8">
        <f>H12/M12</f>
        <v>4885.6052878202354</v>
      </c>
      <c r="T12" s="8">
        <f>I12/M12</f>
        <v>36834.829247012538</v>
      </c>
      <c r="U12" s="8">
        <f>C12/I12</f>
        <v>2.7525815223819257E-2</v>
      </c>
      <c r="V12" s="8">
        <f>D12/I12</f>
        <v>0.29063864733062011</v>
      </c>
      <c r="W12" s="8">
        <f>E12/I12</f>
        <v>0.29591783161004909</v>
      </c>
      <c r="X12" s="8">
        <f>F12/I12</f>
        <v>0.36539810929715</v>
      </c>
      <c r="Y12" s="8">
        <f>G12/I12</f>
        <v>0.37315055177520379</v>
      </c>
      <c r="Z12" s="8">
        <f>H12/I12</f>
        <v>0.13263548081240198</v>
      </c>
    </row>
    <row r="13" spans="1:26" x14ac:dyDescent="0.2">
      <c r="B13" s="110" t="s">
        <v>135</v>
      </c>
      <c r="C13" s="104">
        <f>AVERAGE(C2:C12)</f>
        <v>23.025427272727274</v>
      </c>
      <c r="D13" s="104">
        <f t="shared" ref="D13:Z13" si="0">AVERAGE(D2:D12)</f>
        <v>203.04723636363642</v>
      </c>
      <c r="E13" s="104">
        <f t="shared" si="0"/>
        <v>204.98338181818187</v>
      </c>
      <c r="F13" s="104">
        <f t="shared" si="0"/>
        <v>270.01522727272726</v>
      </c>
      <c r="G13" s="104">
        <f t="shared" si="0"/>
        <v>269.78970909090907</v>
      </c>
      <c r="H13" s="104">
        <f t="shared" si="0"/>
        <v>129.48397272727274</v>
      </c>
      <c r="I13" s="104">
        <f t="shared" si="0"/>
        <v>1117.5473727272727</v>
      </c>
      <c r="J13" s="104">
        <f t="shared" si="0"/>
        <v>8.8623858336522847</v>
      </c>
      <c r="K13" s="104">
        <f t="shared" si="0"/>
        <v>1.0102448309324872</v>
      </c>
      <c r="L13" s="104">
        <f t="shared" si="0"/>
        <v>0.99556865270032813</v>
      </c>
      <c r="M13" s="104">
        <f t="shared" si="0"/>
        <v>2.1937011864657487E-2</v>
      </c>
      <c r="N13" s="104">
        <f t="shared" si="0"/>
        <v>1120.0545801990593</v>
      </c>
      <c r="O13" s="104">
        <f t="shared" si="0"/>
        <v>9787.9297788586773</v>
      </c>
      <c r="P13" s="104">
        <f t="shared" si="0"/>
        <v>9870.950034917727</v>
      </c>
      <c r="Q13" s="104">
        <f t="shared" si="0"/>
        <v>12774.477494829049</v>
      </c>
      <c r="R13" s="104">
        <f t="shared" si="0"/>
        <v>12722.077875235957</v>
      </c>
      <c r="S13" s="104">
        <f t="shared" si="0"/>
        <v>6108.6535015721893</v>
      </c>
      <c r="T13" s="104">
        <f t="shared" si="0"/>
        <v>53591.561166616812</v>
      </c>
      <c r="U13" s="104">
        <f t="shared" si="0"/>
        <v>2.1015540694180403E-2</v>
      </c>
      <c r="V13" s="104">
        <f t="shared" si="0"/>
        <v>0.18544548987032472</v>
      </c>
      <c r="W13" s="104">
        <f t="shared" si="0"/>
        <v>0.18752455510309304</v>
      </c>
      <c r="X13" s="104">
        <f t="shared" si="0"/>
        <v>0.24658247416293558</v>
      </c>
      <c r="Y13" s="104">
        <f t="shared" si="0"/>
        <v>0.24615471788224702</v>
      </c>
      <c r="Z13" s="104">
        <f t="shared" si="0"/>
        <v>0.11726232607865975</v>
      </c>
    </row>
    <row r="14" spans="1:26" x14ac:dyDescent="0.2">
      <c r="B14" s="110" t="s">
        <v>136</v>
      </c>
      <c r="C14" s="8">
        <f>STDEV(C2:C12)</f>
        <v>2.1654194208471078</v>
      </c>
      <c r="D14" s="8">
        <f t="shared" ref="D14:Z14" si="1">STDEV(D2:D12)</f>
        <v>36.047615458925151</v>
      </c>
      <c r="E14" s="8">
        <f t="shared" si="1"/>
        <v>35.694703889255429</v>
      </c>
      <c r="F14" s="8">
        <f t="shared" si="1"/>
        <v>49.820913698568233</v>
      </c>
      <c r="G14" s="8">
        <f t="shared" si="1"/>
        <v>55.449441717161804</v>
      </c>
      <c r="H14" s="8">
        <f t="shared" si="1"/>
        <v>32.847857639641887</v>
      </c>
      <c r="I14" s="8">
        <f t="shared" si="1"/>
        <v>172.70777750338388</v>
      </c>
      <c r="J14" s="8">
        <f t="shared" si="1"/>
        <v>1.5633208055766998</v>
      </c>
      <c r="K14" s="8">
        <f t="shared" si="1"/>
        <v>2.7658787913729714E-2</v>
      </c>
      <c r="L14" s="8">
        <f t="shared" si="1"/>
        <v>3.7010436565677429E-2</v>
      </c>
      <c r="M14" s="8">
        <f t="shared" si="1"/>
        <v>5.9436949213917322E-3</v>
      </c>
      <c r="N14" s="8">
        <f t="shared" si="1"/>
        <v>307.10581693071742</v>
      </c>
      <c r="O14" s="8">
        <f t="shared" si="1"/>
        <v>2883.5904064088368</v>
      </c>
      <c r="P14" s="8">
        <f t="shared" si="1"/>
        <v>2825.6154168785661</v>
      </c>
      <c r="Q14" s="8">
        <f t="shared" si="1"/>
        <v>2702.2864631379284</v>
      </c>
      <c r="R14" s="8">
        <f t="shared" si="1"/>
        <v>2771.9891567038831</v>
      </c>
      <c r="S14" s="8">
        <f t="shared" si="1"/>
        <v>1590.3097826743171</v>
      </c>
      <c r="T14" s="8">
        <f t="shared" si="1"/>
        <v>14042.29708917017</v>
      </c>
      <c r="U14" s="8">
        <f t="shared" si="1"/>
        <v>3.4989834266298996E-3</v>
      </c>
      <c r="V14" s="8">
        <f t="shared" si="1"/>
        <v>4.3830838411401223E-2</v>
      </c>
      <c r="W14" s="8">
        <f t="shared" si="1"/>
        <v>4.5440464539564018E-2</v>
      </c>
      <c r="X14" s="8">
        <f t="shared" si="1"/>
        <v>5.7858606627471554E-2</v>
      </c>
      <c r="Y14" s="8">
        <f t="shared" si="1"/>
        <v>6.1878709899279988E-2</v>
      </c>
      <c r="Z14" s="8">
        <f t="shared" si="1"/>
        <v>2.969484626714863E-2</v>
      </c>
    </row>
    <row r="15" spans="1:26" x14ac:dyDescent="0.2">
      <c r="B15" s="110" t="s">
        <v>137</v>
      </c>
      <c r="C15" s="104">
        <f>C14/SQRT(11)</f>
        <v>0.65289852115441371</v>
      </c>
      <c r="D15" s="104">
        <f t="shared" ref="D15:Z15" si="2">D14/SQRT(11)</f>
        <v>10.8687650058427</v>
      </c>
      <c r="E15" s="104">
        <f t="shared" si="2"/>
        <v>10.762358163954532</v>
      </c>
      <c r="F15" s="104">
        <f t="shared" si="2"/>
        <v>15.021570677348031</v>
      </c>
      <c r="G15" s="104">
        <f t="shared" si="2"/>
        <v>16.718635728227795</v>
      </c>
      <c r="H15" s="104">
        <f t="shared" si="2"/>
        <v>9.90400172342739</v>
      </c>
      <c r="I15" s="104">
        <f t="shared" si="2"/>
        <v>52.073354214082514</v>
      </c>
      <c r="J15" s="104">
        <f t="shared" si="2"/>
        <v>0.47135895809582334</v>
      </c>
      <c r="K15" s="104">
        <f t="shared" si="2"/>
        <v>8.3394383332598444E-3</v>
      </c>
      <c r="L15" s="104">
        <f t="shared" si="2"/>
        <v>1.1159066492327429E-2</v>
      </c>
      <c r="M15" s="104">
        <f t="shared" si="2"/>
        <v>1.7920914475088462E-3</v>
      </c>
      <c r="N15" s="104">
        <f t="shared" si="2"/>
        <v>92.595887790433139</v>
      </c>
      <c r="O15" s="104">
        <f t="shared" si="2"/>
        <v>869.43522064786828</v>
      </c>
      <c r="P15" s="104">
        <f t="shared" si="2"/>
        <v>851.95510360271453</v>
      </c>
      <c r="Q15" s="104">
        <f t="shared" si="2"/>
        <v>814.77002493500606</v>
      </c>
      <c r="R15" s="104">
        <f t="shared" si="2"/>
        <v>835.78617779276885</v>
      </c>
      <c r="S15" s="104">
        <f t="shared" si="2"/>
        <v>479.49644086930442</v>
      </c>
      <c r="T15" s="104">
        <f t="shared" si="2"/>
        <v>4233.9118763161141</v>
      </c>
      <c r="U15" s="104">
        <f t="shared" si="2"/>
        <v>1.0549831976184917E-3</v>
      </c>
      <c r="V15" s="104">
        <f t="shared" si="2"/>
        <v>1.3215495023392271E-2</v>
      </c>
      <c r="W15" s="104">
        <f t="shared" si="2"/>
        <v>1.3700815561562135E-2</v>
      </c>
      <c r="X15" s="104">
        <f t="shared" si="2"/>
        <v>1.7445026279644855E-2</v>
      </c>
      <c r="Y15" s="104">
        <f t="shared" si="2"/>
        <v>1.8657133022469283E-2</v>
      </c>
      <c r="Z15" s="104">
        <f t="shared" si="2"/>
        <v>8.953333025037969E-3</v>
      </c>
    </row>
    <row r="16" spans="1:26" x14ac:dyDescent="0.2">
      <c r="B16" s="110" t="s">
        <v>16</v>
      </c>
      <c r="C16">
        <f>(C15*100)/C13</f>
        <v>2.835554421731608</v>
      </c>
      <c r="D16">
        <f t="shared" ref="D16:Z16" si="3">(D15*100)/D13</f>
        <v>5.3528258746540507</v>
      </c>
      <c r="E16">
        <f t="shared" si="3"/>
        <v>5.2503564281618846</v>
      </c>
      <c r="F16">
        <f t="shared" si="3"/>
        <v>5.5632309440739744</v>
      </c>
      <c r="G16">
        <f t="shared" si="3"/>
        <v>6.1969138054091752</v>
      </c>
      <c r="H16">
        <f t="shared" si="3"/>
        <v>7.6488244180519693</v>
      </c>
      <c r="I16">
        <f t="shared" si="3"/>
        <v>4.6596104545440635</v>
      </c>
      <c r="J16">
        <f t="shared" si="3"/>
        <v>5.3186463210163719</v>
      </c>
      <c r="K16">
        <f t="shared" si="3"/>
        <v>0.82548686000821059</v>
      </c>
      <c r="L16">
        <f t="shared" si="3"/>
        <v>1.1208736295643864</v>
      </c>
      <c r="M16">
        <f t="shared" si="3"/>
        <v>8.1692595990982149</v>
      </c>
      <c r="N16">
        <f t="shared" si="3"/>
        <v>8.2670871069494432</v>
      </c>
      <c r="O16">
        <f t="shared" si="3"/>
        <v>8.8827284246132887</v>
      </c>
      <c r="P16">
        <f t="shared" si="3"/>
        <v>8.630933198820669</v>
      </c>
      <c r="Q16">
        <f t="shared" si="3"/>
        <v>6.3781084217715751</v>
      </c>
      <c r="R16">
        <f t="shared" si="3"/>
        <v>6.5695728794402424</v>
      </c>
      <c r="S16">
        <f t="shared" si="3"/>
        <v>7.8494620908829749</v>
      </c>
      <c r="T16">
        <f t="shared" si="3"/>
        <v>7.9003331572163589</v>
      </c>
      <c r="U16">
        <f t="shared" si="3"/>
        <v>5.0200145357698851</v>
      </c>
      <c r="V16">
        <f t="shared" si="3"/>
        <v>7.1263501919800722</v>
      </c>
      <c r="W16">
        <f t="shared" si="3"/>
        <v>7.3061448160908888</v>
      </c>
      <c r="X16">
        <f t="shared" si="3"/>
        <v>7.0747227023594608</v>
      </c>
      <c r="Y16">
        <f t="shared" si="3"/>
        <v>7.5794334485980857</v>
      </c>
      <c r="Z16">
        <f t="shared" si="3"/>
        <v>7.6353022530288719</v>
      </c>
    </row>
    <row r="19" spans="5:5" x14ac:dyDescent="0.2">
      <c r="E19" s="102"/>
    </row>
    <row r="20" spans="5:5" x14ac:dyDescent="0.2">
      <c r="E20" s="1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sqref="A1:XFD1"/>
    </sheetView>
  </sheetViews>
  <sheetFormatPr baseColWidth="10" defaultColWidth="9.1640625" defaultRowHeight="15" x14ac:dyDescent="0.2"/>
  <cols>
    <col min="2" max="2" width="10.5" bestFit="1" customWidth="1"/>
    <col min="3" max="5" width="9.1640625" customWidth="1"/>
    <col min="6" max="6" width="11.6640625" customWidth="1"/>
    <col min="7" max="7" width="13.5" customWidth="1"/>
    <col min="8" max="8" width="9.83203125" customWidth="1"/>
    <col min="9" max="12" width="9.1640625" customWidth="1"/>
    <col min="13" max="13" width="16.6640625" bestFit="1" customWidth="1"/>
  </cols>
  <sheetData>
    <row r="1" spans="1:26" x14ac:dyDescent="0.2">
      <c r="A1" s="113" t="s">
        <v>50</v>
      </c>
      <c r="B1" s="113" t="s">
        <v>51</v>
      </c>
      <c r="C1" s="1" t="s">
        <v>0</v>
      </c>
      <c r="D1" s="2" t="s">
        <v>1</v>
      </c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99" t="s">
        <v>7</v>
      </c>
      <c r="K1" s="100" t="s">
        <v>87</v>
      </c>
      <c r="L1" s="101" t="s">
        <v>8</v>
      </c>
      <c r="M1" s="105" t="s">
        <v>138</v>
      </c>
      <c r="N1" s="1" t="s">
        <v>97</v>
      </c>
      <c r="O1" s="2" t="s">
        <v>98</v>
      </c>
      <c r="P1" s="2" t="s">
        <v>99</v>
      </c>
      <c r="Q1" s="3" t="s">
        <v>100</v>
      </c>
      <c r="R1" s="4" t="s">
        <v>101</v>
      </c>
      <c r="S1" s="4" t="s">
        <v>102</v>
      </c>
      <c r="T1" s="5" t="s">
        <v>103</v>
      </c>
      <c r="U1" s="1" t="s">
        <v>104</v>
      </c>
      <c r="V1" s="2" t="s">
        <v>105</v>
      </c>
      <c r="W1" s="2" t="s">
        <v>106</v>
      </c>
      <c r="X1" s="3" t="s">
        <v>107</v>
      </c>
      <c r="Y1" s="4" t="s">
        <v>108</v>
      </c>
      <c r="Z1" s="4" t="s">
        <v>109</v>
      </c>
    </row>
    <row r="2" spans="1:26" x14ac:dyDescent="0.2">
      <c r="A2" t="s">
        <v>116</v>
      </c>
      <c r="B2" s="106">
        <v>41396</v>
      </c>
      <c r="C2" s="6">
        <v>26.611899999999999</v>
      </c>
      <c r="D2" s="6">
        <v>214.13659999999999</v>
      </c>
      <c r="E2" s="6">
        <v>212.06199999999998</v>
      </c>
      <c r="F2" s="6">
        <v>245.11610000000002</v>
      </c>
      <c r="G2" s="6">
        <v>246.16949999999997</v>
      </c>
      <c r="H2" s="6">
        <v>113.0746</v>
      </c>
      <c r="I2">
        <v>838.79079999999999</v>
      </c>
      <c r="J2">
        <f>D2/C2</f>
        <v>8.046648303954246</v>
      </c>
      <c r="K2">
        <f>E2/D2</f>
        <v>0.99031179163207039</v>
      </c>
      <c r="L2">
        <f>G2/F2</f>
        <v>1.0042975553217433</v>
      </c>
      <c r="M2">
        <v>1.3010620547501026E-2</v>
      </c>
      <c r="N2">
        <f>C2/M2</f>
        <v>2045.3982116257625</v>
      </c>
      <c r="O2">
        <f>D2/M2</f>
        <v>16458.600050489491</v>
      </c>
      <c r="P2">
        <f>E2/M2</f>
        <v>16299.14570375593</v>
      </c>
      <c r="Q2">
        <f>F2/M2</f>
        <v>18839.693241770849</v>
      </c>
      <c r="R2">
        <f>G2/M2</f>
        <v>18920.657865722031</v>
      </c>
      <c r="S2">
        <f>H2/M2</f>
        <v>8690.945953513221</v>
      </c>
      <c r="T2">
        <f>I2/M2</f>
        <v>64469.6997301261</v>
      </c>
      <c r="U2">
        <f>C2/I2</f>
        <v>3.1726504391798284E-2</v>
      </c>
      <c r="V2">
        <f>D2/I2</f>
        <v>0.25529202275466062</v>
      </c>
      <c r="W2">
        <f>E2/I2</f>
        <v>0.25281870044354321</v>
      </c>
      <c r="X2">
        <f>F2/I2</f>
        <v>0.29222554658444039</v>
      </c>
      <c r="Y2">
        <f>G2/I2</f>
        <v>0.29348140203731371</v>
      </c>
      <c r="Z2">
        <f>H2/I2</f>
        <v>0.13480667646807762</v>
      </c>
    </row>
    <row r="3" spans="1:26" s="8" customFormat="1" x14ac:dyDescent="0.2">
      <c r="A3" s="8" t="s">
        <v>117</v>
      </c>
      <c r="B3" s="106">
        <v>41396</v>
      </c>
      <c r="C3" s="109">
        <v>23.783200000000001</v>
      </c>
      <c r="D3" s="109">
        <v>264.81310000000002</v>
      </c>
      <c r="E3" s="109">
        <v>257.38229999999999</v>
      </c>
      <c r="F3" s="109">
        <v>297.35399999999998</v>
      </c>
      <c r="G3" s="109">
        <v>299.89499999999998</v>
      </c>
      <c r="H3" s="109">
        <v>122.878</v>
      </c>
      <c r="I3">
        <v>936.02760000000001</v>
      </c>
      <c r="J3">
        <f>D3/C3</f>
        <v>11.134460459484005</v>
      </c>
      <c r="K3">
        <f>E3/D3</f>
        <v>0.97193945465688802</v>
      </c>
      <c r="L3">
        <f>G3/F3</f>
        <v>1.0085453701648539</v>
      </c>
      <c r="M3" s="8">
        <v>1.3959832298932644E-2</v>
      </c>
      <c r="N3">
        <f>C3/M3</f>
        <v>1703.6880881311477</v>
      </c>
      <c r="O3">
        <f>D3/M3</f>
        <v>18969.647652590167</v>
      </c>
      <c r="P3">
        <f>E3/M3</f>
        <v>18437.348994491804</v>
      </c>
      <c r="Q3">
        <f>F3/M3</f>
        <v>21300.685683934425</v>
      </c>
      <c r="R3">
        <f>G3/M3</f>
        <v>21482.707927868851</v>
      </c>
      <c r="S3">
        <f>H3/M3</f>
        <v>8802.2547383606561</v>
      </c>
      <c r="T3">
        <f>I3/M3</f>
        <v>67051.493166688524</v>
      </c>
      <c r="U3">
        <f>C3/I3</f>
        <v>2.5408652479905508E-2</v>
      </c>
      <c r="V3">
        <f>D3/I3</f>
        <v>0.28291163636627809</v>
      </c>
      <c r="W3">
        <f>E3/I3</f>
        <v>0.27497298156592814</v>
      </c>
      <c r="X3">
        <f>F3/I3</f>
        <v>0.31767653005103696</v>
      </c>
      <c r="Y3">
        <f>G3/I3</f>
        <v>0.32039119359300944</v>
      </c>
      <c r="Z3">
        <f>H3/I3</f>
        <v>0.13127604356965542</v>
      </c>
    </row>
    <row r="4" spans="1:26" s="8" customFormat="1" x14ac:dyDescent="0.2">
      <c r="A4" s="8" t="s">
        <v>118</v>
      </c>
      <c r="B4" s="106">
        <v>41396</v>
      </c>
      <c r="C4" s="8">
        <v>17.8947</v>
      </c>
      <c r="D4" s="8">
        <v>189.69550000000001</v>
      </c>
      <c r="E4" s="8">
        <v>190.47200000000001</v>
      </c>
      <c r="F4" s="8">
        <v>202.2038</v>
      </c>
      <c r="G4" s="8">
        <v>202.4272</v>
      </c>
      <c r="H4" s="8">
        <v>75.449100000000016</v>
      </c>
      <c r="I4">
        <v>740.8143</v>
      </c>
      <c r="J4">
        <f>D4/C4</f>
        <v>10.600652707226162</v>
      </c>
      <c r="K4">
        <f>E4/D4</f>
        <v>1.0040934023210883</v>
      </c>
      <c r="L4">
        <f>G4/F4</f>
        <v>1.0011048259231528</v>
      </c>
      <c r="M4" s="8">
        <v>1.2848824489813452E-2</v>
      </c>
      <c r="N4">
        <f>C4/M4</f>
        <v>1392.7110619486568</v>
      </c>
      <c r="O4">
        <f>D4/M4</f>
        <v>14763.646289229851</v>
      </c>
      <c r="P4">
        <f>E4/M4</f>
        <v>14824.079833217911</v>
      </c>
      <c r="Q4">
        <f>F4/M4</f>
        <v>15737.143904511046</v>
      </c>
      <c r="R4">
        <f>G4/M4</f>
        <v>15754.530709053135</v>
      </c>
      <c r="S4">
        <f>H4/M4</f>
        <v>5872.0624645325388</v>
      </c>
      <c r="T4">
        <f>I4/M4</f>
        <v>57656.192641382688</v>
      </c>
      <c r="U4">
        <f>C4/I4</f>
        <v>2.4155446243410799E-2</v>
      </c>
      <c r="V4">
        <f>D4/I4</f>
        <v>0.2560634966144687</v>
      </c>
      <c r="W4">
        <f>E4/I4</f>
        <v>0.25711166752585635</v>
      </c>
      <c r="X4">
        <f>F4/I4</f>
        <v>0.27294802489638764</v>
      </c>
      <c r="Y4">
        <f>G4/I4</f>
        <v>0.27324958494996654</v>
      </c>
      <c r="Z4">
        <f>H4/I4</f>
        <v>0.10184617116597239</v>
      </c>
    </row>
    <row r="5" spans="1:26" s="8" customFormat="1" x14ac:dyDescent="0.2">
      <c r="A5" s="8" t="s">
        <v>119</v>
      </c>
      <c r="B5" s="106">
        <v>41396</v>
      </c>
      <c r="C5" s="8">
        <v>25.234099999999991</v>
      </c>
      <c r="D5" s="8">
        <v>255.25389999999999</v>
      </c>
      <c r="E5" s="8">
        <v>264.70150000000001</v>
      </c>
      <c r="F5" s="8">
        <v>283.75260000000003</v>
      </c>
      <c r="G5" s="8">
        <v>273.89890000000003</v>
      </c>
      <c r="H5" s="8">
        <v>91.129800000000017</v>
      </c>
      <c r="I5">
        <v>902.63160000000005</v>
      </c>
      <c r="J5">
        <f>D5/C5</f>
        <v>10.11543506604159</v>
      </c>
      <c r="K5">
        <f>E5/D5</f>
        <v>1.0370125588678567</v>
      </c>
      <c r="L5">
        <f>G5/F5</f>
        <v>0.96527362216240487</v>
      </c>
      <c r="M5" s="8">
        <v>1.456725068393242E-2</v>
      </c>
      <c r="N5">
        <f>C5/M5</f>
        <v>1732.248627246666</v>
      </c>
      <c r="O5">
        <f>D5/M5</f>
        <v>17522.448507153331</v>
      </c>
      <c r="P5">
        <f>E5/M5</f>
        <v>18170.999164033336</v>
      </c>
      <c r="Q5">
        <f>F5/M5</f>
        <v>19478.802565880003</v>
      </c>
      <c r="R5">
        <f>G5/M5</f>
        <v>18802.374308153336</v>
      </c>
      <c r="S5">
        <f>H5/M5</f>
        <v>6255.7995312400008</v>
      </c>
      <c r="T5">
        <f>I5/M5</f>
        <v>61963.071796080003</v>
      </c>
      <c r="U5">
        <f>C5/I5</f>
        <v>2.7956145120556372E-2</v>
      </c>
      <c r="V5">
        <f>D5/I5</f>
        <v>0.2827885706638234</v>
      </c>
      <c r="W5">
        <f>E5/I5</f>
        <v>0.29325529928267524</v>
      </c>
      <c r="X5">
        <f>F5/I5</f>
        <v>0.31436147371751666</v>
      </c>
      <c r="Y5">
        <f>G5/I5</f>
        <v>0.30344483840361897</v>
      </c>
      <c r="Z5">
        <f>H5/I5</f>
        <v>0.10096012592512828</v>
      </c>
    </row>
    <row r="6" spans="1:26" s="8" customFormat="1" x14ac:dyDescent="0.2">
      <c r="A6" s="8" t="s">
        <v>120</v>
      </c>
      <c r="B6" s="106">
        <v>41396</v>
      </c>
      <c r="C6" s="8">
        <v>18.096999999999998</v>
      </c>
      <c r="D6" s="8">
        <v>221.626</v>
      </c>
      <c r="E6" s="8">
        <v>222.43129999999999</v>
      </c>
      <c r="F6" s="8">
        <v>260.54950000000002</v>
      </c>
      <c r="G6" s="8">
        <v>248.4949</v>
      </c>
      <c r="H6" s="8">
        <v>96.173500000000004</v>
      </c>
      <c r="I6">
        <v>927.39909999999998</v>
      </c>
      <c r="J6">
        <f>D6/C6</f>
        <v>12.246560203348624</v>
      </c>
      <c r="K6">
        <f>E6/D6</f>
        <v>1.0036335989459719</v>
      </c>
      <c r="L6">
        <f>G6/F6</f>
        <v>0.95373393539423401</v>
      </c>
      <c r="M6" s="8">
        <v>1.6223249976864234E-2</v>
      </c>
      <c r="N6">
        <f>C6/M6</f>
        <v>1115.4978210782608</v>
      </c>
      <c r="O6">
        <f>D6/M6</f>
        <v>13661.011222539131</v>
      </c>
      <c r="P6">
        <f>E6/M6</f>
        <v>13710.649858518262</v>
      </c>
      <c r="Q6">
        <f>F6/M6</f>
        <v>16060.253054817393</v>
      </c>
      <c r="R6">
        <f>G6/M6</f>
        <v>15317.208349398261</v>
      </c>
      <c r="S6">
        <f>H6/M6</f>
        <v>5928.1278496695659</v>
      </c>
      <c r="T6">
        <f>I6/M6</f>
        <v>57164.816009280003</v>
      </c>
      <c r="U6">
        <f>C6/I6</f>
        <v>1.9513713136016627E-2</v>
      </c>
      <c r="V6">
        <f>D6/I6</f>
        <v>0.23897586271110249</v>
      </c>
      <c r="W6">
        <f>E6/I6</f>
        <v>0.23984420515396229</v>
      </c>
      <c r="X6">
        <f>F6/I6</f>
        <v>0.28094646630560677</v>
      </c>
      <c r="Y6">
        <f>G6/I6</f>
        <v>0.26794817894474993</v>
      </c>
      <c r="Z6">
        <f>H6/I6</f>
        <v>0.10370238659925377</v>
      </c>
    </row>
    <row r="7" spans="1:26" s="8" customFormat="1" x14ac:dyDescent="0.2">
      <c r="A7" s="8" t="s">
        <v>123</v>
      </c>
      <c r="B7" s="106">
        <v>41400</v>
      </c>
      <c r="C7" s="8">
        <v>27.079500000000003</v>
      </c>
      <c r="D7" s="8">
        <v>246.5641</v>
      </c>
      <c r="E7" s="8">
        <v>241.38339999999999</v>
      </c>
      <c r="F7" s="8">
        <v>279.65460000000002</v>
      </c>
      <c r="G7" s="8">
        <v>281.9418</v>
      </c>
      <c r="H7" s="8">
        <v>100.4289</v>
      </c>
      <c r="I7">
        <v>769.97879999999998</v>
      </c>
      <c r="J7">
        <f>D7/C7</f>
        <v>9.1051939659151753</v>
      </c>
      <c r="K7">
        <f>E7/D7</f>
        <v>0.97898842532225894</v>
      </c>
      <c r="L7">
        <f>G7/F7</f>
        <v>1.0081786603903529</v>
      </c>
      <c r="M7" s="8">
        <v>1.8573974444192391E-2</v>
      </c>
      <c r="N7">
        <f>C7/M7</f>
        <v>1457.9270624799999</v>
      </c>
      <c r="O7">
        <f>D7/M7</f>
        <v>13274.708692037331</v>
      </c>
      <c r="P7">
        <f>E7/M7</f>
        <v>12995.786159029331</v>
      </c>
      <c r="Q7">
        <f>F7/M7</f>
        <v>15056.260621023999</v>
      </c>
      <c r="R7">
        <f>G7/M7</f>
        <v>15179.400663391998</v>
      </c>
      <c r="S7">
        <f>H7/M7</f>
        <v>5406.9687832159989</v>
      </c>
      <c r="T7">
        <f>I7/M7</f>
        <v>41454.714084671992</v>
      </c>
      <c r="U7">
        <f>C7/I7</f>
        <v>3.5169150111665416E-2</v>
      </c>
      <c r="V7">
        <f>D7/I7</f>
        <v>0.32022193338310095</v>
      </c>
      <c r="W7">
        <f>E7/I7</f>
        <v>0.31349356631637132</v>
      </c>
      <c r="X7">
        <f>F7/I7</f>
        <v>0.36319779193920665</v>
      </c>
      <c r="Y7">
        <f>G7/I7</f>
        <v>0.36616826333400349</v>
      </c>
      <c r="Z7">
        <f>H7/I7</f>
        <v>0.1304307339370902</v>
      </c>
    </row>
    <row r="8" spans="1:26" s="8" customFormat="1" x14ac:dyDescent="0.2">
      <c r="A8" s="8" t="s">
        <v>124</v>
      </c>
      <c r="B8" s="106">
        <v>41400</v>
      </c>
      <c r="C8" s="8">
        <v>27.357200000000006</v>
      </c>
      <c r="D8" s="8">
        <v>235.40689999999998</v>
      </c>
      <c r="E8" s="8">
        <v>240.8244</v>
      </c>
      <c r="F8" s="8">
        <v>266.97950000000003</v>
      </c>
      <c r="G8" s="8">
        <v>261.14269999999999</v>
      </c>
      <c r="H8" s="8">
        <v>112.74440000000001</v>
      </c>
      <c r="I8">
        <v>701.32</v>
      </c>
      <c r="J8">
        <f>D8/C8</f>
        <v>8.6049339844720922</v>
      </c>
      <c r="K8">
        <f>E8/D8</f>
        <v>1.0230133441288256</v>
      </c>
      <c r="L8">
        <f>G8/F8</f>
        <v>0.97813764727254326</v>
      </c>
      <c r="M8" s="8">
        <v>2.2387471612685988E-2</v>
      </c>
      <c r="N8">
        <f>C8/M8</f>
        <v>1221.9870324480007</v>
      </c>
      <c r="O8">
        <f>D8/M8</f>
        <v>10515.117744096002</v>
      </c>
      <c r="P8">
        <f>E8/M8</f>
        <v>10757.105767296003</v>
      </c>
      <c r="Q8">
        <f>F8/M8</f>
        <v>11925.397589280004</v>
      </c>
      <c r="R8">
        <f>G8/M8</f>
        <v>11664.680340768004</v>
      </c>
      <c r="S8">
        <f>H8/M8</f>
        <v>5036.0488200960026</v>
      </c>
      <c r="T8">
        <f>I8/M8</f>
        <v>31326.449548800014</v>
      </c>
      <c r="U8">
        <f>C8/I8</f>
        <v>3.9008156048594082E-2</v>
      </c>
      <c r="V8">
        <f>D8/I8</f>
        <v>0.33566260765413786</v>
      </c>
      <c r="W8">
        <f>E8/I8</f>
        <v>0.34338732675526146</v>
      </c>
      <c r="X8">
        <f>F8/I8</f>
        <v>0.38068142930473964</v>
      </c>
      <c r="Y8">
        <f>G8/I8</f>
        <v>0.37235883762048705</v>
      </c>
      <c r="Z8">
        <f>H8/I8</f>
        <v>0.16076028061369987</v>
      </c>
    </row>
    <row r="9" spans="1:26" s="8" customFormat="1" x14ac:dyDescent="0.2">
      <c r="A9" s="8" t="s">
        <v>125</v>
      </c>
      <c r="B9" s="106">
        <v>41400</v>
      </c>
      <c r="C9" s="8">
        <v>21.620499999999993</v>
      </c>
      <c r="D9" s="8">
        <v>216.16879999999998</v>
      </c>
      <c r="E9" s="8">
        <v>210.44209999999998</v>
      </c>
      <c r="F9" s="8">
        <v>274.53149999999999</v>
      </c>
      <c r="G9" s="8">
        <v>252.85589999999996</v>
      </c>
      <c r="H9" s="8">
        <v>123.28529999999999</v>
      </c>
      <c r="I9">
        <v>937.14279999999997</v>
      </c>
      <c r="J9">
        <f>D9/C9</f>
        <v>9.9983256631437776</v>
      </c>
      <c r="K9">
        <f>E9/D9</f>
        <v>0.97350820284888484</v>
      </c>
      <c r="L9">
        <f>G9/F9</f>
        <v>0.921045125969151</v>
      </c>
      <c r="M9" s="8">
        <v>1.9409094014545956E-2</v>
      </c>
      <c r="N9">
        <f>C9/M9</f>
        <v>1113.9365899199993</v>
      </c>
      <c r="O9">
        <f>D9/M9</f>
        <v>11137.500794111997</v>
      </c>
      <c r="P9">
        <f>E9/M9</f>
        <v>10842.448382303995</v>
      </c>
      <c r="Q9">
        <f>F9/M9</f>
        <v>14144.477830559996</v>
      </c>
      <c r="R9">
        <f>G9/M9</f>
        <v>13027.702365215995</v>
      </c>
      <c r="S9">
        <f>H9/M9</f>
        <v>6351.9348150719979</v>
      </c>
      <c r="T9">
        <f>I9/M9</f>
        <v>48283.696255871982</v>
      </c>
      <c r="U9">
        <f>C9/I9</f>
        <v>2.3070656894552243E-2</v>
      </c>
      <c r="V9">
        <f>D9/I9</f>
        <v>0.23066794089438664</v>
      </c>
      <c r="W9">
        <f>E9/I9</f>
        <v>0.22455713259494711</v>
      </c>
      <c r="X9">
        <f>F9/I9</f>
        <v>0.29294521603324486</v>
      </c>
      <c r="Y9">
        <f>G9/I9</f>
        <v>0.26981576340340019</v>
      </c>
      <c r="Z9">
        <f>H9/I9</f>
        <v>0.13155444399722219</v>
      </c>
    </row>
    <row r="10" spans="1:26" x14ac:dyDescent="0.2">
      <c r="A10" s="8" t="s">
        <v>126</v>
      </c>
      <c r="B10" s="106">
        <v>41400</v>
      </c>
      <c r="C10">
        <v>22.651999999999994</v>
      </c>
      <c r="D10">
        <v>226.83099999999999</v>
      </c>
      <c r="E10">
        <v>218.22049999999999</v>
      </c>
      <c r="F10">
        <v>261.41849999999999</v>
      </c>
      <c r="G10">
        <v>254.14020000000002</v>
      </c>
      <c r="H10">
        <v>100.42230000000001</v>
      </c>
      <c r="I10">
        <v>1084.6737000000001</v>
      </c>
      <c r="J10">
        <f>D10/C10</f>
        <v>10.013729472011304</v>
      </c>
      <c r="K10">
        <f>E10/D10</f>
        <v>0.96204002098478603</v>
      </c>
      <c r="L10">
        <f>G10/F10</f>
        <v>0.97215843561186388</v>
      </c>
      <c r="M10">
        <v>1.7712967539957158E-2</v>
      </c>
      <c r="N10">
        <f>C10/M10</f>
        <v>1278.8370976744184</v>
      </c>
      <c r="O10">
        <f>D10/M10</f>
        <v>12805.928734883721</v>
      </c>
      <c r="P10">
        <f>E10/M10</f>
        <v>12319.815948837209</v>
      </c>
      <c r="Q10">
        <f>F10/M10</f>
        <v>14758.5942</v>
      </c>
      <c r="R10">
        <f>G10/M10</f>
        <v>14347.691849302328</v>
      </c>
      <c r="S10">
        <f>H10/M10</f>
        <v>5669.4226855813959</v>
      </c>
      <c r="T10">
        <f>I10/M10</f>
        <v>61236.136607441869</v>
      </c>
      <c r="U10">
        <f>C10/I10</f>
        <v>2.0883699862917292E-2</v>
      </c>
      <c r="V10">
        <f>D10/I10</f>
        <v>0.20912372080193331</v>
      </c>
      <c r="W10">
        <f>E10/I10</f>
        <v>0.20118538874870845</v>
      </c>
      <c r="X10">
        <f>F10/I10</f>
        <v>0.24101119073874472</v>
      </c>
      <c r="Y10">
        <f>G10/I10</f>
        <v>0.23430106215353061</v>
      </c>
      <c r="Z10">
        <f>H10/I10</f>
        <v>9.2582958358813347E-2</v>
      </c>
    </row>
    <row r="11" spans="1:26" x14ac:dyDescent="0.2">
      <c r="A11" s="8" t="s">
        <v>121</v>
      </c>
      <c r="B11" s="106">
        <v>41400</v>
      </c>
      <c r="C11">
        <v>20.623599999999996</v>
      </c>
      <c r="D11">
        <v>263.0213</v>
      </c>
      <c r="E11">
        <v>266.2681</v>
      </c>
      <c r="F11">
        <v>300.14149999999995</v>
      </c>
      <c r="G11">
        <v>299.53980000000001</v>
      </c>
      <c r="H11">
        <v>115.37949999999999</v>
      </c>
      <c r="I11">
        <v>986.36580000000004</v>
      </c>
      <c r="J11">
        <f>D11/C11</f>
        <v>12.753413565041994</v>
      </c>
      <c r="K11">
        <f>E11/D11</f>
        <v>1.0123442474050581</v>
      </c>
      <c r="L11">
        <f>G11/F11</f>
        <v>0.99799527889345552</v>
      </c>
      <c r="M11">
        <v>1.7071943593417231E-2</v>
      </c>
      <c r="N11">
        <f>C11/M11</f>
        <v>1208.0405424929033</v>
      </c>
      <c r="O11">
        <f>D11/M11</f>
        <v>15406.64064174968</v>
      </c>
      <c r="P11">
        <f>E11/M11</f>
        <v>15596.824025512262</v>
      </c>
      <c r="Q11">
        <f>F11/M11</f>
        <v>17580.980065780645</v>
      </c>
      <c r="R11">
        <f>G11/M11</f>
        <v>17545.735103969037</v>
      </c>
      <c r="S11">
        <f>H11/M11</f>
        <v>6758.427906503227</v>
      </c>
      <c r="T11">
        <f>I11/M11</f>
        <v>57777.006736381947</v>
      </c>
      <c r="U11">
        <f>C11/I11</f>
        <v>2.0908673029823212E-2</v>
      </c>
      <c r="V11">
        <f>D11/I11</f>
        <v>0.26665695424557501</v>
      </c>
      <c r="W11">
        <f>E11/I11</f>
        <v>0.26994863366106164</v>
      </c>
      <c r="X11">
        <f>F11/I11</f>
        <v>0.30429025418358985</v>
      </c>
      <c r="Y11">
        <f>G11/I11</f>
        <v>0.30368023708851222</v>
      </c>
      <c r="Z11">
        <f>H11/I11</f>
        <v>0.11697435170603035</v>
      </c>
    </row>
    <row r="12" spans="1:26" x14ac:dyDescent="0.2">
      <c r="B12" s="110" t="s">
        <v>127</v>
      </c>
      <c r="C12" s="104">
        <f>AVERAGE(C2:C6)</f>
        <v>22.324179999999998</v>
      </c>
      <c r="D12" s="104">
        <f t="shared" ref="D12:Z12" si="0">AVERAGE(D2:D6)</f>
        <v>229.10502000000002</v>
      </c>
      <c r="E12" s="104">
        <f t="shared" si="0"/>
        <v>229.40982</v>
      </c>
      <c r="F12" s="104">
        <f t="shared" si="0"/>
        <v>257.79520000000002</v>
      </c>
      <c r="G12" s="104">
        <f t="shared" si="0"/>
        <v>254.17709999999997</v>
      </c>
      <c r="H12" s="104">
        <f t="shared" si="0"/>
        <v>99.741000000000014</v>
      </c>
      <c r="I12" s="104">
        <f t="shared" si="0"/>
        <v>869.13268000000005</v>
      </c>
      <c r="J12" s="104">
        <f t="shared" si="0"/>
        <v>10.428751348010925</v>
      </c>
      <c r="K12" s="104">
        <f t="shared" si="0"/>
        <v>1.0013981612847751</v>
      </c>
      <c r="L12" s="104">
        <f t="shared" si="0"/>
        <v>0.98659106179327782</v>
      </c>
      <c r="M12" s="104">
        <f t="shared" si="0"/>
        <v>1.4121955599408756E-2</v>
      </c>
      <c r="N12" s="104">
        <f t="shared" si="0"/>
        <v>1597.9087620060986</v>
      </c>
      <c r="O12" s="104">
        <f t="shared" si="0"/>
        <v>16275.070744400397</v>
      </c>
      <c r="P12" s="104">
        <f t="shared" si="0"/>
        <v>16288.444710803447</v>
      </c>
      <c r="Q12" s="104">
        <f t="shared" si="0"/>
        <v>18283.315690182742</v>
      </c>
      <c r="R12" s="104">
        <f t="shared" si="0"/>
        <v>18055.495832039123</v>
      </c>
      <c r="S12" s="104">
        <f t="shared" si="0"/>
        <v>7109.8381074631961</v>
      </c>
      <c r="T12" s="104">
        <f t="shared" si="0"/>
        <v>61661.054668711462</v>
      </c>
      <c r="U12" s="104">
        <f t="shared" si="0"/>
        <v>2.5752092274337519E-2</v>
      </c>
      <c r="V12" s="104">
        <f t="shared" si="0"/>
        <v>0.26320631782206666</v>
      </c>
      <c r="W12" s="104">
        <f t="shared" si="0"/>
        <v>0.26360057079439303</v>
      </c>
      <c r="X12" s="104">
        <f t="shared" si="0"/>
        <v>0.29563160831099766</v>
      </c>
      <c r="Y12" s="104">
        <f t="shared" si="0"/>
        <v>0.29170303958573174</v>
      </c>
      <c r="Z12" s="104">
        <f t="shared" si="0"/>
        <v>0.1145182807456175</v>
      </c>
    </row>
    <row r="13" spans="1:26" x14ac:dyDescent="0.2">
      <c r="B13" s="110" t="s">
        <v>128</v>
      </c>
      <c r="C13" s="8">
        <f>STDEV(C2:C6)</f>
        <v>4.07646477931553</v>
      </c>
      <c r="D13" s="8">
        <f t="shared" ref="D13:Z13" si="1">STDEV(D2:D6)</f>
        <v>30.789326505414206</v>
      </c>
      <c r="E13" s="8">
        <f t="shared" si="1"/>
        <v>31.200010981840897</v>
      </c>
      <c r="F13" s="8">
        <f t="shared" si="1"/>
        <v>37.072344043302735</v>
      </c>
      <c r="G13" s="8">
        <f t="shared" si="1"/>
        <v>36.240643552026313</v>
      </c>
      <c r="H13" s="8">
        <f t="shared" si="1"/>
        <v>18.641900957654546</v>
      </c>
      <c r="I13" s="8">
        <f t="shared" si="1"/>
        <v>81.20701938617745</v>
      </c>
      <c r="J13" s="8">
        <f t="shared" si="1"/>
        <v>1.5495633632503982</v>
      </c>
      <c r="K13" s="8">
        <f t="shared" si="1"/>
        <v>2.3829445069341537E-2</v>
      </c>
      <c r="L13" s="8">
        <f t="shared" si="1"/>
        <v>2.5200123541285185E-2</v>
      </c>
      <c r="M13" s="8">
        <f t="shared" si="1"/>
        <v>1.3689355497431513E-3</v>
      </c>
      <c r="N13" s="8">
        <f t="shared" si="1"/>
        <v>355.07382499452859</v>
      </c>
      <c r="O13" s="8">
        <f t="shared" si="1"/>
        <v>2119.4391988728089</v>
      </c>
      <c r="P13" s="8">
        <f t="shared" si="1"/>
        <v>2058.5982000049216</v>
      </c>
      <c r="Q13" s="8">
        <f t="shared" si="1"/>
        <v>2359.4631154129488</v>
      </c>
      <c r="R13" s="8">
        <f t="shared" si="1"/>
        <v>2541.8878017723277</v>
      </c>
      <c r="S13" s="8">
        <f t="shared" si="1"/>
        <v>1501.8393421621076</v>
      </c>
      <c r="T13" s="8">
        <f t="shared" si="1"/>
        <v>4280.5259772372583</v>
      </c>
      <c r="U13" s="8">
        <f t="shared" si="1"/>
        <v>4.5314471422520843E-3</v>
      </c>
      <c r="V13" s="8">
        <f t="shared" si="1"/>
        <v>1.9186812667750869E-2</v>
      </c>
      <c r="W13" s="8">
        <f t="shared" si="1"/>
        <v>2.0805372808502275E-2</v>
      </c>
      <c r="X13" s="8">
        <f t="shared" si="1"/>
        <v>1.9865711926595784E-2</v>
      </c>
      <c r="Y13" s="8">
        <f t="shared" si="1"/>
        <v>2.1615191329831716E-2</v>
      </c>
      <c r="Z13" s="8">
        <f t="shared" si="1"/>
        <v>1.6984044758081594E-2</v>
      </c>
    </row>
    <row r="14" spans="1:26" x14ac:dyDescent="0.2">
      <c r="B14" s="110" t="s">
        <v>129</v>
      </c>
      <c r="C14" s="104">
        <f>C13/SQRT(5)</f>
        <v>1.8230504708866406</v>
      </c>
      <c r="D14" s="104">
        <f t="shared" ref="D14:Z14" si="2">D13/SQRT(5)</f>
        <v>13.769405409508442</v>
      </c>
      <c r="E14" s="104">
        <f t="shared" si="2"/>
        <v>13.95306909082724</v>
      </c>
      <c r="F14" s="104">
        <f t="shared" si="2"/>
        <v>16.579256273216863</v>
      </c>
      <c r="G14" s="104">
        <f t="shared" si="2"/>
        <v>16.207308506134055</v>
      </c>
      <c r="H14" s="104">
        <f t="shared" si="2"/>
        <v>8.3369115542267984</v>
      </c>
      <c r="I14" s="104">
        <f t="shared" si="2"/>
        <v>36.316883119527205</v>
      </c>
      <c r="J14" s="104">
        <f t="shared" si="2"/>
        <v>0.69298580313421798</v>
      </c>
      <c r="K14" s="104">
        <f t="shared" si="2"/>
        <v>1.0656851808228974E-2</v>
      </c>
      <c r="L14" s="104">
        <f t="shared" si="2"/>
        <v>1.1269837855941279E-2</v>
      </c>
      <c r="M14" s="104">
        <f t="shared" si="2"/>
        <v>6.1220658920834619E-4</v>
      </c>
      <c r="N14" s="104">
        <f t="shared" si="2"/>
        <v>158.79384194372597</v>
      </c>
      <c r="O14" s="104">
        <f t="shared" si="2"/>
        <v>947.84202457145921</v>
      </c>
      <c r="P14" s="104">
        <f t="shared" si="2"/>
        <v>920.63310271394255</v>
      </c>
      <c r="Q14" s="104">
        <f t="shared" si="2"/>
        <v>1055.183983293357</v>
      </c>
      <c r="R14" s="104">
        <f t="shared" si="2"/>
        <v>1136.7667831880869</v>
      </c>
      <c r="S14" s="104">
        <f t="shared" si="2"/>
        <v>671.64297207160769</v>
      </c>
      <c r="T14" s="104">
        <f t="shared" si="2"/>
        <v>1914.3094129112453</v>
      </c>
      <c r="U14" s="104">
        <f t="shared" si="2"/>
        <v>2.0265247693045641E-3</v>
      </c>
      <c r="V14" s="104">
        <f t="shared" si="2"/>
        <v>8.5806034793290062E-3</v>
      </c>
      <c r="W14" s="104">
        <f t="shared" si="2"/>
        <v>9.3044455794073604E-3</v>
      </c>
      <c r="X14" s="104">
        <f t="shared" si="2"/>
        <v>8.884216457859296E-3</v>
      </c>
      <c r="Y14" s="104">
        <f t="shared" si="2"/>
        <v>9.6666074320335589E-3</v>
      </c>
      <c r="Z14" s="104">
        <f t="shared" si="2"/>
        <v>7.5954957223938824E-3</v>
      </c>
    </row>
    <row r="15" spans="1:26" x14ac:dyDescent="0.2">
      <c r="B15" s="110" t="s">
        <v>130</v>
      </c>
      <c r="C15">
        <f>(C14*100)/C12</f>
        <v>8.1662595037606778</v>
      </c>
      <c r="D15">
        <f t="shared" ref="D15:Z15" si="3">(D14*100)/D12</f>
        <v>6.0100845496569395</v>
      </c>
      <c r="E15">
        <f t="shared" si="3"/>
        <v>6.0821585975819339</v>
      </c>
      <c r="F15">
        <f t="shared" si="3"/>
        <v>6.431173378409242</v>
      </c>
      <c r="G15">
        <f t="shared" si="3"/>
        <v>6.3763842242806517</v>
      </c>
      <c r="H15">
        <f t="shared" si="3"/>
        <v>8.3585602252100912</v>
      </c>
      <c r="I15">
        <f t="shared" si="3"/>
        <v>4.1785200298218221</v>
      </c>
      <c r="J15">
        <f t="shared" si="3"/>
        <v>6.644954702716074</v>
      </c>
      <c r="K15">
        <f t="shared" si="3"/>
        <v>1.0641972614126265</v>
      </c>
      <c r="L15">
        <f t="shared" si="3"/>
        <v>1.1423008267940975</v>
      </c>
      <c r="M15">
        <f t="shared" si="3"/>
        <v>4.3351403061625362</v>
      </c>
      <c r="N15">
        <f t="shared" si="3"/>
        <v>9.9376038056370515</v>
      </c>
      <c r="O15">
        <f t="shared" si="3"/>
        <v>5.8238888141089884</v>
      </c>
      <c r="P15">
        <f t="shared" si="3"/>
        <v>5.6520626681031425</v>
      </c>
      <c r="Q15">
        <f t="shared" si="3"/>
        <v>5.7712944477567589</v>
      </c>
      <c r="R15">
        <f t="shared" si="3"/>
        <v>6.2959599324373947</v>
      </c>
      <c r="S15">
        <f t="shared" si="3"/>
        <v>9.4466704012090528</v>
      </c>
      <c r="T15">
        <f t="shared" si="3"/>
        <v>3.104568066823254</v>
      </c>
      <c r="U15">
        <f t="shared" si="3"/>
        <v>7.8693596920823286</v>
      </c>
      <c r="V15">
        <f t="shared" si="3"/>
        <v>3.2600294515459489</v>
      </c>
      <c r="W15">
        <f t="shared" si="3"/>
        <v>3.5297516812529119</v>
      </c>
      <c r="X15">
        <f t="shared" si="3"/>
        <v>3.005164606253234</v>
      </c>
      <c r="Y15">
        <f t="shared" si="3"/>
        <v>3.3138521442086435</v>
      </c>
      <c r="Z15">
        <f t="shared" si="3"/>
        <v>6.6325617822240615</v>
      </c>
    </row>
    <row r="16" spans="1:26" x14ac:dyDescent="0.2">
      <c r="B16" s="110" t="s">
        <v>131</v>
      </c>
      <c r="C16" s="110">
        <f>AVERAGE(C7:C11)</f>
        <v>23.866559999999996</v>
      </c>
      <c r="D16" s="110">
        <f t="shared" ref="D16:S16" si="4">AVERAGE(D7:D11)</f>
        <v>237.59841999999998</v>
      </c>
      <c r="E16" s="110">
        <f t="shared" si="4"/>
        <v>235.42770000000002</v>
      </c>
      <c r="F16" s="110">
        <f t="shared" si="4"/>
        <v>276.54512</v>
      </c>
      <c r="G16" s="110">
        <f t="shared" si="4"/>
        <v>269.92408</v>
      </c>
      <c r="H16" s="110">
        <f t="shared" si="4"/>
        <v>110.45208</v>
      </c>
      <c r="I16" s="110">
        <f t="shared" si="4"/>
        <v>895.8962200000002</v>
      </c>
      <c r="J16" s="110">
        <f t="shared" si="4"/>
        <v>10.095119330116869</v>
      </c>
      <c r="K16" s="110">
        <f t="shared" si="4"/>
        <v>0.98997884813796266</v>
      </c>
      <c r="L16" s="110">
        <f t="shared" si="4"/>
        <v>0.97550302962747326</v>
      </c>
      <c r="M16" s="110">
        <f t="shared" si="4"/>
        <v>1.9031090240959746E-2</v>
      </c>
      <c r="N16" s="110">
        <f t="shared" si="4"/>
        <v>1256.1456650030643</v>
      </c>
      <c r="O16" s="110">
        <f t="shared" si="4"/>
        <v>12627.979321375746</v>
      </c>
      <c r="P16" s="110">
        <f t="shared" si="4"/>
        <v>12502.396056595759</v>
      </c>
      <c r="Q16" s="110">
        <f t="shared" si="4"/>
        <v>14693.142061328928</v>
      </c>
      <c r="R16" s="110">
        <f t="shared" si="4"/>
        <v>14353.042064529471</v>
      </c>
      <c r="S16" s="110">
        <f t="shared" si="4"/>
        <v>5844.5606020937248</v>
      </c>
      <c r="T16" s="110">
        <f t="shared" ref="T16:Z16" si="5">AVERAGE(T7:T11)</f>
        <v>48015.60064663356</v>
      </c>
      <c r="U16" s="110">
        <f t="shared" si="5"/>
        <v>2.7808067189510448E-2</v>
      </c>
      <c r="V16" s="110">
        <f t="shared" si="5"/>
        <v>0.27246663139582677</v>
      </c>
      <c r="W16" s="110">
        <f t="shared" si="5"/>
        <v>0.27051440961527001</v>
      </c>
      <c r="X16" s="110">
        <f t="shared" si="5"/>
        <v>0.31642517643990514</v>
      </c>
      <c r="Y16" s="110">
        <f t="shared" si="5"/>
        <v>0.30926483271998667</v>
      </c>
      <c r="Z16" s="110">
        <f t="shared" si="5"/>
        <v>0.1264605537225712</v>
      </c>
    </row>
    <row r="17" spans="2:26" x14ac:dyDescent="0.2">
      <c r="B17" s="110" t="s">
        <v>132</v>
      </c>
      <c r="C17">
        <f>STDEV(C7:C11)</f>
        <v>3.1442122277289393</v>
      </c>
      <c r="D17">
        <f t="shared" ref="D17:S17" si="6">STDEV(D7:D11)</f>
        <v>18.073979584391488</v>
      </c>
      <c r="E17">
        <f t="shared" si="6"/>
        <v>22.000528088775514</v>
      </c>
      <c r="F17">
        <f t="shared" si="6"/>
        <v>14.923374275679054</v>
      </c>
      <c r="G17">
        <f t="shared" si="6"/>
        <v>20.242793385474258</v>
      </c>
      <c r="H17">
        <f t="shared" si="6"/>
        <v>9.9409048703827718</v>
      </c>
      <c r="I17">
        <f t="shared" si="6"/>
        <v>157.510368127916</v>
      </c>
      <c r="J17">
        <f t="shared" si="6"/>
        <v>1.603365690779007</v>
      </c>
      <c r="K17">
        <f t="shared" si="6"/>
        <v>2.6287538028258641E-2</v>
      </c>
      <c r="L17">
        <f t="shared" si="6"/>
        <v>3.3754217932427333E-2</v>
      </c>
      <c r="M17">
        <f t="shared" si="6"/>
        <v>2.0732125227799266E-3</v>
      </c>
      <c r="N17">
        <f t="shared" si="6"/>
        <v>127.41170424077406</v>
      </c>
      <c r="O17">
        <f t="shared" si="6"/>
        <v>1927.2126174196387</v>
      </c>
      <c r="P17">
        <f t="shared" si="6"/>
        <v>1978.2390034480209</v>
      </c>
      <c r="Q17">
        <f t="shared" si="6"/>
        <v>2027.1401845635921</v>
      </c>
      <c r="R17">
        <f t="shared" si="6"/>
        <v>2228.2279999567536</v>
      </c>
      <c r="S17">
        <f t="shared" si="6"/>
        <v>701.50431813392242</v>
      </c>
      <c r="T17">
        <f t="shared" ref="T17:Z17" si="7">STDEV(T7:T11)</f>
        <v>12162.570575755575</v>
      </c>
      <c r="U17">
        <f t="shared" si="7"/>
        <v>8.6258201231144381E-3</v>
      </c>
      <c r="V17">
        <f t="shared" si="7"/>
        <v>5.4926103725523728E-2</v>
      </c>
      <c r="W17">
        <f t="shared" si="7"/>
        <v>5.9322370382299719E-2</v>
      </c>
      <c r="X17">
        <f t="shared" si="7"/>
        <v>5.6352412794562233E-2</v>
      </c>
      <c r="Y17">
        <f t="shared" si="7"/>
        <v>6.0053804096578456E-2</v>
      </c>
      <c r="Z17">
        <f t="shared" si="7"/>
        <v>2.4778321221387713E-2</v>
      </c>
    </row>
    <row r="18" spans="2:26" x14ac:dyDescent="0.2">
      <c r="B18" s="110" t="s">
        <v>133</v>
      </c>
      <c r="C18" s="110">
        <f>C17/SQRT(5)</f>
        <v>1.4061344553775914</v>
      </c>
      <c r="D18" s="110">
        <f t="shared" ref="D18:S18" si="8">D17/SQRT(5)</f>
        <v>8.0829293949285521</v>
      </c>
      <c r="E18" s="110">
        <f t="shared" si="8"/>
        <v>9.8389352694791157</v>
      </c>
      <c r="F18" s="110">
        <f t="shared" si="8"/>
        <v>6.6739358668180095</v>
      </c>
      <c r="G18" s="110">
        <f t="shared" si="8"/>
        <v>9.0528524128807089</v>
      </c>
      <c r="H18" s="110">
        <f t="shared" si="8"/>
        <v>4.4457078096069225</v>
      </c>
      <c r="I18" s="110">
        <f t="shared" si="8"/>
        <v>70.440778059007286</v>
      </c>
      <c r="J18" s="110">
        <f t="shared" si="8"/>
        <v>0.71704693547455345</v>
      </c>
      <c r="K18" s="110">
        <f t="shared" si="8"/>
        <v>1.1756144398459421E-2</v>
      </c>
      <c r="L18" s="110">
        <f t="shared" si="8"/>
        <v>1.5095345164849984E-2</v>
      </c>
      <c r="M18" s="110">
        <f t="shared" si="8"/>
        <v>9.2716882654794936E-4</v>
      </c>
      <c r="N18" s="110">
        <f t="shared" si="8"/>
        <v>56.980246362293805</v>
      </c>
      <c r="O18" s="110">
        <f t="shared" si="8"/>
        <v>861.87568392912146</v>
      </c>
      <c r="P18" s="110">
        <f t="shared" si="8"/>
        <v>884.695377490243</v>
      </c>
      <c r="Q18" s="110">
        <f t="shared" si="8"/>
        <v>906.56465052113231</v>
      </c>
      <c r="R18" s="110">
        <f t="shared" si="8"/>
        <v>996.49385545433984</v>
      </c>
      <c r="S18" s="110">
        <f t="shared" si="8"/>
        <v>313.72226837141778</v>
      </c>
      <c r="T18" s="110">
        <f t="shared" ref="T18" si="9">T17/SQRT(5)</f>
        <v>5439.2669177056441</v>
      </c>
      <c r="U18" s="110">
        <f t="shared" ref="U18" si="10">U17/SQRT(5)</f>
        <v>3.8575840313938977E-3</v>
      </c>
      <c r="V18" s="110">
        <f t="shared" ref="V18" si="11">V17/SQRT(5)</f>
        <v>2.45637003338951E-2</v>
      </c>
      <c r="W18" s="110">
        <f t="shared" ref="W18" si="12">W17/SQRT(5)</f>
        <v>2.652977055224847E-2</v>
      </c>
      <c r="X18" s="110">
        <f t="shared" ref="X18" si="13">X17/SQRT(5)</f>
        <v>2.5201565140954008E-2</v>
      </c>
      <c r="Y18" s="110">
        <f t="shared" ref="Y18" si="14">Y17/SQRT(5)</f>
        <v>2.6856877653480955E-2</v>
      </c>
      <c r="Z18" s="110">
        <f t="shared" ref="Z18" si="15">Z17/SQRT(5)</f>
        <v>1.1081202123869708E-2</v>
      </c>
    </row>
    <row r="19" spans="2:26" x14ac:dyDescent="0.2">
      <c r="B19" s="110" t="s">
        <v>134</v>
      </c>
      <c r="C19">
        <f>(C18*100)/C16</f>
        <v>5.8916511444363646</v>
      </c>
      <c r="D19">
        <f t="shared" ref="D19:S19" si="16">(D18*100)/D16</f>
        <v>3.4019289332515568</v>
      </c>
      <c r="E19">
        <f t="shared" si="16"/>
        <v>4.179174867476986</v>
      </c>
      <c r="F19">
        <f t="shared" si="16"/>
        <v>2.4133262112229676</v>
      </c>
      <c r="G19">
        <f t="shared" si="16"/>
        <v>3.3538513543810944</v>
      </c>
      <c r="H19">
        <f t="shared" si="16"/>
        <v>4.0250104928824539</v>
      </c>
      <c r="I19">
        <f t="shared" si="16"/>
        <v>7.862604673006353</v>
      </c>
      <c r="J19">
        <f t="shared" si="16"/>
        <v>7.1029069793695285</v>
      </c>
      <c r="K19">
        <f t="shared" si="16"/>
        <v>1.1875147050435864</v>
      </c>
      <c r="L19">
        <f t="shared" si="16"/>
        <v>1.5474421612626483</v>
      </c>
      <c r="M19">
        <f t="shared" si="16"/>
        <v>4.8718639594932212</v>
      </c>
      <c r="N19">
        <f t="shared" si="16"/>
        <v>4.5361177409432685</v>
      </c>
      <c r="O19">
        <f t="shared" si="16"/>
        <v>6.8251274570128535</v>
      </c>
      <c r="P19">
        <f t="shared" si="16"/>
        <v>7.0762066205982448</v>
      </c>
      <c r="Q19">
        <f t="shared" si="16"/>
        <v>6.1699849272343972</v>
      </c>
      <c r="R19">
        <f t="shared" si="16"/>
        <v>6.9427362574026388</v>
      </c>
      <c r="S19">
        <f t="shared" si="16"/>
        <v>5.3677648283607766</v>
      </c>
      <c r="T19">
        <f t="shared" ref="T19" si="17">(T18*100)/T16</f>
        <v>11.328124285553425</v>
      </c>
      <c r="U19">
        <f t="shared" ref="U19" si="18">(U18*100)/U16</f>
        <v>13.872176031166333</v>
      </c>
      <c r="V19">
        <f t="shared" ref="V19" si="19">(V18*100)/V16</f>
        <v>9.0153059139965315</v>
      </c>
      <c r="W19">
        <f t="shared" ref="W19" si="20">(W18*100)/W16</f>
        <v>9.8071561474228073</v>
      </c>
      <c r="X19">
        <f t="shared" ref="X19" si="21">(X18*100)/X16</f>
        <v>7.964462696836085</v>
      </c>
      <c r="Y19">
        <f t="shared" ref="Y19" si="22">(Y18*100)/Y16</f>
        <v>8.6841033354081993</v>
      </c>
      <c r="Z19">
        <f t="shared" ref="Z19" si="23">(Z18*100)/Z16</f>
        <v>8.7625759951831448</v>
      </c>
    </row>
    <row r="20" spans="2:26" x14ac:dyDescent="0.2">
      <c r="B20" s="110" t="s">
        <v>135</v>
      </c>
      <c r="C20" s="110">
        <f>AVERAGE(C2:C11)</f>
        <v>23.095369999999996</v>
      </c>
      <c r="D20" s="110">
        <f t="shared" ref="D20:Z20" si="24">AVERAGE(D2:D11)</f>
        <v>233.35171999999997</v>
      </c>
      <c r="E20" s="110">
        <f t="shared" si="24"/>
        <v>232.41876000000002</v>
      </c>
      <c r="F20" s="110">
        <f t="shared" si="24"/>
        <v>267.17016000000001</v>
      </c>
      <c r="G20" s="110">
        <f t="shared" si="24"/>
        <v>262.05058999999994</v>
      </c>
      <c r="H20" s="110">
        <f t="shared" si="24"/>
        <v>105.09654</v>
      </c>
      <c r="I20" s="110">
        <f t="shared" si="24"/>
        <v>882.51445000000001</v>
      </c>
      <c r="J20" s="110">
        <f t="shared" si="24"/>
        <v>10.261935339063898</v>
      </c>
      <c r="K20" s="110">
        <f t="shared" si="24"/>
        <v>0.99568850471136883</v>
      </c>
      <c r="L20" s="110">
        <f t="shared" si="24"/>
        <v>0.9810470457103756</v>
      </c>
      <c r="M20" s="110">
        <f t="shared" si="24"/>
        <v>1.6576522920184251E-2</v>
      </c>
      <c r="N20" s="110">
        <f t="shared" si="24"/>
        <v>1427.0272135045814</v>
      </c>
      <c r="O20" s="110">
        <f t="shared" si="24"/>
        <v>14451.52503288807</v>
      </c>
      <c r="P20" s="110">
        <f t="shared" si="24"/>
        <v>14395.420383699602</v>
      </c>
      <c r="Q20" s="110">
        <f t="shared" si="24"/>
        <v>16488.228875755834</v>
      </c>
      <c r="R20" s="110">
        <f t="shared" si="24"/>
        <v>16204.268948284298</v>
      </c>
      <c r="S20" s="110">
        <f t="shared" si="24"/>
        <v>6477.1993547784605</v>
      </c>
      <c r="T20" s="110">
        <f t="shared" si="24"/>
        <v>54838.327657672504</v>
      </c>
      <c r="U20" s="110">
        <f t="shared" si="24"/>
        <v>2.6780079731923985E-2</v>
      </c>
      <c r="V20" s="110">
        <f t="shared" si="24"/>
        <v>0.26783647460894666</v>
      </c>
      <c r="W20" s="110">
        <f t="shared" si="24"/>
        <v>0.26705749020483155</v>
      </c>
      <c r="X20" s="110">
        <f t="shared" si="24"/>
        <v>0.30602839237545143</v>
      </c>
      <c r="Y20" s="110">
        <f t="shared" si="24"/>
        <v>0.30048393615285923</v>
      </c>
      <c r="Z20" s="110">
        <f t="shared" si="24"/>
        <v>0.12048941723409434</v>
      </c>
    </row>
    <row r="21" spans="2:26" x14ac:dyDescent="0.2">
      <c r="B21" s="110" t="s">
        <v>136</v>
      </c>
      <c r="C21">
        <f>STDEV(C2:C11)</f>
        <v>3.527068072319826</v>
      </c>
      <c r="D21">
        <f t="shared" ref="D21:Z21" si="25">STDEV(D2:D11)</f>
        <v>24.218794509856735</v>
      </c>
      <c r="E21">
        <f t="shared" si="25"/>
        <v>25.64802978147744</v>
      </c>
      <c r="F21">
        <f t="shared" si="25"/>
        <v>28.415883509371973</v>
      </c>
      <c r="G21">
        <f t="shared" si="25"/>
        <v>28.891633091508528</v>
      </c>
      <c r="H21">
        <f t="shared" si="25"/>
        <v>15.173757795556876</v>
      </c>
      <c r="I21">
        <f t="shared" si="25"/>
        <v>118.98043814231966</v>
      </c>
      <c r="J21">
        <f t="shared" si="25"/>
        <v>1.4968852263873658</v>
      </c>
      <c r="K21">
        <f t="shared" si="25"/>
        <v>2.4407444705485625E-2</v>
      </c>
      <c r="L21">
        <f t="shared" si="25"/>
        <v>2.8683977258273041E-2</v>
      </c>
      <c r="M21">
        <f t="shared" si="25"/>
        <v>3.0720566064308392E-3</v>
      </c>
      <c r="N21">
        <f t="shared" si="25"/>
        <v>309.34513096717654</v>
      </c>
      <c r="O21">
        <f t="shared" si="25"/>
        <v>2709.6099264488275</v>
      </c>
      <c r="P21">
        <f t="shared" si="25"/>
        <v>2757.6244898941586</v>
      </c>
      <c r="Q21">
        <f t="shared" si="25"/>
        <v>2807.3083351368523</v>
      </c>
      <c r="R21">
        <f t="shared" si="25"/>
        <v>2980.961519333563</v>
      </c>
      <c r="S21">
        <f t="shared" si="25"/>
        <v>1290.6861562789336</v>
      </c>
      <c r="T21">
        <f t="shared" si="25"/>
        <v>11207.636985951252</v>
      </c>
      <c r="U21">
        <f t="shared" si="25"/>
        <v>6.5855289682669894E-3</v>
      </c>
      <c r="V21">
        <f t="shared" si="25"/>
        <v>3.9093088508170018E-2</v>
      </c>
      <c r="W21">
        <f t="shared" si="25"/>
        <v>4.2068108242606227E-2</v>
      </c>
      <c r="X21">
        <f t="shared" si="25"/>
        <v>4.1314370571274975E-2</v>
      </c>
      <c r="Y21">
        <f t="shared" si="25"/>
        <v>4.3545308429531603E-2</v>
      </c>
      <c r="Z21">
        <f t="shared" si="25"/>
        <v>2.0992688211796666E-2</v>
      </c>
    </row>
    <row r="22" spans="2:26" x14ac:dyDescent="0.2">
      <c r="B22" s="110" t="s">
        <v>137</v>
      </c>
      <c r="C22" s="110">
        <f>C21/SQRT(10)</f>
        <v>1.1153568570990136</v>
      </c>
      <c r="D22" s="110">
        <f t="shared" ref="D22:Z22" si="26">D21/SQRT(10)</f>
        <v>7.6586552834728545</v>
      </c>
      <c r="E22" s="110">
        <f t="shared" si="26"/>
        <v>8.1106191605299376</v>
      </c>
      <c r="F22" s="110">
        <f t="shared" si="26"/>
        <v>8.9858913615634037</v>
      </c>
      <c r="G22" s="110">
        <f t="shared" si="26"/>
        <v>9.1363365891058894</v>
      </c>
      <c r="H22" s="110">
        <f t="shared" si="26"/>
        <v>4.7983635297695297</v>
      </c>
      <c r="I22" s="110">
        <f t="shared" si="26"/>
        <v>37.624918153450317</v>
      </c>
      <c r="J22" s="110">
        <f t="shared" si="26"/>
        <v>0.47335667112408536</v>
      </c>
      <c r="K22" s="110">
        <f t="shared" si="26"/>
        <v>7.7183117133952173E-3</v>
      </c>
      <c r="L22" s="110">
        <f t="shared" si="26"/>
        <v>9.0706700488614664E-3</v>
      </c>
      <c r="M22" s="110">
        <f t="shared" si="26"/>
        <v>9.7146959772889251E-4</v>
      </c>
      <c r="N22" s="110">
        <f t="shared" si="26"/>
        <v>97.82351969393639</v>
      </c>
      <c r="O22" s="110">
        <f t="shared" si="26"/>
        <v>856.85389381796119</v>
      </c>
      <c r="P22" s="110">
        <f t="shared" si="26"/>
        <v>872.03743195255197</v>
      </c>
      <c r="Q22" s="110">
        <f t="shared" si="26"/>
        <v>887.74884334077535</v>
      </c>
      <c r="R22" s="110">
        <f t="shared" si="26"/>
        <v>942.66280184101163</v>
      </c>
      <c r="S22" s="110">
        <f t="shared" si="26"/>
        <v>408.1507998289465</v>
      </c>
      <c r="T22" s="110">
        <f t="shared" si="26"/>
        <v>3544.1660063950512</v>
      </c>
      <c r="U22" s="110">
        <f t="shared" si="26"/>
        <v>2.0825271136742417E-3</v>
      </c>
      <c r="V22" s="110">
        <f t="shared" si="26"/>
        <v>1.2362320045637124E-2</v>
      </c>
      <c r="W22" s="110">
        <f t="shared" si="26"/>
        <v>1.3303103890113892E-2</v>
      </c>
      <c r="X22" s="110">
        <f t="shared" si="26"/>
        <v>1.3064751110146077E-2</v>
      </c>
      <c r="Y22" s="110">
        <f t="shared" si="26"/>
        <v>1.377023560518496E-2</v>
      </c>
      <c r="Z22" s="110">
        <f t="shared" si="26"/>
        <v>6.6384708959044674E-3</v>
      </c>
    </row>
    <row r="23" spans="2:26" x14ac:dyDescent="0.2">
      <c r="B23" s="110" t="s">
        <v>16</v>
      </c>
      <c r="C23">
        <f>(C22*100)/C20</f>
        <v>4.8293526239199194</v>
      </c>
      <c r="D23">
        <f t="shared" ref="D23:Z23" si="27">(D22*100)/D20</f>
        <v>3.2820222124237421</v>
      </c>
      <c r="E23">
        <f t="shared" si="27"/>
        <v>3.4896577025580622</v>
      </c>
      <c r="F23">
        <f t="shared" si="27"/>
        <v>3.3633589026421977</v>
      </c>
      <c r="G23">
        <f t="shared" si="27"/>
        <v>3.4864781602307748</v>
      </c>
      <c r="H23">
        <f t="shared" si="27"/>
        <v>4.5656722188661298</v>
      </c>
      <c r="I23">
        <f t="shared" si="27"/>
        <v>4.2633770079855706</v>
      </c>
      <c r="J23">
        <f t="shared" si="27"/>
        <v>4.6127426794648398</v>
      </c>
      <c r="K23">
        <f t="shared" si="27"/>
        <v>0.77517332748886247</v>
      </c>
      <c r="L23">
        <f t="shared" si="27"/>
        <v>0.92459073074252007</v>
      </c>
      <c r="M23">
        <f t="shared" si="27"/>
        <v>5.8605149126056562</v>
      </c>
      <c r="N23">
        <f t="shared" si="27"/>
        <v>6.8550563554913131</v>
      </c>
      <c r="O23">
        <f t="shared" si="27"/>
        <v>5.9291589771181608</v>
      </c>
      <c r="P23">
        <f t="shared" si="27"/>
        <v>6.0577420367659984</v>
      </c>
      <c r="Q23">
        <f t="shared" si="27"/>
        <v>5.3841370715451093</v>
      </c>
      <c r="R23">
        <f t="shared" si="27"/>
        <v>5.817373217202868</v>
      </c>
      <c r="S23">
        <f t="shared" si="27"/>
        <v>6.3013468857931496</v>
      </c>
      <c r="T23">
        <f t="shared" si="27"/>
        <v>6.4629359752169293</v>
      </c>
      <c r="U23">
        <f t="shared" si="27"/>
        <v>7.7764037094770257</v>
      </c>
      <c r="V23">
        <f t="shared" si="27"/>
        <v>4.6156222985262438</v>
      </c>
      <c r="W23">
        <f t="shared" si="27"/>
        <v>4.9813633311353627</v>
      </c>
      <c r="X23">
        <f t="shared" si="27"/>
        <v>4.2691303930118902</v>
      </c>
      <c r="Y23">
        <f t="shared" si="27"/>
        <v>4.5826861101086953</v>
      </c>
      <c r="Z23">
        <f t="shared" si="27"/>
        <v>5.5095883508232362</v>
      </c>
    </row>
    <row r="24" spans="2:26" x14ac:dyDescent="0.2">
      <c r="F24" s="10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sqref="A1:XFD1"/>
    </sheetView>
  </sheetViews>
  <sheetFormatPr baseColWidth="10" defaultColWidth="9.1640625" defaultRowHeight="15" x14ac:dyDescent="0.2"/>
  <cols>
    <col min="2" max="2" width="10.5" bestFit="1" customWidth="1"/>
    <col min="3" max="5" width="9.1640625" customWidth="1"/>
    <col min="6" max="6" width="11.6640625" customWidth="1"/>
    <col min="7" max="7" width="13.5" customWidth="1"/>
    <col min="8" max="8" width="9.83203125" customWidth="1"/>
    <col min="9" max="12" width="9.1640625" customWidth="1"/>
    <col min="13" max="13" width="16.6640625" bestFit="1" customWidth="1"/>
  </cols>
  <sheetData>
    <row r="1" spans="1:26" x14ac:dyDescent="0.2">
      <c r="A1" s="113" t="s">
        <v>50</v>
      </c>
      <c r="B1" s="113" t="s">
        <v>51</v>
      </c>
      <c r="C1" s="1" t="s">
        <v>0</v>
      </c>
      <c r="D1" s="2" t="s">
        <v>1</v>
      </c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99" t="s">
        <v>7</v>
      </c>
      <c r="K1" s="100" t="s">
        <v>87</v>
      </c>
      <c r="L1" s="101" t="s">
        <v>8</v>
      </c>
      <c r="M1" s="105" t="s">
        <v>138</v>
      </c>
      <c r="N1" s="1" t="s">
        <v>97</v>
      </c>
      <c r="O1" s="2" t="s">
        <v>98</v>
      </c>
      <c r="P1" s="2" t="s">
        <v>99</v>
      </c>
      <c r="Q1" s="3" t="s">
        <v>100</v>
      </c>
      <c r="R1" s="4" t="s">
        <v>101</v>
      </c>
      <c r="S1" s="4" t="s">
        <v>102</v>
      </c>
      <c r="T1" s="5" t="s">
        <v>103</v>
      </c>
      <c r="U1" s="1" t="s">
        <v>104</v>
      </c>
      <c r="V1" s="2" t="s">
        <v>105</v>
      </c>
      <c r="W1" s="2" t="s">
        <v>106</v>
      </c>
      <c r="X1" s="3" t="s">
        <v>107</v>
      </c>
      <c r="Y1" s="4" t="s">
        <v>108</v>
      </c>
      <c r="Z1" s="4" t="s">
        <v>109</v>
      </c>
    </row>
    <row r="2" spans="1:26" x14ac:dyDescent="0.2">
      <c r="A2" t="s">
        <v>110</v>
      </c>
      <c r="B2" s="106">
        <v>41409</v>
      </c>
      <c r="C2" s="6">
        <v>23.018999999999998</v>
      </c>
      <c r="D2" s="6">
        <v>175.77269999999999</v>
      </c>
      <c r="E2" s="6">
        <v>187.13819999999998</v>
      </c>
      <c r="F2" s="6">
        <v>245.06579999999997</v>
      </c>
      <c r="G2" s="6">
        <v>250.96289999999999</v>
      </c>
      <c r="H2" s="6">
        <v>140.26859999999999</v>
      </c>
      <c r="I2">
        <v>815.77139999999997</v>
      </c>
      <c r="J2">
        <f>D2/C2</f>
        <v>7.6359833181285026</v>
      </c>
      <c r="K2">
        <f>E2/D2</f>
        <v>1.0646602117393658</v>
      </c>
      <c r="L2">
        <f>G2/F2</f>
        <v>1.0240633331945952</v>
      </c>
      <c r="M2">
        <v>1.5888877185854688E-2</v>
      </c>
      <c r="N2">
        <f>C2/M2</f>
        <v>1448.7493188312267</v>
      </c>
      <c r="O2">
        <f>D2/M2</f>
        <v>11062.625630745279</v>
      </c>
      <c r="P2">
        <f>E2/M2</f>
        <v>11777.937346422601</v>
      </c>
      <c r="Q2">
        <f>F2/M2</f>
        <v>15423.733038743196</v>
      </c>
      <c r="R2">
        <f>G2/M2</f>
        <v>15794.879465958958</v>
      </c>
      <c r="S2">
        <f>H2/M2</f>
        <v>8828.1002086715234</v>
      </c>
      <c r="T2">
        <f>I2/M2</f>
        <v>51342.29376045859</v>
      </c>
      <c r="U2">
        <f>C2/I2</f>
        <v>2.8217463863038101E-2</v>
      </c>
      <c r="V2">
        <f>D2/I2</f>
        <v>0.21546808333805278</v>
      </c>
      <c r="W2">
        <f>E2/I2</f>
        <v>0.22940029522976657</v>
      </c>
      <c r="X2">
        <f>F2/I2</f>
        <v>0.30040989424243114</v>
      </c>
      <c r="Y2">
        <f>G2/I2</f>
        <v>0.30763875762253984</v>
      </c>
      <c r="Z2">
        <f>H2/I2</f>
        <v>0.17194596427381495</v>
      </c>
    </row>
    <row r="3" spans="1:26" x14ac:dyDescent="0.2">
      <c r="A3" t="s">
        <v>111</v>
      </c>
      <c r="B3" s="106">
        <v>41409</v>
      </c>
      <c r="C3" s="7">
        <v>26.7196</v>
      </c>
      <c r="D3" s="7">
        <v>266.88240000000002</v>
      </c>
      <c r="E3" s="7">
        <v>257.86680000000001</v>
      </c>
      <c r="F3" s="7">
        <v>297.86919999999998</v>
      </c>
      <c r="G3" s="7">
        <v>298.96570000000003</v>
      </c>
      <c r="H3" s="7">
        <v>109.5153</v>
      </c>
      <c r="I3">
        <v>773.67870000000005</v>
      </c>
      <c r="J3">
        <f>D3/C3</f>
        <v>9.9882632973547523</v>
      </c>
      <c r="K3">
        <f>E3/D3</f>
        <v>0.96621882896736533</v>
      </c>
      <c r="L3">
        <f>G3/F3</f>
        <v>1.0036811459526531</v>
      </c>
      <c r="M3">
        <v>1.4983958273068183E-2</v>
      </c>
      <c r="N3">
        <f>C3/M3</f>
        <v>1783.2137218391208</v>
      </c>
      <c r="O3">
        <f>D3/M3</f>
        <v>17811.208169185054</v>
      </c>
      <c r="P3">
        <f>E3/M3</f>
        <v>17209.524699723956</v>
      </c>
      <c r="Q3">
        <f>F3/M3</f>
        <v>19879.20645343648</v>
      </c>
      <c r="R3">
        <f>G3/M3</f>
        <v>19952.384713814507</v>
      </c>
      <c r="S3">
        <f>H3/M3</f>
        <v>7308.8364238734057</v>
      </c>
      <c r="T3">
        <f>I3/M3</f>
        <v>51633.799687669452</v>
      </c>
      <c r="U3">
        <f>C3/I3</f>
        <v>3.453578339432118E-2</v>
      </c>
      <c r="V3">
        <f>D3/I3</f>
        <v>0.34495249772289194</v>
      </c>
      <c r="W3">
        <f>E3/I3</f>
        <v>0.33329959839918044</v>
      </c>
      <c r="X3">
        <f>F3/I3</f>
        <v>0.38500374897228007</v>
      </c>
      <c r="Y3">
        <f>G3/I3</f>
        <v>0.38642100396456563</v>
      </c>
      <c r="Z3">
        <f>H3/I3</f>
        <v>0.14155139594769767</v>
      </c>
    </row>
    <row r="4" spans="1:26" x14ac:dyDescent="0.2">
      <c r="A4" t="s">
        <v>113</v>
      </c>
      <c r="B4" s="106">
        <v>41410</v>
      </c>
      <c r="C4">
        <v>18.920999999999999</v>
      </c>
      <c r="D4">
        <v>237.87240000000003</v>
      </c>
      <c r="E4">
        <v>237.44210000000004</v>
      </c>
      <c r="F4">
        <v>278.21520000000004</v>
      </c>
      <c r="G4">
        <v>280.3768</v>
      </c>
      <c r="H4">
        <v>103.6965</v>
      </c>
      <c r="I4">
        <v>881.33619999999996</v>
      </c>
      <c r="J4">
        <f>D4/C4</f>
        <v>12.571872522593946</v>
      </c>
      <c r="K4">
        <f>E4/D4</f>
        <v>0.9981910469646752</v>
      </c>
      <c r="L4">
        <f>G4/F4</f>
        <v>1.007769525173319</v>
      </c>
      <c r="M4">
        <v>2.5167481168078612E-2</v>
      </c>
      <c r="N4">
        <f>C4/M4</f>
        <v>751.80348298019624</v>
      </c>
      <c r="O4">
        <f>D4/M4</f>
        <v>9451.5775500691543</v>
      </c>
      <c r="P4">
        <f>E4/M4</f>
        <v>9434.4800901713497</v>
      </c>
      <c r="Q4">
        <f>F4/M4</f>
        <v>11054.550836532528</v>
      </c>
      <c r="R4">
        <f>G4/M4</f>
        <v>11140.439447536701</v>
      </c>
      <c r="S4">
        <f>H4/M4</f>
        <v>4120.2573792535241</v>
      </c>
      <c r="T4">
        <f>I4/M4</f>
        <v>35018.848096640286</v>
      </c>
      <c r="U4">
        <f>C4/I4</f>
        <v>2.14685383398526E-2</v>
      </c>
      <c r="V4">
        <f>D4/I4</f>
        <v>0.26989972725504757</v>
      </c>
      <c r="W4">
        <f>E4/I4</f>
        <v>0.26941149132419623</v>
      </c>
      <c r="X4">
        <f>F4/I4</f>
        <v>0.31567431361607529</v>
      </c>
      <c r="Y4">
        <f>G4/I4</f>
        <v>0.31812695314228556</v>
      </c>
      <c r="Z4">
        <f>H4/I4</f>
        <v>0.11765827841861029</v>
      </c>
    </row>
    <row r="5" spans="1:26" x14ac:dyDescent="0.2">
      <c r="A5" t="s">
        <v>112</v>
      </c>
      <c r="B5" s="106">
        <v>41411</v>
      </c>
      <c r="C5" s="8">
        <v>18.666499999999999</v>
      </c>
      <c r="D5" s="8">
        <v>197.93619999999999</v>
      </c>
      <c r="E5" s="8">
        <v>194.9743</v>
      </c>
      <c r="F5" s="8">
        <v>245.51650000000001</v>
      </c>
      <c r="G5" s="8">
        <v>244.7627</v>
      </c>
      <c r="H5" s="8">
        <v>102.50049999999999</v>
      </c>
      <c r="I5">
        <v>978.66489999999999</v>
      </c>
      <c r="J5">
        <f>D5/C5</f>
        <v>10.6038196769614</v>
      </c>
      <c r="K5">
        <f>E5/D5</f>
        <v>0.98503608738573345</v>
      </c>
      <c r="L5">
        <f>G5/F5</f>
        <v>0.99692973791985462</v>
      </c>
      <c r="M5">
        <v>2.9351240423904783E-2</v>
      </c>
      <c r="N5">
        <f>C5/M5</f>
        <v>635.96971475172415</v>
      </c>
      <c r="O5">
        <f>D5/M5</f>
        <v>6743.7081752358617</v>
      </c>
      <c r="P5">
        <f>E5/M5</f>
        <v>6642.795915405517</v>
      </c>
      <c r="Q5">
        <f>F5/M5</f>
        <v>8364.774246475863</v>
      </c>
      <c r="R5">
        <f>G5/M5</f>
        <v>8339.0921972979304</v>
      </c>
      <c r="S5">
        <f>H5/M5</f>
        <v>3492.2033453999998</v>
      </c>
      <c r="T5">
        <f>I5/M5</f>
        <v>33343.221133609652</v>
      </c>
      <c r="U5">
        <f>C5/I5</f>
        <v>1.9073433613487109E-2</v>
      </c>
      <c r="V5">
        <f>D5/I5</f>
        <v>0.20225125065791161</v>
      </c>
      <c r="W5">
        <f>E5/I5</f>
        <v>0.19922478061694049</v>
      </c>
      <c r="X5">
        <f>F5/I5</f>
        <v>0.25086881117326271</v>
      </c>
      <c r="Y5">
        <f>G5/I5</f>
        <v>0.25009857817522629</v>
      </c>
      <c r="Z5">
        <f>H5/I5</f>
        <v>0.10473503238953394</v>
      </c>
    </row>
    <row r="6" spans="1:26" x14ac:dyDescent="0.2">
      <c r="A6" t="s">
        <v>113</v>
      </c>
      <c r="B6" s="106">
        <v>41411</v>
      </c>
      <c r="C6">
        <v>21.465900000000005</v>
      </c>
      <c r="D6">
        <v>160.67450000000002</v>
      </c>
      <c r="E6">
        <v>162.30619999999999</v>
      </c>
      <c r="F6">
        <v>213.93459999999999</v>
      </c>
      <c r="G6">
        <v>212.6705</v>
      </c>
      <c r="H6">
        <v>88.257499999999993</v>
      </c>
      <c r="I6">
        <v>877.12789999999995</v>
      </c>
      <c r="J6">
        <f>D6/C6</f>
        <v>7.4851042816746558</v>
      </c>
      <c r="K6">
        <f>E6/D6</f>
        <v>1.0101553140044</v>
      </c>
      <c r="L6">
        <f>G6/F6</f>
        <v>0.9940911848761258</v>
      </c>
      <c r="M6">
        <v>3.4049816093678222E-2</v>
      </c>
      <c r="N6">
        <f>C6/M6</f>
        <v>630.42631246356189</v>
      </c>
      <c r="O6">
        <f>D6/M6</f>
        <v>4718.8066907013717</v>
      </c>
      <c r="P6">
        <f>E6/M6</f>
        <v>4766.727654371507</v>
      </c>
      <c r="Q6">
        <f>F6/M6</f>
        <v>6282.9884135473976</v>
      </c>
      <c r="R6">
        <f>G6/M6</f>
        <v>6245.8633965863028</v>
      </c>
      <c r="S6">
        <f>H6/M6</f>
        <v>2592.0110627671233</v>
      </c>
      <c r="T6">
        <f>I6/M6</f>
        <v>25760.136195356714</v>
      </c>
      <c r="U6">
        <f>C6/I6</f>
        <v>2.4472941745439868E-2</v>
      </c>
      <c r="V6">
        <f>D6/I6</f>
        <v>0.18318252104396637</v>
      </c>
      <c r="W6">
        <f>E6/I6</f>
        <v>0.18504279706528545</v>
      </c>
      <c r="X6">
        <f>F6/I6</f>
        <v>0.24390354017926005</v>
      </c>
      <c r="Y6">
        <f>G6/I6</f>
        <v>0.24246235925228238</v>
      </c>
      <c r="Z6">
        <f>H6/I6</f>
        <v>0.1006210154756222</v>
      </c>
    </row>
    <row r="7" spans="1:26" x14ac:dyDescent="0.2">
      <c r="A7" t="s">
        <v>114</v>
      </c>
      <c r="B7" s="106">
        <v>41411</v>
      </c>
      <c r="C7">
        <v>27.201599999999999</v>
      </c>
      <c r="D7">
        <v>251.37289999999999</v>
      </c>
      <c r="E7">
        <v>258.40120000000002</v>
      </c>
      <c r="F7">
        <v>314.98559999999998</v>
      </c>
      <c r="G7">
        <v>318.6832</v>
      </c>
      <c r="H7">
        <v>120.3098</v>
      </c>
      <c r="I7">
        <v>955.7473</v>
      </c>
      <c r="J7">
        <f>D7/C7</f>
        <v>9.2411071407564265</v>
      </c>
      <c r="K7">
        <f>E7/D7</f>
        <v>1.0279596567489973</v>
      </c>
      <c r="L7">
        <f>G7/F7</f>
        <v>1.0117389493360966</v>
      </c>
      <c r="M7">
        <v>2.4485318602965662E-2</v>
      </c>
      <c r="N7">
        <f>C7/M7</f>
        <v>1110.93510528</v>
      </c>
      <c r="O7">
        <f>D7/M7</f>
        <v>10266.270334319999</v>
      </c>
      <c r="P7">
        <f>E7/M7</f>
        <v>10553.31172896</v>
      </c>
      <c r="Q7">
        <f>F7/M7</f>
        <v>12864.263892479999</v>
      </c>
      <c r="R7">
        <f>G7/M7</f>
        <v>13015.27683456</v>
      </c>
      <c r="S7">
        <f>H7/M7</f>
        <v>4913.5484798399993</v>
      </c>
      <c r="T7">
        <f>I7/M7</f>
        <v>39033.484329840001</v>
      </c>
      <c r="U7">
        <f>C7/I7</f>
        <v>2.8461079618011999E-2</v>
      </c>
      <c r="V7">
        <f>D7/I7</f>
        <v>0.26301188609164783</v>
      </c>
      <c r="W7">
        <f>E7/I7</f>
        <v>0.27036560814767674</v>
      </c>
      <c r="X7">
        <f>F7/I7</f>
        <v>0.32956996059523264</v>
      </c>
      <c r="Y7">
        <f>G7/I7</f>
        <v>0.33343876566535946</v>
      </c>
      <c r="Z7">
        <f>H7/I7</f>
        <v>0.12588034514981103</v>
      </c>
    </row>
    <row r="8" spans="1:26" x14ac:dyDescent="0.2">
      <c r="B8" s="111" t="s">
        <v>135</v>
      </c>
      <c r="C8" s="104">
        <f>AVERAGE(C2:C7)</f>
        <v>22.665600000000001</v>
      </c>
      <c r="D8" s="104">
        <f t="shared" ref="D8:Z8" si="0">AVERAGE(D2:D7)</f>
        <v>215.08518333333336</v>
      </c>
      <c r="E8" s="104">
        <f t="shared" si="0"/>
        <v>216.35480000000004</v>
      </c>
      <c r="F8" s="104">
        <f t="shared" si="0"/>
        <v>265.93115</v>
      </c>
      <c r="G8" s="104">
        <f t="shared" si="0"/>
        <v>267.73696666666666</v>
      </c>
      <c r="H8" s="104">
        <f t="shared" si="0"/>
        <v>110.75803333333333</v>
      </c>
      <c r="I8" s="104">
        <f t="shared" si="0"/>
        <v>880.38773333333313</v>
      </c>
      <c r="J8" s="104">
        <f t="shared" si="0"/>
        <v>9.5876917062449483</v>
      </c>
      <c r="K8" s="104">
        <f t="shared" si="0"/>
        <v>1.0087035243017561</v>
      </c>
      <c r="L8" s="104">
        <f t="shared" si="0"/>
        <v>1.0063789794087741</v>
      </c>
      <c r="M8" s="104">
        <f t="shared" si="0"/>
        <v>2.3987781957925027E-2</v>
      </c>
      <c r="N8" s="104">
        <f t="shared" si="0"/>
        <v>1060.1829426909717</v>
      </c>
      <c r="O8" s="104">
        <f t="shared" si="0"/>
        <v>10009.032758376119</v>
      </c>
      <c r="P8" s="104">
        <f t="shared" si="0"/>
        <v>10064.129572509155</v>
      </c>
      <c r="Q8" s="104">
        <f t="shared" si="0"/>
        <v>12311.586146869246</v>
      </c>
      <c r="R8" s="104">
        <f t="shared" si="0"/>
        <v>12414.656009292399</v>
      </c>
      <c r="S8" s="104">
        <f t="shared" si="0"/>
        <v>5209.1594833009303</v>
      </c>
      <c r="T8" s="104">
        <f t="shared" si="0"/>
        <v>39355.297200595785</v>
      </c>
      <c r="U8" s="104">
        <f t="shared" si="0"/>
        <v>2.6038206762358476E-2</v>
      </c>
      <c r="V8" s="104">
        <f t="shared" si="0"/>
        <v>0.24646099435158639</v>
      </c>
      <c r="W8" s="104">
        <f t="shared" si="0"/>
        <v>0.24779076179717432</v>
      </c>
      <c r="X8" s="104">
        <f t="shared" si="0"/>
        <v>0.30423837812975696</v>
      </c>
      <c r="Y8" s="104">
        <f t="shared" si="0"/>
        <v>0.30636440297037654</v>
      </c>
      <c r="Z8" s="104">
        <f t="shared" si="0"/>
        <v>0.1270653386091817</v>
      </c>
    </row>
    <row r="9" spans="1:26" x14ac:dyDescent="0.2">
      <c r="B9" s="110" t="s">
        <v>136</v>
      </c>
      <c r="C9" s="8">
        <f>STDEV(C2:C7)</f>
        <v>3.7037606191545005</v>
      </c>
      <c r="D9" s="8">
        <f t="shared" ref="D9:Z9" si="1">STDEV(D2:D7)</f>
        <v>43.171955514449948</v>
      </c>
      <c r="E9" s="8">
        <f t="shared" si="1"/>
        <v>40.417339783859894</v>
      </c>
      <c r="F9" s="8">
        <f t="shared" si="1"/>
        <v>37.770459261584222</v>
      </c>
      <c r="G9" s="8">
        <f t="shared" si="1"/>
        <v>38.915343646724928</v>
      </c>
      <c r="H9" s="8">
        <f t="shared" si="1"/>
        <v>17.821224916561384</v>
      </c>
      <c r="I9" s="8">
        <f t="shared" si="1"/>
        <v>78.627069393400788</v>
      </c>
      <c r="J9" s="8">
        <f t="shared" si="1"/>
        <v>1.9208575776658756</v>
      </c>
      <c r="K9" s="8">
        <f t="shared" si="1"/>
        <v>3.4582267961339078E-2</v>
      </c>
      <c r="L9" s="8">
        <f t="shared" si="1"/>
        <v>1.0871574205391277E-2</v>
      </c>
      <c r="M9" s="8">
        <f t="shared" si="1"/>
        <v>7.4607177946897302E-3</v>
      </c>
      <c r="N9" s="8">
        <f t="shared" si="1"/>
        <v>476.67150815302062</v>
      </c>
      <c r="O9" s="8">
        <f t="shared" si="1"/>
        <v>4494.6582304297672</v>
      </c>
      <c r="P9" s="8">
        <f t="shared" si="1"/>
        <v>4345.0559798066542</v>
      </c>
      <c r="Q9" s="8">
        <f t="shared" si="1"/>
        <v>4914.4936799266707</v>
      </c>
      <c r="R9" s="8">
        <f t="shared" si="1"/>
        <v>4997.8367429556802</v>
      </c>
      <c r="S9" s="8">
        <f t="shared" si="1"/>
        <v>2390.6431402725871</v>
      </c>
      <c r="T9" s="8">
        <f t="shared" si="1"/>
        <v>10337.616026916625</v>
      </c>
      <c r="U9" s="8">
        <f t="shared" si="1"/>
        <v>5.5618031623148878E-3</v>
      </c>
      <c r="V9" s="8">
        <f t="shared" si="1"/>
        <v>5.9064557237902368E-2</v>
      </c>
      <c r="W9" s="8">
        <f t="shared" si="1"/>
        <v>5.4631514049343598E-2</v>
      </c>
      <c r="X9" s="8">
        <f t="shared" si="1"/>
        <v>5.2533371212011161E-2</v>
      </c>
      <c r="Y9" s="8">
        <f t="shared" si="1"/>
        <v>5.3909880867306997E-2</v>
      </c>
      <c r="Z9" s="8">
        <f t="shared" si="1"/>
        <v>2.6502672355997698E-2</v>
      </c>
    </row>
    <row r="10" spans="1:26" x14ac:dyDescent="0.2">
      <c r="B10" s="110" t="s">
        <v>137</v>
      </c>
      <c r="C10" s="104">
        <f>C9/SQRT(6)</f>
        <v>1.5120539410572038</v>
      </c>
      <c r="D10" s="104">
        <f t="shared" ref="D10:Z10" si="2">D9/SQRT(6)</f>
        <v>17.624877034756135</v>
      </c>
      <c r="E10" s="104">
        <f t="shared" si="2"/>
        <v>16.500309871857883</v>
      </c>
      <c r="F10" s="104">
        <f t="shared" si="2"/>
        <v>15.419725423576741</v>
      </c>
      <c r="G10" s="104">
        <f t="shared" si="2"/>
        <v>15.887122516589207</v>
      </c>
      <c r="H10" s="104">
        <f t="shared" si="2"/>
        <v>7.2754846061581855</v>
      </c>
      <c r="I10" s="104">
        <f t="shared" si="2"/>
        <v>32.099366664039401</v>
      </c>
      <c r="J10" s="104">
        <f t="shared" si="2"/>
        <v>0.78418682230665082</v>
      </c>
      <c r="K10" s="104">
        <f t="shared" si="2"/>
        <v>1.4118151775579901E-2</v>
      </c>
      <c r="L10" s="104">
        <f t="shared" si="2"/>
        <v>4.438301584002019E-3</v>
      </c>
      <c r="M10" s="104">
        <f t="shared" si="2"/>
        <v>3.0458252853154048E-3</v>
      </c>
      <c r="N10" s="104">
        <f t="shared" si="2"/>
        <v>194.60032831630204</v>
      </c>
      <c r="O10" s="104">
        <f t="shared" si="2"/>
        <v>1834.9365387922844</v>
      </c>
      <c r="P10" s="104">
        <f t="shared" si="2"/>
        <v>1773.8616757258521</v>
      </c>
      <c r="Q10" s="104">
        <f t="shared" si="2"/>
        <v>2006.3336433255226</v>
      </c>
      <c r="R10" s="104">
        <f t="shared" si="2"/>
        <v>2040.3583063291378</v>
      </c>
      <c r="S10" s="104">
        <f t="shared" si="2"/>
        <v>975.97597512544485</v>
      </c>
      <c r="T10" s="104">
        <f t="shared" si="2"/>
        <v>4220.3140704605439</v>
      </c>
      <c r="U10" s="104">
        <f t="shared" si="2"/>
        <v>2.2705966329115606E-3</v>
      </c>
      <c r="V10" s="104">
        <f t="shared" si="2"/>
        <v>2.4113004519378631E-2</v>
      </c>
      <c r="W10" s="104">
        <f t="shared" si="2"/>
        <v>2.2303222216097041E-2</v>
      </c>
      <c r="X10" s="104">
        <f t="shared" si="2"/>
        <v>2.1446658989607074E-2</v>
      </c>
      <c r="Y10" s="104">
        <f t="shared" si="2"/>
        <v>2.2008616703188599E-2</v>
      </c>
      <c r="Z10" s="104">
        <f t="shared" si="2"/>
        <v>1.0819670682059941E-2</v>
      </c>
    </row>
    <row r="11" spans="1:26" x14ac:dyDescent="0.2">
      <c r="B11" s="111" t="s">
        <v>16</v>
      </c>
      <c r="C11">
        <f>(C10*100)/C8</f>
        <v>6.6711401465533839</v>
      </c>
      <c r="D11">
        <f t="shared" ref="D11:Z11" si="3">(D10*100)/D8</f>
        <v>8.1943706031305581</v>
      </c>
      <c r="E11">
        <f t="shared" si="3"/>
        <v>7.6265051072857544</v>
      </c>
      <c r="F11">
        <f t="shared" si="3"/>
        <v>5.7983900808824922</v>
      </c>
      <c r="G11">
        <f t="shared" si="3"/>
        <v>5.9338546762460043</v>
      </c>
      <c r="H11">
        <f t="shared" si="3"/>
        <v>6.5688098526110084</v>
      </c>
      <c r="I11">
        <f t="shared" si="3"/>
        <v>3.6460488315193182</v>
      </c>
      <c r="J11">
        <f t="shared" si="3"/>
        <v>8.1790992694922622</v>
      </c>
      <c r="K11">
        <f t="shared" si="3"/>
        <v>1.3996334339520382</v>
      </c>
      <c r="L11">
        <f t="shared" si="3"/>
        <v>0.44101692054512359</v>
      </c>
      <c r="M11">
        <f t="shared" si="3"/>
        <v>12.697402747189523</v>
      </c>
      <c r="N11">
        <f t="shared" si="3"/>
        <v>18.355353635700332</v>
      </c>
      <c r="O11">
        <f t="shared" si="3"/>
        <v>18.332805807401389</v>
      </c>
      <c r="P11">
        <f t="shared" si="3"/>
        <v>17.625584636462495</v>
      </c>
      <c r="Q11">
        <f t="shared" si="3"/>
        <v>16.296305117726199</v>
      </c>
      <c r="R11">
        <f t="shared" si="3"/>
        <v>16.435077257089723</v>
      </c>
      <c r="S11">
        <f t="shared" si="3"/>
        <v>18.735766840200295</v>
      </c>
      <c r="T11">
        <f t="shared" si="3"/>
        <v>10.723623935424515</v>
      </c>
      <c r="U11">
        <f t="shared" si="3"/>
        <v>8.7202496455861755</v>
      </c>
      <c r="V11">
        <f t="shared" si="3"/>
        <v>9.7837000872359017</v>
      </c>
      <c r="W11">
        <f t="shared" si="3"/>
        <v>9.0008287856804898</v>
      </c>
      <c r="X11">
        <f t="shared" si="3"/>
        <v>7.0492944123111663</v>
      </c>
      <c r="Y11">
        <f t="shared" si="3"/>
        <v>7.1838034999505762</v>
      </c>
      <c r="Z11">
        <f t="shared" si="3"/>
        <v>8.5150449371077457</v>
      </c>
    </row>
    <row r="13" spans="1:26" x14ac:dyDescent="0.2">
      <c r="C13" s="112"/>
    </row>
    <row r="14" spans="1:26" x14ac:dyDescent="0.2">
      <c r="C14" s="112"/>
    </row>
    <row r="15" spans="1:26" x14ac:dyDescent="0.2">
      <c r="C15" s="112"/>
    </row>
    <row r="16" spans="1:26" x14ac:dyDescent="0.2">
      <c r="C16" s="112"/>
    </row>
    <row r="17" spans="3:3" x14ac:dyDescent="0.2">
      <c r="C17" s="112"/>
    </row>
    <row r="18" spans="3:3" x14ac:dyDescent="0.2">
      <c r="C18" s="112"/>
    </row>
    <row r="19" spans="3:3" x14ac:dyDescent="0.2">
      <c r="C19" s="112"/>
    </row>
    <row r="20" spans="3:3" x14ac:dyDescent="0.2">
      <c r="C20" s="112"/>
    </row>
    <row r="21" spans="3:3" x14ac:dyDescent="0.2">
      <c r="C21" s="1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G23" sqref="G23"/>
    </sheetView>
  </sheetViews>
  <sheetFormatPr baseColWidth="10" defaultRowHeight="15" x14ac:dyDescent="0.2"/>
  <cols>
    <col min="1" max="1" width="31.5" bestFit="1" customWidth="1"/>
    <col min="2" max="2" width="17.1640625" bestFit="1" customWidth="1"/>
    <col min="3" max="3" width="10.6640625" bestFit="1" customWidth="1"/>
    <col min="4" max="4" width="9.1640625" bestFit="1" customWidth="1"/>
  </cols>
  <sheetData>
    <row r="1" spans="1:5" x14ac:dyDescent="0.2">
      <c r="A1" t="s">
        <v>94</v>
      </c>
    </row>
    <row r="2" spans="1:5" x14ac:dyDescent="0.2">
      <c r="B2" t="s">
        <v>46</v>
      </c>
      <c r="C2" t="s">
        <v>45</v>
      </c>
      <c r="D2">
        <v>1</v>
      </c>
    </row>
    <row r="3" spans="1:5" x14ac:dyDescent="0.2">
      <c r="B3" t="s">
        <v>42</v>
      </c>
      <c r="D3" s="102">
        <v>9.9282407407407403E-2</v>
      </c>
      <c r="E3" s="102"/>
    </row>
    <row r="4" spans="1:5" x14ac:dyDescent="0.2">
      <c r="B4" t="s">
        <v>36</v>
      </c>
      <c r="D4" s="102">
        <v>9.9675925925925932E-2</v>
      </c>
      <c r="E4" s="102"/>
    </row>
    <row r="5" spans="1:5" x14ac:dyDescent="0.2">
      <c r="B5" t="s">
        <v>30</v>
      </c>
      <c r="D5">
        <v>18</v>
      </c>
    </row>
    <row r="6" spans="1:5" x14ac:dyDescent="0.2">
      <c r="B6" t="s">
        <v>80</v>
      </c>
      <c r="C6" t="s">
        <v>25</v>
      </c>
      <c r="D6">
        <v>276.79079999999999</v>
      </c>
    </row>
    <row r="7" spans="1:5" x14ac:dyDescent="0.2">
      <c r="B7" t="s">
        <v>95</v>
      </c>
      <c r="C7" t="s">
        <v>86</v>
      </c>
      <c r="D7">
        <v>818.57470000000001</v>
      </c>
    </row>
    <row r="8" spans="1:5" x14ac:dyDescent="0.2">
      <c r="B8" t="s">
        <v>81</v>
      </c>
      <c r="C8" t="s">
        <v>25</v>
      </c>
      <c r="D8">
        <v>376.79989999999998</v>
      </c>
    </row>
    <row r="9" spans="1:5" x14ac:dyDescent="0.2">
      <c r="A9" t="s">
        <v>24</v>
      </c>
      <c r="B9" t="s">
        <v>96</v>
      </c>
      <c r="C9" t="s">
        <v>86</v>
      </c>
      <c r="D9">
        <v>548.67600000000004</v>
      </c>
    </row>
    <row r="10" spans="1:5" x14ac:dyDescent="0.2">
      <c r="B10" t="s">
        <v>21</v>
      </c>
      <c r="C10" t="s">
        <v>20</v>
      </c>
      <c r="D10">
        <v>23.9998</v>
      </c>
    </row>
    <row r="11" spans="1:5" x14ac:dyDescent="0.2">
      <c r="B11" t="s">
        <v>19</v>
      </c>
      <c r="C11" t="s">
        <v>18</v>
      </c>
      <c r="D11">
        <v>101.3</v>
      </c>
    </row>
    <row r="12" spans="1:5" x14ac:dyDescent="0.2">
      <c r="B12" t="s">
        <v>17</v>
      </c>
      <c r="C12" t="s">
        <v>16</v>
      </c>
      <c r="D12">
        <v>-67.925299999999993</v>
      </c>
    </row>
    <row r="13" spans="1:5" x14ac:dyDescent="0.2">
      <c r="B13" t="s">
        <v>82</v>
      </c>
      <c r="D13">
        <v>0</v>
      </c>
    </row>
    <row r="14" spans="1:5" x14ac:dyDescent="0.2">
      <c r="B14" t="s">
        <v>83</v>
      </c>
      <c r="C14" t="s">
        <v>11</v>
      </c>
      <c r="D14">
        <v>0</v>
      </c>
    </row>
    <row r="15" spans="1:5" x14ac:dyDescent="0.2">
      <c r="B15" t="s">
        <v>84</v>
      </c>
      <c r="D15">
        <v>0</v>
      </c>
    </row>
    <row r="16" spans="1:5" x14ac:dyDescent="0.2">
      <c r="B16" t="s">
        <v>85</v>
      </c>
      <c r="C16" t="s">
        <v>11</v>
      </c>
      <c r="D16">
        <v>0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 Bckgd</vt:lpstr>
      <vt:lpstr>Haw 15j M</vt:lpstr>
      <vt:lpstr>Haw 25j M</vt:lpstr>
      <vt:lpstr>Haw 15j F</vt:lpstr>
      <vt:lpstr>Haw 25j F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2016-01-04T04:36:50Z</dcterms:modified>
</cp:coreProperties>
</file>