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filterPrivacy="1"/>
  <mc:AlternateContent xmlns:mc="http://schemas.openxmlformats.org/markup-compatibility/2006">
    <mc:Choice Requires="x15">
      <x15ac:absPath xmlns:x15ac="http://schemas.microsoft.com/office/spreadsheetml/2010/11/ac" url="/Users/jonciwolff/Desktop/JEB Dryad/Respirometry/"/>
    </mc:Choice>
  </mc:AlternateContent>
  <bookViews>
    <workbookView xWindow="0" yWindow="460" windowWidth="25280" windowHeight="12560" activeTab="1"/>
  </bookViews>
  <sheets>
    <sheet name="Instr Bckgd" sheetId="5" r:id="rId1"/>
    <sheet name="Jap 15j M" sheetId="4" r:id="rId2"/>
    <sheet name="Jap 25j M" sheetId="7" r:id="rId3"/>
    <sheet name="Jap 15j F" sheetId="13" r:id="rId4"/>
    <sheet name="Jap 25j F" sheetId="15" r:id="rId5"/>
    <sheet name="Feuil1" sheetId="1" r:id="rId6"/>
  </sheets>
  <definedNames>
    <definedName name="_xlnm._FilterDatabase" localSheetId="0" hidden="1">'Instr Bckgd'!$A$1:$AL$42</definedName>
    <definedName name="_xlnm.Print_Area" localSheetId="0">'Instr Bckgd'!$A$1:$H$42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5" l="1"/>
  <c r="E8" i="15"/>
  <c r="F8" i="15"/>
  <c r="G8" i="15"/>
  <c r="H8" i="15"/>
  <c r="I8" i="15"/>
  <c r="J2" i="15"/>
  <c r="J3" i="15"/>
  <c r="J4" i="15"/>
  <c r="J5" i="15"/>
  <c r="J6" i="15"/>
  <c r="J7" i="15"/>
  <c r="J8" i="15"/>
  <c r="K2" i="15"/>
  <c r="K3" i="15"/>
  <c r="K4" i="15"/>
  <c r="K5" i="15"/>
  <c r="K6" i="15"/>
  <c r="K7" i="15"/>
  <c r="K8" i="15"/>
  <c r="L2" i="15"/>
  <c r="L3" i="15"/>
  <c r="L4" i="15"/>
  <c r="L5" i="15"/>
  <c r="L6" i="15"/>
  <c r="L7" i="15"/>
  <c r="L8" i="15"/>
  <c r="M8" i="15"/>
  <c r="N3" i="15"/>
  <c r="N4" i="15"/>
  <c r="N5" i="15"/>
  <c r="N6" i="15"/>
  <c r="N7" i="15"/>
  <c r="N2" i="15"/>
  <c r="N8" i="15"/>
  <c r="O2" i="15"/>
  <c r="O3" i="15"/>
  <c r="O4" i="15"/>
  <c r="O5" i="15"/>
  <c r="O6" i="15"/>
  <c r="O7" i="15"/>
  <c r="O8" i="15"/>
  <c r="P2" i="15"/>
  <c r="P3" i="15"/>
  <c r="P4" i="15"/>
  <c r="P5" i="15"/>
  <c r="P6" i="15"/>
  <c r="P7" i="15"/>
  <c r="P8" i="15"/>
  <c r="Q2" i="15"/>
  <c r="Q3" i="15"/>
  <c r="Q4" i="15"/>
  <c r="Q5" i="15"/>
  <c r="Q6" i="15"/>
  <c r="Q7" i="15"/>
  <c r="Q8" i="15"/>
  <c r="R2" i="15"/>
  <c r="R3" i="15"/>
  <c r="R4" i="15"/>
  <c r="R5" i="15"/>
  <c r="R6" i="15"/>
  <c r="R7" i="15"/>
  <c r="R8" i="15"/>
  <c r="S2" i="15"/>
  <c r="S3" i="15"/>
  <c r="S4" i="15"/>
  <c r="S5" i="15"/>
  <c r="S6" i="15"/>
  <c r="S7" i="15"/>
  <c r="S8" i="15"/>
  <c r="T3" i="15"/>
  <c r="T4" i="15"/>
  <c r="T5" i="15"/>
  <c r="T6" i="15"/>
  <c r="T7" i="15"/>
  <c r="T2" i="15"/>
  <c r="T8" i="15"/>
  <c r="U3" i="15"/>
  <c r="U4" i="15"/>
  <c r="U5" i="15"/>
  <c r="U6" i="15"/>
  <c r="U7" i="15"/>
  <c r="U2" i="15"/>
  <c r="U8" i="15"/>
  <c r="V2" i="15"/>
  <c r="V3" i="15"/>
  <c r="V4" i="15"/>
  <c r="V5" i="15"/>
  <c r="V6" i="15"/>
  <c r="V7" i="15"/>
  <c r="V8" i="15"/>
  <c r="W2" i="15"/>
  <c r="W3" i="15"/>
  <c r="W4" i="15"/>
  <c r="W5" i="15"/>
  <c r="W6" i="15"/>
  <c r="W7" i="15"/>
  <c r="W8" i="15"/>
  <c r="X2" i="15"/>
  <c r="X3" i="15"/>
  <c r="X4" i="15"/>
  <c r="X5" i="15"/>
  <c r="X6" i="15"/>
  <c r="X7" i="15"/>
  <c r="X8" i="15"/>
  <c r="Y2" i="15"/>
  <c r="Y3" i="15"/>
  <c r="Y4" i="15"/>
  <c r="Y5" i="15"/>
  <c r="Y6" i="15"/>
  <c r="Y7" i="15"/>
  <c r="Y8" i="15"/>
  <c r="Z2" i="15"/>
  <c r="Z3" i="15"/>
  <c r="Z4" i="15"/>
  <c r="Z5" i="15"/>
  <c r="Z6" i="15"/>
  <c r="Z7" i="15"/>
  <c r="Z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D8" i="13"/>
  <c r="E8" i="13"/>
  <c r="F8" i="13"/>
  <c r="G8" i="13"/>
  <c r="H8" i="13"/>
  <c r="I8" i="13"/>
  <c r="J3" i="13"/>
  <c r="J4" i="13"/>
  <c r="J5" i="13"/>
  <c r="J6" i="13"/>
  <c r="J7" i="13"/>
  <c r="J2" i="13"/>
  <c r="J8" i="13"/>
  <c r="K3" i="13"/>
  <c r="K4" i="13"/>
  <c r="K5" i="13"/>
  <c r="K6" i="13"/>
  <c r="K7" i="13"/>
  <c r="K2" i="13"/>
  <c r="K8" i="13"/>
  <c r="L3" i="13"/>
  <c r="L4" i="13"/>
  <c r="L5" i="13"/>
  <c r="L6" i="13"/>
  <c r="L7" i="13"/>
  <c r="L2" i="13"/>
  <c r="L8" i="13"/>
  <c r="M8" i="13"/>
  <c r="N3" i="13"/>
  <c r="N4" i="13"/>
  <c r="N5" i="13"/>
  <c r="N6" i="13"/>
  <c r="N7" i="13"/>
  <c r="N2" i="13"/>
  <c r="N8" i="13"/>
  <c r="O3" i="13"/>
  <c r="O4" i="13"/>
  <c r="O5" i="13"/>
  <c r="O6" i="13"/>
  <c r="O7" i="13"/>
  <c r="O2" i="13"/>
  <c r="O8" i="13"/>
  <c r="P3" i="13"/>
  <c r="P4" i="13"/>
  <c r="P5" i="13"/>
  <c r="P6" i="13"/>
  <c r="P7" i="13"/>
  <c r="P2" i="13"/>
  <c r="P8" i="13"/>
  <c r="Q3" i="13"/>
  <c r="Q4" i="13"/>
  <c r="Q5" i="13"/>
  <c r="Q6" i="13"/>
  <c r="Q7" i="13"/>
  <c r="Q2" i="13"/>
  <c r="Q8" i="13"/>
  <c r="R3" i="13"/>
  <c r="R4" i="13"/>
  <c r="R5" i="13"/>
  <c r="R6" i="13"/>
  <c r="R7" i="13"/>
  <c r="R2" i="13"/>
  <c r="R8" i="13"/>
  <c r="S3" i="13"/>
  <c r="S4" i="13"/>
  <c r="S5" i="13"/>
  <c r="S6" i="13"/>
  <c r="S7" i="13"/>
  <c r="S2" i="13"/>
  <c r="S8" i="13"/>
  <c r="T3" i="13"/>
  <c r="T4" i="13"/>
  <c r="T5" i="13"/>
  <c r="T6" i="13"/>
  <c r="T7" i="13"/>
  <c r="T2" i="13"/>
  <c r="T8" i="13"/>
  <c r="U3" i="13"/>
  <c r="U4" i="13"/>
  <c r="U5" i="13"/>
  <c r="U6" i="13"/>
  <c r="U7" i="13"/>
  <c r="U2" i="13"/>
  <c r="U8" i="13"/>
  <c r="V3" i="13"/>
  <c r="V4" i="13"/>
  <c r="V5" i="13"/>
  <c r="V6" i="13"/>
  <c r="V7" i="13"/>
  <c r="V2" i="13"/>
  <c r="V8" i="13"/>
  <c r="W3" i="13"/>
  <c r="W4" i="13"/>
  <c r="W5" i="13"/>
  <c r="W6" i="13"/>
  <c r="W7" i="13"/>
  <c r="W2" i="13"/>
  <c r="W8" i="13"/>
  <c r="X3" i="13"/>
  <c r="X4" i="13"/>
  <c r="X5" i="13"/>
  <c r="X6" i="13"/>
  <c r="X7" i="13"/>
  <c r="X2" i="13"/>
  <c r="X8" i="13"/>
  <c r="Y3" i="13"/>
  <c r="Y4" i="13"/>
  <c r="Y5" i="13"/>
  <c r="Y6" i="13"/>
  <c r="Y7" i="13"/>
  <c r="Y2" i="13"/>
  <c r="Y8" i="13"/>
  <c r="Z3" i="13"/>
  <c r="Z4" i="13"/>
  <c r="Z5" i="13"/>
  <c r="Z6" i="13"/>
  <c r="Z7" i="13"/>
  <c r="Z2" i="13"/>
  <c r="Z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C9" i="15"/>
  <c r="C10" i="15"/>
  <c r="C8" i="15"/>
  <c r="C11" i="15"/>
  <c r="C9" i="13"/>
  <c r="C10" i="13"/>
  <c r="C8" i="13"/>
  <c r="C11" i="13"/>
  <c r="C9" i="7"/>
  <c r="C10" i="7"/>
  <c r="D8" i="7"/>
  <c r="E8" i="7"/>
  <c r="F8" i="7"/>
  <c r="G8" i="7"/>
  <c r="H8" i="7"/>
  <c r="I8" i="7"/>
  <c r="J4" i="7"/>
  <c r="J2" i="7"/>
  <c r="J3" i="7"/>
  <c r="J5" i="7"/>
  <c r="J6" i="7"/>
  <c r="J7" i="7"/>
  <c r="J8" i="7"/>
  <c r="K2" i="7"/>
  <c r="K3" i="7"/>
  <c r="K4" i="7"/>
  <c r="K5" i="7"/>
  <c r="K6" i="7"/>
  <c r="K7" i="7"/>
  <c r="K8" i="7"/>
  <c r="L2" i="7"/>
  <c r="L3" i="7"/>
  <c r="L4" i="7"/>
  <c r="L5" i="7"/>
  <c r="L6" i="7"/>
  <c r="L7" i="7"/>
  <c r="L8" i="7"/>
  <c r="M8" i="7"/>
  <c r="N4" i="7"/>
  <c r="N2" i="7"/>
  <c r="N3" i="7"/>
  <c r="N5" i="7"/>
  <c r="N6" i="7"/>
  <c r="N7" i="7"/>
  <c r="N8" i="7"/>
  <c r="O2" i="7"/>
  <c r="O3" i="7"/>
  <c r="O4" i="7"/>
  <c r="O5" i="7"/>
  <c r="O6" i="7"/>
  <c r="O7" i="7"/>
  <c r="O8" i="7"/>
  <c r="P2" i="7"/>
  <c r="P3" i="7"/>
  <c r="P4" i="7"/>
  <c r="P5" i="7"/>
  <c r="P6" i="7"/>
  <c r="P7" i="7"/>
  <c r="P8" i="7"/>
  <c r="Q2" i="7"/>
  <c r="Q3" i="7"/>
  <c r="Q4" i="7"/>
  <c r="Q5" i="7"/>
  <c r="Q6" i="7"/>
  <c r="Q7" i="7"/>
  <c r="Q8" i="7"/>
  <c r="R2" i="7"/>
  <c r="R3" i="7"/>
  <c r="R4" i="7"/>
  <c r="R5" i="7"/>
  <c r="R6" i="7"/>
  <c r="R7" i="7"/>
  <c r="R8" i="7"/>
  <c r="S2" i="7"/>
  <c r="S3" i="7"/>
  <c r="S4" i="7"/>
  <c r="S5" i="7"/>
  <c r="S6" i="7"/>
  <c r="S7" i="7"/>
  <c r="S8" i="7"/>
  <c r="T5" i="7"/>
  <c r="T3" i="7"/>
  <c r="T2" i="7"/>
  <c r="T4" i="7"/>
  <c r="T6" i="7"/>
  <c r="T7" i="7"/>
  <c r="T8" i="7"/>
  <c r="U5" i="7"/>
  <c r="U3" i="7"/>
  <c r="U4" i="7"/>
  <c r="U2" i="7"/>
  <c r="U6" i="7"/>
  <c r="U7" i="7"/>
  <c r="U8" i="7"/>
  <c r="V5" i="7"/>
  <c r="V3" i="7"/>
  <c r="V2" i="7"/>
  <c r="V4" i="7"/>
  <c r="V6" i="7"/>
  <c r="V7" i="7"/>
  <c r="V8" i="7"/>
  <c r="W5" i="7"/>
  <c r="W3" i="7"/>
  <c r="W2" i="7"/>
  <c r="W4" i="7"/>
  <c r="W6" i="7"/>
  <c r="W7" i="7"/>
  <c r="W8" i="7"/>
  <c r="X5" i="7"/>
  <c r="X3" i="7"/>
  <c r="X2" i="7"/>
  <c r="X4" i="7"/>
  <c r="X6" i="7"/>
  <c r="X7" i="7"/>
  <c r="X8" i="7"/>
  <c r="Y5" i="7"/>
  <c r="Y3" i="7"/>
  <c r="Y2" i="7"/>
  <c r="Y4" i="7"/>
  <c r="Y6" i="7"/>
  <c r="Y7" i="7"/>
  <c r="Y8" i="7"/>
  <c r="Z5" i="7"/>
  <c r="Z3" i="7"/>
  <c r="Z2" i="7"/>
  <c r="Z4" i="7"/>
  <c r="Z6" i="7"/>
  <c r="Z7" i="7"/>
  <c r="Z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D11" i="7"/>
  <c r="C8" i="7"/>
  <c r="C11" i="7"/>
  <c r="Z2" i="4"/>
  <c r="Z3" i="4"/>
  <c r="Z4" i="4"/>
  <c r="Z5" i="4"/>
  <c r="Z6" i="4"/>
  <c r="Z7" i="4"/>
  <c r="Z8" i="4"/>
  <c r="Z9" i="4"/>
  <c r="Z10" i="4"/>
  <c r="Z11" i="4"/>
  <c r="Z21" i="4"/>
  <c r="Z22" i="4"/>
  <c r="Z20" i="4"/>
  <c r="Z23" i="4"/>
  <c r="Y2" i="4"/>
  <c r="Y3" i="4"/>
  <c r="Y4" i="4"/>
  <c r="Y5" i="4"/>
  <c r="Y6" i="4"/>
  <c r="Y7" i="4"/>
  <c r="Y8" i="4"/>
  <c r="Y9" i="4"/>
  <c r="Y10" i="4"/>
  <c r="Y11" i="4"/>
  <c r="Y21" i="4"/>
  <c r="Y22" i="4"/>
  <c r="Y20" i="4"/>
  <c r="Y23" i="4"/>
  <c r="X2" i="4"/>
  <c r="X3" i="4"/>
  <c r="X4" i="4"/>
  <c r="X5" i="4"/>
  <c r="X6" i="4"/>
  <c r="X7" i="4"/>
  <c r="X8" i="4"/>
  <c r="X9" i="4"/>
  <c r="X10" i="4"/>
  <c r="X11" i="4"/>
  <c r="X21" i="4"/>
  <c r="X22" i="4"/>
  <c r="X20" i="4"/>
  <c r="X23" i="4"/>
  <c r="W2" i="4"/>
  <c r="W3" i="4"/>
  <c r="W4" i="4"/>
  <c r="W5" i="4"/>
  <c r="W6" i="4"/>
  <c r="W7" i="4"/>
  <c r="W8" i="4"/>
  <c r="W9" i="4"/>
  <c r="W10" i="4"/>
  <c r="W11" i="4"/>
  <c r="W21" i="4"/>
  <c r="W22" i="4"/>
  <c r="W20" i="4"/>
  <c r="W23" i="4"/>
  <c r="V2" i="4"/>
  <c r="V3" i="4"/>
  <c r="V4" i="4"/>
  <c r="V5" i="4"/>
  <c r="V6" i="4"/>
  <c r="V7" i="4"/>
  <c r="V8" i="4"/>
  <c r="V9" i="4"/>
  <c r="V10" i="4"/>
  <c r="V11" i="4"/>
  <c r="V21" i="4"/>
  <c r="V22" i="4"/>
  <c r="V20" i="4"/>
  <c r="V23" i="4"/>
  <c r="U2" i="4"/>
  <c r="U3" i="4"/>
  <c r="U4" i="4"/>
  <c r="U5" i="4"/>
  <c r="U6" i="4"/>
  <c r="U7" i="4"/>
  <c r="U8" i="4"/>
  <c r="U9" i="4"/>
  <c r="U10" i="4"/>
  <c r="U11" i="4"/>
  <c r="U21" i="4"/>
  <c r="U22" i="4"/>
  <c r="U20" i="4"/>
  <c r="U23" i="4"/>
  <c r="T2" i="4"/>
  <c r="T3" i="4"/>
  <c r="T4" i="4"/>
  <c r="T5" i="4"/>
  <c r="T6" i="4"/>
  <c r="T7" i="4"/>
  <c r="T8" i="4"/>
  <c r="T9" i="4"/>
  <c r="T10" i="4"/>
  <c r="T11" i="4"/>
  <c r="T21" i="4"/>
  <c r="T22" i="4"/>
  <c r="T20" i="4"/>
  <c r="T23" i="4"/>
  <c r="S2" i="4"/>
  <c r="S3" i="4"/>
  <c r="S4" i="4"/>
  <c r="S5" i="4"/>
  <c r="S6" i="4"/>
  <c r="S7" i="4"/>
  <c r="S8" i="4"/>
  <c r="S9" i="4"/>
  <c r="S10" i="4"/>
  <c r="S11" i="4"/>
  <c r="S21" i="4"/>
  <c r="S22" i="4"/>
  <c r="S20" i="4"/>
  <c r="S23" i="4"/>
  <c r="R2" i="4"/>
  <c r="R3" i="4"/>
  <c r="R4" i="4"/>
  <c r="R5" i="4"/>
  <c r="R6" i="4"/>
  <c r="R7" i="4"/>
  <c r="R8" i="4"/>
  <c r="R9" i="4"/>
  <c r="R10" i="4"/>
  <c r="R11" i="4"/>
  <c r="R21" i="4"/>
  <c r="R22" i="4"/>
  <c r="R20" i="4"/>
  <c r="R23" i="4"/>
  <c r="Q2" i="4"/>
  <c r="Q3" i="4"/>
  <c r="Q4" i="4"/>
  <c r="Q5" i="4"/>
  <c r="Q6" i="4"/>
  <c r="Q7" i="4"/>
  <c r="Q8" i="4"/>
  <c r="Q9" i="4"/>
  <c r="Q10" i="4"/>
  <c r="Q11" i="4"/>
  <c r="Q21" i="4"/>
  <c r="Q22" i="4"/>
  <c r="Q20" i="4"/>
  <c r="Q23" i="4"/>
  <c r="P2" i="4"/>
  <c r="P3" i="4"/>
  <c r="P4" i="4"/>
  <c r="P5" i="4"/>
  <c r="P6" i="4"/>
  <c r="P7" i="4"/>
  <c r="P8" i="4"/>
  <c r="P9" i="4"/>
  <c r="P10" i="4"/>
  <c r="P11" i="4"/>
  <c r="P21" i="4"/>
  <c r="P22" i="4"/>
  <c r="P20" i="4"/>
  <c r="P23" i="4"/>
  <c r="O2" i="4"/>
  <c r="O3" i="4"/>
  <c r="O4" i="4"/>
  <c r="O5" i="4"/>
  <c r="O6" i="4"/>
  <c r="O7" i="4"/>
  <c r="O8" i="4"/>
  <c r="O9" i="4"/>
  <c r="O10" i="4"/>
  <c r="O11" i="4"/>
  <c r="O21" i="4"/>
  <c r="O22" i="4"/>
  <c r="O20" i="4"/>
  <c r="O23" i="4"/>
  <c r="N2" i="4"/>
  <c r="N3" i="4"/>
  <c r="N4" i="4"/>
  <c r="N5" i="4"/>
  <c r="N6" i="4"/>
  <c r="N7" i="4"/>
  <c r="N8" i="4"/>
  <c r="N9" i="4"/>
  <c r="N10" i="4"/>
  <c r="N11" i="4"/>
  <c r="N21" i="4"/>
  <c r="N22" i="4"/>
  <c r="N20" i="4"/>
  <c r="N23" i="4"/>
  <c r="M21" i="4"/>
  <c r="M22" i="4"/>
  <c r="M20" i="4"/>
  <c r="M23" i="4"/>
  <c r="L2" i="4"/>
  <c r="L3" i="4"/>
  <c r="L4" i="4"/>
  <c r="L5" i="4"/>
  <c r="L6" i="4"/>
  <c r="L7" i="4"/>
  <c r="L8" i="4"/>
  <c r="L9" i="4"/>
  <c r="L10" i="4"/>
  <c r="L11" i="4"/>
  <c r="L21" i="4"/>
  <c r="L22" i="4"/>
  <c r="L20" i="4"/>
  <c r="L23" i="4"/>
  <c r="K2" i="4"/>
  <c r="K3" i="4"/>
  <c r="K4" i="4"/>
  <c r="K5" i="4"/>
  <c r="K6" i="4"/>
  <c r="K7" i="4"/>
  <c r="K8" i="4"/>
  <c r="K9" i="4"/>
  <c r="K10" i="4"/>
  <c r="K11" i="4"/>
  <c r="K21" i="4"/>
  <c r="K22" i="4"/>
  <c r="K20" i="4"/>
  <c r="K23" i="4"/>
  <c r="J2" i="4"/>
  <c r="J3" i="4"/>
  <c r="J4" i="4"/>
  <c r="J5" i="4"/>
  <c r="J6" i="4"/>
  <c r="J7" i="4"/>
  <c r="J8" i="4"/>
  <c r="J9" i="4"/>
  <c r="J10" i="4"/>
  <c r="J11" i="4"/>
  <c r="J21" i="4"/>
  <c r="J22" i="4"/>
  <c r="J20" i="4"/>
  <c r="J23" i="4"/>
  <c r="I21" i="4"/>
  <c r="I22" i="4"/>
  <c r="I20" i="4"/>
  <c r="I23" i="4"/>
  <c r="H21" i="4"/>
  <c r="H22" i="4"/>
  <c r="H20" i="4"/>
  <c r="H23" i="4"/>
  <c r="G21" i="4"/>
  <c r="G22" i="4"/>
  <c r="G20" i="4"/>
  <c r="G23" i="4"/>
  <c r="F21" i="4"/>
  <c r="F22" i="4"/>
  <c r="F20" i="4"/>
  <c r="F23" i="4"/>
  <c r="E21" i="4"/>
  <c r="E22" i="4"/>
  <c r="E20" i="4"/>
  <c r="E23" i="4"/>
  <c r="D21" i="4"/>
  <c r="D22" i="4"/>
  <c r="D20" i="4"/>
  <c r="D23" i="4"/>
  <c r="C21" i="4"/>
  <c r="C22" i="4"/>
  <c r="C20" i="4"/>
  <c r="C23" i="4"/>
  <c r="Z17" i="4"/>
  <c r="Z18" i="4"/>
  <c r="Z16" i="4"/>
  <c r="Z19" i="4"/>
  <c r="Y17" i="4"/>
  <c r="Y18" i="4"/>
  <c r="Y16" i="4"/>
  <c r="Y19" i="4"/>
  <c r="X17" i="4"/>
  <c r="X18" i="4"/>
  <c r="X16" i="4"/>
  <c r="X19" i="4"/>
  <c r="W17" i="4"/>
  <c r="W18" i="4"/>
  <c r="W16" i="4"/>
  <c r="W19" i="4"/>
  <c r="V17" i="4"/>
  <c r="V18" i="4"/>
  <c r="V16" i="4"/>
  <c r="V19" i="4"/>
  <c r="U17" i="4"/>
  <c r="U18" i="4"/>
  <c r="U16" i="4"/>
  <c r="U19" i="4"/>
  <c r="T17" i="4"/>
  <c r="T18" i="4"/>
  <c r="T16" i="4"/>
  <c r="T19" i="4"/>
  <c r="S17" i="4"/>
  <c r="S18" i="4"/>
  <c r="S16" i="4"/>
  <c r="S19" i="4"/>
  <c r="R17" i="4"/>
  <c r="R18" i="4"/>
  <c r="R16" i="4"/>
  <c r="R19" i="4"/>
  <c r="Q17" i="4"/>
  <c r="Q18" i="4"/>
  <c r="Q16" i="4"/>
  <c r="Q19" i="4"/>
  <c r="P17" i="4"/>
  <c r="P18" i="4"/>
  <c r="P16" i="4"/>
  <c r="P19" i="4"/>
  <c r="O17" i="4"/>
  <c r="O18" i="4"/>
  <c r="O16" i="4"/>
  <c r="O19" i="4"/>
  <c r="N17" i="4"/>
  <c r="N18" i="4"/>
  <c r="N16" i="4"/>
  <c r="N19" i="4"/>
  <c r="M17" i="4"/>
  <c r="M18" i="4"/>
  <c r="M16" i="4"/>
  <c r="M19" i="4"/>
  <c r="L17" i="4"/>
  <c r="L18" i="4"/>
  <c r="L16" i="4"/>
  <c r="L19" i="4"/>
  <c r="K17" i="4"/>
  <c r="K18" i="4"/>
  <c r="K16" i="4"/>
  <c r="K19" i="4"/>
  <c r="J17" i="4"/>
  <c r="J18" i="4"/>
  <c r="J16" i="4"/>
  <c r="J19" i="4"/>
  <c r="I17" i="4"/>
  <c r="I18" i="4"/>
  <c r="I16" i="4"/>
  <c r="I19" i="4"/>
  <c r="H17" i="4"/>
  <c r="H18" i="4"/>
  <c r="H16" i="4"/>
  <c r="H19" i="4"/>
  <c r="G17" i="4"/>
  <c r="G18" i="4"/>
  <c r="G16" i="4"/>
  <c r="G19" i="4"/>
  <c r="F17" i="4"/>
  <c r="F18" i="4"/>
  <c r="F16" i="4"/>
  <c r="F19" i="4"/>
  <c r="E17" i="4"/>
  <c r="E18" i="4"/>
  <c r="E16" i="4"/>
  <c r="E19" i="4"/>
  <c r="D17" i="4"/>
  <c r="D18" i="4"/>
  <c r="D16" i="4"/>
  <c r="D19" i="4"/>
  <c r="C17" i="4"/>
  <c r="C18" i="4"/>
  <c r="C16" i="4"/>
  <c r="C19" i="4"/>
  <c r="Z13" i="4"/>
  <c r="Z14" i="4"/>
  <c r="Z12" i="4"/>
  <c r="Z15" i="4"/>
  <c r="Y13" i="4"/>
  <c r="Y14" i="4"/>
  <c r="Y12" i="4"/>
  <c r="Y15" i="4"/>
  <c r="X13" i="4"/>
  <c r="X14" i="4"/>
  <c r="X12" i="4"/>
  <c r="X15" i="4"/>
  <c r="W13" i="4"/>
  <c r="W14" i="4"/>
  <c r="W12" i="4"/>
  <c r="W15" i="4"/>
  <c r="V13" i="4"/>
  <c r="V14" i="4"/>
  <c r="V12" i="4"/>
  <c r="V15" i="4"/>
  <c r="U13" i="4"/>
  <c r="U14" i="4"/>
  <c r="U12" i="4"/>
  <c r="U15" i="4"/>
  <c r="T13" i="4"/>
  <c r="T14" i="4"/>
  <c r="T12" i="4"/>
  <c r="T15" i="4"/>
  <c r="S13" i="4"/>
  <c r="S14" i="4"/>
  <c r="S12" i="4"/>
  <c r="S15" i="4"/>
  <c r="R13" i="4"/>
  <c r="R14" i="4"/>
  <c r="R12" i="4"/>
  <c r="R15" i="4"/>
  <c r="Q13" i="4"/>
  <c r="Q14" i="4"/>
  <c r="Q12" i="4"/>
  <c r="Q15" i="4"/>
  <c r="P13" i="4"/>
  <c r="P14" i="4"/>
  <c r="P12" i="4"/>
  <c r="P15" i="4"/>
  <c r="O13" i="4"/>
  <c r="O14" i="4"/>
  <c r="O12" i="4"/>
  <c r="O15" i="4"/>
  <c r="N13" i="4"/>
  <c r="N14" i="4"/>
  <c r="N12" i="4"/>
  <c r="N15" i="4"/>
  <c r="M13" i="4"/>
  <c r="M14" i="4"/>
  <c r="M12" i="4"/>
  <c r="M15" i="4"/>
  <c r="L13" i="4"/>
  <c r="L14" i="4"/>
  <c r="L12" i="4"/>
  <c r="L15" i="4"/>
  <c r="K13" i="4"/>
  <c r="K14" i="4"/>
  <c r="K12" i="4"/>
  <c r="K15" i="4"/>
  <c r="J13" i="4"/>
  <c r="J14" i="4"/>
  <c r="J12" i="4"/>
  <c r="J15" i="4"/>
  <c r="I13" i="4"/>
  <c r="I14" i="4"/>
  <c r="I12" i="4"/>
  <c r="I15" i="4"/>
  <c r="H13" i="4"/>
  <c r="H14" i="4"/>
  <c r="H12" i="4"/>
  <c r="H15" i="4"/>
  <c r="G13" i="4"/>
  <c r="G14" i="4"/>
  <c r="G12" i="4"/>
  <c r="G15" i="4"/>
  <c r="F13" i="4"/>
  <c r="F14" i="4"/>
  <c r="F12" i="4"/>
  <c r="F15" i="4"/>
  <c r="E13" i="4"/>
  <c r="E14" i="4"/>
  <c r="E12" i="4"/>
  <c r="E15" i="4"/>
  <c r="D13" i="4"/>
  <c r="D14" i="4"/>
  <c r="D12" i="4"/>
  <c r="D15" i="4"/>
  <c r="C13" i="4"/>
  <c r="C14" i="4"/>
  <c r="C12" i="4"/>
  <c r="C15" i="4"/>
  <c r="A24" i="5"/>
  <c r="A3" i="5"/>
</calcChain>
</file>

<file path=xl/sharedStrings.xml><?xml version="1.0" encoding="utf-8"?>
<sst xmlns="http://schemas.openxmlformats.org/spreadsheetml/2006/main" count="325" uniqueCount="135">
  <si>
    <t>State 2</t>
  </si>
  <si>
    <t>CI</t>
  </si>
  <si>
    <t>CIc</t>
  </si>
  <si>
    <t>CIc+G3Pdh</t>
  </si>
  <si>
    <t>CIc+G3Pdh+u</t>
  </si>
  <si>
    <t>G3Pdh+u</t>
  </si>
  <si>
    <t>CIV</t>
  </si>
  <si>
    <t>RCR</t>
  </si>
  <si>
    <t>UCR</t>
  </si>
  <si>
    <t xml:space="preserve"> O2k-Background</t>
  </si>
  <si>
    <t>Comments:</t>
  </si>
  <si>
    <t>mpX/s</t>
  </si>
  <si>
    <t>Slope pX  (B)</t>
  </si>
  <si>
    <t>pX Calibrated  (B)</t>
  </si>
  <si>
    <t>Slope pX  (A)</t>
  </si>
  <si>
    <t>pX Calibrated  (A)</t>
  </si>
  <si>
    <t>%</t>
  </si>
  <si>
    <t xml:space="preserve">Peltier Power </t>
  </si>
  <si>
    <t>kPa</t>
  </si>
  <si>
    <t xml:space="preserve">Barom. Pressure </t>
  </si>
  <si>
    <t>°C</t>
  </si>
  <si>
    <t xml:space="preserve">Block Temp. </t>
  </si>
  <si>
    <t>pmol/(s*ml)</t>
  </si>
  <si>
    <t>O2 Slope uncorr.  (B)</t>
  </si>
  <si>
    <t>X</t>
  </si>
  <si>
    <t>nmol/ml</t>
  </si>
  <si>
    <t>O2 Concentration  (B)</t>
  </si>
  <si>
    <t>O2 Slope uncorr.  (A)</t>
  </si>
  <si>
    <t>O2 Concentration  (A)</t>
  </si>
  <si>
    <t>Paste DatLab graph here, reduce to width 15 cm or 6''</t>
  </si>
  <si>
    <t>N Points</t>
  </si>
  <si>
    <t>b'+b°</t>
  </si>
  <si>
    <t>a'+a°</t>
  </si>
  <si>
    <t>b°</t>
  </si>
  <si>
    <t>a°</t>
  </si>
  <si>
    <t>Backgr. B</t>
  </si>
  <si>
    <t>Stop</t>
  </si>
  <si>
    <r>
      <t>p</t>
    </r>
    <r>
      <rPr>
        <vertAlign val="subscript"/>
        <sz val="10"/>
        <color indexed="17"/>
        <rFont val="Arial"/>
        <family val="2"/>
      </rPr>
      <t>b</t>
    </r>
  </si>
  <si>
    <r>
      <t>F</t>
    </r>
    <r>
      <rPr>
        <vertAlign val="subscript"/>
        <sz val="10"/>
        <color indexed="17"/>
        <rFont val="Arial"/>
        <family val="2"/>
      </rPr>
      <t>c</t>
    </r>
  </si>
  <si>
    <r>
      <t>R</t>
    </r>
    <r>
      <rPr>
        <vertAlign val="subscript"/>
        <sz val="10"/>
        <color indexed="17"/>
        <rFont val="Arial"/>
        <family val="2"/>
      </rPr>
      <t>0</t>
    </r>
  </si>
  <si>
    <r>
      <t>R</t>
    </r>
    <r>
      <rPr>
        <vertAlign val="subscript"/>
        <sz val="10"/>
        <color indexed="17"/>
        <rFont val="Arial"/>
        <family val="2"/>
      </rPr>
      <t>1</t>
    </r>
  </si>
  <si>
    <t>Calib. B</t>
  </si>
  <si>
    <t>Start</t>
  </si>
  <si>
    <t>Info right chamber</t>
  </si>
  <si>
    <t>05</t>
  </si>
  <si>
    <t>Unit</t>
  </si>
  <si>
    <t>Averages</t>
  </si>
  <si>
    <t>2013-04-18 AB-01 Inst bckgd.DLD</t>
  </si>
  <si>
    <t>y = b° x + a°</t>
  </si>
  <si>
    <t>Medium</t>
  </si>
  <si>
    <t>Chamber</t>
  </si>
  <si>
    <t>Date</t>
  </si>
  <si>
    <t>20</t>
  </si>
  <si>
    <t>19</t>
  </si>
  <si>
    <t>18</t>
  </si>
  <si>
    <t>14</t>
  </si>
  <si>
    <t>16</t>
  </si>
  <si>
    <t>15</t>
  </si>
  <si>
    <t>13</t>
  </si>
  <si>
    <t>12</t>
  </si>
  <si>
    <t>11</t>
  </si>
  <si>
    <t>10</t>
  </si>
  <si>
    <t>09</t>
  </si>
  <si>
    <t>08</t>
  </si>
  <si>
    <t>07</t>
  </si>
  <si>
    <t>06</t>
  </si>
  <si>
    <t>04</t>
  </si>
  <si>
    <t>03</t>
  </si>
  <si>
    <t>02</t>
  </si>
  <si>
    <t>01</t>
  </si>
  <si>
    <t>Mark label</t>
  </si>
  <si>
    <t>Experimental code</t>
  </si>
  <si>
    <t>Backgr. A</t>
  </si>
  <si>
    <r>
      <t>p</t>
    </r>
    <r>
      <rPr>
        <vertAlign val="subscript"/>
        <sz val="10"/>
        <color indexed="10"/>
        <rFont val="Arial"/>
        <family val="2"/>
      </rPr>
      <t>b</t>
    </r>
  </si>
  <si>
    <r>
      <t>F</t>
    </r>
    <r>
      <rPr>
        <vertAlign val="subscript"/>
        <sz val="10"/>
        <color indexed="10"/>
        <rFont val="Arial"/>
        <family val="2"/>
      </rPr>
      <t>c</t>
    </r>
  </si>
  <si>
    <r>
      <t>R</t>
    </r>
    <r>
      <rPr>
        <vertAlign val="subscript"/>
        <sz val="10"/>
        <color indexed="10"/>
        <rFont val="Arial"/>
        <family val="2"/>
      </rPr>
      <t>0</t>
    </r>
  </si>
  <si>
    <r>
      <t>R</t>
    </r>
    <r>
      <rPr>
        <vertAlign val="subscript"/>
        <sz val="10"/>
        <color indexed="10"/>
        <rFont val="Arial"/>
        <family val="2"/>
      </rPr>
      <t>1</t>
    </r>
  </si>
  <si>
    <t>Calib. A</t>
  </si>
  <si>
    <t>Info left chamber</t>
  </si>
  <si>
    <t>17</t>
  </si>
  <si>
    <t>O2 Concentration  (E)</t>
  </si>
  <si>
    <t>O2 Concentration  (F)</t>
  </si>
  <si>
    <t>pX Calibrated  (E)</t>
  </si>
  <si>
    <t>Slope pX  (E)</t>
  </si>
  <si>
    <t>pX Calibrated  (F)</t>
  </si>
  <si>
    <t>Slope pX  (F)</t>
  </si>
  <si>
    <t>pmol/(s*mg)</t>
  </si>
  <si>
    <t>Cyt c</t>
  </si>
  <si>
    <t>CD:</t>
  </si>
  <si>
    <t xml:space="preserve">y = 0,0290x - 8,1951 </t>
  </si>
  <si>
    <t xml:space="preserve">y = 0,0300x - 7,2689 </t>
  </si>
  <si>
    <t>EF:</t>
  </si>
  <si>
    <t xml:space="preserve">y = 0,0388x - 11,8195 </t>
  </si>
  <si>
    <t xml:space="preserve">y = 0,0593x - 19,6418 </t>
  </si>
  <si>
    <t>2013-04-16 EF-01 24degres Ore-Ore.DLD</t>
  </si>
  <si>
    <t>O2 Flux per mass  (E)</t>
  </si>
  <si>
    <t>O2 Flux per mass  (F)</t>
  </si>
  <si>
    <t>State 2/CS</t>
  </si>
  <si>
    <t>CI/CS</t>
  </si>
  <si>
    <t>CIc/CS</t>
  </si>
  <si>
    <t>CIc+G3Pdh/CS</t>
  </si>
  <si>
    <t>CIc+G3Pdh+u/CS</t>
  </si>
  <si>
    <t>G3Pdh+u/CS</t>
  </si>
  <si>
    <t>CIV/CS</t>
  </si>
  <si>
    <t>State 2/COX</t>
  </si>
  <si>
    <t>CI/COX</t>
  </si>
  <si>
    <t>CIc/COX</t>
  </si>
  <si>
    <t>CIc+G3Pdh/COX</t>
  </si>
  <si>
    <t>CIc+G3Pdh+u/COX</t>
  </si>
  <si>
    <t>G3Pdh+u/COX</t>
  </si>
  <si>
    <t>A</t>
  </si>
  <si>
    <t>B</t>
  </si>
  <si>
    <t>C</t>
  </si>
  <si>
    <t>D</t>
  </si>
  <si>
    <t>E</t>
  </si>
  <si>
    <t>A-C1</t>
  </si>
  <si>
    <t>B-C1</t>
  </si>
  <si>
    <t>C-C1</t>
  </si>
  <si>
    <t>D-C1</t>
  </si>
  <si>
    <t>E-C1</t>
  </si>
  <si>
    <t>E-C2</t>
  </si>
  <si>
    <t>F-C2</t>
  </si>
  <si>
    <t>D-C2</t>
  </si>
  <si>
    <t>Mean C1</t>
  </si>
  <si>
    <t>SD C1</t>
  </si>
  <si>
    <t>SE C1</t>
  </si>
  <si>
    <t>% C1</t>
  </si>
  <si>
    <t>Mean C2</t>
  </si>
  <si>
    <t>SD C2</t>
  </si>
  <si>
    <t>SE C2</t>
  </si>
  <si>
    <t>% C2</t>
  </si>
  <si>
    <t>Mean</t>
  </si>
  <si>
    <t>SD</t>
  </si>
  <si>
    <t>SE</t>
  </si>
  <si>
    <t>Citrate Synthase (CS)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</si>
</sst>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vertAlign val="subscript"/>
      <sz val="10"/>
      <color indexed="17"/>
      <name val="Arial"/>
      <family val="2"/>
    </font>
    <font>
      <b/>
      <sz val="10"/>
      <color indexed="10"/>
      <name val="Arial"/>
      <family val="2"/>
    </font>
    <font>
      <vertAlign val="subscript"/>
      <sz val="10"/>
      <color indexed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2" borderId="0" xfId="1" applyFont="1" applyFill="1" applyAlignment="1">
      <alignment vertical="top"/>
    </xf>
    <xf numFmtId="0" fontId="4" fillId="3" borderId="0" xfId="1" applyFont="1" applyFill="1" applyAlignment="1">
      <alignment vertical="top"/>
    </xf>
    <xf numFmtId="0" fontId="5" fillId="3" borderId="0" xfId="1" applyFont="1" applyFill="1" applyAlignment="1">
      <alignment vertical="top"/>
    </xf>
    <xf numFmtId="0" fontId="3" fillId="4" borderId="0" xfId="1" applyFont="1" applyFill="1" applyBorder="1" applyAlignment="1">
      <alignment vertical="top"/>
    </xf>
    <xf numFmtId="0" fontId="1" fillId="5" borderId="0" xfId="0" applyFont="1" applyFill="1"/>
    <xf numFmtId="0" fontId="0" fillId="0" borderId="0" xfId="0" applyBorder="1"/>
    <xf numFmtId="0" fontId="0" fillId="0" borderId="0" xfId="0" applyFont="1" applyBorder="1"/>
    <xf numFmtId="0" fontId="0" fillId="0" borderId="0" xfId="0" applyFill="1"/>
    <xf numFmtId="0" fontId="8" fillId="0" borderId="0" xfId="4"/>
    <xf numFmtId="0" fontId="8" fillId="0" borderId="0" xfId="4" applyAlignment="1">
      <alignment horizontal="left" vertical="top"/>
    </xf>
    <xf numFmtId="0" fontId="2" fillId="0" borderId="0" xfId="4" applyFont="1" applyAlignment="1">
      <alignment horizontal="left" vertical="top"/>
    </xf>
    <xf numFmtId="21" fontId="8" fillId="0" borderId="0" xfId="4" applyNumberFormat="1"/>
    <xf numFmtId="0" fontId="8" fillId="0" borderId="0" xfId="4" applyBorder="1"/>
    <xf numFmtId="0" fontId="8" fillId="0" borderId="0" xfId="4" applyBorder="1" applyAlignment="1">
      <alignment horizontal="left" vertical="top"/>
    </xf>
    <xf numFmtId="0" fontId="8" fillId="0" borderId="1" xfId="4" applyBorder="1"/>
    <xf numFmtId="0" fontId="8" fillId="0" borderId="1" xfId="4" applyBorder="1" applyAlignment="1">
      <alignment horizontal="left" vertical="top"/>
    </xf>
    <xf numFmtId="0" fontId="8" fillId="0" borderId="0" xfId="4" applyFill="1"/>
    <xf numFmtId="0" fontId="11" fillId="0" borderId="0" xfId="4" applyFont="1" applyFill="1" applyBorder="1" applyAlignment="1">
      <alignment horizontal="left" vertical="top"/>
    </xf>
    <xf numFmtId="2" fontId="12" fillId="0" borderId="2" xfId="4" applyNumberFormat="1" applyFont="1" applyFill="1" applyBorder="1"/>
    <xf numFmtId="2" fontId="8" fillId="0" borderId="0" xfId="4" applyNumberFormat="1"/>
    <xf numFmtId="2" fontId="8" fillId="0" borderId="1" xfId="4" applyNumberFormat="1" applyBorder="1"/>
    <xf numFmtId="2" fontId="8" fillId="0" borderId="0" xfId="4" applyNumberFormat="1" applyAlignment="1">
      <alignment horizontal="left" vertical="top"/>
    </xf>
    <xf numFmtId="2" fontId="2" fillId="0" borderId="0" xfId="4" applyNumberFormat="1" applyFont="1"/>
    <xf numFmtId="0" fontId="2" fillId="0" borderId="0" xfId="4" applyFont="1"/>
    <xf numFmtId="0" fontId="13" fillId="0" borderId="1" xfId="4" applyFont="1" applyBorder="1"/>
    <xf numFmtId="0" fontId="5" fillId="0" borderId="1" xfId="4" applyFont="1" applyBorder="1"/>
    <xf numFmtId="2" fontId="12" fillId="0" borderId="1" xfId="4" applyNumberFormat="1" applyFont="1" applyFill="1" applyBorder="1"/>
    <xf numFmtId="2" fontId="12" fillId="0" borderId="1" xfId="4" applyNumberFormat="1" applyFont="1" applyBorder="1"/>
    <xf numFmtId="0" fontId="4" fillId="0" borderId="1" xfId="4" applyFont="1" applyFill="1" applyBorder="1"/>
    <xf numFmtId="0" fontId="13" fillId="0" borderId="0" xfId="4" applyFont="1" applyFill="1" applyAlignment="1">
      <alignment horizontal="center"/>
    </xf>
    <xf numFmtId="0" fontId="5" fillId="0" borderId="0" xfId="4" applyFont="1"/>
    <xf numFmtId="0" fontId="13" fillId="0" borderId="0" xfId="4" applyFont="1"/>
    <xf numFmtId="2" fontId="12" fillId="0" borderId="0" xfId="4" applyNumberFormat="1" applyFont="1" applyFill="1"/>
    <xf numFmtId="0" fontId="4" fillId="0" borderId="0" xfId="4" applyFont="1" applyFill="1"/>
    <xf numFmtId="0" fontId="11" fillId="0" borderId="0" xfId="4" applyFont="1"/>
    <xf numFmtId="2" fontId="11" fillId="0" borderId="0" xfId="4" applyNumberFormat="1" applyFont="1"/>
    <xf numFmtId="0" fontId="11" fillId="0" borderId="0" xfId="4" applyFont="1" applyAlignment="1">
      <alignment horizontal="left" vertical="top"/>
    </xf>
    <xf numFmtId="0" fontId="9" fillId="3" borderId="0" xfId="4" applyFont="1" applyFill="1" applyAlignment="1">
      <alignment horizontal="left" vertical="top"/>
    </xf>
    <xf numFmtId="0" fontId="8" fillId="6" borderId="1" xfId="4" applyFill="1" applyBorder="1"/>
    <xf numFmtId="0" fontId="8" fillId="0" borderId="1" xfId="4" applyFill="1" applyBorder="1"/>
    <xf numFmtId="164" fontId="14" fillId="0" borderId="0" xfId="4" applyNumberFormat="1" applyFont="1" applyFill="1" applyBorder="1" applyAlignment="1">
      <alignment horizontal="right"/>
    </xf>
    <xf numFmtId="2" fontId="14" fillId="0" borderId="0" xfId="4" applyNumberFormat="1" applyFont="1" applyFill="1" applyBorder="1" applyAlignment="1">
      <alignment horizontal="right"/>
    </xf>
    <xf numFmtId="164" fontId="14" fillId="0" borderId="0" xfId="4" applyNumberFormat="1" applyFont="1" applyBorder="1" applyAlignment="1">
      <alignment horizontal="right" vertical="top"/>
    </xf>
    <xf numFmtId="2" fontId="14" fillId="0" borderId="0" xfId="4" applyNumberFormat="1" applyFont="1" applyBorder="1" applyAlignment="1">
      <alignment horizontal="right" vertical="top"/>
    </xf>
    <xf numFmtId="21" fontId="8" fillId="6" borderId="0" xfId="4" applyNumberFormat="1" applyFill="1"/>
    <xf numFmtId="0" fontId="8" fillId="6" borderId="0" xfId="4" applyFill="1"/>
    <xf numFmtId="165" fontId="14" fillId="0" borderId="0" xfId="4" applyNumberFormat="1" applyFont="1" applyFill="1" applyBorder="1" applyAlignment="1">
      <alignment horizontal="right"/>
    </xf>
    <xf numFmtId="0" fontId="12" fillId="0" borderId="3" xfId="4" applyNumberFormat="1" applyFont="1" applyFill="1" applyBorder="1" applyAlignment="1">
      <alignment horizontal="left" vertical="top"/>
    </xf>
    <xf numFmtId="1" fontId="12" fillId="0" borderId="3" xfId="4" applyNumberFormat="1" applyFont="1" applyFill="1" applyBorder="1" applyAlignment="1">
      <alignment horizontal="left" vertical="top"/>
    </xf>
    <xf numFmtId="166" fontId="12" fillId="0" borderId="3" xfId="4" applyNumberFormat="1" applyFont="1" applyFill="1" applyBorder="1" applyAlignment="1">
      <alignment horizontal="left" vertical="top"/>
    </xf>
    <xf numFmtId="0" fontId="5" fillId="6" borderId="0" xfId="4" applyFont="1" applyFill="1"/>
    <xf numFmtId="49" fontId="5" fillId="6" borderId="0" xfId="4" applyNumberFormat="1" applyFont="1" applyFill="1"/>
    <xf numFmtId="21" fontId="5" fillId="6" borderId="0" xfId="4" applyNumberFormat="1" applyFont="1" applyFill="1"/>
    <xf numFmtId="0" fontId="5" fillId="0" borderId="0" xfId="4" applyFont="1" applyFill="1"/>
    <xf numFmtId="2" fontId="8" fillId="0" borderId="0" xfId="4" applyNumberFormat="1" applyFill="1" applyBorder="1" applyAlignment="1">
      <alignment horizontal="left" vertical="top"/>
    </xf>
    <xf numFmtId="0" fontId="8" fillId="0" borderId="0" xfId="4" applyFill="1" applyBorder="1" applyAlignment="1">
      <alignment horizontal="left" vertical="top"/>
    </xf>
    <xf numFmtId="21" fontId="8" fillId="0" borderId="1" xfId="4" applyNumberFormat="1" applyFill="1" applyBorder="1"/>
    <xf numFmtId="0" fontId="5" fillId="7" borderId="4" xfId="4" applyFont="1" applyFill="1" applyBorder="1"/>
    <xf numFmtId="0" fontId="14" fillId="0" borderId="0" xfId="4" applyFont="1" applyAlignment="1">
      <alignment horizontal="left" vertical="top"/>
    </xf>
    <xf numFmtId="0" fontId="8" fillId="8" borderId="0" xfId="4" applyFill="1" applyBorder="1" applyAlignment="1">
      <alignment horizontal="left" vertical="top"/>
    </xf>
    <xf numFmtId="49" fontId="8" fillId="0" borderId="0" xfId="4" applyNumberFormat="1" applyFill="1" applyBorder="1" applyAlignment="1">
      <alignment horizontal="left" vertical="top"/>
    </xf>
    <xf numFmtId="49" fontId="8" fillId="0" borderId="0" xfId="4" applyNumberFormat="1" applyBorder="1" applyAlignment="1">
      <alignment horizontal="center"/>
    </xf>
    <xf numFmtId="49" fontId="8" fillId="0" borderId="0" xfId="4" applyNumberFormat="1" applyAlignment="1">
      <alignment horizontal="center"/>
    </xf>
    <xf numFmtId="49" fontId="8" fillId="8" borderId="2" xfId="4" applyNumberFormat="1" applyFill="1" applyBorder="1" applyAlignment="1">
      <alignment horizontal="center"/>
    </xf>
    <xf numFmtId="49" fontId="2" fillId="0" borderId="0" xfId="4" applyNumberFormat="1" applyFont="1" applyAlignment="1">
      <alignment horizontal="center"/>
    </xf>
    <xf numFmtId="49" fontId="8" fillId="0" borderId="0" xfId="4" applyNumberFormat="1" applyBorder="1" applyAlignment="1">
      <alignment horizontal="left" vertical="top"/>
    </xf>
    <xf numFmtId="49" fontId="5" fillId="0" borderId="2" xfId="4" applyNumberFormat="1" applyFont="1" applyBorder="1" applyAlignment="1">
      <alignment horizontal="left" vertical="top"/>
    </xf>
    <xf numFmtId="2" fontId="8" fillId="0" borderId="1" xfId="4" applyNumberFormat="1" applyFill="1" applyBorder="1"/>
    <xf numFmtId="2" fontId="8" fillId="0" borderId="0" xfId="4" applyNumberFormat="1" applyFill="1" applyBorder="1"/>
    <xf numFmtId="21" fontId="8" fillId="0" borderId="0" xfId="4" applyNumberFormat="1" applyFill="1" applyBorder="1"/>
    <xf numFmtId="0" fontId="8" fillId="0" borderId="0" xfId="4" applyFill="1" applyBorder="1"/>
    <xf numFmtId="2" fontId="16" fillId="0" borderId="2" xfId="4" applyNumberFormat="1" applyFont="1" applyFill="1" applyBorder="1"/>
    <xf numFmtId="0" fontId="8" fillId="0" borderId="2" xfId="4" applyBorder="1"/>
    <xf numFmtId="2" fontId="8" fillId="0" borderId="0" xfId="4" applyNumberFormat="1" applyFill="1"/>
    <xf numFmtId="0" fontId="16" fillId="0" borderId="1" xfId="4" applyFont="1" applyBorder="1"/>
    <xf numFmtId="2" fontId="16" fillId="0" borderId="1" xfId="4" applyNumberFormat="1" applyFont="1" applyFill="1" applyBorder="1"/>
    <xf numFmtId="2" fontId="16" fillId="0" borderId="1" xfId="4" applyNumberFormat="1" applyFont="1" applyBorder="1"/>
    <xf numFmtId="21" fontId="4" fillId="0" borderId="1" xfId="4" applyNumberFormat="1" applyFont="1" applyFill="1" applyBorder="1"/>
    <xf numFmtId="0" fontId="16" fillId="0" borderId="0" xfId="4" applyFont="1" applyFill="1" applyAlignment="1">
      <alignment horizontal="center"/>
    </xf>
    <xf numFmtId="49" fontId="8" fillId="0" borderId="0" xfId="4" applyNumberFormat="1" applyAlignment="1">
      <alignment horizontal="left" vertical="top"/>
    </xf>
    <xf numFmtId="0" fontId="16" fillId="0" borderId="0" xfId="4" applyFont="1"/>
    <xf numFmtId="2" fontId="16" fillId="0" borderId="0" xfId="4" applyNumberFormat="1" applyFont="1" applyFill="1"/>
    <xf numFmtId="21" fontId="4" fillId="0" borderId="0" xfId="4" applyNumberFormat="1" applyFont="1" applyFill="1"/>
    <xf numFmtId="0" fontId="9" fillId="2" borderId="0" xfId="4" applyFont="1" applyFill="1" applyAlignment="1">
      <alignment horizontal="left" vertical="top"/>
    </xf>
    <xf numFmtId="21" fontId="8" fillId="6" borderId="1" xfId="4" applyNumberFormat="1" applyFill="1" applyBorder="1"/>
    <xf numFmtId="164" fontId="10" fillId="0" borderId="0" xfId="4" applyNumberFormat="1" applyFont="1" applyFill="1" applyBorder="1" applyAlignment="1">
      <alignment horizontal="right"/>
    </xf>
    <xf numFmtId="2" fontId="10" fillId="0" borderId="0" xfId="4" applyNumberFormat="1" applyFont="1" applyFill="1" applyBorder="1" applyAlignment="1">
      <alignment horizontal="right"/>
    </xf>
    <xf numFmtId="164" fontId="10" fillId="0" borderId="0" xfId="4" applyNumberFormat="1" applyFont="1" applyBorder="1" applyAlignment="1">
      <alignment horizontal="right" vertical="top"/>
    </xf>
    <xf numFmtId="2" fontId="10" fillId="0" borderId="0" xfId="4" applyNumberFormat="1" applyFont="1" applyBorder="1" applyAlignment="1">
      <alignment horizontal="right" vertical="top"/>
    </xf>
    <xf numFmtId="165" fontId="10" fillId="0" borderId="0" xfId="4" applyNumberFormat="1" applyFont="1" applyFill="1" applyBorder="1" applyAlignment="1">
      <alignment horizontal="right"/>
    </xf>
    <xf numFmtId="0" fontId="16" fillId="0" borderId="3" xfId="4" applyNumberFormat="1" applyFont="1" applyFill="1" applyBorder="1" applyAlignment="1">
      <alignment horizontal="left" vertical="top"/>
    </xf>
    <xf numFmtId="1" fontId="16" fillId="0" borderId="3" xfId="4" applyNumberFormat="1" applyFont="1" applyFill="1" applyBorder="1" applyAlignment="1">
      <alignment horizontal="left" vertical="top"/>
    </xf>
    <xf numFmtId="166" fontId="16" fillId="0" borderId="3" xfId="4" applyNumberFormat="1" applyFont="1" applyFill="1" applyBorder="1" applyAlignment="1">
      <alignment horizontal="left" vertical="top"/>
    </xf>
    <xf numFmtId="0" fontId="5" fillId="2" borderId="4" xfId="4" applyFont="1" applyFill="1" applyBorder="1"/>
    <xf numFmtId="0" fontId="10" fillId="0" borderId="0" xfId="4" applyFont="1" applyAlignment="1">
      <alignment horizontal="left" vertical="top"/>
    </xf>
    <xf numFmtId="49" fontId="8" fillId="0" borderId="2" xfId="4" applyNumberFormat="1" applyBorder="1" applyAlignment="1">
      <alignment horizontal="center"/>
    </xf>
    <xf numFmtId="49" fontId="2" fillId="0" borderId="2" xfId="4" applyNumberFormat="1" applyFont="1" applyBorder="1" applyAlignment="1">
      <alignment horizontal="center"/>
    </xf>
    <xf numFmtId="49" fontId="8" fillId="0" borderId="2" xfId="4" applyNumberFormat="1" applyBorder="1" applyAlignment="1">
      <alignment horizontal="left" vertical="top"/>
    </xf>
    <xf numFmtId="0" fontId="0" fillId="9" borderId="0" xfId="0" applyFill="1"/>
    <xf numFmtId="0" fontId="0" fillId="10" borderId="0" xfId="0" applyFill="1"/>
    <xf numFmtId="0" fontId="0" fillId="11" borderId="0" xfId="0" applyFill="1"/>
    <xf numFmtId="21" fontId="0" fillId="0" borderId="0" xfId="0" applyNumberFormat="1"/>
    <xf numFmtId="0" fontId="18" fillId="0" borderId="0" xfId="0" applyFont="1" applyAlignment="1">
      <alignment horizontal="center" readingOrder="1"/>
    </xf>
    <xf numFmtId="0" fontId="1" fillId="0" borderId="0" xfId="0" applyFont="1" applyFill="1"/>
    <xf numFmtId="0" fontId="0" fillId="12" borderId="0" xfId="0" applyFill="1"/>
    <xf numFmtId="14" fontId="0" fillId="0" borderId="0" xfId="0" applyNumberFormat="1"/>
    <xf numFmtId="14" fontId="0" fillId="0" borderId="0" xfId="0" applyNumberFormat="1" applyFill="1"/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Fill="1"/>
    <xf numFmtId="0" fontId="0" fillId="0" borderId="0" xfId="0" applyNumberFormat="1" applyFill="1"/>
    <xf numFmtId="0" fontId="0" fillId="0" borderId="0" xfId="0" applyNumberFormat="1"/>
    <xf numFmtId="0" fontId="0" fillId="13" borderId="0" xfId="0" applyFill="1"/>
  </cellXfs>
  <cellStyles count="6">
    <cellStyle name="Hyperlink 2" xfId="2"/>
    <cellStyle name="Hyperlink 3" xfId="3"/>
    <cellStyle name="Lien hypertexte 2" xfId="5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549559239601"/>
          <c:y val="0.0474778135980005"/>
          <c:w val="0.763381331675468"/>
          <c:h val="0.7833839243670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.0"/>
            <c:backward val="50.0"/>
            <c:dispRSqr val="0"/>
            <c:dispEq val="1"/>
            <c:trendlineLbl>
              <c:layout>
                <c:manualLayout>
                  <c:x val="-0.283976833976836"/>
                  <c:y val="0.116646067975681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'Instr Bckgd'!$L$7:$P$7</c:f>
              <c:numCache>
                <c:formatCode>0.00</c:formatCode>
                <c:ptCount val="5"/>
                <c:pt idx="0">
                  <c:v>623.2998</c:v>
                </c:pt>
                <c:pt idx="1">
                  <c:v>509.9515</c:v>
                </c:pt>
                <c:pt idx="2">
                  <c:v>401.1823</c:v>
                </c:pt>
                <c:pt idx="3">
                  <c:v>338.9527</c:v>
                </c:pt>
                <c:pt idx="4">
                  <c:v>270.9735</c:v>
                </c:pt>
              </c:numCache>
            </c:numRef>
          </c:xVal>
          <c:yVal>
            <c:numRef>
              <c:f>'Instr Bckgd'!$L$8:$P$8</c:f>
              <c:numCache>
                <c:formatCode>0.00</c:formatCode>
                <c:ptCount val="5"/>
                <c:pt idx="0">
                  <c:v>11.1596</c:v>
                </c:pt>
                <c:pt idx="1">
                  <c:v>6.0176</c:v>
                </c:pt>
                <c:pt idx="2">
                  <c:v>2.9005</c:v>
                </c:pt>
                <c:pt idx="3">
                  <c:v>1.8729</c:v>
                </c:pt>
                <c:pt idx="4">
                  <c:v>1.024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axId val="-2064985984"/>
        <c:axId val="-2144662832"/>
      </c:scatterChart>
      <c:valAx>
        <c:axId val="-2064985984"/>
        <c:scaling>
          <c:orientation val="minMax"/>
          <c:max val="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fr-FR" sz="875" b="0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64532696"/>
              <c:y val="0.9169150791634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4662832"/>
        <c:crossesAt val="-5.0"/>
        <c:crossBetween val="midCat"/>
        <c:majorUnit val="100.0"/>
        <c:minorUnit val="50.0"/>
      </c:valAx>
      <c:valAx>
        <c:axId val="-2144662832"/>
        <c:scaling>
          <c:orientation val="minMax"/>
          <c:max val="15.0"/>
          <c:min val="-5.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0478874053786755"/>
              <c:y val="0.160237744475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64985984"/>
        <c:crossesAt val="0.0"/>
        <c:crossBetween val="midCat"/>
        <c:majorUnit val="2.0"/>
        <c:minorUnit val="1.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5" r="0.787401575" t="0.984251969" header="0.492125984500001" footer="0.4921259845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549559239601"/>
          <c:y val="0.0477611940298509"/>
          <c:w val="0.763381331675468"/>
          <c:h val="0.788059701492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'Instr Bckgd'!$I$23</c:f>
              <c:strCache>
                <c:ptCount val="1"/>
                <c:pt idx="0">
                  <c:v>2013-04-18 AB-01 Inst bckgd.DLD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dPt>
            <c:idx val="2"/>
            <c:bubble3D val="0"/>
            <c:spPr>
              <a:ln w="28575">
                <a:noFill/>
              </a:ln>
            </c:spPr>
          </c:dPt>
          <c:dPt>
            <c:idx val="3"/>
            <c:bubble3D val="0"/>
            <c:spPr>
              <a:ln w="28575">
                <a:noFill/>
              </a:ln>
            </c:spPr>
          </c:dPt>
          <c:dPt>
            <c:idx val="4"/>
            <c:bubble3D val="0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.0"/>
            <c:backward val="50.0"/>
            <c:dispRSqr val="0"/>
            <c:dispEq val="1"/>
            <c:trendlineLbl>
              <c:layout>
                <c:manualLayout>
                  <c:x val="-0.291698841698844"/>
                  <c:y val="0.015290541213993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'Instr Bckgd'!$L$30:$P$30</c:f>
              <c:numCache>
                <c:formatCode>0.00</c:formatCode>
                <c:ptCount val="5"/>
                <c:pt idx="0">
                  <c:v>579.3913</c:v>
                </c:pt>
                <c:pt idx="1">
                  <c:v>481.8484</c:v>
                </c:pt>
                <c:pt idx="2">
                  <c:v>392.9825</c:v>
                </c:pt>
                <c:pt idx="3">
                  <c:v>339.9102</c:v>
                </c:pt>
                <c:pt idx="4">
                  <c:v>274.1128</c:v>
                </c:pt>
              </c:numCache>
            </c:numRef>
          </c:xVal>
          <c:yVal>
            <c:numRef>
              <c:f>'Instr Bckgd'!$L$31:$P$31</c:f>
              <c:numCache>
                <c:formatCode>0.00</c:formatCode>
                <c:ptCount val="5"/>
                <c:pt idx="0">
                  <c:v>9.6921</c:v>
                </c:pt>
                <c:pt idx="1">
                  <c:v>5.5761</c:v>
                </c:pt>
                <c:pt idx="2">
                  <c:v>2.6865</c:v>
                </c:pt>
                <c:pt idx="3">
                  <c:v>2.1678</c:v>
                </c:pt>
                <c:pt idx="4">
                  <c:v>1.2967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422496"/>
        <c:axId val="-2102092000"/>
      </c:scatterChart>
      <c:valAx>
        <c:axId val="-2133422496"/>
        <c:scaling>
          <c:orientation val="minMax"/>
          <c:max val="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fr-FR" sz="875" b="0" i="1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64532696"/>
              <c:y val="0.916417915502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2092000"/>
        <c:crossesAt val="-5.0"/>
        <c:crossBetween val="midCat"/>
        <c:majorUnit val="100.0"/>
        <c:minorUnit val="50.0"/>
      </c:valAx>
      <c:valAx>
        <c:axId val="-2102092000"/>
        <c:scaling>
          <c:orientation val="minMax"/>
          <c:max val="15.0"/>
          <c:min val="-5.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fr-FR" sz="875" b="0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fr-FR" sz="875" b="0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r-FR" sz="875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0478874053786755"/>
              <c:y val="0.1611938023876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3422496"/>
        <c:crossesAt val="0.0"/>
        <c:crossBetween val="midCat"/>
        <c:majorUnit val="2.0"/>
        <c:minorUnit val="1.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5" r="0.787401575" t="0.984251969" header="0.492125984500001" footer="0.4921259845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1095375</xdr:colOff>
      <xdr:row>0</xdr:row>
      <xdr:rowOff>47625</xdr:rowOff>
    </xdr:from>
    <xdr:to>
      <xdr:col>7</xdr:col>
      <xdr:colOff>3000375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1123950</xdr:colOff>
      <xdr:row>21</xdr:row>
      <xdr:rowOff>57150</xdr:rowOff>
    </xdr:from>
    <xdr:to>
      <xdr:col>7</xdr:col>
      <xdr:colOff>3028950</xdr:colOff>
      <xdr:row>39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topLeftCell="H1" zoomScale="75" zoomScaleNormal="75" zoomScalePageLayoutView="75" workbookViewId="0">
      <selection activeCell="B54" sqref="B54"/>
    </sheetView>
  </sheetViews>
  <sheetFormatPr baseColWidth="10" defaultColWidth="11.5" defaultRowHeight="13" x14ac:dyDescent="0.15"/>
  <cols>
    <col min="1" max="1" width="9.5" style="10" customWidth="1"/>
    <col min="2" max="2" width="19" style="10" customWidth="1"/>
    <col min="3" max="6" width="9.6640625" style="10" customWidth="1"/>
    <col min="7" max="7" width="20.6640625" style="10" customWidth="1"/>
    <col min="8" max="8" width="50.6640625" style="9" customWidth="1"/>
    <col min="9" max="9" width="6.6640625" style="9" customWidth="1"/>
    <col min="10" max="10" width="22.6640625" style="9" customWidth="1"/>
    <col min="11" max="11" width="12.6640625" style="9" customWidth="1"/>
    <col min="12" max="31" width="8.6640625" style="9" customWidth="1"/>
    <col min="32" max="78" width="10.6640625" style="9" customWidth="1"/>
    <col min="79" max="16384" width="11.5" style="9"/>
  </cols>
  <sheetData>
    <row r="1" spans="1:31" s="96" customFormat="1" ht="12.75" customHeight="1" x14ac:dyDescent="0.15">
      <c r="A1" s="67" t="s">
        <v>71</v>
      </c>
      <c r="B1" s="98"/>
      <c r="C1" s="98"/>
      <c r="D1" s="98"/>
      <c r="E1" s="98"/>
      <c r="F1" s="98"/>
      <c r="G1" s="98"/>
      <c r="H1" s="73"/>
      <c r="I1" s="97"/>
      <c r="J1" s="73"/>
      <c r="K1" s="64" t="s">
        <v>70</v>
      </c>
      <c r="L1" s="96" t="s">
        <v>69</v>
      </c>
      <c r="M1" s="96" t="s">
        <v>68</v>
      </c>
      <c r="N1" s="96" t="s">
        <v>67</v>
      </c>
      <c r="O1" s="96" t="s">
        <v>66</v>
      </c>
      <c r="P1" s="96" t="s">
        <v>44</v>
      </c>
      <c r="Q1" s="96" t="s">
        <v>65</v>
      </c>
      <c r="R1" s="96" t="s">
        <v>64</v>
      </c>
      <c r="S1" s="96" t="s">
        <v>63</v>
      </c>
      <c r="T1" s="96" t="s">
        <v>62</v>
      </c>
      <c r="U1" s="96" t="s">
        <v>61</v>
      </c>
      <c r="V1" s="96" t="s">
        <v>60</v>
      </c>
      <c r="W1" s="96" t="s">
        <v>59</v>
      </c>
      <c r="X1" s="96" t="s">
        <v>58</v>
      </c>
      <c r="Y1" s="96" t="s">
        <v>55</v>
      </c>
      <c r="Z1" s="96" t="s">
        <v>57</v>
      </c>
      <c r="AA1" s="96" t="s">
        <v>56</v>
      </c>
      <c r="AB1" s="96" t="s">
        <v>79</v>
      </c>
      <c r="AC1" s="96" t="s">
        <v>54</v>
      </c>
      <c r="AD1" s="96" t="s">
        <v>53</v>
      </c>
      <c r="AE1" s="96" t="s">
        <v>52</v>
      </c>
    </row>
    <row r="2" spans="1:31" ht="12.75" customHeight="1" thickBot="1" x14ac:dyDescent="0.2">
      <c r="A2" s="61" t="s">
        <v>51</v>
      </c>
      <c r="B2" s="10" t="s">
        <v>50</v>
      </c>
      <c r="C2" s="60" t="s">
        <v>49</v>
      </c>
      <c r="E2" s="56"/>
      <c r="F2" s="55"/>
      <c r="G2" s="95" t="s">
        <v>48</v>
      </c>
      <c r="H2" s="17"/>
      <c r="I2" s="94" t="s">
        <v>47</v>
      </c>
      <c r="J2" s="40"/>
      <c r="K2" s="40"/>
      <c r="L2" s="40"/>
      <c r="M2" s="40"/>
      <c r="N2" s="40"/>
      <c r="O2" s="4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2.75" customHeight="1" x14ac:dyDescent="0.15">
      <c r="A3" s="10" t="str">
        <f>I2</f>
        <v>2013-04-18 AB-01 Inst bckgd.DLD</v>
      </c>
      <c r="B3" s="56"/>
      <c r="C3" s="56"/>
      <c r="F3" s="55"/>
      <c r="H3" s="54"/>
      <c r="I3" s="54"/>
      <c r="J3" s="51" t="s">
        <v>46</v>
      </c>
      <c r="K3" s="51" t="s">
        <v>45</v>
      </c>
      <c r="L3" s="53">
        <v>1</v>
      </c>
      <c r="M3" s="51">
        <v>2</v>
      </c>
      <c r="N3" s="51">
        <v>3</v>
      </c>
      <c r="O3" s="51">
        <v>4</v>
      </c>
      <c r="P3" s="52" t="s">
        <v>44</v>
      </c>
      <c r="Q3" s="52"/>
      <c r="R3" s="52"/>
      <c r="S3" s="52"/>
      <c r="T3" s="52"/>
      <c r="U3" s="52"/>
      <c r="V3" s="52"/>
      <c r="W3" s="52"/>
      <c r="X3" s="52"/>
      <c r="Y3" s="52"/>
      <c r="Z3" s="51"/>
      <c r="AA3" s="51"/>
      <c r="AB3" s="51"/>
      <c r="AC3" s="51"/>
      <c r="AD3" s="51"/>
      <c r="AE3" s="51"/>
    </row>
    <row r="4" spans="1:31" ht="12.75" customHeight="1" x14ac:dyDescent="0.15">
      <c r="A4" s="93" t="s">
        <v>78</v>
      </c>
      <c r="B4" s="92"/>
      <c r="C4" s="91"/>
      <c r="D4" s="91"/>
      <c r="E4" s="91"/>
      <c r="F4" s="91"/>
      <c r="G4" s="91"/>
      <c r="H4" s="17"/>
      <c r="I4" s="17"/>
      <c r="J4" s="46" t="s">
        <v>42</v>
      </c>
      <c r="K4" s="46"/>
      <c r="L4" s="45">
        <v>4.0127314814814817E-2</v>
      </c>
      <c r="M4" s="45">
        <v>5.8368055555555555E-2</v>
      </c>
      <c r="N4" s="45">
        <v>7.2407407407407406E-2</v>
      </c>
      <c r="O4" s="45">
        <v>8.3298611111111115E-2</v>
      </c>
      <c r="P4" s="45">
        <v>9.9664351851851851E-2</v>
      </c>
      <c r="Q4" s="45"/>
      <c r="R4" s="45"/>
      <c r="S4" s="45"/>
      <c r="T4" s="45"/>
      <c r="U4" s="45"/>
      <c r="V4" s="45"/>
      <c r="W4" s="45"/>
      <c r="X4" s="45"/>
      <c r="Y4" s="45"/>
      <c r="Z4" s="46"/>
      <c r="AA4" s="46"/>
      <c r="AB4" s="46"/>
      <c r="AC4" s="46"/>
      <c r="AD4" s="46"/>
      <c r="AE4" s="46"/>
    </row>
    <row r="5" spans="1:31" ht="12.75" customHeight="1" x14ac:dyDescent="0.2">
      <c r="B5" s="37" t="s">
        <v>77</v>
      </c>
      <c r="C5" s="88" t="s">
        <v>76</v>
      </c>
      <c r="D5" s="88" t="s">
        <v>75</v>
      </c>
      <c r="E5" s="87" t="s">
        <v>74</v>
      </c>
      <c r="F5" s="90" t="s">
        <v>73</v>
      </c>
      <c r="H5" s="17"/>
      <c r="I5" s="17"/>
      <c r="J5" s="45" t="s">
        <v>36</v>
      </c>
      <c r="K5" s="45"/>
      <c r="L5" s="45">
        <v>4.2303240740740738E-2</v>
      </c>
      <c r="M5" s="45">
        <v>6.0625000000000005E-2</v>
      </c>
      <c r="N5" s="45">
        <v>7.4282407407407408E-2</v>
      </c>
      <c r="O5" s="45">
        <v>8.4791666666666668E-2</v>
      </c>
      <c r="P5" s="45">
        <v>0.10214120370370371</v>
      </c>
      <c r="Q5" s="45"/>
      <c r="R5" s="45"/>
      <c r="S5" s="45"/>
      <c r="T5" s="45"/>
      <c r="U5" s="45"/>
      <c r="V5" s="45"/>
      <c r="W5" s="45"/>
      <c r="X5" s="45"/>
      <c r="Y5" s="45"/>
      <c r="Z5" s="46"/>
      <c r="AA5" s="46"/>
      <c r="AB5" s="46"/>
      <c r="AC5" s="46"/>
      <c r="AD5" s="46"/>
      <c r="AE5" s="46"/>
    </row>
    <row r="6" spans="1:31" ht="12.75" customHeight="1" x14ac:dyDescent="0.15">
      <c r="B6" s="37" t="s">
        <v>72</v>
      </c>
      <c r="C6" s="89" t="s">
        <v>34</v>
      </c>
      <c r="D6" s="88" t="s">
        <v>33</v>
      </c>
      <c r="E6" s="87" t="s">
        <v>32</v>
      </c>
      <c r="F6" s="86" t="s">
        <v>31</v>
      </c>
      <c r="H6" s="17"/>
      <c r="I6" s="40"/>
      <c r="J6" s="85" t="s">
        <v>30</v>
      </c>
      <c r="K6" s="85"/>
      <c r="L6" s="39">
        <v>94</v>
      </c>
      <c r="M6" s="39">
        <v>97</v>
      </c>
      <c r="N6" s="39">
        <v>81</v>
      </c>
      <c r="O6" s="39">
        <v>65</v>
      </c>
      <c r="P6" s="39">
        <v>107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12.75" customHeight="1" x14ac:dyDescent="0.15">
      <c r="A7" s="84" t="s">
        <v>29</v>
      </c>
      <c r="H7" s="31"/>
      <c r="I7" s="34"/>
      <c r="J7" s="83" t="s">
        <v>28</v>
      </c>
      <c r="K7" s="83" t="s">
        <v>25</v>
      </c>
      <c r="L7" s="82">
        <v>623.2998</v>
      </c>
      <c r="M7" s="82">
        <v>509.95150000000001</v>
      </c>
      <c r="N7" s="82">
        <v>401.1823</v>
      </c>
      <c r="O7" s="82">
        <v>338.95269999999999</v>
      </c>
      <c r="P7" s="82">
        <v>270.9735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1"/>
      <c r="AC7" s="81"/>
      <c r="AD7" s="81"/>
      <c r="AE7" s="81"/>
    </row>
    <row r="8" spans="1:31" ht="12.75" customHeight="1" x14ac:dyDescent="0.15">
      <c r="B8" s="80"/>
      <c r="C8" s="80"/>
      <c r="D8" s="80"/>
      <c r="E8" s="80"/>
      <c r="F8" s="80"/>
      <c r="G8" s="80"/>
      <c r="H8" s="31"/>
      <c r="I8" s="79" t="s">
        <v>24</v>
      </c>
      <c r="J8" s="78" t="s">
        <v>27</v>
      </c>
      <c r="K8" s="78" t="s">
        <v>22</v>
      </c>
      <c r="L8" s="76">
        <v>11.159599999999999</v>
      </c>
      <c r="M8" s="76">
        <v>6.0175999999999998</v>
      </c>
      <c r="N8" s="76">
        <v>2.9005000000000001</v>
      </c>
      <c r="O8" s="76">
        <v>1.8729</v>
      </c>
      <c r="P8" s="76">
        <v>1.024</v>
      </c>
      <c r="Q8" s="77"/>
      <c r="R8" s="76"/>
      <c r="S8" s="76"/>
      <c r="T8" s="76"/>
      <c r="U8" s="76"/>
      <c r="V8" s="77"/>
      <c r="W8" s="76"/>
      <c r="X8" s="15"/>
      <c r="Y8" s="15"/>
      <c r="Z8" s="76"/>
      <c r="AA8" s="76"/>
      <c r="AB8" s="75"/>
      <c r="AC8" s="75"/>
      <c r="AD8" s="75"/>
      <c r="AE8" s="75"/>
    </row>
    <row r="9" spans="1:31" s="35" customFormat="1" ht="12.75" customHeight="1" x14ac:dyDescent="0.15">
      <c r="A9" s="37"/>
      <c r="B9" s="37"/>
      <c r="C9" s="37"/>
      <c r="D9" s="37"/>
      <c r="E9" s="37"/>
      <c r="F9" s="37"/>
      <c r="G9" s="37"/>
      <c r="H9" s="9"/>
      <c r="I9" s="9"/>
      <c r="J9" s="35" t="s">
        <v>26</v>
      </c>
      <c r="K9" s="35" t="s">
        <v>25</v>
      </c>
      <c r="L9" s="36">
        <v>579.93690000000004</v>
      </c>
      <c r="M9" s="36">
        <v>482.07580000000002</v>
      </c>
      <c r="N9" s="36">
        <v>392.97640000000001</v>
      </c>
      <c r="O9" s="36">
        <v>339.90570000000002</v>
      </c>
      <c r="P9" s="35">
        <v>274.1755</v>
      </c>
    </row>
    <row r="10" spans="1:31" s="35" customFormat="1" ht="12.75" customHeight="1" x14ac:dyDescent="0.15">
      <c r="A10" s="37"/>
      <c r="B10" s="37"/>
      <c r="C10" s="37"/>
      <c r="D10" s="37"/>
      <c r="E10" s="37"/>
      <c r="F10" s="37"/>
      <c r="G10" s="37"/>
      <c r="H10" s="9"/>
      <c r="I10" s="9"/>
      <c r="J10" s="35" t="s">
        <v>23</v>
      </c>
      <c r="K10" s="35" t="s">
        <v>22</v>
      </c>
      <c r="L10" s="36">
        <v>10.255000000000001</v>
      </c>
      <c r="M10" s="36">
        <v>5.5556000000000001</v>
      </c>
      <c r="N10" s="36">
        <v>2.5638000000000001</v>
      </c>
      <c r="O10" s="36">
        <v>2.1463000000000001</v>
      </c>
      <c r="P10" s="35">
        <v>1.2233000000000001</v>
      </c>
    </row>
    <row r="11" spans="1:31" ht="12.75" customHeight="1" x14ac:dyDescent="0.15">
      <c r="H11" s="17"/>
      <c r="I11" s="17"/>
      <c r="J11" s="17" t="s">
        <v>21</v>
      </c>
      <c r="K11" s="17" t="s">
        <v>20</v>
      </c>
      <c r="L11" s="74">
        <v>24</v>
      </c>
      <c r="M11" s="74">
        <v>24</v>
      </c>
      <c r="N11" s="74">
        <v>23.9998</v>
      </c>
      <c r="O11" s="74">
        <v>24</v>
      </c>
      <c r="P11" s="9">
        <v>23.9999</v>
      </c>
    </row>
    <row r="12" spans="1:31" ht="12.75" customHeight="1" x14ac:dyDescent="0.15">
      <c r="H12" s="17"/>
      <c r="I12" s="17"/>
      <c r="J12" s="17" t="s">
        <v>19</v>
      </c>
      <c r="K12" s="17" t="s">
        <v>18</v>
      </c>
      <c r="L12" s="74">
        <v>102.4</v>
      </c>
      <c r="M12" s="74">
        <v>102.3</v>
      </c>
      <c r="N12" s="74">
        <v>102.3</v>
      </c>
      <c r="O12" s="74">
        <v>102.2</v>
      </c>
      <c r="P12" s="9">
        <v>102.2</v>
      </c>
    </row>
    <row r="13" spans="1:31" ht="12.75" customHeight="1" x14ac:dyDescent="0.15">
      <c r="H13" s="17"/>
      <c r="I13" s="40"/>
      <c r="J13" s="57" t="s">
        <v>17</v>
      </c>
      <c r="K13" s="57" t="s">
        <v>16</v>
      </c>
      <c r="L13" s="68">
        <v>-66.049000000000007</v>
      </c>
      <c r="M13" s="68">
        <v>-66.179000000000002</v>
      </c>
      <c r="N13" s="68">
        <v>-66.477000000000004</v>
      </c>
      <c r="O13" s="68">
        <v>-66.679900000000004</v>
      </c>
      <c r="P13" s="15">
        <v>-67.168899999999994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2.75" customHeight="1" x14ac:dyDescent="0.15">
      <c r="H14" s="17"/>
      <c r="I14" s="71"/>
      <c r="J14" s="70" t="s">
        <v>15</v>
      </c>
      <c r="K14" s="70"/>
      <c r="L14" s="69">
        <v>0</v>
      </c>
      <c r="M14" s="69">
        <v>0</v>
      </c>
      <c r="N14" s="69">
        <v>0</v>
      </c>
      <c r="O14" s="69">
        <v>0</v>
      </c>
      <c r="P14" s="9">
        <v>0</v>
      </c>
      <c r="Q14" s="72"/>
      <c r="R14" s="73"/>
      <c r="S14" s="73"/>
      <c r="T14" s="73"/>
      <c r="U14" s="73"/>
      <c r="V14" s="72"/>
    </row>
    <row r="15" spans="1:31" ht="12.75" customHeight="1" x14ac:dyDescent="0.15">
      <c r="H15" s="17"/>
      <c r="I15" s="71"/>
      <c r="J15" s="70" t="s">
        <v>14</v>
      </c>
      <c r="K15" s="70" t="s">
        <v>11</v>
      </c>
      <c r="L15" s="69">
        <v>0</v>
      </c>
      <c r="M15" s="69">
        <v>0</v>
      </c>
      <c r="N15" s="69">
        <v>0</v>
      </c>
      <c r="O15" s="69">
        <v>0</v>
      </c>
      <c r="P15" s="9">
        <v>0</v>
      </c>
      <c r="Q15" s="13"/>
      <c r="R15" s="13"/>
      <c r="S15" s="13"/>
      <c r="T15" s="13"/>
      <c r="U15" s="13"/>
      <c r="V15" s="13"/>
    </row>
    <row r="16" spans="1:31" ht="12.75" customHeight="1" x14ac:dyDescent="0.15">
      <c r="H16" s="17"/>
      <c r="I16" s="71"/>
      <c r="J16" s="70" t="s">
        <v>13</v>
      </c>
      <c r="K16" s="70"/>
      <c r="L16" s="69">
        <v>0</v>
      </c>
      <c r="M16" s="69">
        <v>0</v>
      </c>
      <c r="N16" s="69">
        <v>0</v>
      </c>
      <c r="O16" s="69">
        <v>0</v>
      </c>
      <c r="P16" s="9">
        <v>0</v>
      </c>
    </row>
    <row r="17" spans="1:38" ht="12.75" customHeight="1" x14ac:dyDescent="0.15">
      <c r="H17" s="17"/>
      <c r="I17" s="71"/>
      <c r="J17" s="70" t="s">
        <v>12</v>
      </c>
      <c r="K17" s="70" t="s">
        <v>11</v>
      </c>
      <c r="L17" s="69">
        <v>0</v>
      </c>
      <c r="M17" s="69">
        <v>0</v>
      </c>
      <c r="N17" s="69">
        <v>0</v>
      </c>
      <c r="O17" s="69">
        <v>0</v>
      </c>
      <c r="P17" s="9">
        <v>0</v>
      </c>
    </row>
    <row r="18" spans="1:38" ht="12.75" customHeight="1" x14ac:dyDescent="0.15">
      <c r="H18" s="17"/>
      <c r="I18" s="71"/>
      <c r="J18" s="70"/>
      <c r="K18" s="70"/>
      <c r="L18" s="69"/>
      <c r="M18" s="69"/>
      <c r="N18" s="69"/>
      <c r="O18" s="69"/>
    </row>
    <row r="19" spans="1:38" s="13" customFormat="1" ht="12.75" customHeight="1" x14ac:dyDescent="0.15">
      <c r="A19" s="18" t="s">
        <v>10</v>
      </c>
      <c r="B19" s="14" t="s">
        <v>9</v>
      </c>
      <c r="C19" s="14"/>
      <c r="D19" s="14"/>
      <c r="E19" s="14"/>
      <c r="F19" s="14"/>
      <c r="G19" s="14"/>
      <c r="H19" s="17"/>
      <c r="I19" s="71"/>
      <c r="J19" s="70"/>
      <c r="K19" s="70"/>
      <c r="L19" s="69"/>
      <c r="M19" s="69"/>
      <c r="N19" s="69"/>
      <c r="O19" s="69"/>
    </row>
    <row r="20" spans="1:38" s="13" customFormat="1" ht="12.75" customHeight="1" x14ac:dyDescent="0.15">
      <c r="A20" s="18"/>
      <c r="B20" s="14"/>
      <c r="C20" s="14"/>
      <c r="D20" s="14"/>
      <c r="E20" s="14"/>
      <c r="F20" s="14"/>
      <c r="G20" s="14"/>
      <c r="H20" s="17"/>
      <c r="I20" s="71"/>
      <c r="J20" s="70"/>
      <c r="K20" s="70"/>
      <c r="L20" s="69"/>
      <c r="M20" s="69"/>
      <c r="N20" s="69"/>
      <c r="O20" s="69"/>
    </row>
    <row r="21" spans="1:38" s="15" customFormat="1" ht="12.75" customHeight="1" x14ac:dyDescent="0.15">
      <c r="A21" s="16"/>
      <c r="B21" s="16"/>
      <c r="C21" s="16"/>
      <c r="D21" s="16"/>
      <c r="E21" s="16"/>
      <c r="F21" s="16"/>
      <c r="G21" s="16"/>
      <c r="H21" s="40"/>
      <c r="I21" s="40"/>
      <c r="J21" s="57"/>
      <c r="K21" s="57"/>
      <c r="L21" s="68"/>
      <c r="M21" s="68"/>
      <c r="N21" s="68"/>
      <c r="O21" s="68"/>
    </row>
    <row r="22" spans="1:38" s="62" customFormat="1" ht="12.75" customHeight="1" x14ac:dyDescent="0.15">
      <c r="A22" s="67" t="s">
        <v>71</v>
      </c>
      <c r="B22" s="66"/>
      <c r="C22" s="66"/>
      <c r="D22" s="66"/>
      <c r="E22" s="66"/>
      <c r="F22" s="66"/>
      <c r="G22" s="66"/>
      <c r="H22" s="9"/>
      <c r="I22" s="65"/>
      <c r="J22" s="12"/>
      <c r="K22" s="64" t="s">
        <v>70</v>
      </c>
      <c r="L22" s="63" t="s">
        <v>69</v>
      </c>
      <c r="M22" s="63" t="s">
        <v>68</v>
      </c>
      <c r="N22" s="63" t="s">
        <v>67</v>
      </c>
      <c r="O22" s="63" t="s">
        <v>66</v>
      </c>
      <c r="P22" s="63" t="s">
        <v>44</v>
      </c>
      <c r="Q22" s="63" t="s">
        <v>65</v>
      </c>
      <c r="R22" s="63" t="s">
        <v>64</v>
      </c>
      <c r="S22" s="63" t="s">
        <v>63</v>
      </c>
      <c r="T22" s="63" t="s">
        <v>62</v>
      </c>
      <c r="U22" s="63" t="s">
        <v>61</v>
      </c>
      <c r="V22" s="63" t="s">
        <v>60</v>
      </c>
      <c r="W22" s="63" t="s">
        <v>59</v>
      </c>
      <c r="X22" s="62" t="s">
        <v>58</v>
      </c>
      <c r="Y22" s="62" t="s">
        <v>55</v>
      </c>
      <c r="Z22" s="62" t="s">
        <v>57</v>
      </c>
      <c r="AA22" s="62" t="s">
        <v>56</v>
      </c>
      <c r="AB22" s="62" t="s">
        <v>55</v>
      </c>
      <c r="AC22" s="62" t="s">
        <v>54</v>
      </c>
      <c r="AD22" s="62" t="s">
        <v>53</v>
      </c>
      <c r="AE22" s="62" t="s">
        <v>52</v>
      </c>
    </row>
    <row r="23" spans="1:38" ht="12.75" customHeight="1" thickBot="1" x14ac:dyDescent="0.2">
      <c r="A23" s="61" t="s">
        <v>51</v>
      </c>
      <c r="B23" s="10" t="s">
        <v>50</v>
      </c>
      <c r="C23" s="60" t="s">
        <v>49</v>
      </c>
      <c r="E23" s="56"/>
      <c r="F23" s="55"/>
      <c r="G23" s="59" t="s">
        <v>48</v>
      </c>
      <c r="H23" s="17"/>
      <c r="I23" s="58" t="s">
        <v>47</v>
      </c>
      <c r="J23" s="57"/>
      <c r="K23" s="57"/>
      <c r="L23" s="40"/>
      <c r="M23" s="40"/>
      <c r="N23" s="40"/>
      <c r="O23" s="4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8" ht="12.75" customHeight="1" x14ac:dyDescent="0.15">
      <c r="A24" s="10" t="str">
        <f>I23</f>
        <v>2013-04-18 AB-01 Inst bckgd.DLD</v>
      </c>
      <c r="B24" s="56"/>
      <c r="C24" s="56"/>
      <c r="F24" s="55"/>
      <c r="H24" s="54"/>
      <c r="I24" s="54"/>
      <c r="J24" s="53" t="s">
        <v>46</v>
      </c>
      <c r="K24" s="53" t="s">
        <v>45</v>
      </c>
      <c r="L24" s="51">
        <v>1</v>
      </c>
      <c r="M24" s="51">
        <v>2</v>
      </c>
      <c r="N24" s="51">
        <v>3</v>
      </c>
      <c r="O24" s="51">
        <v>4</v>
      </c>
      <c r="P24" s="52" t="s">
        <v>44</v>
      </c>
      <c r="Q24" s="52"/>
      <c r="R24" s="52"/>
      <c r="S24" s="52"/>
      <c r="T24" s="52"/>
      <c r="U24" s="52"/>
      <c r="V24" s="52"/>
      <c r="W24" s="52"/>
      <c r="X24" s="52"/>
      <c r="Y24" s="52"/>
      <c r="Z24" s="51"/>
      <c r="AA24" s="51"/>
      <c r="AB24" s="51"/>
      <c r="AC24" s="51"/>
      <c r="AD24" s="51"/>
      <c r="AE24" s="51"/>
    </row>
    <row r="25" spans="1:38" ht="12.75" customHeight="1" x14ac:dyDescent="0.15">
      <c r="A25" s="50" t="s">
        <v>43</v>
      </c>
      <c r="B25" s="49"/>
      <c r="C25" s="48"/>
      <c r="D25" s="48"/>
      <c r="E25" s="48"/>
      <c r="F25" s="48"/>
      <c r="G25" s="48"/>
      <c r="H25" s="17"/>
      <c r="I25" s="17"/>
      <c r="J25" s="46" t="s">
        <v>42</v>
      </c>
      <c r="K25" s="46"/>
      <c r="L25" s="45">
        <v>4.1030092592592597E-2</v>
      </c>
      <c r="M25" s="45">
        <v>5.9120370370370372E-2</v>
      </c>
      <c r="N25" s="45">
        <v>7.2187500000000002E-2</v>
      </c>
      <c r="O25" s="45">
        <v>8.3298611111111115E-2</v>
      </c>
      <c r="P25" s="45">
        <v>0.10033564814814815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12"/>
      <c r="AG25" s="12"/>
      <c r="AH25" s="12"/>
      <c r="AI25" s="12"/>
      <c r="AJ25" s="12"/>
      <c r="AK25" s="12"/>
      <c r="AL25" s="12"/>
    </row>
    <row r="26" spans="1:38" ht="12.75" customHeight="1" x14ac:dyDescent="0.2">
      <c r="B26" s="37" t="s">
        <v>41</v>
      </c>
      <c r="C26" s="43" t="s">
        <v>40</v>
      </c>
      <c r="D26" s="43" t="s">
        <v>39</v>
      </c>
      <c r="E26" s="42" t="s">
        <v>38</v>
      </c>
      <c r="F26" s="47" t="s">
        <v>37</v>
      </c>
      <c r="H26" s="17"/>
      <c r="I26" s="17"/>
      <c r="J26" s="46" t="s">
        <v>36</v>
      </c>
      <c r="K26" s="46"/>
      <c r="L26" s="45">
        <v>4.2685185185185187E-2</v>
      </c>
      <c r="M26" s="45">
        <v>6.084490740740741E-2</v>
      </c>
      <c r="N26" s="45">
        <v>7.4513888888888893E-2</v>
      </c>
      <c r="O26" s="45">
        <v>8.4722222222222213E-2</v>
      </c>
      <c r="P26" s="45">
        <v>0.10259259259259258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12"/>
      <c r="AG26" s="12"/>
      <c r="AH26" s="12"/>
      <c r="AI26" s="12"/>
      <c r="AJ26" s="12"/>
      <c r="AK26" s="12"/>
      <c r="AL26" s="12"/>
    </row>
    <row r="27" spans="1:38" ht="12.75" customHeight="1" x14ac:dyDescent="0.15">
      <c r="B27" s="37" t="s">
        <v>35</v>
      </c>
      <c r="C27" s="44" t="s">
        <v>34</v>
      </c>
      <c r="D27" s="43" t="s">
        <v>33</v>
      </c>
      <c r="E27" s="42" t="s">
        <v>32</v>
      </c>
      <c r="F27" s="41" t="s">
        <v>31</v>
      </c>
      <c r="H27" s="17"/>
      <c r="I27" s="40"/>
      <c r="J27" s="39" t="s">
        <v>30</v>
      </c>
      <c r="K27" s="39"/>
      <c r="L27" s="39">
        <v>71</v>
      </c>
      <c r="M27" s="39">
        <v>74</v>
      </c>
      <c r="N27" s="39">
        <v>100</v>
      </c>
      <c r="O27" s="39">
        <v>62</v>
      </c>
      <c r="P27" s="39">
        <v>97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8" s="35" customFormat="1" ht="12.75" customHeight="1" x14ac:dyDescent="0.15">
      <c r="A28" s="38" t="s">
        <v>29</v>
      </c>
      <c r="B28" s="37"/>
      <c r="C28" s="37"/>
      <c r="D28" s="37"/>
      <c r="E28" s="37"/>
      <c r="F28" s="37"/>
      <c r="G28" s="37"/>
      <c r="H28" s="24"/>
      <c r="I28" s="24"/>
      <c r="J28" s="35" t="s">
        <v>28</v>
      </c>
      <c r="K28" s="35" t="s">
        <v>25</v>
      </c>
      <c r="L28" s="36">
        <v>622.68790000000001</v>
      </c>
      <c r="M28" s="36">
        <v>509.68990000000002</v>
      </c>
      <c r="N28" s="36">
        <v>401.18490000000003</v>
      </c>
      <c r="O28" s="36">
        <v>338.95710000000003</v>
      </c>
      <c r="P28" s="35">
        <v>270.91809999999998</v>
      </c>
    </row>
    <row r="29" spans="1:38" s="35" customFormat="1" ht="12.75" customHeight="1" x14ac:dyDescent="0.15">
      <c r="B29" s="37"/>
      <c r="C29" s="37"/>
      <c r="D29" s="37"/>
      <c r="E29" s="37"/>
      <c r="F29" s="37"/>
      <c r="G29" s="37"/>
      <c r="H29" s="24"/>
      <c r="I29" s="24"/>
      <c r="J29" s="35" t="s">
        <v>27</v>
      </c>
      <c r="K29" s="35" t="s">
        <v>22</v>
      </c>
      <c r="L29" s="36">
        <v>11.1272</v>
      </c>
      <c r="M29" s="36">
        <v>6.1487999999999996</v>
      </c>
      <c r="N29" s="36">
        <v>2.8759000000000001</v>
      </c>
      <c r="O29" s="36">
        <v>1.8794</v>
      </c>
      <c r="P29" s="35">
        <v>1.0969</v>
      </c>
    </row>
    <row r="30" spans="1:38" ht="12.75" customHeight="1" x14ac:dyDescent="0.15">
      <c r="H30" s="31"/>
      <c r="I30" s="34"/>
      <c r="J30" s="34" t="s">
        <v>26</v>
      </c>
      <c r="K30" s="34" t="s">
        <v>25</v>
      </c>
      <c r="L30" s="33">
        <v>579.3913</v>
      </c>
      <c r="M30" s="33">
        <v>481.84840000000003</v>
      </c>
      <c r="N30" s="33">
        <v>392.98250000000002</v>
      </c>
      <c r="O30" s="33">
        <v>339.91019999999997</v>
      </c>
      <c r="P30" s="33">
        <v>274.11279999999999</v>
      </c>
      <c r="Q30" s="33"/>
      <c r="R30" s="33"/>
      <c r="S30" s="33"/>
      <c r="T30" s="33"/>
      <c r="U30" s="33"/>
      <c r="V30" s="33"/>
      <c r="W30" s="33"/>
      <c r="X30" s="32"/>
      <c r="Y30" s="32"/>
      <c r="Z30" s="32"/>
      <c r="AA30" s="32"/>
      <c r="AB30" s="32"/>
      <c r="AC30" s="32"/>
      <c r="AD30" s="32"/>
      <c r="AE30" s="32"/>
    </row>
    <row r="31" spans="1:38" ht="12.75" customHeight="1" x14ac:dyDescent="0.15">
      <c r="H31" s="31"/>
      <c r="I31" s="30" t="s">
        <v>24</v>
      </c>
      <c r="J31" s="29" t="s">
        <v>23</v>
      </c>
      <c r="K31" s="29" t="s">
        <v>22</v>
      </c>
      <c r="L31" s="27">
        <v>9.6920999999999999</v>
      </c>
      <c r="M31" s="27">
        <v>5.5761000000000003</v>
      </c>
      <c r="N31" s="27">
        <v>2.6865000000000001</v>
      </c>
      <c r="O31" s="27">
        <v>2.1678000000000002</v>
      </c>
      <c r="P31" s="27">
        <v>1.2967</v>
      </c>
      <c r="Q31" s="27"/>
      <c r="R31" s="27"/>
      <c r="S31" s="27"/>
      <c r="T31" s="27"/>
      <c r="U31" s="27"/>
      <c r="V31" s="28"/>
      <c r="W31" s="27"/>
      <c r="X31" s="26"/>
      <c r="Y31" s="26"/>
      <c r="Z31" s="25"/>
      <c r="AA31" s="25"/>
      <c r="AB31" s="25"/>
      <c r="AC31" s="25"/>
      <c r="AD31" s="25"/>
      <c r="AE31" s="25"/>
    </row>
    <row r="32" spans="1:38" ht="12.75" customHeight="1" x14ac:dyDescent="0.15">
      <c r="H32" s="24"/>
      <c r="I32" s="24"/>
      <c r="J32" s="24" t="s">
        <v>21</v>
      </c>
      <c r="K32" s="24" t="s">
        <v>20</v>
      </c>
      <c r="L32" s="23">
        <v>24.0001</v>
      </c>
      <c r="M32" s="23">
        <v>24</v>
      </c>
      <c r="N32" s="23">
        <v>23.9998</v>
      </c>
      <c r="O32" s="23">
        <v>23.9999</v>
      </c>
      <c r="P32" s="9">
        <v>23.9999</v>
      </c>
    </row>
    <row r="33" spans="1:31" ht="12.75" customHeight="1" x14ac:dyDescent="0.15">
      <c r="J33" s="9" t="s">
        <v>19</v>
      </c>
      <c r="K33" s="9" t="s">
        <v>18</v>
      </c>
      <c r="L33" s="20">
        <v>102.4</v>
      </c>
      <c r="M33" s="20">
        <v>102.3</v>
      </c>
      <c r="N33" s="20">
        <v>102.3</v>
      </c>
      <c r="O33" s="20">
        <v>102.2</v>
      </c>
      <c r="P33" s="9">
        <v>102.2</v>
      </c>
    </row>
    <row r="34" spans="1:31" s="20" customFormat="1" ht="12.75" customHeight="1" x14ac:dyDescent="0.15">
      <c r="A34" s="22"/>
      <c r="B34" s="22"/>
      <c r="C34" s="22"/>
      <c r="D34" s="22"/>
      <c r="E34" s="22"/>
      <c r="F34" s="22"/>
      <c r="G34" s="22"/>
      <c r="H34" s="9"/>
      <c r="I34" s="15"/>
      <c r="J34" s="15" t="s">
        <v>17</v>
      </c>
      <c r="K34" s="15" t="s">
        <v>16</v>
      </c>
      <c r="L34" s="21">
        <v>-66.055300000000003</v>
      </c>
      <c r="M34" s="21">
        <v>-66.186000000000007</v>
      </c>
      <c r="N34" s="21">
        <v>-66.484499999999997</v>
      </c>
      <c r="O34" s="21">
        <v>-66.686800000000005</v>
      </c>
      <c r="P34" s="21">
        <v>-67.165700000000001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2.75" customHeight="1" x14ac:dyDescent="0.15">
      <c r="J35" s="9" t="s">
        <v>15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V35" s="19"/>
    </row>
    <row r="36" spans="1:31" ht="12.75" customHeight="1" x14ac:dyDescent="0.15">
      <c r="J36" s="9" t="s">
        <v>14</v>
      </c>
      <c r="K36" s="9" t="s">
        <v>11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V36" s="13"/>
    </row>
    <row r="37" spans="1:31" ht="12.75" customHeight="1" x14ac:dyDescent="0.15">
      <c r="J37" s="9" t="s">
        <v>13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31" ht="12.75" customHeight="1" x14ac:dyDescent="0.15">
      <c r="J38" s="9" t="s">
        <v>12</v>
      </c>
      <c r="K38" s="9" t="s">
        <v>11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31" ht="12.75" customHeight="1" x14ac:dyDescent="0.15"/>
    <row r="40" spans="1:31" s="13" customFormat="1" ht="12.75" customHeight="1" x14ac:dyDescent="0.15">
      <c r="A40" s="18" t="s">
        <v>10</v>
      </c>
      <c r="B40" s="17" t="s">
        <v>9</v>
      </c>
      <c r="C40" s="14"/>
      <c r="D40" s="14"/>
      <c r="E40" s="14"/>
      <c r="F40" s="14"/>
      <c r="G40" s="14"/>
      <c r="H40" s="9"/>
      <c r="I40" s="9"/>
      <c r="J40" s="9"/>
      <c r="K40" s="9"/>
      <c r="L40" s="9"/>
      <c r="M40" s="9"/>
      <c r="N40" s="9"/>
      <c r="O40" s="9"/>
    </row>
    <row r="41" spans="1:31" s="13" customFormat="1" ht="12.75" customHeight="1" x14ac:dyDescent="0.15">
      <c r="A41" s="18"/>
      <c r="B41" s="17"/>
      <c r="C41" s="14"/>
      <c r="D41" s="14"/>
      <c r="E41" s="14"/>
      <c r="F41" s="14"/>
      <c r="G41" s="14"/>
      <c r="H41" s="9"/>
      <c r="I41" s="9"/>
      <c r="J41" s="9"/>
      <c r="K41" s="9"/>
      <c r="L41" s="9"/>
      <c r="M41" s="9"/>
      <c r="N41" s="9"/>
      <c r="O41" s="9"/>
    </row>
    <row r="42" spans="1:31" s="15" customFormat="1" ht="12.75" customHeight="1" x14ac:dyDescent="0.15">
      <c r="A42" s="16"/>
      <c r="B42" s="16"/>
      <c r="C42" s="16"/>
      <c r="D42" s="16"/>
      <c r="E42" s="16"/>
      <c r="F42" s="16"/>
      <c r="G42" s="16"/>
    </row>
    <row r="43" spans="1:31" x14ac:dyDescent="0.15">
      <c r="A43" s="10" t="s">
        <v>88</v>
      </c>
      <c r="B43" s="103" t="s">
        <v>89</v>
      </c>
    </row>
    <row r="45" spans="1:31" x14ac:dyDescent="0.15">
      <c r="B45" s="103" t="s">
        <v>90</v>
      </c>
    </row>
    <row r="51" spans="1:2" x14ac:dyDescent="0.15">
      <c r="A51" s="11" t="s">
        <v>91</v>
      </c>
      <c r="B51" s="103" t="s">
        <v>92</v>
      </c>
    </row>
    <row r="54" spans="1:2" x14ac:dyDescent="0.15">
      <c r="B54" s="103" t="s">
        <v>93</v>
      </c>
    </row>
  </sheetData>
  <pageMargins left="0.78740157480314965" right="0.78740157480314965" top="0.78740157480314965" bottom="0.47244094488188981" header="0.39370078740157483" footer="0.31496062992125984"/>
  <pageSetup paperSize="9" orientation="landscape" r:id="rId1"/>
  <headerFooter alignWithMargins="0">
    <oddHeader>&amp;L&amp;F; &amp;A&amp;C&amp;P / &amp;N&amp;R&amp;G</oddHeader>
    <oddFooter>&amp;L
&amp;D&amp;R
www.oroboros.at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134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x14ac:dyDescent="0.2">
      <c r="A2" t="s">
        <v>119</v>
      </c>
      <c r="B2" s="106">
        <v>41396</v>
      </c>
      <c r="C2" s="6">
        <v>16.340400000000002</v>
      </c>
      <c r="D2" s="6">
        <v>142.49079999999998</v>
      </c>
      <c r="E2" s="6">
        <v>163.68430000000001</v>
      </c>
      <c r="F2" s="6">
        <v>224.8458</v>
      </c>
      <c r="G2" s="6">
        <v>229.2807</v>
      </c>
      <c r="H2" s="6">
        <v>66.512200000000007</v>
      </c>
      <c r="I2">
        <v>1042.9879000000001</v>
      </c>
      <c r="J2">
        <f>D2/C2</f>
        <v>8.7201537294068654</v>
      </c>
      <c r="K2">
        <f>E2/D2</f>
        <v>1.1487359183891173</v>
      </c>
      <c r="L2">
        <f>G2/F2</f>
        <v>1.0197241843076454</v>
      </c>
      <c r="M2">
        <v>2.5130976091481995E-2</v>
      </c>
      <c r="N2">
        <f>C2/M2</f>
        <v>650.2095239165219</v>
      </c>
      <c r="O2">
        <f>D2/M2</f>
        <v>5669.9270048765211</v>
      </c>
      <c r="P2">
        <f>E2/M2</f>
        <v>6513.2488051460878</v>
      </c>
      <c r="Q2">
        <f>F2/M2</f>
        <v>8946.9584938330445</v>
      </c>
      <c r="R2">
        <f>G2/M2</f>
        <v>9123.4299521582616</v>
      </c>
      <c r="S2">
        <f>H2/M2</f>
        <v>2646.6222305843485</v>
      </c>
      <c r="T2">
        <f>I2/M2</f>
        <v>41502.084765960011</v>
      </c>
      <c r="U2">
        <f>C2/I2</f>
        <v>1.5666912339059737E-2</v>
      </c>
      <c r="V2">
        <f>D2/I2</f>
        <v>0.13661788406174219</v>
      </c>
      <c r="W2">
        <f>E2/I2</f>
        <v>0.15693787051604338</v>
      </c>
      <c r="X2">
        <f>F2/I2</f>
        <v>0.21557853163972465</v>
      </c>
      <c r="Y2">
        <f>G2/I2</f>
        <v>0.21983064233055818</v>
      </c>
      <c r="Z2">
        <f>H2/I2</f>
        <v>6.3770826104502271E-2</v>
      </c>
    </row>
    <row r="3" spans="1:26" x14ac:dyDescent="0.2">
      <c r="A3" t="s">
        <v>115</v>
      </c>
      <c r="B3" s="106">
        <v>41396</v>
      </c>
      <c r="C3" s="7">
        <v>17.463100000000001</v>
      </c>
      <c r="D3" s="7">
        <v>157.83550000000002</v>
      </c>
      <c r="E3" s="7">
        <v>172.12970000000001</v>
      </c>
      <c r="F3" s="7">
        <v>190.89110000000002</v>
      </c>
      <c r="G3" s="7">
        <v>191.66070000000002</v>
      </c>
      <c r="H3" s="7">
        <v>104.1606</v>
      </c>
      <c r="I3">
        <v>1056.6660999999999</v>
      </c>
      <c r="J3">
        <f>D3/C3</f>
        <v>9.0382291803860717</v>
      </c>
      <c r="K3">
        <f>E3/D3</f>
        <v>1.0905639098935282</v>
      </c>
      <c r="L3">
        <f>G3/F3</f>
        <v>1.0040316180272417</v>
      </c>
      <c r="M3">
        <v>3.9675927028035018E-2</v>
      </c>
      <c r="N3">
        <f>C3/M3</f>
        <v>440.14346501999995</v>
      </c>
      <c r="O3">
        <f>D3/M3</f>
        <v>3978.1175090999996</v>
      </c>
      <c r="P3">
        <f>E3/M3</f>
        <v>4338.391384739999</v>
      </c>
      <c r="Q3">
        <f>F3/M3</f>
        <v>4811.2574626199994</v>
      </c>
      <c r="R3">
        <f>G3/M3</f>
        <v>4830.6546149399992</v>
      </c>
      <c r="S3">
        <f>H3/M3</f>
        <v>2625.2845945199997</v>
      </c>
      <c r="T3">
        <f>I3/M3</f>
        <v>26632.423717619993</v>
      </c>
      <c r="U3">
        <f>C3/I3</f>
        <v>1.6526601922783369E-2</v>
      </c>
      <c r="V3">
        <f>D3/I3</f>
        <v>0.14937121575112519</v>
      </c>
      <c r="W3">
        <f>E3/I3</f>
        <v>0.16289885707509688</v>
      </c>
      <c r="X3">
        <f>F3/I3</f>
        <v>0.18065413473565589</v>
      </c>
      <c r="Y3">
        <f>G3/I3</f>
        <v>0.18138246320195192</v>
      </c>
      <c r="Z3">
        <f>H3/I3</f>
        <v>9.8574753178889724E-2</v>
      </c>
    </row>
    <row r="4" spans="1:26" s="8" customFormat="1" x14ac:dyDescent="0.2">
      <c r="A4" s="8" t="s">
        <v>116</v>
      </c>
      <c r="B4" s="106">
        <v>41396</v>
      </c>
      <c r="C4" s="8">
        <v>19.006499999999999</v>
      </c>
      <c r="D4" s="8">
        <v>256.988</v>
      </c>
      <c r="E4" s="8">
        <v>280.66379999999998</v>
      </c>
      <c r="F4" s="8">
        <v>313.19389999999999</v>
      </c>
      <c r="G4" s="8">
        <v>317.05410000000001</v>
      </c>
      <c r="H4" s="8">
        <v>127.60680000000001</v>
      </c>
      <c r="I4">
        <v>1107.8974000000001</v>
      </c>
      <c r="J4">
        <f>D4/C4</f>
        <v>13.521058585220846</v>
      </c>
      <c r="K4">
        <f>E4/D4</f>
        <v>1.092128037106791</v>
      </c>
      <c r="L4">
        <f>G4/F4</f>
        <v>1.0123252719800737</v>
      </c>
      <c r="M4" s="8">
        <v>3.3943909473089263E-2</v>
      </c>
      <c r="N4">
        <f>C4/M4</f>
        <v>559.93844831186448</v>
      </c>
      <c r="O4">
        <f>D4/M4</f>
        <v>7570.9605637423738</v>
      </c>
      <c r="P4">
        <f>E4/M4</f>
        <v>8268.4582994928824</v>
      </c>
      <c r="Q4">
        <f>F4/M4</f>
        <v>9226.8069548176281</v>
      </c>
      <c r="R4">
        <f>G4/M4</f>
        <v>9340.5298600433907</v>
      </c>
      <c r="S4">
        <f>H4/M4</f>
        <v>3759.3430450657634</v>
      </c>
      <c r="T4">
        <f>I4/M4</f>
        <v>32639.063007115939</v>
      </c>
      <c r="U4">
        <f>C4/I4</f>
        <v>1.7155469450510486E-2</v>
      </c>
      <c r="V4">
        <f>D4/I4</f>
        <v>0.23196010749731877</v>
      </c>
      <c r="W4">
        <f>E4/I4</f>
        <v>0.253330136888127</v>
      </c>
      <c r="X4">
        <f>F4/I4</f>
        <v>0.28269215181839036</v>
      </c>
      <c r="Y4">
        <f>G4/I4</f>
        <v>0.28617640947618433</v>
      </c>
      <c r="Z4">
        <f>H4/I4</f>
        <v>0.11517925757385115</v>
      </c>
    </row>
    <row r="5" spans="1:26" s="8" customFormat="1" x14ac:dyDescent="0.2">
      <c r="A5" s="8" t="s">
        <v>117</v>
      </c>
      <c r="B5" s="106">
        <v>41396</v>
      </c>
      <c r="C5" s="8">
        <v>17.624300000000002</v>
      </c>
      <c r="D5" s="8">
        <v>210.93199999999999</v>
      </c>
      <c r="E5" s="8">
        <v>216.94140000000002</v>
      </c>
      <c r="F5" s="8">
        <v>262.95209999999997</v>
      </c>
      <c r="G5" s="8">
        <v>264.31110000000001</v>
      </c>
      <c r="H5" s="8">
        <v>113.30719999999999</v>
      </c>
      <c r="I5">
        <v>1472.1291000000001</v>
      </c>
      <c r="J5">
        <f>D5/C5</f>
        <v>11.968248384332993</v>
      </c>
      <c r="K5">
        <f>E5/D5</f>
        <v>1.028489750251266</v>
      </c>
      <c r="L5">
        <f>G5/F5</f>
        <v>1.0051682416683496</v>
      </c>
      <c r="M5" s="8">
        <v>4.4671160244386027E-2</v>
      </c>
      <c r="N5">
        <f>C5/M5</f>
        <v>394.5341894766413</v>
      </c>
      <c r="O5">
        <f>D5/M5</f>
        <v>4721.8831757679391</v>
      </c>
      <c r="P5">
        <f>E5/M5</f>
        <v>4856.4084481612217</v>
      </c>
      <c r="Q5">
        <f>F5/M5</f>
        <v>5886.3951274479386</v>
      </c>
      <c r="R5">
        <f>G5/M5</f>
        <v>5916.817440021985</v>
      </c>
      <c r="S5">
        <f>H5/M5</f>
        <v>2536.473182700458</v>
      </c>
      <c r="T5">
        <f>I5/M5</f>
        <v>32954.798844406723</v>
      </c>
      <c r="U5">
        <f>C5/I5</f>
        <v>1.1971979903121269E-2</v>
      </c>
      <c r="V5">
        <f>D5/I5</f>
        <v>0.14328362913279818</v>
      </c>
      <c r="W5">
        <f>E5/I5</f>
        <v>0.14736574394188662</v>
      </c>
      <c r="X5">
        <f>F5/I5</f>
        <v>0.17862027182262749</v>
      </c>
      <c r="Y5">
        <f>G5/I5</f>
        <v>0.17954342455427313</v>
      </c>
      <c r="Z5">
        <f>H5/I5</f>
        <v>7.6968249591696805E-2</v>
      </c>
    </row>
    <row r="6" spans="1:26" s="8" customFormat="1" x14ac:dyDescent="0.2">
      <c r="A6" s="8" t="s">
        <v>118</v>
      </c>
      <c r="B6" s="106">
        <v>41396</v>
      </c>
      <c r="C6" s="8">
        <v>19.133500000000002</v>
      </c>
      <c r="D6" s="8">
        <v>256.48599999999999</v>
      </c>
      <c r="E6" s="8">
        <v>274.51670000000001</v>
      </c>
      <c r="F6" s="8">
        <v>315.49040000000002</v>
      </c>
      <c r="G6" s="8">
        <v>327.29239999999999</v>
      </c>
      <c r="H6" s="8">
        <v>123.5176</v>
      </c>
      <c r="I6">
        <v>1500.9209000000001</v>
      </c>
      <c r="J6">
        <f>D6/C6</f>
        <v>13.405074868685812</v>
      </c>
      <c r="K6">
        <f>E6/D6</f>
        <v>1.0702989636861273</v>
      </c>
      <c r="L6">
        <f>G6/F6</f>
        <v>1.0374084282754721</v>
      </c>
      <c r="M6" s="8">
        <v>3.6552384207132374E-2</v>
      </c>
      <c r="N6">
        <f>C6/M6</f>
        <v>523.45422644869575</v>
      </c>
      <c r="O6">
        <f>D6/M6</f>
        <v>7016.9430958747835</v>
      </c>
      <c r="P6">
        <f>E6/M6</f>
        <v>7510.2269237593064</v>
      </c>
      <c r="Q6">
        <f>F6/M6</f>
        <v>8631.1852658420885</v>
      </c>
      <c r="R6">
        <f>G6/M6</f>
        <v>8954.0643407916541</v>
      </c>
      <c r="S6">
        <f>H6/M6</f>
        <v>3379.194071173566</v>
      </c>
      <c r="T6">
        <f>I6/M6</f>
        <v>41062.188761605576</v>
      </c>
      <c r="U6">
        <f>C6/I6</f>
        <v>1.2747840342552363E-2</v>
      </c>
      <c r="V6">
        <f>D6/I6</f>
        <v>0.1708857542059678</v>
      </c>
      <c r="W6">
        <f>E6/I6</f>
        <v>0.18289884563536959</v>
      </c>
      <c r="X6">
        <f>F6/I6</f>
        <v>0.21019788584461713</v>
      </c>
      <c r="Y6">
        <f>G6/I6</f>
        <v>0.21806105838089135</v>
      </c>
      <c r="Z6">
        <f>H6/I6</f>
        <v>8.2294543303381276E-2</v>
      </c>
    </row>
    <row r="7" spans="1:26" s="8" customFormat="1" x14ac:dyDescent="0.2">
      <c r="A7" s="8" t="s">
        <v>121</v>
      </c>
      <c r="B7" s="106">
        <v>41400</v>
      </c>
      <c r="C7" s="8">
        <v>19.96329999999999</v>
      </c>
      <c r="D7" s="8">
        <v>233.20650000000001</v>
      </c>
      <c r="E7" s="8">
        <v>233.29129999999998</v>
      </c>
      <c r="F7" s="8">
        <v>353.14060000000001</v>
      </c>
      <c r="G7" s="8">
        <v>357.84769999999997</v>
      </c>
      <c r="H7" s="8">
        <v>173.06829999999999</v>
      </c>
      <c r="I7">
        <v>1416.5355</v>
      </c>
      <c r="J7">
        <f>D7/C7</f>
        <v>11.681761031492796</v>
      </c>
      <c r="K7">
        <f>E7/D7</f>
        <v>1.0003636262282569</v>
      </c>
      <c r="L7">
        <f>G7/F7</f>
        <v>1.013329251861723</v>
      </c>
      <c r="M7" s="8">
        <v>1.9168251242102679E-2</v>
      </c>
      <c r="N7">
        <f>C7/M7</f>
        <v>1041.4773756799996</v>
      </c>
      <c r="O7">
        <f>D7/M7</f>
        <v>12166.289822400002</v>
      </c>
      <c r="P7">
        <f>E7/M7</f>
        <v>12170.713804479999</v>
      </c>
      <c r="Q7">
        <f>F7/M7</f>
        <v>18423.203845760003</v>
      </c>
      <c r="R7">
        <f>G7/M7</f>
        <v>18668.771369919999</v>
      </c>
      <c r="S7">
        <f>H7/M7</f>
        <v>9028.9039836800002</v>
      </c>
      <c r="T7">
        <f>I7/M7</f>
        <v>73900.090420799999</v>
      </c>
      <c r="U7">
        <f>C7/I7</f>
        <v>1.4093046026732114E-2</v>
      </c>
      <c r="V7">
        <f>D7/I7</f>
        <v>0.16463159589011359</v>
      </c>
      <c r="W7">
        <f>E7/I7</f>
        <v>0.16469146025637901</v>
      </c>
      <c r="X7">
        <f>F7/I7</f>
        <v>0.24929879978299169</v>
      </c>
      <c r="Y7">
        <f>G7/I7</f>
        <v>0.25262176627412442</v>
      </c>
      <c r="Z7">
        <f>H7/I7</f>
        <v>0.12217717099218481</v>
      </c>
    </row>
    <row r="8" spans="1:26" x14ac:dyDescent="0.2">
      <c r="A8" s="8" t="s">
        <v>122</v>
      </c>
      <c r="B8" s="106">
        <v>41401</v>
      </c>
      <c r="C8">
        <v>15.267099999999999</v>
      </c>
      <c r="D8">
        <v>169.87649999999999</v>
      </c>
      <c r="E8">
        <v>194.3073</v>
      </c>
      <c r="F8">
        <v>254.36410000000001</v>
      </c>
      <c r="G8">
        <v>270.1961</v>
      </c>
      <c r="H8">
        <v>94.291799999999995</v>
      </c>
      <c r="I8">
        <v>1186.4702</v>
      </c>
      <c r="J8">
        <f>D8/C8</f>
        <v>11.12696582848085</v>
      </c>
      <c r="K8">
        <f>E8/D8</f>
        <v>1.1438150656506345</v>
      </c>
      <c r="L8">
        <f>G8/F8</f>
        <v>1.0622414876942148</v>
      </c>
      <c r="M8">
        <v>2.1942266211297353E-2</v>
      </c>
      <c r="N8">
        <f>C8/M8</f>
        <v>695.78501386239998</v>
      </c>
      <c r="O8">
        <f>D8/M8</f>
        <v>7741.9760732159993</v>
      </c>
      <c r="P8">
        <f>E8/M8</f>
        <v>8855.3888704511992</v>
      </c>
      <c r="Q8">
        <f>F8/M8</f>
        <v>11592.4261218304</v>
      </c>
      <c r="R8">
        <f>G8/M8</f>
        <v>12313.9559696384</v>
      </c>
      <c r="S8">
        <f>H8/M8</f>
        <v>4297.2680712191996</v>
      </c>
      <c r="T8">
        <f>I8/M8</f>
        <v>54072.363746508796</v>
      </c>
      <c r="U8">
        <f>C8/I8</f>
        <v>1.2867664101466687E-2</v>
      </c>
      <c r="V8">
        <f>D8/I8</f>
        <v>0.14317805874938958</v>
      </c>
      <c r="W8">
        <f>E8/I8</f>
        <v>0.16376922066816343</v>
      </c>
      <c r="X8">
        <f>F8/I8</f>
        <v>0.21438726400376512</v>
      </c>
      <c r="Y8">
        <f>G8/I8</f>
        <v>0.22773104625805182</v>
      </c>
      <c r="Z8">
        <f>H8/I8</f>
        <v>7.9472539639006523E-2</v>
      </c>
    </row>
    <row r="9" spans="1:26" x14ac:dyDescent="0.2">
      <c r="A9" s="8" t="s">
        <v>120</v>
      </c>
      <c r="B9" s="106">
        <v>41401</v>
      </c>
      <c r="C9">
        <v>19.502299999999991</v>
      </c>
      <c r="D9">
        <v>220.25080000000003</v>
      </c>
      <c r="E9">
        <v>224.89249999999998</v>
      </c>
      <c r="F9">
        <v>281.24009999999998</v>
      </c>
      <c r="G9">
        <v>287.50970000000001</v>
      </c>
      <c r="H9">
        <v>117.97199999999999</v>
      </c>
      <c r="I9">
        <v>1227.0147999999999</v>
      </c>
      <c r="J9">
        <f>D9/C9</f>
        <v>11.293580757141472</v>
      </c>
      <c r="K9">
        <f>E9/D9</f>
        <v>1.0210746113067464</v>
      </c>
      <c r="L9">
        <f>G9/F9</f>
        <v>1.0222926958140039</v>
      </c>
      <c r="M9">
        <v>2.4077568061192996E-2</v>
      </c>
      <c r="N9">
        <f>C9/M9</f>
        <v>809.9779824289152</v>
      </c>
      <c r="O9">
        <f>D9/M9</f>
        <v>9147.5517560674707</v>
      </c>
      <c r="P9">
        <f>E9/M9</f>
        <v>9340.3328537349389</v>
      </c>
      <c r="Q9">
        <f>F9/M9</f>
        <v>11680.585816857831</v>
      </c>
      <c r="R9">
        <f>G9/M9</f>
        <v>11940.97756340241</v>
      </c>
      <c r="S9">
        <f>H9/M9</f>
        <v>4899.6642725783131</v>
      </c>
      <c r="T9">
        <f>I9/M9</f>
        <v>50960.910872790359</v>
      </c>
      <c r="U9">
        <f>C9/I9</f>
        <v>1.5894103314809237E-2</v>
      </c>
      <c r="V9">
        <f>D9/I9</f>
        <v>0.17950133934814808</v>
      </c>
      <c r="W9">
        <f>E9/I9</f>
        <v>0.1832842603039507</v>
      </c>
      <c r="X9">
        <f>F9/I9</f>
        <v>0.22920677077407706</v>
      </c>
      <c r="Y9">
        <f>G9/I9</f>
        <v>0.23431640759345365</v>
      </c>
      <c r="Z9">
        <f>H9/I9</f>
        <v>9.6145539564803942E-2</v>
      </c>
    </row>
    <row r="10" spans="1:26" x14ac:dyDescent="0.2">
      <c r="A10" s="8" t="s">
        <v>122</v>
      </c>
      <c r="B10" s="106">
        <v>41402</v>
      </c>
      <c r="C10">
        <v>17.816199999999998</v>
      </c>
      <c r="D10">
        <v>213.8886</v>
      </c>
      <c r="E10">
        <v>243.48179999999999</v>
      </c>
      <c r="F10">
        <v>277.22999999999996</v>
      </c>
      <c r="G10">
        <v>283.22879999999998</v>
      </c>
      <c r="H10">
        <v>112.4452</v>
      </c>
      <c r="I10">
        <v>1217.2682</v>
      </c>
      <c r="J10">
        <f>D10/C10</f>
        <v>12.005287322773656</v>
      </c>
      <c r="K10">
        <f>E10/D10</f>
        <v>1.1383580050549678</v>
      </c>
      <c r="L10">
        <f>G10/F10</f>
        <v>1.0216383508278326</v>
      </c>
      <c r="M10">
        <v>2.1538796218218154E-2</v>
      </c>
      <c r="N10">
        <f>C10/M10</f>
        <v>827.16786117000015</v>
      </c>
      <c r="O10">
        <f>D10/M10</f>
        <v>9930.387837510003</v>
      </c>
      <c r="P10">
        <f>E10/M10</f>
        <v>11304.336488130002</v>
      </c>
      <c r="Q10">
        <f>F10/M10</f>
        <v>12871.192855500001</v>
      </c>
      <c r="R10">
        <f>G10/M10</f>
        <v>13149.704242080003</v>
      </c>
      <c r="S10">
        <f>H10/M10</f>
        <v>5220.5888788200018</v>
      </c>
      <c r="T10">
        <f>I10/M10</f>
        <v>56515.145399370012</v>
      </c>
      <c r="U10">
        <f>C10/I10</f>
        <v>1.4636215749331166E-2</v>
      </c>
      <c r="V10">
        <f>D10/I10</f>
        <v>0.17571197538882558</v>
      </c>
      <c r="W10">
        <f>E10/I10</f>
        <v>0.20002313376789108</v>
      </c>
      <c r="X10">
        <f>F10/I10</f>
        <v>0.22774767302719315</v>
      </c>
      <c r="Y10">
        <f>G10/I10</f>
        <v>0.23267575707637805</v>
      </c>
      <c r="Z10">
        <f>H10/I10</f>
        <v>9.2375041096119992E-2</v>
      </c>
    </row>
    <row r="11" spans="1:26" x14ac:dyDescent="0.2">
      <c r="A11" s="8" t="s">
        <v>120</v>
      </c>
      <c r="B11" s="106">
        <v>41402</v>
      </c>
      <c r="C11" s="8">
        <v>14.608400000000003</v>
      </c>
      <c r="D11" s="8">
        <v>160.62240000000003</v>
      </c>
      <c r="E11" s="8">
        <v>174.4162</v>
      </c>
      <c r="F11" s="8">
        <v>221.53730000000002</v>
      </c>
      <c r="G11" s="8">
        <v>226.72180000000003</v>
      </c>
      <c r="H11" s="8">
        <v>90.482600000000005</v>
      </c>
      <c r="I11">
        <v>987.97249999999997</v>
      </c>
      <c r="J11">
        <f>D11/C11</f>
        <v>10.995208236357163</v>
      </c>
      <c r="K11">
        <f>E11/D11</f>
        <v>1.0858771877396924</v>
      </c>
      <c r="L11">
        <f>G11/F11</f>
        <v>1.0234023796444212</v>
      </c>
      <c r="M11">
        <v>1.6375288423413428E-2</v>
      </c>
      <c r="N11">
        <f>C11/M11</f>
        <v>892.1003173973337</v>
      </c>
      <c r="O11">
        <f>D11/M11</f>
        <v>9808.8287575040031</v>
      </c>
      <c r="P11">
        <f>E11/M11</f>
        <v>10651.183386218669</v>
      </c>
      <c r="Q11">
        <f>F11/M11</f>
        <v>13528.757129141337</v>
      </c>
      <c r="R11">
        <f>G11/M11</f>
        <v>13845.362239594671</v>
      </c>
      <c r="S11">
        <f>H11/M11</f>
        <v>5525.5576366293344</v>
      </c>
      <c r="T11">
        <f>I11/M11</f>
        <v>60333.135786933344</v>
      </c>
      <c r="U11">
        <f>C11/I11</f>
        <v>1.4786241519880365E-2</v>
      </c>
      <c r="V11">
        <f>D11/I11</f>
        <v>0.16257780454415485</v>
      </c>
      <c r="W11">
        <f>E11/I11</f>
        <v>0.17653952918730026</v>
      </c>
      <c r="X11">
        <f>F11/I11</f>
        <v>0.22423427777595026</v>
      </c>
      <c r="Y11">
        <f>G11/I11</f>
        <v>0.22948189347375564</v>
      </c>
      <c r="Z11">
        <f>H11/I11</f>
        <v>9.1584128100731563E-2</v>
      </c>
    </row>
    <row r="12" spans="1:26" x14ac:dyDescent="0.2">
      <c r="B12" s="108" t="s">
        <v>123</v>
      </c>
      <c r="C12" s="104">
        <f>AVERAGE(C2:C6)</f>
        <v>17.91356</v>
      </c>
      <c r="D12" s="104">
        <f t="shared" ref="D12:Z12" si="0">AVERAGE(D2:D6)</f>
        <v>204.94646000000003</v>
      </c>
      <c r="E12" s="104">
        <f t="shared" si="0"/>
        <v>221.58717999999999</v>
      </c>
      <c r="F12" s="104">
        <f t="shared" si="0"/>
        <v>261.47465999999997</v>
      </c>
      <c r="G12" s="104">
        <f t="shared" si="0"/>
        <v>265.91980000000001</v>
      </c>
      <c r="H12" s="104">
        <f t="shared" si="0"/>
        <v>107.02088000000001</v>
      </c>
      <c r="I12" s="104">
        <f t="shared" si="0"/>
        <v>1236.1202800000001</v>
      </c>
      <c r="J12" s="104">
        <f t="shared" si="0"/>
        <v>11.330552949606517</v>
      </c>
      <c r="K12" s="104">
        <f t="shared" si="0"/>
        <v>1.086043315865366</v>
      </c>
      <c r="L12" s="104">
        <f t="shared" si="0"/>
        <v>1.0157315488517564</v>
      </c>
      <c r="M12" s="104">
        <f t="shared" si="0"/>
        <v>3.5994871408824937E-2</v>
      </c>
      <c r="N12" s="104">
        <f t="shared" si="0"/>
        <v>513.65597063474468</v>
      </c>
      <c r="O12" s="104">
        <f t="shared" si="0"/>
        <v>5791.5662698723236</v>
      </c>
      <c r="P12" s="104">
        <f t="shared" si="0"/>
        <v>6297.3467722598998</v>
      </c>
      <c r="Q12" s="104">
        <f t="shared" si="0"/>
        <v>7500.5206609121406</v>
      </c>
      <c r="R12" s="104">
        <f t="shared" si="0"/>
        <v>7633.0992415910587</v>
      </c>
      <c r="S12" s="104">
        <f t="shared" si="0"/>
        <v>2989.3834248088269</v>
      </c>
      <c r="T12" s="104">
        <f t="shared" si="0"/>
        <v>34958.111819341648</v>
      </c>
      <c r="U12" s="104">
        <f t="shared" si="0"/>
        <v>1.4813760791605443E-2</v>
      </c>
      <c r="V12" s="104">
        <f t="shared" si="0"/>
        <v>0.16642371812979043</v>
      </c>
      <c r="W12" s="104">
        <f t="shared" si="0"/>
        <v>0.18068629081130469</v>
      </c>
      <c r="X12" s="104">
        <f t="shared" si="0"/>
        <v>0.21354859517220309</v>
      </c>
      <c r="Y12" s="104">
        <f t="shared" si="0"/>
        <v>0.21699879958877175</v>
      </c>
      <c r="Z12" s="104">
        <f t="shared" si="0"/>
        <v>8.735752595046424E-2</v>
      </c>
    </row>
    <row r="13" spans="1:26" x14ac:dyDescent="0.2">
      <c r="B13" s="108" t="s">
        <v>124</v>
      </c>
      <c r="C13" s="8">
        <f>STDEV(C2:C6)</f>
        <v>1.166639339298996</v>
      </c>
      <c r="D13" s="8">
        <f t="shared" ref="D13:Z13" si="1">STDEV(D2:D6)</f>
        <v>53.667086692478264</v>
      </c>
      <c r="E13" s="8">
        <f t="shared" si="1"/>
        <v>55.027152911331079</v>
      </c>
      <c r="F13" s="8">
        <f t="shared" si="1"/>
        <v>54.58588441633065</v>
      </c>
      <c r="G13" s="8">
        <f t="shared" si="1"/>
        <v>57.534203228514549</v>
      </c>
      <c r="H13" s="8">
        <f t="shared" si="1"/>
        <v>24.416050300816419</v>
      </c>
      <c r="I13" s="8">
        <f t="shared" si="1"/>
        <v>230.08941596127713</v>
      </c>
      <c r="J13" s="8">
        <f t="shared" si="1"/>
        <v>2.3225817505322439</v>
      </c>
      <c r="K13" s="8">
        <f t="shared" si="1"/>
        <v>4.3439957281847033E-2</v>
      </c>
      <c r="L13" s="8">
        <f t="shared" si="1"/>
        <v>1.3655610582375409E-2</v>
      </c>
      <c r="M13" s="8">
        <f t="shared" si="1"/>
        <v>7.269278596912121E-3</v>
      </c>
      <c r="N13" s="8">
        <f t="shared" si="1"/>
        <v>100.59701001874322</v>
      </c>
      <c r="O13" s="8">
        <f t="shared" si="1"/>
        <v>1509.5866039506691</v>
      </c>
      <c r="P13" s="8">
        <f t="shared" si="1"/>
        <v>1682.0212592775017</v>
      </c>
      <c r="Q13" s="8">
        <f t="shared" si="1"/>
        <v>2011.727305659354</v>
      </c>
      <c r="R13" s="8">
        <f t="shared" si="1"/>
        <v>2102.4196087387522</v>
      </c>
      <c r="S13" s="8">
        <f t="shared" si="1"/>
        <v>547.71594799130264</v>
      </c>
      <c r="T13" s="8">
        <f t="shared" si="1"/>
        <v>6300.6283392874539</v>
      </c>
      <c r="U13" s="8">
        <f t="shared" si="1"/>
        <v>2.3178134991160833E-3</v>
      </c>
      <c r="V13" s="8">
        <f t="shared" si="1"/>
        <v>3.8825144551992763E-2</v>
      </c>
      <c r="W13" s="8">
        <f t="shared" si="1"/>
        <v>4.2639954505135129E-2</v>
      </c>
      <c r="X13" s="8">
        <f t="shared" si="1"/>
        <v>4.2125445458086087E-2</v>
      </c>
      <c r="Y13" s="8">
        <f t="shared" si="1"/>
        <v>4.3203350487505052E-2</v>
      </c>
      <c r="Z13" s="8">
        <f t="shared" si="1"/>
        <v>1.9936011407656912E-2</v>
      </c>
    </row>
    <row r="14" spans="1:26" x14ac:dyDescent="0.2">
      <c r="B14" s="108" t="s">
        <v>125</v>
      </c>
      <c r="C14" s="104">
        <f>C13/SQRT(5)</f>
        <v>0.52173697357959936</v>
      </c>
      <c r="D14" s="104">
        <f t="shared" ref="D14:Z14" si="2">D13/SQRT(5)</f>
        <v>24.000650799751149</v>
      </c>
      <c r="E14" s="104">
        <f t="shared" si="2"/>
        <v>24.608890903602347</v>
      </c>
      <c r="F14" s="104">
        <f t="shared" si="2"/>
        <v>24.411549633372353</v>
      </c>
      <c r="G14" s="104">
        <f t="shared" si="2"/>
        <v>25.73007789004928</v>
      </c>
      <c r="H14" s="104">
        <f t="shared" si="2"/>
        <v>10.91918964293594</v>
      </c>
      <c r="I14" s="104">
        <f t="shared" si="2"/>
        <v>102.89911499852815</v>
      </c>
      <c r="J14" s="104">
        <f t="shared" si="2"/>
        <v>1.0386901354981111</v>
      </c>
      <c r="K14" s="104">
        <f t="shared" si="2"/>
        <v>1.9426939484379391E-2</v>
      </c>
      <c r="L14" s="104">
        <f t="shared" si="2"/>
        <v>6.1069747072913811E-3</v>
      </c>
      <c r="M14" s="104">
        <f t="shared" si="2"/>
        <v>3.250920218015959E-3</v>
      </c>
      <c r="N14" s="104">
        <f t="shared" si="2"/>
        <v>44.988350547027444</v>
      </c>
      <c r="O14" s="104">
        <f t="shared" si="2"/>
        <v>675.10765287134973</v>
      </c>
      <c r="P14" s="104">
        <f t="shared" si="2"/>
        <v>752.22277506885848</v>
      </c>
      <c r="Q14" s="104">
        <f t="shared" si="2"/>
        <v>899.67180152936248</v>
      </c>
      <c r="R14" s="104">
        <f t="shared" si="2"/>
        <v>940.23063247367213</v>
      </c>
      <c r="S14" s="104">
        <f t="shared" si="2"/>
        <v>244.94601841385841</v>
      </c>
      <c r="T14" s="104">
        <f t="shared" si="2"/>
        <v>2817.7266535216709</v>
      </c>
      <c r="U14" s="104">
        <f t="shared" si="2"/>
        <v>1.0365577086380421E-3</v>
      </c>
      <c r="V14" s="104">
        <f t="shared" si="2"/>
        <v>1.7363132490902287E-2</v>
      </c>
      <c r="W14" s="104">
        <f t="shared" si="2"/>
        <v>1.906916736619611E-2</v>
      </c>
      <c r="X14" s="104">
        <f t="shared" si="2"/>
        <v>1.8839071925348051E-2</v>
      </c>
      <c r="Y14" s="104">
        <f t="shared" si="2"/>
        <v>1.9321125709161995E-2</v>
      </c>
      <c r="Z14" s="104">
        <f t="shared" si="2"/>
        <v>8.9156553415464246E-3</v>
      </c>
    </row>
    <row r="15" spans="1:26" x14ac:dyDescent="0.2">
      <c r="B15" s="108" t="s">
        <v>126</v>
      </c>
      <c r="C15">
        <f>(C14*100)/C12</f>
        <v>2.9125253360002108</v>
      </c>
      <c r="D15">
        <f t="shared" ref="D15:Z15" si="3">(D14*100)/D12</f>
        <v>11.710693026730564</v>
      </c>
      <c r="E15">
        <f t="shared" si="3"/>
        <v>11.105737662080607</v>
      </c>
      <c r="F15">
        <f t="shared" si="3"/>
        <v>9.3361053164281209</v>
      </c>
      <c r="G15">
        <f t="shared" si="3"/>
        <v>9.6758789266723575</v>
      </c>
      <c r="H15">
        <f t="shared" si="3"/>
        <v>10.202859145744213</v>
      </c>
      <c r="I15">
        <f t="shared" si="3"/>
        <v>8.3243610402159351</v>
      </c>
      <c r="J15">
        <f t="shared" si="3"/>
        <v>9.1671619215563727</v>
      </c>
      <c r="K15">
        <f t="shared" si="3"/>
        <v>1.7887812760856492</v>
      </c>
      <c r="L15">
        <f t="shared" si="3"/>
        <v>0.6012390492542119</v>
      </c>
      <c r="M15">
        <f t="shared" si="3"/>
        <v>9.0316205914238221</v>
      </c>
      <c r="N15">
        <f t="shared" si="3"/>
        <v>8.7584595758584474</v>
      </c>
      <c r="O15">
        <f t="shared" si="3"/>
        <v>11.65673707962652</v>
      </c>
      <c r="P15">
        <f t="shared" si="3"/>
        <v>11.945074684189763</v>
      </c>
      <c r="Q15">
        <f t="shared" si="3"/>
        <v>11.994791324525904</v>
      </c>
      <c r="R15">
        <f t="shared" si="3"/>
        <v>12.317809617233387</v>
      </c>
      <c r="S15">
        <f t="shared" si="3"/>
        <v>8.1938642056103212</v>
      </c>
      <c r="T15">
        <f t="shared" si="3"/>
        <v>8.0602941831734665</v>
      </c>
      <c r="U15">
        <f t="shared" si="3"/>
        <v>6.9972623644998464</v>
      </c>
      <c r="V15">
        <f t="shared" si="3"/>
        <v>10.433087714914011</v>
      </c>
      <c r="W15">
        <f t="shared" si="3"/>
        <v>10.553743330815578</v>
      </c>
      <c r="X15">
        <f t="shared" si="3"/>
        <v>8.8219133027573626</v>
      </c>
      <c r="Y15">
        <f t="shared" si="3"/>
        <v>8.9037938208768477</v>
      </c>
      <c r="Z15">
        <f t="shared" si="3"/>
        <v>10.205938463277924</v>
      </c>
    </row>
    <row r="16" spans="1:26" x14ac:dyDescent="0.2">
      <c r="B16" s="108" t="s">
        <v>127</v>
      </c>
      <c r="C16" s="108">
        <f>AVERAGE(C7:C11)</f>
        <v>17.431459999999994</v>
      </c>
      <c r="D16" s="108">
        <f t="shared" ref="D16:Z16" si="4">AVERAGE(D7:D11)</f>
        <v>199.56896</v>
      </c>
      <c r="E16" s="108">
        <f t="shared" si="4"/>
        <v>214.07781999999997</v>
      </c>
      <c r="F16" s="108">
        <f t="shared" si="4"/>
        <v>277.50241999999997</v>
      </c>
      <c r="G16" s="108">
        <f t="shared" si="4"/>
        <v>285.10082</v>
      </c>
      <c r="H16" s="108">
        <f t="shared" si="4"/>
        <v>117.65198000000001</v>
      </c>
      <c r="I16" s="108">
        <f t="shared" si="4"/>
        <v>1207.0522399999998</v>
      </c>
      <c r="J16" s="108">
        <f t="shared" si="4"/>
        <v>11.420560635249187</v>
      </c>
      <c r="K16" s="108">
        <f t="shared" si="4"/>
        <v>1.0778976991960594</v>
      </c>
      <c r="L16" s="108">
        <f t="shared" si="4"/>
        <v>1.028580833168439</v>
      </c>
      <c r="M16" s="108">
        <f t="shared" si="4"/>
        <v>2.0620434031244923E-2</v>
      </c>
      <c r="N16" s="108">
        <f t="shared" si="4"/>
        <v>853.30171010772972</v>
      </c>
      <c r="O16" s="108">
        <f t="shared" si="4"/>
        <v>9759.0068493394956</v>
      </c>
      <c r="P16" s="108">
        <f t="shared" si="4"/>
        <v>10464.391080602962</v>
      </c>
      <c r="Q16" s="108">
        <f t="shared" si="4"/>
        <v>13619.233153817913</v>
      </c>
      <c r="R16" s="108">
        <f t="shared" si="4"/>
        <v>13983.754276927099</v>
      </c>
      <c r="S16" s="108">
        <f t="shared" si="4"/>
        <v>5794.39656858537</v>
      </c>
      <c r="T16" s="108">
        <f t="shared" si="4"/>
        <v>59156.329245280511</v>
      </c>
      <c r="U16" s="108">
        <f t="shared" si="4"/>
        <v>1.4455454142443914E-2</v>
      </c>
      <c r="V16" s="108">
        <f t="shared" si="4"/>
        <v>0.16512015478412631</v>
      </c>
      <c r="W16" s="108">
        <f t="shared" si="4"/>
        <v>0.17766152083673686</v>
      </c>
      <c r="X16" s="108">
        <f t="shared" si="4"/>
        <v>0.22897495707279542</v>
      </c>
      <c r="Y16" s="108">
        <f t="shared" si="4"/>
        <v>0.23536537413515274</v>
      </c>
      <c r="Z16" s="108">
        <f t="shared" si="4"/>
        <v>9.6350883878569368E-2</v>
      </c>
    </row>
    <row r="17" spans="2:26" x14ac:dyDescent="0.2">
      <c r="B17" s="108" t="s">
        <v>128</v>
      </c>
      <c r="C17">
        <f>STDEV(C7:C11)</f>
        <v>2.4238780359168293</v>
      </c>
      <c r="D17">
        <f t="shared" ref="D17:Z17" si="5">STDEV(D7:D11)</f>
        <v>32.259693928538645</v>
      </c>
      <c r="E17">
        <f t="shared" si="5"/>
        <v>28.786397478444634</v>
      </c>
      <c r="F17">
        <f t="shared" si="5"/>
        <v>48.483644786639132</v>
      </c>
      <c r="G17">
        <f t="shared" si="5"/>
        <v>47.253773304118269</v>
      </c>
      <c r="H17">
        <f t="shared" si="5"/>
        <v>33.09854495415162</v>
      </c>
      <c r="I17">
        <f t="shared" si="5"/>
        <v>152.32010595267269</v>
      </c>
      <c r="J17">
        <f t="shared" si="5"/>
        <v>0.41634643307885522</v>
      </c>
      <c r="K17">
        <f t="shared" si="5"/>
        <v>6.5773504944108344E-2</v>
      </c>
      <c r="L17">
        <f t="shared" si="5"/>
        <v>1.9236719502018045E-2</v>
      </c>
      <c r="M17">
        <f t="shared" si="5"/>
        <v>2.9441680150970239E-3</v>
      </c>
      <c r="N17">
        <f t="shared" si="5"/>
        <v>126.77425416612655</v>
      </c>
      <c r="O17">
        <f t="shared" si="5"/>
        <v>1602.2761513659386</v>
      </c>
      <c r="P17">
        <f t="shared" si="5"/>
        <v>1369.7017833040477</v>
      </c>
      <c r="Q17">
        <f t="shared" si="5"/>
        <v>2806.7857439606892</v>
      </c>
      <c r="R17">
        <f t="shared" si="5"/>
        <v>2721.4582518662683</v>
      </c>
      <c r="S17">
        <f t="shared" si="5"/>
        <v>1864.5044565255957</v>
      </c>
      <c r="T17">
        <f t="shared" si="5"/>
        <v>8926.7968336629347</v>
      </c>
      <c r="U17">
        <f t="shared" si="5"/>
        <v>1.1027492173317807E-3</v>
      </c>
      <c r="V17">
        <f t="shared" si="5"/>
        <v>1.4205306632732373E-2</v>
      </c>
      <c r="W17">
        <f t="shared" si="5"/>
        <v>1.4951039033226343E-2</v>
      </c>
      <c r="X17">
        <f t="shared" si="5"/>
        <v>1.2746503201871295E-2</v>
      </c>
      <c r="Y17">
        <f t="shared" si="5"/>
        <v>9.9876892624186746E-3</v>
      </c>
      <c r="Z17">
        <f t="shared" si="5"/>
        <v>1.5735684471191426E-2</v>
      </c>
    </row>
    <row r="18" spans="2:26" x14ac:dyDescent="0.2">
      <c r="B18" s="108" t="s">
        <v>129</v>
      </c>
      <c r="C18" s="108">
        <f>C17/SQRT(5)</f>
        <v>1.0839912114957413</v>
      </c>
      <c r="D18" s="108">
        <f t="shared" ref="D18:Z18" si="6">D17/SQRT(5)</f>
        <v>14.42697371150993</v>
      </c>
      <c r="E18" s="108">
        <f t="shared" si="6"/>
        <v>12.873668317826148</v>
      </c>
      <c r="F18" s="108">
        <f t="shared" si="6"/>
        <v>21.682545107975677</v>
      </c>
      <c r="G18" s="108">
        <f t="shared" si="6"/>
        <v>21.132529860274659</v>
      </c>
      <c r="H18" s="108">
        <f t="shared" si="6"/>
        <v>14.802119294763136</v>
      </c>
      <c r="I18" s="108">
        <f t="shared" si="6"/>
        <v>68.119622250029295</v>
      </c>
      <c r="J18" s="108">
        <f t="shared" si="6"/>
        <v>0.18619578531077746</v>
      </c>
      <c r="K18" s="108">
        <f t="shared" si="6"/>
        <v>2.9414805634688949E-2</v>
      </c>
      <c r="L18" s="108">
        <f t="shared" si="6"/>
        <v>8.6029224941216505E-3</v>
      </c>
      <c r="M18" s="108">
        <f t="shared" si="6"/>
        <v>1.3166719637875144E-3</v>
      </c>
      <c r="N18" s="108">
        <f t="shared" si="6"/>
        <v>56.695170022458974</v>
      </c>
      <c r="O18" s="108">
        <f t="shared" si="6"/>
        <v>716.55967863619617</v>
      </c>
      <c r="P18" s="108">
        <f t="shared" si="6"/>
        <v>612.54925927410738</v>
      </c>
      <c r="Q18" s="108">
        <f t="shared" si="6"/>
        <v>1255.2327443546842</v>
      </c>
      <c r="R18" s="108">
        <f t="shared" si="6"/>
        <v>1217.0731298201438</v>
      </c>
      <c r="S18" s="108">
        <f t="shared" si="6"/>
        <v>833.83174182850667</v>
      </c>
      <c r="T18" s="108">
        <f t="shared" si="6"/>
        <v>3992.1849082800409</v>
      </c>
      <c r="U18" s="108">
        <f t="shared" si="6"/>
        <v>4.9316444241771014E-4</v>
      </c>
      <c r="V18" s="108">
        <f t="shared" si="6"/>
        <v>6.3528062544036448E-3</v>
      </c>
      <c r="W18" s="108">
        <f t="shared" si="6"/>
        <v>6.6863079225093673E-3</v>
      </c>
      <c r="X18" s="108">
        <f t="shared" si="6"/>
        <v>5.700409526960588E-3</v>
      </c>
      <c r="Y18" s="108">
        <f t="shared" si="6"/>
        <v>4.4666304257825785E-3</v>
      </c>
      <c r="Z18" s="108">
        <f t="shared" si="6"/>
        <v>7.0372120300143714E-3</v>
      </c>
    </row>
    <row r="19" spans="2:26" x14ac:dyDescent="0.2">
      <c r="B19" s="108" t="s">
        <v>130</v>
      </c>
      <c r="C19">
        <f>(C18*100)/C16</f>
        <v>6.2185910502949362</v>
      </c>
      <c r="D19">
        <f t="shared" ref="D19:Z19" si="7">(D18*100)/D16</f>
        <v>7.2290669408258337</v>
      </c>
      <c r="E19">
        <f t="shared" si="7"/>
        <v>6.0135460636819591</v>
      </c>
      <c r="F19">
        <f t="shared" si="7"/>
        <v>7.8134616296231512</v>
      </c>
      <c r="G19">
        <f t="shared" si="7"/>
        <v>7.4123006241352298</v>
      </c>
      <c r="H19">
        <f t="shared" si="7"/>
        <v>12.581275125810151</v>
      </c>
      <c r="I19">
        <f t="shared" si="7"/>
        <v>5.643469271058998</v>
      </c>
      <c r="J19">
        <f t="shared" si="7"/>
        <v>1.630355910340253</v>
      </c>
      <c r="K19">
        <f t="shared" si="7"/>
        <v>2.7289051323356315</v>
      </c>
      <c r="L19">
        <f t="shared" si="7"/>
        <v>0.83638759509266958</v>
      </c>
      <c r="M19">
        <f t="shared" si="7"/>
        <v>6.3852776415493446</v>
      </c>
      <c r="N19">
        <f t="shared" si="7"/>
        <v>6.6442114613014418</v>
      </c>
      <c r="O19">
        <f t="shared" si="7"/>
        <v>7.3425471433570522</v>
      </c>
      <c r="P19">
        <f t="shared" si="7"/>
        <v>5.8536541166694631</v>
      </c>
      <c r="Q19">
        <f t="shared" si="7"/>
        <v>9.2166183674064044</v>
      </c>
      <c r="R19">
        <f t="shared" si="7"/>
        <v>8.7034790923656953</v>
      </c>
      <c r="S19">
        <f t="shared" si="7"/>
        <v>14.390311949809751</v>
      </c>
      <c r="T19">
        <f t="shared" si="7"/>
        <v>6.7485338580208429</v>
      </c>
      <c r="U19">
        <f t="shared" si="7"/>
        <v>3.4116150039844628</v>
      </c>
      <c r="V19">
        <f t="shared" si="7"/>
        <v>3.8473839021705944</v>
      </c>
      <c r="W19">
        <f t="shared" si="7"/>
        <v>3.7635093356280511</v>
      </c>
      <c r="X19">
        <f t="shared" si="7"/>
        <v>2.489534052035359</v>
      </c>
      <c r="Y19">
        <f t="shared" si="7"/>
        <v>1.8977432182601874</v>
      </c>
      <c r="Z19">
        <f t="shared" si="7"/>
        <v>7.3037337559698381</v>
      </c>
    </row>
    <row r="20" spans="2:26" x14ac:dyDescent="0.2">
      <c r="B20" s="108" t="s">
        <v>131</v>
      </c>
      <c r="C20" s="108">
        <f>AVERAGE(C2:C11)</f>
        <v>17.672509999999999</v>
      </c>
      <c r="D20" s="108">
        <f t="shared" ref="D20:Z20" si="8">AVERAGE(D2:D11)</f>
        <v>202.25771000000003</v>
      </c>
      <c r="E20" s="108">
        <f t="shared" si="8"/>
        <v>217.83249999999998</v>
      </c>
      <c r="F20" s="108">
        <f t="shared" si="8"/>
        <v>269.48853999999994</v>
      </c>
      <c r="G20" s="108">
        <f t="shared" si="8"/>
        <v>275.51031</v>
      </c>
      <c r="H20" s="108">
        <f t="shared" si="8"/>
        <v>112.33642999999999</v>
      </c>
      <c r="I20" s="108">
        <f t="shared" si="8"/>
        <v>1221.5862600000003</v>
      </c>
      <c r="J20" s="108">
        <f t="shared" si="8"/>
        <v>11.375556792427851</v>
      </c>
      <c r="K20" s="108">
        <f t="shared" si="8"/>
        <v>1.0819705075307129</v>
      </c>
      <c r="L20" s="108">
        <f t="shared" si="8"/>
        <v>1.0221561910100978</v>
      </c>
      <c r="M20" s="108">
        <f t="shared" si="8"/>
        <v>2.8307652720034927E-2</v>
      </c>
      <c r="N20" s="108">
        <f t="shared" si="8"/>
        <v>683.4788403712372</v>
      </c>
      <c r="O20" s="108">
        <f t="shared" si="8"/>
        <v>7775.28655960591</v>
      </c>
      <c r="P20" s="108">
        <f t="shared" si="8"/>
        <v>8380.8689264314307</v>
      </c>
      <c r="Q20" s="108">
        <f t="shared" si="8"/>
        <v>10559.876907365027</v>
      </c>
      <c r="R20" s="108">
        <f t="shared" si="8"/>
        <v>10808.426759259077</v>
      </c>
      <c r="S20" s="108">
        <f t="shared" si="8"/>
        <v>4391.8899966970985</v>
      </c>
      <c r="T20" s="108">
        <f t="shared" si="8"/>
        <v>47057.220532311083</v>
      </c>
      <c r="U20" s="108">
        <f t="shared" si="8"/>
        <v>1.463460746702468E-2</v>
      </c>
      <c r="V20" s="108">
        <f t="shared" si="8"/>
        <v>0.16577193645695837</v>
      </c>
      <c r="W20" s="108">
        <f t="shared" si="8"/>
        <v>0.17917390582402076</v>
      </c>
      <c r="X20" s="108">
        <f t="shared" si="8"/>
        <v>0.22126177612249925</v>
      </c>
      <c r="Y20" s="108">
        <f t="shared" si="8"/>
        <v>0.22618208686196223</v>
      </c>
      <c r="Z20" s="108">
        <f t="shared" si="8"/>
        <v>9.1854204914516818E-2</v>
      </c>
    </row>
    <row r="21" spans="2:26" x14ac:dyDescent="0.2">
      <c r="B21" s="108" t="s">
        <v>132</v>
      </c>
      <c r="C21">
        <f>STDEV(C2:C11)</f>
        <v>1.8112604374057033</v>
      </c>
      <c r="D21">
        <f t="shared" ref="D21:Z21" si="9">STDEV(D2:D11)</f>
        <v>41.840530524718339</v>
      </c>
      <c r="E21">
        <f t="shared" si="9"/>
        <v>41.590000358366204</v>
      </c>
      <c r="F21">
        <f t="shared" si="9"/>
        <v>49.400127174582266</v>
      </c>
      <c r="G21">
        <f t="shared" si="9"/>
        <v>50.653719125350271</v>
      </c>
      <c r="H21">
        <f t="shared" si="9"/>
        <v>27.986463949402768</v>
      </c>
      <c r="I21">
        <f t="shared" si="9"/>
        <v>184.59643472930608</v>
      </c>
      <c r="J21">
        <f t="shared" si="9"/>
        <v>1.5737843569512051</v>
      </c>
      <c r="K21">
        <f t="shared" si="9"/>
        <v>5.2724243888402314E-2</v>
      </c>
      <c r="L21">
        <f t="shared" si="9"/>
        <v>1.7123306336149571E-2</v>
      </c>
      <c r="M21">
        <f t="shared" si="9"/>
        <v>9.6435093783643136E-3</v>
      </c>
      <c r="N21">
        <f t="shared" si="9"/>
        <v>209.00929023257768</v>
      </c>
      <c r="O21">
        <f t="shared" si="9"/>
        <v>2554.6477078119651</v>
      </c>
      <c r="P21">
        <f t="shared" si="9"/>
        <v>2629.5702994263515</v>
      </c>
      <c r="Q21">
        <f t="shared" si="9"/>
        <v>3962.2801836884096</v>
      </c>
      <c r="R21">
        <f t="shared" si="9"/>
        <v>4056.9975399992313</v>
      </c>
      <c r="S21">
        <f t="shared" si="9"/>
        <v>1965.6982178873382</v>
      </c>
      <c r="T21">
        <f t="shared" si="9"/>
        <v>14687.208316535663</v>
      </c>
      <c r="U21">
        <f t="shared" si="9"/>
        <v>1.7215697019847193E-3</v>
      </c>
      <c r="V21">
        <f t="shared" si="9"/>
        <v>2.7570069394066397E-2</v>
      </c>
      <c r="W21">
        <f t="shared" si="9"/>
        <v>3.0165598944253462E-2</v>
      </c>
      <c r="X21">
        <f t="shared" si="9"/>
        <v>3.0446743302199375E-2</v>
      </c>
      <c r="Y21">
        <f t="shared" si="9"/>
        <v>3.1106379074279326E-2</v>
      </c>
      <c r="Z21">
        <f t="shared" si="9"/>
        <v>1.7582903576264651E-2</v>
      </c>
    </row>
    <row r="22" spans="2:26" x14ac:dyDescent="0.2">
      <c r="B22" s="108" t="s">
        <v>133</v>
      </c>
      <c r="C22" s="108">
        <f>C21/SQRT(10)</f>
        <v>0.57277084179548621</v>
      </c>
      <c r="D22" s="108">
        <f t="shared" ref="D22:Z22" si="10">D21/SQRT(10)</f>
        <v>13.231137496790996</v>
      </c>
      <c r="E22" s="108">
        <f t="shared" si="10"/>
        <v>13.151912901965632</v>
      </c>
      <c r="F22" s="108">
        <f t="shared" si="10"/>
        <v>15.621691857365837</v>
      </c>
      <c r="G22" s="108">
        <f t="shared" si="10"/>
        <v>16.018112439453894</v>
      </c>
      <c r="H22" s="108">
        <f t="shared" si="10"/>
        <v>8.8500969734304089</v>
      </c>
      <c r="I22" s="108">
        <f t="shared" si="10"/>
        <v>58.374518169121494</v>
      </c>
      <c r="J22" s="108">
        <f t="shared" si="10"/>
        <v>0.49767431139092538</v>
      </c>
      <c r="K22" s="108">
        <f t="shared" si="10"/>
        <v>1.6672869859756384E-2</v>
      </c>
      <c r="L22" s="108">
        <f t="shared" si="10"/>
        <v>5.4148649095025446E-3</v>
      </c>
      <c r="M22" s="108">
        <f t="shared" si="10"/>
        <v>3.049545427282572E-3</v>
      </c>
      <c r="N22" s="108">
        <f t="shared" si="10"/>
        <v>66.094540927012943</v>
      </c>
      <c r="O22" s="108">
        <f t="shared" si="10"/>
        <v>807.85053760141341</v>
      </c>
      <c r="P22" s="108">
        <f t="shared" si="10"/>
        <v>831.54314137182268</v>
      </c>
      <c r="Q22" s="108">
        <f t="shared" si="10"/>
        <v>1252.983010820572</v>
      </c>
      <c r="R22" s="108">
        <f t="shared" si="10"/>
        <v>1282.935268809764</v>
      </c>
      <c r="S22" s="108">
        <f t="shared" si="10"/>
        <v>621.6083561057925</v>
      </c>
      <c r="T22" s="108">
        <f t="shared" si="10"/>
        <v>4644.5030749619955</v>
      </c>
      <c r="U22" s="108">
        <f t="shared" si="10"/>
        <v>5.4440814090090121E-4</v>
      </c>
      <c r="V22" s="108">
        <f t="shared" si="10"/>
        <v>8.7184214534148131E-3</v>
      </c>
      <c r="W22" s="108">
        <f t="shared" si="10"/>
        <v>9.5391999647011557E-3</v>
      </c>
      <c r="X22" s="108">
        <f t="shared" si="10"/>
        <v>9.6281056169426303E-3</v>
      </c>
      <c r="Y22" s="108">
        <f t="shared" si="10"/>
        <v>9.8367007635322655E-3</v>
      </c>
      <c r="Z22" s="108">
        <f t="shared" si="10"/>
        <v>5.5602023180116407E-3</v>
      </c>
    </row>
    <row r="23" spans="2:26" x14ac:dyDescent="0.2">
      <c r="B23" s="108" t="s">
        <v>16</v>
      </c>
      <c r="C23">
        <f>(C22*100)/C20</f>
        <v>3.2410271194951155</v>
      </c>
      <c r="D23">
        <f t="shared" ref="D23:Z23" si="11">(D22*100)/D20</f>
        <v>6.541722190363469</v>
      </c>
      <c r="E23">
        <f t="shared" si="11"/>
        <v>6.0376265717767703</v>
      </c>
      <c r="F23">
        <f t="shared" si="11"/>
        <v>5.7967926418562516</v>
      </c>
      <c r="G23">
        <f t="shared" si="11"/>
        <v>5.813979316946031</v>
      </c>
      <c r="H23">
        <f t="shared" si="11"/>
        <v>7.8782074287302963</v>
      </c>
      <c r="I23">
        <f t="shared" si="11"/>
        <v>4.7785833944400684</v>
      </c>
      <c r="J23">
        <f t="shared" si="11"/>
        <v>4.3749446332350317</v>
      </c>
      <c r="K23">
        <f t="shared" si="11"/>
        <v>1.5409726738122855</v>
      </c>
      <c r="L23">
        <f t="shared" si="11"/>
        <v>0.52974926504642694</v>
      </c>
      <c r="M23">
        <f t="shared" si="11"/>
        <v>10.772865759810019</v>
      </c>
      <c r="N23">
        <f t="shared" si="11"/>
        <v>9.6703126743635757</v>
      </c>
      <c r="O23">
        <f t="shared" si="11"/>
        <v>10.3899776735992</v>
      </c>
      <c r="P23">
        <f t="shared" si="11"/>
        <v>9.9219203721146059</v>
      </c>
      <c r="Q23">
        <f t="shared" si="11"/>
        <v>11.865507730934572</v>
      </c>
      <c r="R23">
        <f t="shared" si="11"/>
        <v>11.869768814510705</v>
      </c>
      <c r="S23">
        <f t="shared" si="11"/>
        <v>14.153550215813016</v>
      </c>
      <c r="T23">
        <f t="shared" si="11"/>
        <v>9.8699052396707589</v>
      </c>
      <c r="U23">
        <f t="shared" si="11"/>
        <v>3.7200050778784792</v>
      </c>
      <c r="V23">
        <f t="shared" si="11"/>
        <v>5.2592867283531408</v>
      </c>
      <c r="W23">
        <f t="shared" si="11"/>
        <v>5.3239895177985748</v>
      </c>
      <c r="X23">
        <f t="shared" si="11"/>
        <v>4.3514545465874459</v>
      </c>
      <c r="Y23">
        <f t="shared" si="11"/>
        <v>4.3490184832964047</v>
      </c>
      <c r="Z23">
        <f t="shared" si="11"/>
        <v>6.0532909986931864</v>
      </c>
    </row>
    <row r="26" spans="2:26" x14ac:dyDescent="0.2">
      <c r="E26" s="102"/>
    </row>
    <row r="27" spans="2:26" x14ac:dyDescent="0.2">
      <c r="E27" s="10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134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x14ac:dyDescent="0.2">
      <c r="A2" t="s">
        <v>110</v>
      </c>
      <c r="B2" s="106">
        <v>41407</v>
      </c>
      <c r="C2" s="6">
        <v>17.909500000000001</v>
      </c>
      <c r="D2" s="6">
        <v>125.52730000000001</v>
      </c>
      <c r="E2" s="6">
        <v>117.46149999999999</v>
      </c>
      <c r="F2" s="6">
        <v>147.88290000000001</v>
      </c>
      <c r="G2" s="6">
        <v>164.87509999999997</v>
      </c>
      <c r="H2" s="6">
        <v>75.053799999999995</v>
      </c>
      <c r="I2">
        <v>934.91120000000001</v>
      </c>
      <c r="J2">
        <f>D2/C2</f>
        <v>7.0089784751109745</v>
      </c>
      <c r="K2">
        <f>E2/D2</f>
        <v>0.93574465474840918</v>
      </c>
      <c r="L2">
        <f>G2/F2</f>
        <v>1.1149030753386631</v>
      </c>
      <c r="M2">
        <v>3.3186313075793006E-2</v>
      </c>
      <c r="N2">
        <f>C2/M2</f>
        <v>539.66525172884224</v>
      </c>
      <c r="O2">
        <f>D2/M2</f>
        <v>3782.5021331328012</v>
      </c>
      <c r="P2">
        <f>E2/M2</f>
        <v>3539.456152653474</v>
      </c>
      <c r="Q2">
        <f>F2/M2</f>
        <v>4456.141291208085</v>
      </c>
      <c r="R2">
        <f>G2/M2</f>
        <v>4968.1656297114951</v>
      </c>
      <c r="S2">
        <f>H2/M2</f>
        <v>2261.5889818368005</v>
      </c>
      <c r="T2">
        <f>I2/M2</f>
        <v>28171.589831771627</v>
      </c>
      <c r="U2">
        <f>C2/I2</f>
        <v>1.9156364796998903E-2</v>
      </c>
      <c r="V2">
        <f>D2/I2</f>
        <v>0.13426654852353892</v>
      </c>
      <c r="W2">
        <f>E2/I2</f>
        <v>0.12563920509241946</v>
      </c>
      <c r="X2">
        <f>F2/I2</f>
        <v>0.15817855214484541</v>
      </c>
      <c r="Y2">
        <f>G2/I2</f>
        <v>0.17635375423890523</v>
      </c>
      <c r="Z2">
        <f>H2/I2</f>
        <v>8.0279068215248675E-2</v>
      </c>
    </row>
    <row r="3" spans="1:26" x14ac:dyDescent="0.2">
      <c r="A3" t="s">
        <v>111</v>
      </c>
      <c r="B3" s="106">
        <v>41407</v>
      </c>
      <c r="C3" s="7">
        <v>10.178000000000001</v>
      </c>
      <c r="D3" s="7">
        <v>117.87</v>
      </c>
      <c r="E3" s="7">
        <v>123.92410000000001</v>
      </c>
      <c r="F3" s="7">
        <v>164.43389999999999</v>
      </c>
      <c r="G3" s="7">
        <v>164.6027</v>
      </c>
      <c r="H3" s="7">
        <v>60.988</v>
      </c>
      <c r="I3">
        <v>704.83920000000001</v>
      </c>
      <c r="J3">
        <f>D3/C3</f>
        <v>11.580860679897818</v>
      </c>
      <c r="K3">
        <f>E3/D3</f>
        <v>1.0513625180283364</v>
      </c>
      <c r="L3">
        <f>G3/F3</f>
        <v>1.0010265523106854</v>
      </c>
      <c r="M3">
        <v>2.042401537029109E-2</v>
      </c>
      <c r="N3">
        <f>C3/M3</f>
        <v>498.33491678648988</v>
      </c>
      <c r="O3">
        <f>D3/M3</f>
        <v>5771.1472432328119</v>
      </c>
      <c r="P3">
        <f>E3/M3</f>
        <v>6067.5678975575411</v>
      </c>
      <c r="Q3">
        <f>F3/M3</f>
        <v>8051.007454645116</v>
      </c>
      <c r="R3">
        <f>G3/M3</f>
        <v>8059.2722349510268</v>
      </c>
      <c r="S3">
        <f>H3/M3</f>
        <v>2986.092543227986</v>
      </c>
      <c r="T3">
        <f>I3/M3</f>
        <v>34510.314804466114</v>
      </c>
      <c r="U3">
        <f>C3/I3</f>
        <v>1.4440173021023803E-2</v>
      </c>
      <c r="V3">
        <f>D3/I3</f>
        <v>0.16722963195009585</v>
      </c>
      <c r="W3">
        <f>E3/I3</f>
        <v>0.17581896693600471</v>
      </c>
      <c r="X3">
        <f>F3/I3</f>
        <v>0.23329278507778795</v>
      </c>
      <c r="Y3">
        <f>G3/I3</f>
        <v>0.23353227232537577</v>
      </c>
      <c r="Z3">
        <f>H3/I3</f>
        <v>8.6527537060935314E-2</v>
      </c>
    </row>
    <row r="4" spans="1:26" x14ac:dyDescent="0.2">
      <c r="A4" t="s">
        <v>110</v>
      </c>
      <c r="B4" s="106">
        <v>41407</v>
      </c>
      <c r="C4">
        <v>17.851600000000001</v>
      </c>
      <c r="D4">
        <v>205.34379999999999</v>
      </c>
      <c r="E4">
        <v>206.3793</v>
      </c>
      <c r="F4">
        <v>254.39209999999997</v>
      </c>
      <c r="G4">
        <v>268.1583</v>
      </c>
      <c r="H4">
        <v>102.05540000000001</v>
      </c>
      <c r="I4">
        <v>1072.9629</v>
      </c>
      <c r="J4">
        <f>D4/C4</f>
        <v>11.502823276344976</v>
      </c>
      <c r="K4">
        <f>E4/D4</f>
        <v>1.0050427624306164</v>
      </c>
      <c r="L4">
        <f>G4/F4</f>
        <v>1.0541141018136964</v>
      </c>
      <c r="M4">
        <v>2.2298661807941454E-2</v>
      </c>
      <c r="N4">
        <f>C4/M4</f>
        <v>800.56822036030542</v>
      </c>
      <c r="O4">
        <f>D4/M4</f>
        <v>9208.7947594625948</v>
      </c>
      <c r="P4">
        <f>E4/M4</f>
        <v>9255.2325237068708</v>
      </c>
      <c r="Q4">
        <f>F4/M4</f>
        <v>11408.402091169464</v>
      </c>
      <c r="R4">
        <f>G4/M4</f>
        <v>12025.757523462597</v>
      </c>
      <c r="S4">
        <f>H4/M4</f>
        <v>4576.7499807389322</v>
      </c>
      <c r="T4">
        <f>I4/M4</f>
        <v>48117.815734479394</v>
      </c>
      <c r="U4">
        <f>C4/I4</f>
        <v>1.6637667527926642E-2</v>
      </c>
      <c r="V4">
        <f>D4/I4</f>
        <v>0.19138014930432357</v>
      </c>
      <c r="W4">
        <f>E4/I4</f>
        <v>0.19234523393120118</v>
      </c>
      <c r="X4">
        <f>F4/I4</f>
        <v>0.23709309986393748</v>
      </c>
      <c r="Y4">
        <f>G4/I4</f>
        <v>0.24992318000929947</v>
      </c>
      <c r="Z4">
        <f>H4/I4</f>
        <v>9.5115497469670213E-2</v>
      </c>
    </row>
    <row r="5" spans="1:26" x14ac:dyDescent="0.2">
      <c r="A5" t="s">
        <v>111</v>
      </c>
      <c r="B5" s="106">
        <v>41407</v>
      </c>
      <c r="C5" s="8">
        <v>16.457499999999996</v>
      </c>
      <c r="D5" s="8">
        <v>123.9308</v>
      </c>
      <c r="E5" s="8">
        <v>124.7559</v>
      </c>
      <c r="F5" s="8">
        <v>153.28650000000002</v>
      </c>
      <c r="G5" s="8">
        <v>151.57850000000002</v>
      </c>
      <c r="H5" s="8">
        <v>41.208199999999998</v>
      </c>
      <c r="I5">
        <v>745.56240000000003</v>
      </c>
      <c r="J5">
        <f>D5/C5</f>
        <v>7.5303539419717476</v>
      </c>
      <c r="K5">
        <f>E5/D5</f>
        <v>1.0066577477108192</v>
      </c>
      <c r="L5">
        <f>G5/F5</f>
        <v>0.9888574662478431</v>
      </c>
      <c r="M5">
        <v>2.4624703718352566E-2</v>
      </c>
      <c r="N5">
        <f>C5/M5</f>
        <v>668.3329143056601</v>
      </c>
      <c r="O5">
        <f>D5/M5</f>
        <v>5032.7833957910943</v>
      </c>
      <c r="P5">
        <f>E5/M5</f>
        <v>5066.2903979234707</v>
      </c>
      <c r="Q5">
        <f>F5/M5</f>
        <v>6224.9073837894339</v>
      </c>
      <c r="R5">
        <f>G5/M5</f>
        <v>6155.5461431615095</v>
      </c>
      <c r="S5">
        <f>H5/M5</f>
        <v>1673.4495761379619</v>
      </c>
      <c r="T5">
        <f>I5/M5</f>
        <v>30277.009970452524</v>
      </c>
      <c r="U5">
        <f>C5/I5</f>
        <v>2.2073940424034252E-2</v>
      </c>
      <c r="V5">
        <f>D5/I5</f>
        <v>0.16622458428697584</v>
      </c>
      <c r="W5">
        <f>E5/I5</f>
        <v>0.16733126563249434</v>
      </c>
      <c r="X5">
        <f>F5/I5</f>
        <v>0.20559848511673873</v>
      </c>
      <c r="Y5">
        <f>G5/I5</f>
        <v>0.20330759705693316</v>
      </c>
      <c r="Z5">
        <f>H5/I5</f>
        <v>5.5271295870070694E-2</v>
      </c>
    </row>
    <row r="6" spans="1:26" x14ac:dyDescent="0.2">
      <c r="A6" t="s">
        <v>112</v>
      </c>
      <c r="B6" s="106">
        <v>41407</v>
      </c>
      <c r="C6" s="8">
        <v>13.142800000000001</v>
      </c>
      <c r="D6" s="8">
        <v>136.5951</v>
      </c>
      <c r="E6" s="8">
        <v>138.94150000000002</v>
      </c>
      <c r="F6" s="8">
        <v>227.19460000000004</v>
      </c>
      <c r="G6" s="8">
        <v>230.09430000000003</v>
      </c>
      <c r="H6" s="8">
        <v>80.766999999999996</v>
      </c>
      <c r="I6">
        <v>931.28959999999995</v>
      </c>
      <c r="J6">
        <f>D6/C6</f>
        <v>10.39315062239401</v>
      </c>
      <c r="K6">
        <f>E6/D6</f>
        <v>1.01717777577673</v>
      </c>
      <c r="L6">
        <f>G6/F6</f>
        <v>1.0127630674320605</v>
      </c>
      <c r="M6">
        <v>2.7237417819379654E-2</v>
      </c>
      <c r="N6">
        <f>C6/M6</f>
        <v>482.52738520054521</v>
      </c>
      <c r="O6">
        <f>D6/M6</f>
        <v>5014.9797938192005</v>
      </c>
      <c r="P6">
        <f>E6/M6</f>
        <v>5101.1259922422587</v>
      </c>
      <c r="Q6">
        <f>F6/M6</f>
        <v>8341.2679390756766</v>
      </c>
      <c r="R6">
        <f>G6/M6</f>
        <v>8447.728104250984</v>
      </c>
      <c r="S6">
        <f>H6/M6</f>
        <v>2965.2957756712749</v>
      </c>
      <c r="T6">
        <f>I6/M6</f>
        <v>34191.552450958821</v>
      </c>
      <c r="U6">
        <f>C6/I6</f>
        <v>1.4112473713869457E-2</v>
      </c>
      <c r="V6">
        <f>D6/I6</f>
        <v>0.14667306496282145</v>
      </c>
      <c r="W6">
        <f>E6/I6</f>
        <v>0.14919258198523858</v>
      </c>
      <c r="X6">
        <f>F6/I6</f>
        <v>0.2439569818024383</v>
      </c>
      <c r="Y6">
        <f>G6/I6</f>
        <v>0.24707062121170476</v>
      </c>
      <c r="Z6">
        <f>H6/I6</f>
        <v>8.6725976538339952E-2</v>
      </c>
    </row>
    <row r="7" spans="1:26" s="8" customFormat="1" x14ac:dyDescent="0.2">
      <c r="A7" s="8" t="s">
        <v>113</v>
      </c>
      <c r="B7" s="107">
        <v>41407</v>
      </c>
      <c r="C7" s="8">
        <v>19.195499999999996</v>
      </c>
      <c r="D7" s="8">
        <v>182.8091</v>
      </c>
      <c r="E7" s="8">
        <v>188.5137</v>
      </c>
      <c r="F7" s="8">
        <v>215.8878</v>
      </c>
      <c r="G7" s="8">
        <v>202.62799999999999</v>
      </c>
      <c r="H7" s="8">
        <v>73.510899999999992</v>
      </c>
      <c r="I7">
        <v>809.75570000000005</v>
      </c>
      <c r="J7">
        <f>D7/C7</f>
        <v>9.5235393712067964</v>
      </c>
      <c r="K7">
        <f>E7/D7</f>
        <v>1.0312052299365841</v>
      </c>
      <c r="L7">
        <f>G7/F7</f>
        <v>0.93858013282825614</v>
      </c>
      <c r="M7" s="8">
        <v>1.6259368529688425E-2</v>
      </c>
      <c r="N7">
        <f>C7/M7</f>
        <v>1180.5809041692123</v>
      </c>
      <c r="O7">
        <f>D7/M7</f>
        <v>11243.308721750409</v>
      </c>
      <c r="P7">
        <f>E7/M7</f>
        <v>11594.158755660634</v>
      </c>
      <c r="Q7">
        <f>F7/M7</f>
        <v>13277.748124461572</v>
      </c>
      <c r="R7">
        <f>G7/M7</f>
        <v>12462.230598317272</v>
      </c>
      <c r="S7">
        <f>H7/M7</f>
        <v>4521.1411418453572</v>
      </c>
      <c r="T7">
        <f>I7/M7</f>
        <v>49802.407671702931</v>
      </c>
      <c r="U7">
        <f>C7/I7</f>
        <v>2.3705297783022699E-2</v>
      </c>
      <c r="V7">
        <f>D7/I7</f>
        <v>0.22575833674279785</v>
      </c>
      <c r="W7">
        <f>E7/I7</f>
        <v>0.23280317755095764</v>
      </c>
      <c r="X7">
        <f>F7/I7</f>
        <v>0.26660855860600918</v>
      </c>
      <c r="Y7">
        <f>G7/I7</f>
        <v>0.25023349634957798</v>
      </c>
      <c r="Z7">
        <f>H7/I7</f>
        <v>9.0781577703003491E-2</v>
      </c>
    </row>
    <row r="8" spans="1:26" x14ac:dyDescent="0.2">
      <c r="B8" s="108" t="s">
        <v>131</v>
      </c>
      <c r="C8" s="104">
        <f t="shared" ref="C8:Z8" si="0">AVERAGE(C2:C7)</f>
        <v>15.789149999999999</v>
      </c>
      <c r="D8" s="104">
        <f t="shared" si="0"/>
        <v>148.67935</v>
      </c>
      <c r="E8" s="104">
        <f t="shared" si="0"/>
        <v>149.99600000000001</v>
      </c>
      <c r="F8" s="104">
        <f t="shared" si="0"/>
        <v>193.84630000000001</v>
      </c>
      <c r="G8" s="104">
        <f t="shared" si="0"/>
        <v>196.98948333333331</v>
      </c>
      <c r="H8" s="104">
        <f t="shared" si="0"/>
        <v>72.263883333333325</v>
      </c>
      <c r="I8" s="104">
        <f t="shared" si="0"/>
        <v>866.55349999999999</v>
      </c>
      <c r="J8" s="104">
        <f t="shared" si="0"/>
        <v>9.5899510611543874</v>
      </c>
      <c r="K8" s="104">
        <f t="shared" si="0"/>
        <v>1.007865114771916</v>
      </c>
      <c r="L8" s="104">
        <f t="shared" si="0"/>
        <v>1.0183740659952008</v>
      </c>
      <c r="M8" s="104">
        <f t="shared" si="0"/>
        <v>2.4005080053574369E-2</v>
      </c>
      <c r="N8" s="104">
        <f t="shared" si="0"/>
        <v>695.0015987585092</v>
      </c>
      <c r="O8" s="104">
        <f t="shared" si="0"/>
        <v>6675.5860078648184</v>
      </c>
      <c r="P8" s="104">
        <f t="shared" si="0"/>
        <v>6770.6386199573753</v>
      </c>
      <c r="Q8" s="104">
        <f t="shared" si="0"/>
        <v>8626.5790473915567</v>
      </c>
      <c r="R8" s="104">
        <f t="shared" si="0"/>
        <v>8686.4500389758141</v>
      </c>
      <c r="S8" s="104">
        <f t="shared" si="0"/>
        <v>3164.0529999097184</v>
      </c>
      <c r="T8" s="104">
        <f t="shared" si="0"/>
        <v>37511.7817439719</v>
      </c>
      <c r="U8" s="104">
        <f t="shared" si="0"/>
        <v>1.8354319544479292E-2</v>
      </c>
      <c r="V8" s="104">
        <f t="shared" si="0"/>
        <v>0.17192205262842555</v>
      </c>
      <c r="W8" s="104">
        <f t="shared" si="0"/>
        <v>0.1738550718547193</v>
      </c>
      <c r="X8" s="104">
        <f t="shared" si="0"/>
        <v>0.22412141043529285</v>
      </c>
      <c r="Y8" s="104">
        <f t="shared" si="0"/>
        <v>0.22673682019863273</v>
      </c>
      <c r="Z8" s="104">
        <f t="shared" si="0"/>
        <v>8.2450158809544719E-2</v>
      </c>
    </row>
    <row r="9" spans="1:26" x14ac:dyDescent="0.2">
      <c r="B9" s="108" t="s">
        <v>132</v>
      </c>
      <c r="C9" s="8">
        <f t="shared" ref="C9:Z9" si="1">STDEV(C2:C7)</f>
        <v>3.4434769874358087</v>
      </c>
      <c r="D9" s="8">
        <f t="shared" si="1"/>
        <v>36.385307531076322</v>
      </c>
      <c r="E9" s="8">
        <f t="shared" si="1"/>
        <v>37.842283256431557</v>
      </c>
      <c r="F9" s="8">
        <f t="shared" si="1"/>
        <v>44.466957445141119</v>
      </c>
      <c r="G9" s="8">
        <f t="shared" si="1"/>
        <v>45.464528989814482</v>
      </c>
      <c r="H9" s="8">
        <f t="shared" si="1"/>
        <v>20.301611542773365</v>
      </c>
      <c r="I9" s="8">
        <f t="shared" si="1"/>
        <v>138.19169974307513</v>
      </c>
      <c r="J9" s="8">
        <f t="shared" si="1"/>
        <v>1.9583514011863845</v>
      </c>
      <c r="K9" s="8">
        <f t="shared" si="1"/>
        <v>3.9330128102774108E-2</v>
      </c>
      <c r="L9" s="8">
        <f t="shared" si="1"/>
        <v>6.0275900278542724E-2</v>
      </c>
      <c r="M9" s="8">
        <f t="shared" si="1"/>
        <v>5.8456636104488304E-3</v>
      </c>
      <c r="N9" s="8">
        <f t="shared" si="1"/>
        <v>266.68155095674825</v>
      </c>
      <c r="O9" s="8">
        <f t="shared" si="1"/>
        <v>2895.7069801927337</v>
      </c>
      <c r="P9" s="8">
        <f t="shared" si="1"/>
        <v>3035.3410753930852</v>
      </c>
      <c r="Q9" s="8">
        <f t="shared" si="1"/>
        <v>3254.0797831411969</v>
      </c>
      <c r="R9" s="8">
        <f t="shared" si="1"/>
        <v>3036.0812553769583</v>
      </c>
      <c r="S9" s="8">
        <f t="shared" si="1"/>
        <v>1178.5512474077698</v>
      </c>
      <c r="T9" s="8">
        <f t="shared" si="1"/>
        <v>9199.5790840884274</v>
      </c>
      <c r="U9" s="8">
        <f t="shared" si="1"/>
        <v>3.9842820529613753E-3</v>
      </c>
      <c r="V9" s="8">
        <f t="shared" si="1"/>
        <v>3.2823440826175644E-2</v>
      </c>
      <c r="W9" s="8">
        <f t="shared" si="1"/>
        <v>3.6867846165749882E-2</v>
      </c>
      <c r="X9" s="8">
        <f t="shared" si="1"/>
        <v>3.7795623589189462E-2</v>
      </c>
      <c r="Y9" s="8">
        <f t="shared" si="1"/>
        <v>3.0452338291776362E-2</v>
      </c>
      <c r="Z9" s="8">
        <f t="shared" si="1"/>
        <v>1.419954365365381E-2</v>
      </c>
    </row>
    <row r="10" spans="1:26" x14ac:dyDescent="0.2">
      <c r="B10" s="108" t="s">
        <v>133</v>
      </c>
      <c r="C10" s="104">
        <f>C9/SQRT(6)</f>
        <v>1.405793593372322</v>
      </c>
      <c r="D10" s="104">
        <f t="shared" ref="D10:Z10" si="2">D9/SQRT(7)</f>
        <v>13.752353586261927</v>
      </c>
      <c r="E10" s="104">
        <f t="shared" si="2"/>
        <v>14.303038648483057</v>
      </c>
      <c r="F10" s="104">
        <f t="shared" si="2"/>
        <v>16.806930137076495</v>
      </c>
      <c r="G10" s="104">
        <f t="shared" si="2"/>
        <v>17.183976740247964</v>
      </c>
      <c r="H10" s="104">
        <f t="shared" si="2"/>
        <v>7.6732879080023793</v>
      </c>
      <c r="I10" s="104">
        <f t="shared" si="2"/>
        <v>52.231552967640752</v>
      </c>
      <c r="J10" s="104">
        <f t="shared" si="2"/>
        <v>0.74018725531629348</v>
      </c>
      <c r="K10" s="104">
        <f t="shared" si="2"/>
        <v>1.4865391141750412E-2</v>
      </c>
      <c r="L10" s="104">
        <f t="shared" si="2"/>
        <v>2.2782148883936131E-2</v>
      </c>
      <c r="M10" s="104">
        <f t="shared" si="2"/>
        <v>2.2094531659125087E-3</v>
      </c>
      <c r="N10" s="104">
        <f t="shared" si="2"/>
        <v>100.79615186865072</v>
      </c>
      <c r="O10" s="104">
        <f t="shared" si="2"/>
        <v>1094.4743627576872</v>
      </c>
      <c r="P10" s="104">
        <f t="shared" si="2"/>
        <v>1147.2510899642084</v>
      </c>
      <c r="Q10" s="104">
        <f t="shared" si="2"/>
        <v>1229.9265503649428</v>
      </c>
      <c r="R10" s="104">
        <f t="shared" si="2"/>
        <v>1147.530851701745</v>
      </c>
      <c r="S10" s="104">
        <f t="shared" si="2"/>
        <v>445.45050114084506</v>
      </c>
      <c r="T10" s="104">
        <f t="shared" si="2"/>
        <v>3477.1140604241914</v>
      </c>
      <c r="U10" s="104">
        <f t="shared" si="2"/>
        <v>1.505917066467668E-3</v>
      </c>
      <c r="V10" s="104">
        <f t="shared" si="2"/>
        <v>1.2406094514215031E-2</v>
      </c>
      <c r="W10" s="104">
        <f t="shared" si="2"/>
        <v>1.3934736047022911E-2</v>
      </c>
      <c r="X10" s="104">
        <f t="shared" si="2"/>
        <v>1.4285402951943112E-2</v>
      </c>
      <c r="Y10" s="104">
        <f t="shared" si="2"/>
        <v>1.1509901994349963E-2</v>
      </c>
      <c r="Z10" s="104">
        <f t="shared" si="2"/>
        <v>5.3669230340247787E-3</v>
      </c>
    </row>
    <row r="11" spans="1:26" x14ac:dyDescent="0.2">
      <c r="B11" s="108" t="s">
        <v>16</v>
      </c>
      <c r="C11">
        <f>(C10*100)/C8</f>
        <v>8.9035419473012922</v>
      </c>
      <c r="D11">
        <f t="shared" ref="D11:Z11" si="3">(D10*100)/D8</f>
        <v>9.2496729278557694</v>
      </c>
      <c r="E11">
        <f t="shared" si="3"/>
        <v>9.5356133820122242</v>
      </c>
      <c r="F11">
        <f t="shared" si="3"/>
        <v>8.6702352002986345</v>
      </c>
      <c r="G11">
        <f t="shared" si="3"/>
        <v>8.7232965179010655</v>
      </c>
      <c r="H11">
        <f t="shared" si="3"/>
        <v>10.618427289061705</v>
      </c>
      <c r="I11">
        <f t="shared" si="3"/>
        <v>6.0275047031303615</v>
      </c>
      <c r="J11">
        <f t="shared" si="3"/>
        <v>7.7183632178743737</v>
      </c>
      <c r="K11">
        <f t="shared" si="3"/>
        <v>1.4749385531728134</v>
      </c>
      <c r="L11">
        <f t="shared" si="3"/>
        <v>2.237110080142545</v>
      </c>
      <c r="M11">
        <f t="shared" si="3"/>
        <v>9.2041066348517333</v>
      </c>
      <c r="N11">
        <f t="shared" si="3"/>
        <v>14.50301007202059</v>
      </c>
      <c r="O11">
        <f t="shared" si="3"/>
        <v>16.39518031028641</v>
      </c>
      <c r="P11">
        <f t="shared" si="3"/>
        <v>16.944503382332801</v>
      </c>
      <c r="Q11">
        <f t="shared" si="3"/>
        <v>14.257407758140687</v>
      </c>
      <c r="R11">
        <f t="shared" si="3"/>
        <v>13.210584836760839</v>
      </c>
      <c r="S11">
        <f t="shared" si="3"/>
        <v>14.078477862208862</v>
      </c>
      <c r="T11">
        <f t="shared" si="3"/>
        <v>9.2693919050724904</v>
      </c>
      <c r="U11">
        <f t="shared" si="3"/>
        <v>8.2047011485131609</v>
      </c>
      <c r="V11">
        <f t="shared" si="3"/>
        <v>7.2161158644541512</v>
      </c>
      <c r="W11">
        <f t="shared" si="3"/>
        <v>8.0151449700974897</v>
      </c>
      <c r="X11">
        <f t="shared" si="3"/>
        <v>6.3739572779761344</v>
      </c>
      <c r="Y11">
        <f t="shared" si="3"/>
        <v>5.0763268110872843</v>
      </c>
      <c r="Z11">
        <f t="shared" si="3"/>
        <v>6.5092937497210555</v>
      </c>
    </row>
    <row r="15" spans="1:26" x14ac:dyDescent="0.2">
      <c r="E15" s="102"/>
    </row>
    <row r="16" spans="1:26" x14ac:dyDescent="0.2">
      <c r="E16" s="10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134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x14ac:dyDescent="0.2">
      <c r="A2" t="s">
        <v>112</v>
      </c>
      <c r="B2" s="106">
        <v>41395</v>
      </c>
      <c r="C2" s="6">
        <v>14.1892</v>
      </c>
      <c r="D2" s="6">
        <v>178.07849999999999</v>
      </c>
      <c r="E2" s="6">
        <v>189.13479999999998</v>
      </c>
      <c r="F2" s="6">
        <v>204.17869999999999</v>
      </c>
      <c r="G2" s="6">
        <v>208.8058</v>
      </c>
      <c r="H2" s="6">
        <v>76.458400000000012</v>
      </c>
      <c r="I2">
        <v>899.76440000000002</v>
      </c>
      <c r="J2">
        <f>D2/C2</f>
        <v>12.550284723592592</v>
      </c>
      <c r="K2">
        <f>E2/D2</f>
        <v>1.0620866640273812</v>
      </c>
      <c r="L2">
        <f>G2/F2</f>
        <v>1.0226620112675808</v>
      </c>
      <c r="M2">
        <v>1.9708216249873976E-2</v>
      </c>
      <c r="N2">
        <f>C2/M2</f>
        <v>719.96368520112685</v>
      </c>
      <c r="O2">
        <f>D2/M2</f>
        <v>9035.7492399211278</v>
      </c>
      <c r="P2">
        <f>E2/M2</f>
        <v>9596.7487672157749</v>
      </c>
      <c r="Q2">
        <f>F2/M2</f>
        <v>10360.08015191662</v>
      </c>
      <c r="R2">
        <f>G2/M2</f>
        <v>10594.860405052395</v>
      </c>
      <c r="S2">
        <f>H2/M2</f>
        <v>3879.5190305712686</v>
      </c>
      <c r="T2">
        <f>I2/M2</f>
        <v>45654.278834379722</v>
      </c>
      <c r="U2">
        <f>C2/I2</f>
        <v>1.5769905988723271E-2</v>
      </c>
      <c r="V2">
        <f>D2/I2</f>
        <v>0.19791681022276497</v>
      </c>
      <c r="W2">
        <f>E2/I2</f>
        <v>0.21020480472443673</v>
      </c>
      <c r="X2">
        <f>F2/I2</f>
        <v>0.22692462604655173</v>
      </c>
      <c r="Y2">
        <f>G2/I2</f>
        <v>0.23206719447891025</v>
      </c>
      <c r="Z2">
        <f>H2/I2</f>
        <v>8.4976022612141586E-2</v>
      </c>
    </row>
    <row r="3" spans="1:26" x14ac:dyDescent="0.2">
      <c r="A3" t="s">
        <v>113</v>
      </c>
      <c r="B3" s="106">
        <v>41395</v>
      </c>
      <c r="C3" s="7">
        <v>14.476199999999999</v>
      </c>
      <c r="D3" s="7">
        <v>166.38290000000001</v>
      </c>
      <c r="E3" s="7">
        <v>173.47489999999999</v>
      </c>
      <c r="F3" s="7">
        <v>203.51769999999999</v>
      </c>
      <c r="G3" s="7">
        <v>212.07159999999999</v>
      </c>
      <c r="H3" s="7">
        <v>123.9479</v>
      </c>
      <c r="I3">
        <v>1176.8245999999999</v>
      </c>
      <c r="J3">
        <f>D3/C3</f>
        <v>11.493548030560508</v>
      </c>
      <c r="K3">
        <f>E3/D3</f>
        <v>1.042624572597304</v>
      </c>
      <c r="L3">
        <f>G3/F3</f>
        <v>1.0420302509314914</v>
      </c>
      <c r="M3">
        <v>2.6621292774813003E-2</v>
      </c>
      <c r="N3">
        <f>C3/M3</f>
        <v>543.78275775157897</v>
      </c>
      <c r="O3">
        <f>D3/M3</f>
        <v>6249.9932444084225</v>
      </c>
      <c r="P3">
        <f>E3/M3</f>
        <v>6516.3965351873685</v>
      </c>
      <c r="Q3">
        <f>F3/M3</f>
        <v>7644.9217444673686</v>
      </c>
      <c r="R3">
        <f>G3/M3</f>
        <v>7966.2397237389478</v>
      </c>
      <c r="S3">
        <f>H3/M3</f>
        <v>4655.9684778821056</v>
      </c>
      <c r="T3">
        <f>I3/M3</f>
        <v>44206.140173381056</v>
      </c>
      <c r="U3">
        <f>C3/I3</f>
        <v>1.2301068485482033E-2</v>
      </c>
      <c r="V3">
        <f>D3/I3</f>
        <v>0.14138292146510195</v>
      </c>
      <c r="W3">
        <f>E3/I3</f>
        <v>0.14740930806511013</v>
      </c>
      <c r="X3">
        <f>F3/I3</f>
        <v>0.17293800622454697</v>
      </c>
      <c r="Y3">
        <f>G3/I3</f>
        <v>0.18020663402175652</v>
      </c>
      <c r="Z3">
        <f>H3/I3</f>
        <v>0.10532402194855547</v>
      </c>
    </row>
    <row r="4" spans="1:26" x14ac:dyDescent="0.2">
      <c r="A4" t="s">
        <v>114</v>
      </c>
      <c r="B4" s="106">
        <v>41395</v>
      </c>
      <c r="C4">
        <v>14.263600000000004</v>
      </c>
      <c r="D4">
        <v>187.11010000000002</v>
      </c>
      <c r="E4">
        <v>200.47400000000002</v>
      </c>
      <c r="F4">
        <v>233.8647</v>
      </c>
      <c r="G4">
        <v>242.14900000000003</v>
      </c>
      <c r="H4">
        <v>90.919000000000011</v>
      </c>
      <c r="I4">
        <v>918.31119999999999</v>
      </c>
      <c r="J4">
        <f>D4/C4</f>
        <v>13.118013685184664</v>
      </c>
      <c r="K4">
        <f>E4/D4</f>
        <v>1.0714226543623246</v>
      </c>
      <c r="L4">
        <f>G4/F4</f>
        <v>1.0354234734870207</v>
      </c>
      <c r="M4">
        <v>1.9690701609628217E-2</v>
      </c>
      <c r="N4">
        <f>C4/M4</f>
        <v>724.38251733120023</v>
      </c>
      <c r="O4">
        <f>D4/M4</f>
        <v>9502.4597756592011</v>
      </c>
      <c r="P4">
        <f>E4/M4</f>
        <v>10181.150675808001</v>
      </c>
      <c r="Q4">
        <f>F4/M4</f>
        <v>11876.9104644624</v>
      </c>
      <c r="R4">
        <f>G4/M4</f>
        <v>12297.631887408001</v>
      </c>
      <c r="S4">
        <f>H4/M4</f>
        <v>4617.3570552480005</v>
      </c>
      <c r="T4">
        <f>I4/M4</f>
        <v>46636.794269990402</v>
      </c>
      <c r="U4">
        <f>C4/I4</f>
        <v>1.5532425173514169E-2</v>
      </c>
      <c r="V4">
        <f>D4/I4</f>
        <v>0.20375456599026562</v>
      </c>
      <c r="W4">
        <f>E4/I4</f>
        <v>0.21830725793173383</v>
      </c>
      <c r="X4">
        <f>F4/I4</f>
        <v>0.25466824318379216</v>
      </c>
      <c r="Y4">
        <f>G4/I4</f>
        <v>0.26368947694419936</v>
      </c>
      <c r="Z4">
        <f>H4/I4</f>
        <v>9.9006741941076198E-2</v>
      </c>
    </row>
    <row r="5" spans="1:26" x14ac:dyDescent="0.2">
      <c r="A5" t="s">
        <v>110</v>
      </c>
      <c r="B5" s="106">
        <v>41396</v>
      </c>
      <c r="C5" s="8">
        <v>13.135199999999998</v>
      </c>
      <c r="D5" s="8">
        <v>234.3219</v>
      </c>
      <c r="E5" s="8">
        <v>240.47880000000001</v>
      </c>
      <c r="F5" s="8">
        <v>288.73159999999996</v>
      </c>
      <c r="G5" s="8">
        <v>278.23099999999999</v>
      </c>
      <c r="H5" s="8">
        <v>115.3777</v>
      </c>
      <c r="I5">
        <v>1077.6753000000001</v>
      </c>
      <c r="J5">
        <f>D5/C5</f>
        <v>17.839233509957978</v>
      </c>
      <c r="K5">
        <f>E5/D5</f>
        <v>1.0262753929530275</v>
      </c>
      <c r="L5">
        <f>G5/F5</f>
        <v>0.96363196823624442</v>
      </c>
      <c r="M5">
        <v>7.5169612714128167E-3</v>
      </c>
      <c r="N5">
        <f>C5/M5</f>
        <v>1747.4082312959995</v>
      </c>
      <c r="O5">
        <f>D5/M5</f>
        <v>31172.423475311996</v>
      </c>
      <c r="P5">
        <f>E5/M5</f>
        <v>31991.491151423998</v>
      </c>
      <c r="Q5">
        <f>F5/M5</f>
        <v>38410.680802367991</v>
      </c>
      <c r="R5">
        <f>G5/M5</f>
        <v>37013.759942879995</v>
      </c>
      <c r="S5">
        <f>H5/M5</f>
        <v>15348.981567695999</v>
      </c>
      <c r="T5">
        <f>I5/M5</f>
        <v>143365.81779374401</v>
      </c>
      <c r="U5">
        <f>C5/I5</f>
        <v>1.2188457877804192E-2</v>
      </c>
      <c r="V5">
        <f>D5/I5</f>
        <v>0.21743274620843586</v>
      </c>
      <c r="W5">
        <f>E5/I5</f>
        <v>0.2231458770559184</v>
      </c>
      <c r="X5">
        <f>F5/I5</f>
        <v>0.26792077353911697</v>
      </c>
      <c r="Y5">
        <f>G5/I5</f>
        <v>0.25817702233687639</v>
      </c>
      <c r="Z5">
        <f>H5/I5</f>
        <v>0.10706165391375305</v>
      </c>
    </row>
    <row r="6" spans="1:26" x14ac:dyDescent="0.2">
      <c r="A6" t="s">
        <v>111</v>
      </c>
      <c r="B6" s="106">
        <v>41396</v>
      </c>
      <c r="C6" s="8">
        <v>17.440300000000001</v>
      </c>
      <c r="D6" s="8">
        <v>160.35149999999999</v>
      </c>
      <c r="E6" s="8">
        <v>212.13059999999999</v>
      </c>
      <c r="F6" s="8">
        <v>279.14929999999998</v>
      </c>
      <c r="G6" s="8">
        <v>308.76319999999998</v>
      </c>
      <c r="H6" s="8">
        <v>135.5924</v>
      </c>
      <c r="I6">
        <v>1280.806</v>
      </c>
      <c r="J6">
        <f>D6/C6</f>
        <v>9.1943085841413268</v>
      </c>
      <c r="K6">
        <f>E6/D6</f>
        <v>1.3229099821330015</v>
      </c>
      <c r="L6">
        <f>G6/F6</f>
        <v>1.1060862413052801</v>
      </c>
      <c r="M6">
        <v>2.1327709642854711E-2</v>
      </c>
      <c r="N6">
        <f>C6/M6</f>
        <v>817.72962460799988</v>
      </c>
      <c r="O6">
        <f>D6/M6</f>
        <v>7518.4585070399971</v>
      </c>
      <c r="P6">
        <f>E6/M6</f>
        <v>9946.2438092159973</v>
      </c>
      <c r="Q6">
        <f>F6/M6</f>
        <v>13088.573722847996</v>
      </c>
      <c r="R6">
        <f>G6/M6</f>
        <v>14477.091313151996</v>
      </c>
      <c r="S6">
        <f>H6/M6</f>
        <v>6357.569672063998</v>
      </c>
      <c r="T6">
        <f>I6/M6</f>
        <v>60053.612012159989</v>
      </c>
      <c r="U6">
        <f>C6/I6</f>
        <v>1.3616660134321669E-2</v>
      </c>
      <c r="V6">
        <f>D6/I6</f>
        <v>0.1251957751603287</v>
      </c>
      <c r="W6">
        <f>E6/I6</f>
        <v>0.16562274068047775</v>
      </c>
      <c r="X6">
        <f>F6/I6</f>
        <v>0.21794815139841628</v>
      </c>
      <c r="Y6">
        <f>G6/I6</f>
        <v>0.24106945157970838</v>
      </c>
      <c r="Z6">
        <f>H6/I6</f>
        <v>0.10586490069534339</v>
      </c>
    </row>
    <row r="7" spans="1:26" s="8" customFormat="1" x14ac:dyDescent="0.2">
      <c r="A7" s="8" t="s">
        <v>113</v>
      </c>
      <c r="B7" s="106">
        <v>41396</v>
      </c>
      <c r="C7" s="8">
        <v>12.951499999999999</v>
      </c>
      <c r="D7" s="8">
        <v>216.08589999999998</v>
      </c>
      <c r="E7" s="8">
        <v>220.85839999999999</v>
      </c>
      <c r="F7" s="8">
        <v>260.72990000000004</v>
      </c>
      <c r="G7" s="8">
        <v>257.82440000000003</v>
      </c>
      <c r="H7" s="8">
        <v>96.124099999999999</v>
      </c>
      <c r="I7">
        <v>954.43190000000004</v>
      </c>
      <c r="J7">
        <f>D7/C7</f>
        <v>16.684237347025441</v>
      </c>
      <c r="K7">
        <f>E7/D7</f>
        <v>1.0220861240830614</v>
      </c>
      <c r="L7">
        <f>G7/F7</f>
        <v>0.98885628384009649</v>
      </c>
      <c r="M7" s="8">
        <v>1.3898063129468346E-2</v>
      </c>
      <c r="N7">
        <f>C7/M7</f>
        <v>931.89244280655703</v>
      </c>
      <c r="O7">
        <f>D7/M7</f>
        <v>15547.914697683927</v>
      </c>
      <c r="P7">
        <f>E7/M7</f>
        <v>15891.30787092983</v>
      </c>
      <c r="Q7">
        <f>F7/M7</f>
        <v>18760.160863506881</v>
      </c>
      <c r="R7">
        <f>G7/M7</f>
        <v>18551.102955729832</v>
      </c>
      <c r="S7">
        <f>H7/M7</f>
        <v>6916.3666263816367</v>
      </c>
      <c r="T7">
        <f>I7/M7</f>
        <v>68673.734685828182</v>
      </c>
      <c r="U7">
        <f>C7/I7</f>
        <v>1.3569852390725832E-2</v>
      </c>
      <c r="V7">
        <f>D7/I7</f>
        <v>0.22640263805097038</v>
      </c>
      <c r="W7">
        <f>E7/I7</f>
        <v>0.23140299480769658</v>
      </c>
      <c r="X7">
        <f>F7/I7</f>
        <v>0.27317810731179459</v>
      </c>
      <c r="Y7">
        <f>G7/I7</f>
        <v>0.27013388802281235</v>
      </c>
      <c r="Z7">
        <f>H7/I7</f>
        <v>0.1007134191554159</v>
      </c>
    </row>
    <row r="8" spans="1:26" x14ac:dyDescent="0.2">
      <c r="B8" s="108" t="s">
        <v>131</v>
      </c>
      <c r="C8" s="104">
        <f>AVERAGE(C2:C7)</f>
        <v>14.409333333333334</v>
      </c>
      <c r="D8" s="104">
        <f t="shared" ref="D8:Z8" si="0">AVERAGE(D2:D7)</f>
        <v>190.38846666666666</v>
      </c>
      <c r="E8" s="104">
        <f t="shared" si="0"/>
        <v>206.09191666666666</v>
      </c>
      <c r="F8" s="104">
        <f t="shared" si="0"/>
        <v>245.02865</v>
      </c>
      <c r="G8" s="104">
        <f t="shared" si="0"/>
        <v>251.30749999999998</v>
      </c>
      <c r="H8" s="104">
        <f t="shared" si="0"/>
        <v>106.40325</v>
      </c>
      <c r="I8" s="104">
        <f t="shared" si="0"/>
        <v>1051.3022333333331</v>
      </c>
      <c r="J8" s="104">
        <f t="shared" si="0"/>
        <v>13.479937646743752</v>
      </c>
      <c r="K8" s="104">
        <f t="shared" si="0"/>
        <v>1.0912342316926835</v>
      </c>
      <c r="L8" s="104">
        <f t="shared" si="0"/>
        <v>1.0264483715112858</v>
      </c>
      <c r="M8" s="104">
        <f t="shared" si="0"/>
        <v>1.8127157446341843E-2</v>
      </c>
      <c r="N8" s="104">
        <f t="shared" si="0"/>
        <v>914.1932098324105</v>
      </c>
      <c r="O8" s="104">
        <f t="shared" si="0"/>
        <v>13171.166490004112</v>
      </c>
      <c r="P8" s="104">
        <f t="shared" si="0"/>
        <v>14020.556468296827</v>
      </c>
      <c r="Q8" s="104">
        <f t="shared" si="0"/>
        <v>16690.22129159488</v>
      </c>
      <c r="R8" s="104">
        <f t="shared" si="0"/>
        <v>16816.781037993529</v>
      </c>
      <c r="S8" s="104">
        <f t="shared" si="0"/>
        <v>6962.6270716405015</v>
      </c>
      <c r="T8" s="104">
        <f t="shared" si="0"/>
        <v>68098.396294913895</v>
      </c>
      <c r="U8" s="104">
        <f t="shared" si="0"/>
        <v>1.3829728341761861E-2</v>
      </c>
      <c r="V8" s="104">
        <f t="shared" si="0"/>
        <v>0.18534757618297792</v>
      </c>
      <c r="W8" s="104">
        <f t="shared" si="0"/>
        <v>0.19934883054422892</v>
      </c>
      <c r="X8" s="104">
        <f t="shared" si="0"/>
        <v>0.2355963179507031</v>
      </c>
      <c r="Y8" s="104">
        <f t="shared" si="0"/>
        <v>0.24089061123071057</v>
      </c>
      <c r="Z8" s="104">
        <f t="shared" si="0"/>
        <v>0.1004911267110476</v>
      </c>
    </row>
    <row r="9" spans="1:26" x14ac:dyDescent="0.2">
      <c r="B9" s="108" t="s">
        <v>132</v>
      </c>
      <c r="C9" s="8">
        <f>STDEV(C2:C7)</f>
        <v>1.6130480931040831</v>
      </c>
      <c r="D9" s="8">
        <f t="shared" ref="D9:Z9" si="1">STDEV(D2:D7)</f>
        <v>29.09045963622205</v>
      </c>
      <c r="E9" s="8">
        <f t="shared" si="1"/>
        <v>23.74846117696195</v>
      </c>
      <c r="F9" s="8">
        <f t="shared" si="1"/>
        <v>36.97893186990386</v>
      </c>
      <c r="G9" s="8">
        <f t="shared" si="1"/>
        <v>38.725265071527069</v>
      </c>
      <c r="H9" s="8">
        <f t="shared" si="1"/>
        <v>22.282185433457865</v>
      </c>
      <c r="I9" s="8">
        <f t="shared" si="1"/>
        <v>154.37459211394602</v>
      </c>
      <c r="J9" s="8">
        <f t="shared" si="1"/>
        <v>3.2427951114197513</v>
      </c>
      <c r="K9" s="8">
        <f t="shared" si="1"/>
        <v>0.115134480598099</v>
      </c>
      <c r="L9" s="8">
        <f t="shared" si="1"/>
        <v>4.9069216066393348E-2</v>
      </c>
      <c r="M9" s="8">
        <f t="shared" si="1"/>
        <v>6.5999967915636015E-3</v>
      </c>
      <c r="N9" s="8">
        <f t="shared" si="1"/>
        <v>427.74358402009904</v>
      </c>
      <c r="O9" s="8">
        <f t="shared" si="1"/>
        <v>9382.0148850679634</v>
      </c>
      <c r="P9" s="8">
        <f t="shared" si="1"/>
        <v>9313.1923158157642</v>
      </c>
      <c r="Q9" s="8">
        <f t="shared" si="1"/>
        <v>11261.358428396323</v>
      </c>
      <c r="R9" s="8">
        <f t="shared" si="1"/>
        <v>10524.894910358797</v>
      </c>
      <c r="S9" s="8">
        <f t="shared" si="1"/>
        <v>4266.7480996642626</v>
      </c>
      <c r="T9" s="8">
        <f t="shared" si="1"/>
        <v>38119.320508471916</v>
      </c>
      <c r="U9" s="8">
        <f t="shared" si="1"/>
        <v>1.5366827301455561E-3</v>
      </c>
      <c r="V9" s="8">
        <f t="shared" si="1"/>
        <v>4.1863848818258893E-2</v>
      </c>
      <c r="W9" s="8">
        <f t="shared" si="1"/>
        <v>3.4369190117237915E-2</v>
      </c>
      <c r="X9" s="8">
        <f t="shared" si="1"/>
        <v>3.7772264174325818E-2</v>
      </c>
      <c r="Y9" s="8">
        <f t="shared" si="1"/>
        <v>3.2967278569016489E-2</v>
      </c>
      <c r="Z9" s="8">
        <f t="shared" si="1"/>
        <v>8.226511024833667E-3</v>
      </c>
    </row>
    <row r="10" spans="1:26" x14ac:dyDescent="0.2">
      <c r="B10" s="108" t="s">
        <v>133</v>
      </c>
      <c r="C10" s="104">
        <f>C9/SQRT(6)</f>
        <v>0.6585241264457361</v>
      </c>
      <c r="D10" s="104">
        <f t="shared" ref="D10:Z10" si="2">D9/SQRT(6)</f>
        <v>11.876130415295663</v>
      </c>
      <c r="E10" s="104">
        <f t="shared" si="2"/>
        <v>9.6952686766421365</v>
      </c>
      <c r="F10" s="104">
        <f t="shared" si="2"/>
        <v>15.096585719067914</v>
      </c>
      <c r="G10" s="104">
        <f t="shared" si="2"/>
        <v>15.809523263210874</v>
      </c>
      <c r="H10" s="104">
        <f t="shared" si="2"/>
        <v>9.0966641110079642</v>
      </c>
      <c r="I10" s="104">
        <f t="shared" si="2"/>
        <v>63.023163321574621</v>
      </c>
      <c r="J10" s="104">
        <f t="shared" si="2"/>
        <v>1.3238655605616858</v>
      </c>
      <c r="K10" s="104">
        <f t="shared" si="2"/>
        <v>4.7003454877618728E-2</v>
      </c>
      <c r="L10" s="104">
        <f t="shared" si="2"/>
        <v>2.0032423573507006E-2</v>
      </c>
      <c r="M10" s="104">
        <f t="shared" si="2"/>
        <v>2.6944374072228215E-3</v>
      </c>
      <c r="N10" s="104">
        <f t="shared" si="2"/>
        <v>174.6255869330912</v>
      </c>
      <c r="O10" s="104">
        <f t="shared" si="2"/>
        <v>3830.1915379355128</v>
      </c>
      <c r="P10" s="104">
        <f t="shared" si="2"/>
        <v>3802.0948416929714</v>
      </c>
      <c r="Q10" s="104">
        <f t="shared" si="2"/>
        <v>4597.430326693614</v>
      </c>
      <c r="R10" s="104">
        <f t="shared" si="2"/>
        <v>4296.7703544657916</v>
      </c>
      <c r="S10" s="104">
        <f t="shared" si="2"/>
        <v>1741.8926175278716</v>
      </c>
      <c r="T10" s="104">
        <f t="shared" si="2"/>
        <v>15562.147431227735</v>
      </c>
      <c r="U10" s="104">
        <f t="shared" si="2"/>
        <v>6.2734809756726504E-4</v>
      </c>
      <c r="V10" s="104">
        <f t="shared" si="2"/>
        <v>1.7090844712291806E-2</v>
      </c>
      <c r="W10" s="104">
        <f t="shared" si="2"/>
        <v>1.4031163109989876E-2</v>
      </c>
      <c r="X10" s="104">
        <f t="shared" si="2"/>
        <v>1.5420462276117935E-2</v>
      </c>
      <c r="Y10" s="104">
        <f t="shared" si="2"/>
        <v>1.3458835117046932E-2</v>
      </c>
      <c r="Z10" s="104">
        <f t="shared" si="2"/>
        <v>3.3584590623704667E-3</v>
      </c>
    </row>
    <row r="11" spans="1:26" x14ac:dyDescent="0.2">
      <c r="B11" s="108" t="s">
        <v>16</v>
      </c>
      <c r="C11">
        <f>(C10*100)/C8</f>
        <v>4.5701220952558712</v>
      </c>
      <c r="D11">
        <f t="shared" ref="D11:Z11" si="3">(D10*100)/D8</f>
        <v>6.2378413058436299</v>
      </c>
      <c r="E11">
        <f t="shared" si="3"/>
        <v>4.704342039927397</v>
      </c>
      <c r="F11">
        <f t="shared" si="3"/>
        <v>6.1611512445862608</v>
      </c>
      <c r="G11">
        <f t="shared" si="3"/>
        <v>6.2909078571912405</v>
      </c>
      <c r="H11">
        <f t="shared" si="3"/>
        <v>8.5492352075786826</v>
      </c>
      <c r="I11">
        <f t="shared" si="3"/>
        <v>5.9947711821888676</v>
      </c>
      <c r="J11">
        <f t="shared" si="3"/>
        <v>9.821006559933771</v>
      </c>
      <c r="K11">
        <f t="shared" si="3"/>
        <v>4.3073662383839126</v>
      </c>
      <c r="L11">
        <f t="shared" si="3"/>
        <v>1.9516250529008465</v>
      </c>
      <c r="M11">
        <f t="shared" si="3"/>
        <v>14.864092261561801</v>
      </c>
      <c r="N11">
        <f t="shared" si="3"/>
        <v>19.101606209162664</v>
      </c>
      <c r="O11">
        <f t="shared" si="3"/>
        <v>29.080123927082155</v>
      </c>
      <c r="P11">
        <f t="shared" si="3"/>
        <v>27.118002415169745</v>
      </c>
      <c r="Q11">
        <f t="shared" si="3"/>
        <v>27.545652309648279</v>
      </c>
      <c r="R11">
        <f t="shared" si="3"/>
        <v>25.550492360923638</v>
      </c>
      <c r="S11">
        <f t="shared" si="3"/>
        <v>25.017749760327966</v>
      </c>
      <c r="T11">
        <f t="shared" si="3"/>
        <v>22.852443343647483</v>
      </c>
      <c r="U11">
        <f t="shared" si="3"/>
        <v>4.5362286377878549</v>
      </c>
      <c r="V11">
        <f t="shared" si="3"/>
        <v>9.2209701708855718</v>
      </c>
      <c r="W11">
        <f t="shared" si="3"/>
        <v>7.0384978289987128</v>
      </c>
      <c r="X11">
        <f t="shared" si="3"/>
        <v>6.545290015671875</v>
      </c>
      <c r="Y11">
        <f t="shared" si="3"/>
        <v>5.5871148519594511</v>
      </c>
      <c r="Z11">
        <f t="shared" si="3"/>
        <v>3.3420453847904277</v>
      </c>
    </row>
    <row r="14" spans="1:26" x14ac:dyDescent="0.2">
      <c r="E14" s="102"/>
    </row>
    <row r="15" spans="1:26" x14ac:dyDescent="0.2">
      <c r="E15" s="102"/>
    </row>
    <row r="18" spans="5:5" x14ac:dyDescent="0.2">
      <c r="E18" s="102"/>
    </row>
    <row r="19" spans="5:5" x14ac:dyDescent="0.2">
      <c r="E19" s="10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sqref="A1:XFD1"/>
    </sheetView>
  </sheetViews>
  <sheetFormatPr baseColWidth="10" defaultColWidth="9.1640625" defaultRowHeight="15" x14ac:dyDescent="0.2"/>
  <cols>
    <col min="2" max="2" width="10.5" bestFit="1" customWidth="1"/>
    <col min="3" max="5" width="9.1640625" customWidth="1"/>
    <col min="6" max="6" width="11.6640625" customWidth="1"/>
    <col min="7" max="7" width="13.5" customWidth="1"/>
    <col min="8" max="8" width="9.83203125" customWidth="1"/>
    <col min="9" max="12" width="9.1640625" customWidth="1"/>
    <col min="13" max="13" width="16.6640625" bestFit="1" customWidth="1"/>
  </cols>
  <sheetData>
    <row r="1" spans="1:26" x14ac:dyDescent="0.2">
      <c r="A1" s="113" t="s">
        <v>50</v>
      </c>
      <c r="B1" s="113" t="s">
        <v>51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99" t="s">
        <v>7</v>
      </c>
      <c r="K1" s="100" t="s">
        <v>87</v>
      </c>
      <c r="L1" s="101" t="s">
        <v>8</v>
      </c>
      <c r="M1" s="105" t="s">
        <v>134</v>
      </c>
      <c r="N1" s="1" t="s">
        <v>97</v>
      </c>
      <c r="O1" s="2" t="s">
        <v>98</v>
      </c>
      <c r="P1" s="2" t="s">
        <v>99</v>
      </c>
      <c r="Q1" s="3" t="s">
        <v>100</v>
      </c>
      <c r="R1" s="4" t="s">
        <v>101</v>
      </c>
      <c r="S1" s="4" t="s">
        <v>102</v>
      </c>
      <c r="T1" s="5" t="s">
        <v>103</v>
      </c>
      <c r="U1" s="1" t="s">
        <v>104</v>
      </c>
      <c r="V1" s="2" t="s">
        <v>105</v>
      </c>
      <c r="W1" s="2" t="s">
        <v>106</v>
      </c>
      <c r="X1" s="3" t="s">
        <v>107</v>
      </c>
      <c r="Y1" s="4" t="s">
        <v>108</v>
      </c>
      <c r="Z1" s="4" t="s">
        <v>109</v>
      </c>
    </row>
    <row r="2" spans="1:26" x14ac:dyDescent="0.2">
      <c r="A2" t="s">
        <v>110</v>
      </c>
      <c r="B2" s="106">
        <v>41407</v>
      </c>
      <c r="C2" s="6">
        <v>17.342299999999998</v>
      </c>
      <c r="D2" s="6">
        <v>237.69450000000001</v>
      </c>
      <c r="E2" s="6">
        <v>240.7765</v>
      </c>
      <c r="F2" s="6">
        <v>297.07249999999999</v>
      </c>
      <c r="G2" s="6">
        <v>294.64299999999997</v>
      </c>
      <c r="H2" s="6">
        <v>104.14109999999999</v>
      </c>
      <c r="I2">
        <v>1181.8969</v>
      </c>
      <c r="J2">
        <f>D2/C2</f>
        <v>13.706053983612325</v>
      </c>
      <c r="K2">
        <f>E2/D2</f>
        <v>1.0129662234506898</v>
      </c>
      <c r="L2">
        <f>G2/F2</f>
        <v>0.99182186166676478</v>
      </c>
      <c r="M2">
        <v>1.3802201378476698E-2</v>
      </c>
      <c r="N2">
        <f>C2/M2</f>
        <v>1256.4879706105266</v>
      </c>
      <c r="O2">
        <f>D2/M2</f>
        <v>17221.491954947374</v>
      </c>
      <c r="P2">
        <f>E2/M2</f>
        <v>17444.789667789479</v>
      </c>
      <c r="Q2">
        <f>F2/M2</f>
        <v>21523.559311578952</v>
      </c>
      <c r="R2">
        <f>G2/M2</f>
        <v>21347.536666105269</v>
      </c>
      <c r="S2">
        <f>H2/M2</f>
        <v>7545.2529016421067</v>
      </c>
      <c r="T2">
        <f>I2/M2</f>
        <v>85631.04301920002</v>
      </c>
      <c r="U2">
        <f>C2/I2</f>
        <v>1.4673276493068049E-2</v>
      </c>
      <c r="V2">
        <f>D2/I2</f>
        <v>0.20111271973046044</v>
      </c>
      <c r="W2">
        <f>E2/I2</f>
        <v>0.20372039219326155</v>
      </c>
      <c r="X2">
        <f>F2/I2</f>
        <v>0.2513522964651147</v>
      </c>
      <c r="Y2">
        <f>G2/I2</f>
        <v>0.24929670261424663</v>
      </c>
      <c r="Z2">
        <f>H2/I2</f>
        <v>8.8113523269246236E-2</v>
      </c>
    </row>
    <row r="3" spans="1:26" x14ac:dyDescent="0.2">
      <c r="A3" t="s">
        <v>111</v>
      </c>
      <c r="B3" s="106">
        <v>41407</v>
      </c>
      <c r="C3" s="7">
        <v>13.697600000000001</v>
      </c>
      <c r="D3" s="7">
        <v>168.50880000000001</v>
      </c>
      <c r="E3" s="7">
        <v>179.7</v>
      </c>
      <c r="F3" s="7">
        <v>236.32979999999998</v>
      </c>
      <c r="G3" s="7">
        <v>243.3956</v>
      </c>
      <c r="H3" s="7">
        <v>119.73599999999999</v>
      </c>
      <c r="I3">
        <v>925.18690000000004</v>
      </c>
      <c r="J3">
        <f>D3/C3</f>
        <v>12.302067515477164</v>
      </c>
      <c r="K3">
        <f>E3/D3</f>
        <v>1.0664131487495014</v>
      </c>
      <c r="L3">
        <f>G3/F3</f>
        <v>1.0298980492515122</v>
      </c>
      <c r="M3">
        <v>1.499231703625362E-2</v>
      </c>
      <c r="N3">
        <f>C3/M3</f>
        <v>913.64129819808352</v>
      </c>
      <c r="O3">
        <f>D3/M3</f>
        <v>11239.676935361027</v>
      </c>
      <c r="P3">
        <f>E3/M3</f>
        <v>11986.1392715655</v>
      </c>
      <c r="Q3">
        <f>F3/M3</f>
        <v>15763.393972293934</v>
      </c>
      <c r="R3">
        <f>G3/M3</f>
        <v>16234.688701648569</v>
      </c>
      <c r="S3">
        <f>H3/M3</f>
        <v>7986.4906612140603</v>
      </c>
      <c r="T3">
        <f>I3/M3</f>
        <v>61710.734755859456</v>
      </c>
      <c r="U3">
        <f>C3/I3</f>
        <v>1.4805224760532171E-2</v>
      </c>
      <c r="V3">
        <f>D3/I3</f>
        <v>0.18213487458588098</v>
      </c>
      <c r="W3">
        <f>E3/I3</f>
        <v>0.19423102510422488</v>
      </c>
      <c r="X3">
        <f>F3/I3</f>
        <v>0.25544006297538363</v>
      </c>
      <c r="Y3">
        <f>G3/I3</f>
        <v>0.26307722255903104</v>
      </c>
      <c r="Z3">
        <f>H3/I3</f>
        <v>0.1294181748574261</v>
      </c>
    </row>
    <row r="4" spans="1:26" x14ac:dyDescent="0.2">
      <c r="A4" t="s">
        <v>112</v>
      </c>
      <c r="B4" s="106">
        <v>41407</v>
      </c>
      <c r="C4">
        <v>14.939399999999999</v>
      </c>
      <c r="D4">
        <v>175.9736</v>
      </c>
      <c r="E4">
        <v>181.77019999999999</v>
      </c>
      <c r="F4">
        <v>245.52079999999998</v>
      </c>
      <c r="G4">
        <v>250.57520000000002</v>
      </c>
      <c r="H4">
        <v>132.9486</v>
      </c>
      <c r="I4">
        <v>1118.4875</v>
      </c>
      <c r="J4">
        <f>D4/C4</f>
        <v>11.779161144356534</v>
      </c>
      <c r="K4">
        <f>E4/D4</f>
        <v>1.032940168297972</v>
      </c>
      <c r="L4">
        <f>G4/F4</f>
        <v>1.0205864431852618</v>
      </c>
      <c r="M4">
        <v>1.3343629967436727E-2</v>
      </c>
      <c r="N4">
        <f>C4/M4</f>
        <v>1119.5903990486493</v>
      </c>
      <c r="O4">
        <f>D4/M4</f>
        <v>13187.835726068475</v>
      </c>
      <c r="P4">
        <f>E4/M4</f>
        <v>13622.245254371177</v>
      </c>
      <c r="Q4">
        <f>F4/M4</f>
        <v>18399.850760187397</v>
      </c>
      <c r="R4">
        <f>G4/M4</f>
        <v>18778.63824247929</v>
      </c>
      <c r="S4">
        <f>H4/M4</f>
        <v>9963.450749491898</v>
      </c>
      <c r="T4">
        <f>I4/M4</f>
        <v>83821.831295495533</v>
      </c>
      <c r="U4">
        <f>C4/I4</f>
        <v>1.3356787626146917E-2</v>
      </c>
      <c r="V4">
        <f>D4/I4</f>
        <v>0.15733175381933193</v>
      </c>
      <c r="W4">
        <f>E4/I4</f>
        <v>0.1625142882687558</v>
      </c>
      <c r="X4">
        <f>F4/I4</f>
        <v>0.21951143843806925</v>
      </c>
      <c r="Y4">
        <f>G4/I4</f>
        <v>0.22403039819398968</v>
      </c>
      <c r="Z4">
        <f>H4/I4</f>
        <v>0.11886462745448653</v>
      </c>
    </row>
    <row r="5" spans="1:26" x14ac:dyDescent="0.2">
      <c r="A5" t="s">
        <v>110</v>
      </c>
      <c r="B5" s="106">
        <v>41408</v>
      </c>
      <c r="C5" s="8">
        <v>18.737400000000001</v>
      </c>
      <c r="D5" s="8">
        <v>171.99040000000002</v>
      </c>
      <c r="E5" s="8">
        <v>185.70060000000001</v>
      </c>
      <c r="F5" s="8">
        <v>230.9778</v>
      </c>
      <c r="G5" s="8">
        <v>229.55549999999999</v>
      </c>
      <c r="H5" s="8">
        <v>132.44400000000002</v>
      </c>
      <c r="I5">
        <v>1071.9943000000001</v>
      </c>
      <c r="J5">
        <f>D5/C5</f>
        <v>9.1789896143541796</v>
      </c>
      <c r="K5">
        <f>E5/D5</f>
        <v>1.0797149143207991</v>
      </c>
      <c r="L5">
        <f>G5/F5</f>
        <v>0.99384226536056708</v>
      </c>
      <c r="M5">
        <v>1.7477036848696167E-2</v>
      </c>
      <c r="N5">
        <f>C5/M5</f>
        <v>1072.1153798676039</v>
      </c>
      <c r="O5">
        <f>D5/M5</f>
        <v>9840.9359371941227</v>
      </c>
      <c r="P5">
        <f>E5/M5</f>
        <v>10625.405302264026</v>
      </c>
      <c r="Q5">
        <f>F5/M5</f>
        <v>13216.073296614441</v>
      </c>
      <c r="R5">
        <f>G5/M5</f>
        <v>13134.692224278593</v>
      </c>
      <c r="S5">
        <f>H5/M5</f>
        <v>7578.1724983821096</v>
      </c>
      <c r="T5">
        <f>I5/M5</f>
        <v>61337.30272932243</v>
      </c>
      <c r="U5">
        <f>C5/I5</f>
        <v>1.7479010849218133E-2</v>
      </c>
      <c r="V5">
        <f>D5/I5</f>
        <v>0.1604396590541573</v>
      </c>
      <c r="W5">
        <f>E5/I5</f>
        <v>0.17322909272931769</v>
      </c>
      <c r="X5">
        <f>F5/I5</f>
        <v>0.21546551133714048</v>
      </c>
      <c r="Y5">
        <f>G5/I5</f>
        <v>0.21413873189437665</v>
      </c>
      <c r="Z5">
        <f>H5/I5</f>
        <v>0.12354916439387785</v>
      </c>
    </row>
    <row r="6" spans="1:26" x14ac:dyDescent="0.2">
      <c r="A6" t="s">
        <v>111</v>
      </c>
      <c r="B6" s="106">
        <v>41408</v>
      </c>
      <c r="C6" s="8">
        <v>13.208300000000001</v>
      </c>
      <c r="D6" s="8">
        <v>193.94220000000001</v>
      </c>
      <c r="E6" s="8">
        <v>197.46690000000001</v>
      </c>
      <c r="F6" s="8">
        <v>233.71100000000001</v>
      </c>
      <c r="G6" s="8">
        <v>247.23480000000001</v>
      </c>
      <c r="H6" s="8">
        <v>117.17229999999999</v>
      </c>
      <c r="I6">
        <v>945.35329999999999</v>
      </c>
      <c r="J6">
        <f>D6/C6</f>
        <v>14.683358191440231</v>
      </c>
      <c r="K6">
        <f>E6/D6</f>
        <v>1.018173971420351</v>
      </c>
      <c r="L6">
        <f>G6/F6</f>
        <v>1.057865483438948</v>
      </c>
      <c r="M6">
        <v>1.85454024039301E-2</v>
      </c>
      <c r="N6">
        <f>C6/M6</f>
        <v>712.21425732994226</v>
      </c>
      <c r="O6">
        <f>D6/M6</f>
        <v>10457.697049426128</v>
      </c>
      <c r="P6">
        <f>E6/M6</f>
        <v>10647.754936725087</v>
      </c>
      <c r="Q6">
        <f>F6/M6</f>
        <v>12602.099156957225</v>
      </c>
      <c r="R6">
        <f>G6/M6</f>
        <v>13331.325717020114</v>
      </c>
      <c r="S6">
        <f>H6/M6</f>
        <v>6318.1319794478604</v>
      </c>
      <c r="T6">
        <f>I6/M6</f>
        <v>50975.076162254794</v>
      </c>
      <c r="U6">
        <f>C6/I6</f>
        <v>1.3971813500836145E-2</v>
      </c>
      <c r="V6">
        <f>D6/I6</f>
        <v>0.20515314221677761</v>
      </c>
      <c r="W6">
        <f>E6/I6</f>
        <v>0.20888158956022052</v>
      </c>
      <c r="X6">
        <f>F6/I6</f>
        <v>0.24722080094288559</v>
      </c>
      <c r="Y6">
        <f>G6/I6</f>
        <v>0.26152635210560965</v>
      </c>
      <c r="Z6">
        <f>H6/I6</f>
        <v>0.12394551328059043</v>
      </c>
    </row>
    <row r="7" spans="1:26" x14ac:dyDescent="0.2">
      <c r="A7" t="s">
        <v>112</v>
      </c>
      <c r="B7" s="106">
        <v>41408</v>
      </c>
      <c r="C7" s="8">
        <v>12.117400000000004</v>
      </c>
      <c r="D7" s="8">
        <v>186.16379999999998</v>
      </c>
      <c r="E7" s="8">
        <v>192.01620000000003</v>
      </c>
      <c r="F7" s="8">
        <v>241.01220000000001</v>
      </c>
      <c r="G7" s="8">
        <v>256.09320000000002</v>
      </c>
      <c r="H7" s="8">
        <v>115.05470000000001</v>
      </c>
      <c r="I7">
        <v>931.9511</v>
      </c>
      <c r="J7">
        <f>D7/C7</f>
        <v>15.363345272088065</v>
      </c>
      <c r="K7">
        <f>E7/D7</f>
        <v>1.0314368314355424</v>
      </c>
      <c r="L7">
        <f>G7/F7</f>
        <v>1.0625735958594629</v>
      </c>
      <c r="M7">
        <v>2.1204790351538234E-2</v>
      </c>
      <c r="N7">
        <f>C7/M7</f>
        <v>571.44634769383538</v>
      </c>
      <c r="O7">
        <f>D7/M7</f>
        <v>8779.3275440940797</v>
      </c>
      <c r="P7">
        <f>E7/M7</f>
        <v>9055.3217842151789</v>
      </c>
      <c r="Q7">
        <f>F7/M7</f>
        <v>11365.931754308363</v>
      </c>
      <c r="R7">
        <f>G7/M7</f>
        <v>12077.138974468689</v>
      </c>
      <c r="S7">
        <f>H7/M7</f>
        <v>5425.8824582839479</v>
      </c>
      <c r="T7">
        <f>I7/M7</f>
        <v>43950.026600116544</v>
      </c>
      <c r="U7">
        <f>C7/I7</f>
        <v>1.3002184342075462E-2</v>
      </c>
      <c r="V7">
        <f>D7/I7</f>
        <v>0.19975704733864252</v>
      </c>
      <c r="W7">
        <f>E7/I7</f>
        <v>0.20603677596388911</v>
      </c>
      <c r="X7">
        <f>F7/I7</f>
        <v>0.25861034983487868</v>
      </c>
      <c r="Y7">
        <f>G7/I7</f>
        <v>0.27479252935052068</v>
      </c>
      <c r="Z7">
        <f>H7/I7</f>
        <v>0.12345572637877675</v>
      </c>
    </row>
    <row r="8" spans="1:26" x14ac:dyDescent="0.2">
      <c r="B8" s="109" t="s">
        <v>131</v>
      </c>
      <c r="C8" s="110">
        <f>AVERAGE(C2:C7)</f>
        <v>15.007066666666669</v>
      </c>
      <c r="D8" s="110">
        <f t="shared" ref="D8:Z8" si="0">AVERAGE(D2:D7)</f>
        <v>189.04555000000002</v>
      </c>
      <c r="E8" s="110">
        <f t="shared" si="0"/>
        <v>196.23839999999998</v>
      </c>
      <c r="F8" s="110">
        <f t="shared" si="0"/>
        <v>247.43735000000001</v>
      </c>
      <c r="G8" s="110">
        <f t="shared" si="0"/>
        <v>253.58288333333334</v>
      </c>
      <c r="H8" s="110">
        <f t="shared" si="0"/>
        <v>120.24945000000001</v>
      </c>
      <c r="I8" s="110">
        <f t="shared" si="0"/>
        <v>1029.145</v>
      </c>
      <c r="J8" s="110">
        <f t="shared" si="0"/>
        <v>12.83549595355475</v>
      </c>
      <c r="K8" s="110">
        <f t="shared" si="0"/>
        <v>1.040274209612476</v>
      </c>
      <c r="L8" s="110">
        <f t="shared" si="0"/>
        <v>1.0260979497937528</v>
      </c>
      <c r="M8" s="110">
        <f t="shared" si="0"/>
        <v>1.6560896331055258E-2</v>
      </c>
      <c r="N8" s="110">
        <f t="shared" si="0"/>
        <v>940.91594212477355</v>
      </c>
      <c r="O8" s="110">
        <f t="shared" si="0"/>
        <v>11787.827524515202</v>
      </c>
      <c r="P8" s="110">
        <f t="shared" si="0"/>
        <v>12230.276036155075</v>
      </c>
      <c r="Q8" s="110">
        <f t="shared" si="0"/>
        <v>15478.484708656717</v>
      </c>
      <c r="R8" s="110">
        <f t="shared" si="0"/>
        <v>15817.336754333419</v>
      </c>
      <c r="S8" s="110">
        <f t="shared" si="0"/>
        <v>7469.5635414103308</v>
      </c>
      <c r="T8" s="110">
        <f t="shared" si="0"/>
        <v>64571.002427041451</v>
      </c>
      <c r="U8" s="110">
        <f t="shared" si="0"/>
        <v>1.4548049595312813E-2</v>
      </c>
      <c r="V8" s="110">
        <f t="shared" si="0"/>
        <v>0.18432153279087513</v>
      </c>
      <c r="W8" s="110">
        <f t="shared" si="0"/>
        <v>0.19143552730327826</v>
      </c>
      <c r="X8" s="110">
        <f t="shared" si="0"/>
        <v>0.24126674333224538</v>
      </c>
      <c r="Y8" s="110">
        <f t="shared" si="0"/>
        <v>0.24781032278629575</v>
      </c>
      <c r="Z8" s="110">
        <f t="shared" si="0"/>
        <v>0.11789112160573399</v>
      </c>
    </row>
    <row r="9" spans="1:26" x14ac:dyDescent="0.2">
      <c r="B9" s="109" t="s">
        <v>132</v>
      </c>
      <c r="C9" s="111">
        <f>STDEV(C2:C7)</f>
        <v>2.5563144639630271</v>
      </c>
      <c r="D9" s="111">
        <f t="shared" ref="D9:Z9" si="1">STDEV(D2:D7)</f>
        <v>25.622311056089497</v>
      </c>
      <c r="E9" s="111">
        <f t="shared" si="1"/>
        <v>22.789783901301146</v>
      </c>
      <c r="F9" s="111">
        <f t="shared" si="1"/>
        <v>24.864878722708461</v>
      </c>
      <c r="G9" s="111">
        <f t="shared" si="1"/>
        <v>22.012156109969467</v>
      </c>
      <c r="H9" s="111">
        <f t="shared" si="1"/>
        <v>11.010652212607576</v>
      </c>
      <c r="I9" s="111">
        <f t="shared" si="1"/>
        <v>109.93295912696972</v>
      </c>
      <c r="J9" s="111">
        <f t="shared" si="1"/>
        <v>2.2509071969940346</v>
      </c>
      <c r="K9" s="111">
        <f t="shared" si="1"/>
        <v>2.6850874766026614E-2</v>
      </c>
      <c r="L9" s="111">
        <f t="shared" si="1"/>
        <v>3.0330663712936367E-2</v>
      </c>
      <c r="M9" s="111">
        <f t="shared" si="1"/>
        <v>3.0582665408610821E-3</v>
      </c>
      <c r="N9" s="111">
        <f t="shared" si="1"/>
        <v>260.10755745343994</v>
      </c>
      <c r="O9" s="111">
        <f t="shared" si="1"/>
        <v>3046.1748879894103</v>
      </c>
      <c r="P9" s="111">
        <f t="shared" si="1"/>
        <v>2978.2092298338857</v>
      </c>
      <c r="Q9" s="111">
        <f t="shared" si="1"/>
        <v>3884.9368306864922</v>
      </c>
      <c r="R9" s="111">
        <f t="shared" si="1"/>
        <v>3657.6635219923191</v>
      </c>
      <c r="S9" s="111">
        <f t="shared" si="1"/>
        <v>1549.6218151549256</v>
      </c>
      <c r="T9" s="111">
        <f t="shared" si="1"/>
        <v>16987.239456744279</v>
      </c>
      <c r="U9" s="111">
        <f t="shared" si="1"/>
        <v>1.6008252378286994E-3</v>
      </c>
      <c r="V9" s="111">
        <f t="shared" si="1"/>
        <v>2.1249604964246004E-2</v>
      </c>
      <c r="W9" s="111">
        <f t="shared" si="1"/>
        <v>1.9205241947084284E-2</v>
      </c>
      <c r="X9" s="111">
        <f t="shared" si="1"/>
        <v>1.8856562378945396E-2</v>
      </c>
      <c r="Y9" s="111">
        <f t="shared" si="1"/>
        <v>2.3877677156017491E-2</v>
      </c>
      <c r="Z9" s="111">
        <f t="shared" si="1"/>
        <v>1.4967698326859182E-2</v>
      </c>
    </row>
    <row r="10" spans="1:26" x14ac:dyDescent="0.2">
      <c r="B10" s="109" t="s">
        <v>133</v>
      </c>
      <c r="C10" s="110">
        <f>C9/SQRT(6)</f>
        <v>1.0436110098009523</v>
      </c>
      <c r="D10" s="110">
        <f t="shared" ref="D10:Z10" si="2">D9/SQRT(6)</f>
        <v>10.460264686381874</v>
      </c>
      <c r="E10" s="110">
        <f t="shared" si="2"/>
        <v>9.3038903177470598</v>
      </c>
      <c r="F10" s="110">
        <f t="shared" si="2"/>
        <v>10.151044231137012</v>
      </c>
      <c r="G10" s="110">
        <f t="shared" si="2"/>
        <v>8.9864251013187122</v>
      </c>
      <c r="H10" s="110">
        <f t="shared" si="2"/>
        <v>4.4950799426891939</v>
      </c>
      <c r="I10" s="110">
        <f t="shared" si="2"/>
        <v>44.879942629219116</v>
      </c>
      <c r="J10" s="110">
        <f t="shared" si="2"/>
        <v>0.91892901516562042</v>
      </c>
      <c r="K10" s="110">
        <f t="shared" si="2"/>
        <v>1.0961823720689644E-2</v>
      </c>
      <c r="L10" s="110">
        <f t="shared" si="2"/>
        <v>1.2382441609440596E-2</v>
      </c>
      <c r="M10" s="110">
        <f t="shared" si="2"/>
        <v>1.2485320870893688E-3</v>
      </c>
      <c r="N10" s="110">
        <f t="shared" si="2"/>
        <v>106.1884656670979</v>
      </c>
      <c r="O10" s="110">
        <f t="shared" si="2"/>
        <v>1243.5956904756263</v>
      </c>
      <c r="P10" s="110">
        <f t="shared" si="2"/>
        <v>1215.848826723382</v>
      </c>
      <c r="Q10" s="110">
        <f t="shared" si="2"/>
        <v>1586.0188196878587</v>
      </c>
      <c r="R10" s="110">
        <f t="shared" si="2"/>
        <v>1493.2348799453966</v>
      </c>
      <c r="S10" s="110">
        <f t="shared" si="2"/>
        <v>632.63045690250681</v>
      </c>
      <c r="T10" s="110">
        <f t="shared" si="2"/>
        <v>6935.0114679161334</v>
      </c>
      <c r="U10" s="110">
        <f t="shared" si="2"/>
        <v>6.5353416667497351E-4</v>
      </c>
      <c r="V10" s="110">
        <f t="shared" si="2"/>
        <v>8.6751148996858495E-3</v>
      </c>
      <c r="W10" s="110">
        <f t="shared" si="2"/>
        <v>7.8405071928420323E-3</v>
      </c>
      <c r="X10" s="110">
        <f t="shared" si="2"/>
        <v>7.6981593552296525E-3</v>
      </c>
      <c r="Y10" s="110">
        <f t="shared" si="2"/>
        <v>9.7480208791921753E-3</v>
      </c>
      <c r="Z10" s="110">
        <f t="shared" si="2"/>
        <v>6.1105372541190844E-3</v>
      </c>
    </row>
    <row r="11" spans="1:26" x14ac:dyDescent="0.2">
      <c r="B11" s="109" t="s">
        <v>16</v>
      </c>
      <c r="C11" s="112">
        <f>(C10*100)/C8</f>
        <v>6.9541305638296107</v>
      </c>
      <c r="D11" s="112">
        <f t="shared" ref="D11:Z11" si="3">(D10*100)/D8</f>
        <v>5.5331980500899771</v>
      </c>
      <c r="E11" s="112">
        <f t="shared" si="3"/>
        <v>4.7411160699165196</v>
      </c>
      <c r="F11" s="112">
        <f t="shared" si="3"/>
        <v>4.1024704763193638</v>
      </c>
      <c r="G11" s="112">
        <f t="shared" si="3"/>
        <v>3.543782207691875</v>
      </c>
      <c r="H11" s="112">
        <f t="shared" si="3"/>
        <v>3.7381293159255145</v>
      </c>
      <c r="I11" s="112">
        <f t="shared" si="3"/>
        <v>4.3608959504461584</v>
      </c>
      <c r="J11" s="112">
        <f t="shared" si="3"/>
        <v>7.1592793803275363</v>
      </c>
      <c r="K11" s="112">
        <f t="shared" si="3"/>
        <v>1.0537436782916261</v>
      </c>
      <c r="L11" s="112">
        <f t="shared" si="3"/>
        <v>1.2067504483299556</v>
      </c>
      <c r="M11" s="112">
        <f t="shared" si="3"/>
        <v>7.5390369103881252</v>
      </c>
      <c r="N11" s="112">
        <f t="shared" si="3"/>
        <v>11.285648474326349</v>
      </c>
      <c r="O11" s="112">
        <f t="shared" si="3"/>
        <v>10.549829371776219</v>
      </c>
      <c r="P11" s="112">
        <f t="shared" si="3"/>
        <v>9.9413032308436566</v>
      </c>
      <c r="Q11" s="112">
        <f t="shared" si="3"/>
        <v>10.246602619963435</v>
      </c>
      <c r="R11" s="112">
        <f t="shared" si="3"/>
        <v>9.4404949653506023</v>
      </c>
      <c r="S11" s="112">
        <f t="shared" si="3"/>
        <v>8.4694434071720828</v>
      </c>
      <c r="T11" s="112">
        <f t="shared" si="3"/>
        <v>10.74013288821399</v>
      </c>
      <c r="U11" s="112">
        <f t="shared" si="3"/>
        <v>4.4922459357406463</v>
      </c>
      <c r="V11" s="112">
        <f t="shared" si="3"/>
        <v>4.7065119133575877</v>
      </c>
      <c r="W11" s="112">
        <f t="shared" si="3"/>
        <v>4.0956385177244821</v>
      </c>
      <c r="X11" s="112">
        <f t="shared" si="3"/>
        <v>3.1907254389506203</v>
      </c>
      <c r="Y11" s="112">
        <f t="shared" si="3"/>
        <v>3.9336621532100495</v>
      </c>
      <c r="Z11" s="112">
        <f t="shared" si="3"/>
        <v>5.1832039350297263</v>
      </c>
    </row>
    <row r="13" spans="1:26" x14ac:dyDescent="0.2">
      <c r="C13" s="112"/>
      <c r="D13" s="112"/>
    </row>
    <row r="14" spans="1:26" x14ac:dyDescent="0.2">
      <c r="C14" s="112"/>
      <c r="D14" s="112"/>
    </row>
    <row r="15" spans="1:26" x14ac:dyDescent="0.2">
      <c r="C15" s="112"/>
      <c r="D15" s="112"/>
    </row>
    <row r="16" spans="1:26" x14ac:dyDescent="0.2">
      <c r="C16" s="112"/>
      <c r="D16" s="112"/>
    </row>
    <row r="17" spans="3:6" x14ac:dyDescent="0.2">
      <c r="C17" s="112"/>
      <c r="D17" s="112"/>
      <c r="E17" s="102"/>
    </row>
    <row r="18" spans="3:6" x14ac:dyDescent="0.2">
      <c r="C18" s="112"/>
      <c r="D18" s="112"/>
      <c r="E18" s="102"/>
    </row>
    <row r="19" spans="3:6" x14ac:dyDescent="0.2">
      <c r="C19" s="112"/>
      <c r="D19" s="112"/>
    </row>
    <row r="20" spans="3:6" x14ac:dyDescent="0.2">
      <c r="C20" s="112"/>
      <c r="D20" s="112"/>
    </row>
    <row r="21" spans="3:6" x14ac:dyDescent="0.2">
      <c r="C21" s="112"/>
      <c r="D21" s="112"/>
    </row>
    <row r="22" spans="3:6" x14ac:dyDescent="0.2">
      <c r="C22" s="112"/>
      <c r="D22" s="112"/>
    </row>
    <row r="23" spans="3:6" x14ac:dyDescent="0.2">
      <c r="E23" s="102"/>
    </row>
    <row r="24" spans="3:6" x14ac:dyDescent="0.2">
      <c r="F24" s="10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" sqref="A1:D1048576"/>
    </sheetView>
  </sheetViews>
  <sheetFormatPr baseColWidth="10" defaultRowHeight="15" x14ac:dyDescent="0.2"/>
  <cols>
    <col min="1" max="1" width="31.5" bestFit="1" customWidth="1"/>
    <col min="2" max="2" width="17.1640625" bestFit="1" customWidth="1"/>
    <col min="3" max="3" width="10.6640625" bestFit="1" customWidth="1"/>
    <col min="4" max="4" width="9.1640625" bestFit="1" customWidth="1"/>
  </cols>
  <sheetData>
    <row r="1" spans="1:5" x14ac:dyDescent="0.2">
      <c r="A1" t="s">
        <v>94</v>
      </c>
    </row>
    <row r="2" spans="1:5" x14ac:dyDescent="0.2">
      <c r="B2" t="s">
        <v>46</v>
      </c>
      <c r="C2" t="s">
        <v>45</v>
      </c>
      <c r="D2">
        <v>1</v>
      </c>
    </row>
    <row r="3" spans="1:5" x14ac:dyDescent="0.2">
      <c r="B3" t="s">
        <v>42</v>
      </c>
      <c r="D3" s="102">
        <v>9.9282407407407403E-2</v>
      </c>
      <c r="E3" s="102"/>
    </row>
    <row r="4" spans="1:5" x14ac:dyDescent="0.2">
      <c r="B4" t="s">
        <v>36</v>
      </c>
      <c r="D4" s="102">
        <v>9.9675925925925932E-2</v>
      </c>
      <c r="E4" s="102"/>
    </row>
    <row r="5" spans="1:5" x14ac:dyDescent="0.2">
      <c r="B5" t="s">
        <v>30</v>
      </c>
      <c r="D5">
        <v>18</v>
      </c>
    </row>
    <row r="6" spans="1:5" x14ac:dyDescent="0.2">
      <c r="B6" t="s">
        <v>80</v>
      </c>
      <c r="C6" t="s">
        <v>25</v>
      </c>
      <c r="D6">
        <v>276.79079999999999</v>
      </c>
    </row>
    <row r="7" spans="1:5" x14ac:dyDescent="0.2">
      <c r="B7" t="s">
        <v>95</v>
      </c>
      <c r="C7" t="s">
        <v>86</v>
      </c>
      <c r="D7">
        <v>818.57470000000001</v>
      </c>
    </row>
    <row r="8" spans="1:5" x14ac:dyDescent="0.2">
      <c r="B8" t="s">
        <v>81</v>
      </c>
      <c r="C8" t="s">
        <v>25</v>
      </c>
      <c r="D8">
        <v>376.79989999999998</v>
      </c>
    </row>
    <row r="9" spans="1:5" x14ac:dyDescent="0.2">
      <c r="A9" t="s">
        <v>24</v>
      </c>
      <c r="B9" t="s">
        <v>96</v>
      </c>
      <c r="C9" t="s">
        <v>86</v>
      </c>
      <c r="D9">
        <v>548.67600000000004</v>
      </c>
    </row>
    <row r="10" spans="1:5" x14ac:dyDescent="0.2">
      <c r="B10" t="s">
        <v>21</v>
      </c>
      <c r="C10" t="s">
        <v>20</v>
      </c>
      <c r="D10">
        <v>23.9998</v>
      </c>
    </row>
    <row r="11" spans="1:5" x14ac:dyDescent="0.2">
      <c r="B11" t="s">
        <v>19</v>
      </c>
      <c r="C11" t="s">
        <v>18</v>
      </c>
      <c r="D11">
        <v>101.3</v>
      </c>
    </row>
    <row r="12" spans="1:5" x14ac:dyDescent="0.2">
      <c r="B12" t="s">
        <v>17</v>
      </c>
      <c r="C12" t="s">
        <v>16</v>
      </c>
      <c r="D12">
        <v>-67.925299999999993</v>
      </c>
    </row>
    <row r="13" spans="1:5" x14ac:dyDescent="0.2">
      <c r="B13" t="s">
        <v>82</v>
      </c>
      <c r="D13">
        <v>0</v>
      </c>
    </row>
    <row r="14" spans="1:5" x14ac:dyDescent="0.2">
      <c r="B14" t="s">
        <v>83</v>
      </c>
      <c r="C14" t="s">
        <v>11</v>
      </c>
      <c r="D14">
        <v>0</v>
      </c>
    </row>
    <row r="15" spans="1:5" x14ac:dyDescent="0.2">
      <c r="B15" t="s">
        <v>84</v>
      </c>
      <c r="D15">
        <v>0</v>
      </c>
    </row>
    <row r="16" spans="1:5" x14ac:dyDescent="0.2">
      <c r="B16" t="s">
        <v>85</v>
      </c>
      <c r="C16" t="s">
        <v>11</v>
      </c>
      <c r="D16">
        <v>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 Bckgd</vt:lpstr>
      <vt:lpstr>Jap 15j M</vt:lpstr>
      <vt:lpstr>Jap 25j M</vt:lpstr>
      <vt:lpstr>Jap 15j F</vt:lpstr>
      <vt:lpstr>Jap 25j F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2016-01-04T04:41:21Z</dcterms:modified>
</cp:coreProperties>
</file>