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ASUSCOMPUTER\Users\Owner\OneDrive\Research.2016\Coichrane.sep.2016\dryad.final.version.9.16\1\"/>
    </mc:Choice>
  </mc:AlternateContent>
  <bookViews>
    <workbookView xWindow="0" yWindow="0" windowWidth="28800" windowHeight="11310" firstSheet="4" activeTab="11"/>
  </bookViews>
  <sheets>
    <sheet name="6 Author Survey " sheetId="1" r:id="rId1"/>
    <sheet name="survey.results.63016" sheetId="2" r:id="rId2"/>
    <sheet name="survey respondersN.54.1" sheetId="3" r:id="rId3"/>
    <sheet name="surveynonrespondersN.116.1" sheetId="4" r:id="rId4"/>
    <sheet name="responders+nonresponders" sheetId="5" r:id="rId5"/>
    <sheet name="N18.2" sheetId="7" r:id="rId6"/>
    <sheet name="N.18.3.c1-5.%domain" sheetId="8" r:id="rId7"/>
    <sheet name="C.18final" sheetId="9" r:id="rId8"/>
    <sheet name="N.18.3.c1-5.%domain.1" sheetId="10" r:id="rId9"/>
    <sheet name="c18" sheetId="11" r:id="rId10"/>
    <sheet name="c6.responders" sheetId="12" r:id="rId11"/>
    <sheet name="c.nonresponders" sheetId="13"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3" l="1"/>
  <c r="D26" i="13"/>
  <c r="C26" i="13"/>
  <c r="B26" i="13"/>
  <c r="BR24" i="13"/>
  <c r="D24" i="13"/>
  <c r="C24" i="13"/>
  <c r="B24" i="13"/>
  <c r="E24" i="13" s="1"/>
  <c r="BR22" i="13"/>
  <c r="E19" i="13"/>
  <c r="E18" i="13"/>
  <c r="BR17" i="13"/>
  <c r="G17" i="13"/>
  <c r="E17" i="13"/>
  <c r="BO16" i="13"/>
  <c r="BL16" i="13"/>
  <c r="BG16" i="13"/>
  <c r="BC16" i="13"/>
  <c r="AY16" i="13"/>
  <c r="AT16" i="13"/>
  <c r="AO16" i="13"/>
  <c r="BR16" i="13" s="1"/>
  <c r="BJ15" i="13"/>
  <c r="BF15" i="13"/>
  <c r="BB15" i="13"/>
  <c r="AX15" i="13"/>
  <c r="AS15" i="13"/>
  <c r="AN15" i="13"/>
  <c r="BR15" i="13" s="1"/>
  <c r="BN14" i="13"/>
  <c r="BM14" i="13"/>
  <c r="BI14" i="13"/>
  <c r="BE14" i="13"/>
  <c r="BA14" i="13"/>
  <c r="AW14" i="13"/>
  <c r="AR14" i="13"/>
  <c r="AM14" i="13"/>
  <c r="BR14" i="13" s="1"/>
  <c r="A14" i="13"/>
  <c r="BU13" i="13"/>
  <c r="BP13" i="13"/>
  <c r="BU12" i="13"/>
  <c r="BP12" i="13"/>
  <c r="BU11" i="13"/>
  <c r="BP11" i="13"/>
  <c r="BU10" i="13"/>
  <c r="BP10" i="13"/>
  <c r="BU9" i="13"/>
  <c r="BP9" i="13"/>
  <c r="BU8" i="13"/>
  <c r="BP8" i="13"/>
  <c r="BU7" i="13"/>
  <c r="BP7" i="13"/>
  <c r="BU6" i="13"/>
  <c r="BP6" i="13"/>
  <c r="BU5" i="13"/>
  <c r="BP5" i="13"/>
  <c r="BU4" i="13"/>
  <c r="BP4" i="13"/>
  <c r="BU3" i="13"/>
  <c r="BP3" i="13"/>
  <c r="BP2" i="13"/>
  <c r="BU2" i="13" s="1"/>
  <c r="AN37" i="12"/>
  <c r="AN36" i="12"/>
  <c r="AC36" i="12"/>
  <c r="AN34" i="12"/>
  <c r="E34" i="12"/>
  <c r="D34" i="12"/>
  <c r="C34" i="12"/>
  <c r="F32" i="12"/>
  <c r="BS31" i="12"/>
  <c r="BG28" i="12"/>
  <c r="AO28" i="12"/>
  <c r="BW24" i="12"/>
  <c r="BV22" i="12"/>
  <c r="BU22" i="12"/>
  <c r="BT22" i="12"/>
  <c r="BW22" i="12" s="1"/>
  <c r="BV19" i="12"/>
  <c r="BU19" i="12"/>
  <c r="BT19" i="12"/>
  <c r="BR16" i="12"/>
  <c r="BR14" i="12"/>
  <c r="BQ11" i="12"/>
  <c r="BL11" i="12"/>
  <c r="BK11" i="12"/>
  <c r="BK28" i="12" s="1"/>
  <c r="BH11" i="12"/>
  <c r="BG11" i="12"/>
  <c r="BF11" i="12"/>
  <c r="BD11" i="12"/>
  <c r="BC11" i="12"/>
  <c r="BC28" i="12" s="1"/>
  <c r="BB11" i="12"/>
  <c r="AZ11" i="12"/>
  <c r="AY11" i="12"/>
  <c r="AY28" i="12" s="1"/>
  <c r="AX11" i="12"/>
  <c r="AV11" i="12"/>
  <c r="AU11" i="12"/>
  <c r="AT11" i="12"/>
  <c r="AQ11" i="12"/>
  <c r="AP11" i="12"/>
  <c r="AO11" i="12"/>
  <c r="AT10" i="12"/>
  <c r="AT28" i="12" s="1"/>
  <c r="BJ9" i="12"/>
  <c r="BJ11" i="12" s="1"/>
  <c r="BF9" i="12"/>
  <c r="BB9" i="12"/>
  <c r="AX9" i="12"/>
  <c r="AS9" i="12"/>
  <c r="AS11" i="12" s="1"/>
  <c r="AN9" i="12"/>
  <c r="BR9" i="12" s="1"/>
  <c r="BO8" i="12"/>
  <c r="BO11" i="12" s="1"/>
  <c r="BN8" i="12"/>
  <c r="BN11" i="12" s="1"/>
  <c r="BM8" i="12"/>
  <c r="BM11" i="12" s="1"/>
  <c r="BI8" i="12"/>
  <c r="BI11" i="12" s="1"/>
  <c r="BE8" i="12"/>
  <c r="BE11" i="12" s="1"/>
  <c r="BA8" i="12"/>
  <c r="BA11" i="12" s="1"/>
  <c r="AW8" i="12"/>
  <c r="AW11" i="12" s="1"/>
  <c r="AR8" i="12"/>
  <c r="AR11" i="12" s="1"/>
  <c r="AM8" i="12"/>
  <c r="BR8" i="12" s="1"/>
  <c r="Z8" i="12"/>
  <c r="BU7" i="12"/>
  <c r="BP7" i="12"/>
  <c r="BU6" i="12"/>
  <c r="BP6" i="12"/>
  <c r="BU5" i="12"/>
  <c r="BP5" i="12"/>
  <c r="BU4" i="12"/>
  <c r="BP4" i="12"/>
  <c r="BU3" i="12"/>
  <c r="BP3" i="12"/>
  <c r="BP2" i="12"/>
  <c r="BP11" i="12" s="1"/>
  <c r="AN35" i="11"/>
  <c r="AN34" i="11"/>
  <c r="AC34" i="11"/>
  <c r="E32" i="11"/>
  <c r="D32" i="11"/>
  <c r="C32" i="11"/>
  <c r="BV30" i="11"/>
  <c r="AC30" i="11"/>
  <c r="AA30" i="11"/>
  <c r="C30" i="11"/>
  <c r="AR29" i="11"/>
  <c r="AA29" i="11"/>
  <c r="F28" i="11"/>
  <c r="BQ27" i="11"/>
  <c r="BM27" i="11"/>
  <c r="BK27" i="11"/>
  <c r="BG27" i="11"/>
  <c r="BC27" i="11"/>
  <c r="BB27" i="11"/>
  <c r="AY27" i="11"/>
  <c r="AW27" i="11"/>
  <c r="AT27" i="11"/>
  <c r="AQ27" i="11"/>
  <c r="AO27" i="11"/>
  <c r="AD27" i="11"/>
  <c r="AC27" i="11"/>
  <c r="AB27" i="11"/>
  <c r="AA27" i="11"/>
  <c r="Z27" i="11"/>
  <c r="R27" i="11"/>
  <c r="BS26" i="11"/>
  <c r="BK23" i="11"/>
  <c r="BG23" i="11"/>
  <c r="BC23" i="11"/>
  <c r="AY23" i="11"/>
  <c r="BR23" i="11" s="1"/>
  <c r="AT23" i="11"/>
  <c r="AO23" i="11"/>
  <c r="BJ21" i="11"/>
  <c r="BJ27" i="11" s="1"/>
  <c r="BF21" i="11"/>
  <c r="BF27" i="11" s="1"/>
  <c r="BB21" i="11"/>
  <c r="AX21" i="11"/>
  <c r="AX27" i="11" s="1"/>
  <c r="AS21" i="11"/>
  <c r="AS27" i="11" s="1"/>
  <c r="AN21" i="11"/>
  <c r="AN27" i="11" s="1"/>
  <c r="BO20" i="11"/>
  <c r="BO27" i="11" s="1"/>
  <c r="BN20" i="11"/>
  <c r="BN27" i="11" s="1"/>
  <c r="BM20" i="11"/>
  <c r="BI20" i="11"/>
  <c r="BI27" i="11" s="1"/>
  <c r="BE20" i="11"/>
  <c r="BE27" i="11" s="1"/>
  <c r="BA20" i="11"/>
  <c r="BA27" i="11" s="1"/>
  <c r="AW20" i="11"/>
  <c r="AR20" i="11"/>
  <c r="AR27" i="11" s="1"/>
  <c r="AM20" i="11"/>
  <c r="BR20" i="11" s="1"/>
  <c r="BU19" i="11"/>
  <c r="BP19" i="11"/>
  <c r="BU18" i="11"/>
  <c r="BP18" i="11"/>
  <c r="BU17" i="11"/>
  <c r="BP17" i="11"/>
  <c r="BU16" i="11"/>
  <c r="BP16" i="11"/>
  <c r="BU15" i="11"/>
  <c r="BP15" i="11"/>
  <c r="BU14" i="11"/>
  <c r="BP14" i="11"/>
  <c r="BU13" i="11"/>
  <c r="BP13" i="11"/>
  <c r="BU12" i="11"/>
  <c r="BP12" i="11"/>
  <c r="BU11" i="11"/>
  <c r="BP11" i="11"/>
  <c r="BU10" i="11"/>
  <c r="BP10" i="11"/>
  <c r="BU9" i="11"/>
  <c r="BP9" i="11"/>
  <c r="BU8" i="11"/>
  <c r="BP8" i="11"/>
  <c r="BU7" i="11"/>
  <c r="BP7" i="11"/>
  <c r="BU6" i="11"/>
  <c r="BP6" i="11"/>
  <c r="BU5" i="11"/>
  <c r="BP5" i="11"/>
  <c r="BU4" i="11"/>
  <c r="BP4" i="11"/>
  <c r="BU3" i="11"/>
  <c r="BP3" i="11"/>
  <c r="BU2" i="11"/>
  <c r="BU27" i="11" s="1"/>
  <c r="BP2" i="11"/>
  <c r="BR11" i="12" l="1"/>
  <c r="BR12" i="12" s="1"/>
  <c r="BR28" i="12"/>
  <c r="BR29" i="12" s="1"/>
  <c r="BR21" i="11"/>
  <c r="BR24" i="11" s="1"/>
  <c r="AM27" i="11"/>
  <c r="BU2" i="12"/>
  <c r="BP27" i="11" l="1"/>
  <c r="AN32" i="11"/>
  <c r="N19" i="10" l="1"/>
  <c r="F19" i="10"/>
  <c r="M15" i="10"/>
  <c r="L15" i="10"/>
  <c r="K15" i="10"/>
  <c r="N15" i="10" s="1"/>
  <c r="E15" i="10"/>
  <c r="D15" i="10"/>
  <c r="C15" i="10"/>
  <c r="F15" i="10" s="1"/>
  <c r="C13" i="10"/>
  <c r="M12" i="10"/>
  <c r="L12" i="10"/>
  <c r="K12" i="10"/>
  <c r="O11" i="10"/>
  <c r="F11" i="10"/>
  <c r="K10" i="10"/>
  <c r="E10" i="10"/>
  <c r="D10" i="10"/>
  <c r="C10" i="10"/>
  <c r="F10" i="10" s="1"/>
  <c r="F13" i="10" s="1"/>
  <c r="O9" i="10"/>
  <c r="BA8" i="10"/>
  <c r="AZ8" i="10"/>
  <c r="AY8" i="10"/>
  <c r="AT8" i="10"/>
  <c r="AS8" i="10"/>
  <c r="AR8" i="10"/>
  <c r="AN8" i="10"/>
  <c r="AM8" i="10"/>
  <c r="AL8" i="10"/>
  <c r="AH8" i="10"/>
  <c r="AG8" i="10"/>
  <c r="AF8" i="10"/>
  <c r="AB8" i="10"/>
  <c r="AA8" i="10"/>
  <c r="Z8" i="10"/>
  <c r="V8" i="10"/>
  <c r="U8" i="10"/>
  <c r="T8" i="10"/>
  <c r="M8" i="10"/>
  <c r="L8" i="10"/>
  <c r="K8" i="10"/>
  <c r="N8" i="10" s="1"/>
  <c r="N7" i="10"/>
  <c r="M7" i="10"/>
  <c r="L7" i="10"/>
  <c r="K7" i="10"/>
  <c r="O7" i="10" s="1"/>
  <c r="F4" i="10"/>
  <c r="N2" i="10"/>
  <c r="F2" i="10"/>
  <c r="E112" i="9"/>
  <c r="D112" i="9"/>
  <c r="C112" i="9"/>
  <c r="E99" i="9"/>
  <c r="D99" i="9"/>
  <c r="C99" i="9"/>
  <c r="E85" i="9"/>
  <c r="D85" i="9"/>
  <c r="C85" i="9"/>
  <c r="E74" i="9"/>
  <c r="D74" i="9"/>
  <c r="C74" i="9"/>
  <c r="E71" i="9"/>
  <c r="D71" i="9"/>
  <c r="C71" i="9"/>
  <c r="F71" i="9" s="1"/>
  <c r="E59" i="9"/>
  <c r="D59" i="9"/>
  <c r="C59" i="9"/>
  <c r="F59" i="9" s="1"/>
  <c r="E56" i="9"/>
  <c r="D56" i="9"/>
  <c r="C56" i="9"/>
  <c r="F56" i="9" s="1"/>
  <c r="E44" i="9"/>
  <c r="D44" i="9"/>
  <c r="C44" i="9"/>
  <c r="F44" i="9" s="1"/>
  <c r="E42" i="9"/>
  <c r="D42" i="9"/>
  <c r="C42" i="9"/>
  <c r="F42" i="9" s="1"/>
  <c r="F40" i="9"/>
  <c r="E40" i="9"/>
  <c r="D40" i="9"/>
  <c r="C40" i="9"/>
  <c r="E38" i="9"/>
  <c r="D38" i="9"/>
  <c r="C38" i="9"/>
  <c r="F38" i="9" s="1"/>
  <c r="E22" i="9"/>
  <c r="D22" i="9"/>
  <c r="C22" i="9"/>
  <c r="F22" i="9" s="1"/>
  <c r="E20" i="9"/>
  <c r="D20" i="9"/>
  <c r="C20" i="9"/>
  <c r="C15" i="9"/>
  <c r="E13" i="9"/>
  <c r="D13" i="9"/>
  <c r="C13" i="9"/>
  <c r="F13" i="9" s="1"/>
  <c r="F10" i="9"/>
  <c r="E10" i="9"/>
  <c r="D10" i="9"/>
  <c r="C10" i="9"/>
  <c r="F8" i="9"/>
  <c r="E8" i="9"/>
  <c r="D8" i="9"/>
  <c r="C8" i="9"/>
  <c r="G6" i="9"/>
  <c r="E6" i="9"/>
  <c r="D6" i="9"/>
  <c r="C6" i="9"/>
  <c r="F6" i="9" s="1"/>
  <c r="E14" i="8"/>
  <c r="D14" i="8"/>
  <c r="C14" i="8"/>
  <c r="F14" i="8" s="1"/>
  <c r="C12" i="8"/>
  <c r="F10" i="8"/>
  <c r="E9" i="8"/>
  <c r="D9" i="8"/>
  <c r="C9" i="8"/>
  <c r="F9" i="8" s="1"/>
  <c r="F12" i="8" s="1"/>
  <c r="A34" i="7"/>
  <c r="A28" i="7"/>
  <c r="A23" i="7"/>
  <c r="A16" i="7"/>
  <c r="D25" i="5"/>
  <c r="F21" i="5"/>
  <c r="F19" i="5"/>
  <c r="E19" i="5"/>
  <c r="D19" i="5"/>
  <c r="C19" i="5"/>
  <c r="B19" i="5"/>
  <c r="F12" i="5"/>
  <c r="E12" i="5"/>
  <c r="D12" i="5"/>
  <c r="B12" i="5"/>
  <c r="F9" i="5"/>
  <c r="E9" i="5"/>
  <c r="D9" i="5"/>
  <c r="B9" i="5"/>
  <c r="G120" i="4"/>
  <c r="F120" i="4"/>
  <c r="E120" i="4"/>
  <c r="C120" i="4"/>
  <c r="K119" i="4"/>
  <c r="J119" i="4"/>
  <c r="I119" i="4"/>
  <c r="K118" i="4"/>
  <c r="K120" i="4" s="1"/>
  <c r="J118" i="4"/>
  <c r="J120" i="4" s="1"/>
  <c r="I118" i="4"/>
  <c r="I120" i="4" s="1"/>
  <c r="L120" i="4" s="1"/>
  <c r="AO117" i="4"/>
  <c r="G117" i="4"/>
  <c r="F117" i="4"/>
  <c r="E117" i="4"/>
  <c r="C117" i="4"/>
  <c r="AE116" i="4"/>
  <c r="BU115" i="4"/>
  <c r="BT115" i="4"/>
  <c r="BS115" i="4"/>
  <c r="BY115" i="4" s="1"/>
  <c r="BP115" i="4"/>
  <c r="BO115" i="4"/>
  <c r="BN115" i="4"/>
  <c r="BQ115" i="4" s="1"/>
  <c r="BK115" i="4"/>
  <c r="BJ115" i="4"/>
  <c r="BI115" i="4"/>
  <c r="BL115" i="4" s="1"/>
  <c r="BF115" i="4"/>
  <c r="BE115" i="4"/>
  <c r="BD115" i="4"/>
  <c r="BG115" i="4" s="1"/>
  <c r="BA115" i="4"/>
  <c r="AZ115" i="4"/>
  <c r="AY115" i="4"/>
  <c r="BB115" i="4" s="1"/>
  <c r="AV115" i="4"/>
  <c r="AU115" i="4"/>
  <c r="AT115" i="4"/>
  <c r="AW115" i="4" s="1"/>
  <c r="AQ115" i="4"/>
  <c r="AP115" i="4"/>
  <c r="AO115" i="4"/>
  <c r="AR115" i="4" s="1"/>
  <c r="BS111" i="4"/>
  <c r="BR111" i="4"/>
  <c r="BQ111" i="4"/>
  <c r="BP111" i="4"/>
  <c r="BF111" i="4"/>
  <c r="BA111" i="4"/>
  <c r="AV111" i="4"/>
  <c r="AQ111" i="4"/>
  <c r="AC111" i="4"/>
  <c r="BU110" i="4"/>
  <c r="CE109" i="4"/>
  <c r="BO109" i="4"/>
  <c r="BJ109" i="4"/>
  <c r="BE109" i="4"/>
  <c r="AZ109" i="4"/>
  <c r="AU109" i="4"/>
  <c r="AP109" i="4"/>
  <c r="AE109" i="4"/>
  <c r="AC109" i="4"/>
  <c r="BX108" i="4"/>
  <c r="BR108" i="4"/>
  <c r="BT109" i="4" s="1"/>
  <c r="BT111" i="4" s="1"/>
  <c r="BQ108" i="4"/>
  <c r="BP108" i="4"/>
  <c r="BL108" i="4"/>
  <c r="BG108" i="4"/>
  <c r="BI111" i="4" s="1"/>
  <c r="BB108" i="4"/>
  <c r="AW108" i="4"/>
  <c r="AR108" i="4"/>
  <c r="AM108" i="4"/>
  <c r="BW108" i="4" s="1"/>
  <c r="AD108" i="4"/>
  <c r="AC108" i="4"/>
  <c r="AB108" i="4"/>
  <c r="AA108" i="4"/>
  <c r="Z108" i="4"/>
  <c r="R108" i="4"/>
  <c r="CB107" i="4"/>
  <c r="BW107" i="4"/>
  <c r="BN107" i="4"/>
  <c r="BN108" i="4" s="1"/>
  <c r="CB106" i="4"/>
  <c r="BW106" i="4"/>
  <c r="CB105" i="4"/>
  <c r="BW105" i="4"/>
  <c r="CB104" i="4"/>
  <c r="BW104" i="4"/>
  <c r="CB103" i="4"/>
  <c r="BW103" i="4"/>
  <c r="CB102" i="4"/>
  <c r="BW102" i="4"/>
  <c r="CB101" i="4"/>
  <c r="BW101" i="4"/>
  <c r="CB100" i="4"/>
  <c r="BW100" i="4"/>
  <c r="CB99" i="4"/>
  <c r="BW99" i="4"/>
  <c r="CB98" i="4"/>
  <c r="BW98" i="4"/>
  <c r="CB97" i="4"/>
  <c r="BW97" i="4"/>
  <c r="CB96" i="4"/>
  <c r="BW96" i="4"/>
  <c r="CB95" i="4"/>
  <c r="BW95" i="4"/>
  <c r="CB94" i="4"/>
  <c r="BW94" i="4"/>
  <c r="CB93" i="4"/>
  <c r="BW93" i="4"/>
  <c r="CB92" i="4"/>
  <c r="BW92" i="4"/>
  <c r="CB91" i="4"/>
  <c r="BW91" i="4"/>
  <c r="CB90" i="4"/>
  <c r="BW90" i="4"/>
  <c r="CB89" i="4"/>
  <c r="BW89" i="4"/>
  <c r="CB88" i="4"/>
  <c r="BW88" i="4"/>
  <c r="CB87" i="4"/>
  <c r="BW87" i="4"/>
  <c r="CB86" i="4"/>
  <c r="BW86" i="4"/>
  <c r="CB85" i="4"/>
  <c r="BW85" i="4"/>
  <c r="CB84" i="4"/>
  <c r="BW84" i="4"/>
  <c r="CB83" i="4"/>
  <c r="BW83" i="4"/>
  <c r="CB82" i="4"/>
  <c r="BW82" i="4"/>
  <c r="CB81" i="4"/>
  <c r="BW81" i="4"/>
  <c r="CB80" i="4"/>
  <c r="BW80" i="4"/>
  <c r="CB79" i="4"/>
  <c r="BW79" i="4"/>
  <c r="CB78" i="4"/>
  <c r="BW78" i="4"/>
  <c r="CB77" i="4"/>
  <c r="BW77" i="4"/>
  <c r="CB76" i="4"/>
  <c r="BW76" i="4"/>
  <c r="CB75" i="4"/>
  <c r="BW75" i="4"/>
  <c r="CB74" i="4"/>
  <c r="BW74" i="4"/>
  <c r="CB73" i="4"/>
  <c r="BW73" i="4"/>
  <c r="CB72" i="4"/>
  <c r="BW72" i="4"/>
  <c r="CB71" i="4"/>
  <c r="BW71" i="4"/>
  <c r="CB70" i="4"/>
  <c r="BW70" i="4"/>
  <c r="CB69" i="4"/>
  <c r="BW69" i="4"/>
  <c r="CB68" i="4"/>
  <c r="BW68" i="4"/>
  <c r="CB67" i="4"/>
  <c r="BW67" i="4"/>
  <c r="CB66" i="4"/>
  <c r="BW66" i="4"/>
  <c r="CB65" i="4"/>
  <c r="BW65" i="4"/>
  <c r="CB64" i="4"/>
  <c r="BW64" i="4"/>
  <c r="CB63" i="4"/>
  <c r="BW63" i="4"/>
  <c r="CB62" i="4"/>
  <c r="BW62" i="4"/>
  <c r="CB61" i="4"/>
  <c r="BW61" i="4"/>
  <c r="CB60" i="4"/>
  <c r="BW60" i="4"/>
  <c r="CB59" i="4"/>
  <c r="BW59" i="4"/>
  <c r="CB58" i="4"/>
  <c r="BW58" i="4"/>
  <c r="CB57" i="4"/>
  <c r="BW57" i="4"/>
  <c r="CB56" i="4"/>
  <c r="BW56" i="4"/>
  <c r="CB55" i="4"/>
  <c r="BW55" i="4"/>
  <c r="CB54" i="4"/>
  <c r="BW54" i="4"/>
  <c r="CB53" i="4"/>
  <c r="BW53" i="4"/>
  <c r="CB52" i="4"/>
  <c r="BW52" i="4"/>
  <c r="CB51" i="4"/>
  <c r="BW51" i="4"/>
  <c r="CB50" i="4"/>
  <c r="BW50" i="4"/>
  <c r="CB49" i="4"/>
  <c r="BW49" i="4"/>
  <c r="CB48" i="4"/>
  <c r="BW48" i="4"/>
  <c r="CB47" i="4"/>
  <c r="BW47" i="4"/>
  <c r="CB46" i="4"/>
  <c r="BW46" i="4"/>
  <c r="CB45" i="4"/>
  <c r="BW45" i="4"/>
  <c r="CB44" i="4"/>
  <c r="BW44" i="4"/>
  <c r="CB43" i="4"/>
  <c r="BW43" i="4"/>
  <c r="CB42" i="4"/>
  <c r="BW42" i="4"/>
  <c r="CB41" i="4"/>
  <c r="BW41" i="4"/>
  <c r="CB40" i="4"/>
  <c r="BW40" i="4"/>
  <c r="CB39" i="4"/>
  <c r="BW39" i="4"/>
  <c r="CB38" i="4"/>
  <c r="BW38" i="4"/>
  <c r="CB37" i="4"/>
  <c r="BW37" i="4"/>
  <c r="CB36" i="4"/>
  <c r="BW36" i="4"/>
  <c r="CB35" i="4"/>
  <c r="BW35" i="4"/>
  <c r="CB34" i="4"/>
  <c r="BW34" i="4"/>
  <c r="CB33" i="4"/>
  <c r="BW33" i="4"/>
  <c r="CB32" i="4"/>
  <c r="BW32" i="4"/>
  <c r="CB31" i="4"/>
  <c r="BW31" i="4"/>
  <c r="CB30" i="4"/>
  <c r="BW30" i="4"/>
  <c r="CB29" i="4"/>
  <c r="BW29" i="4"/>
  <c r="CB28" i="4"/>
  <c r="BW28" i="4"/>
  <c r="CB27" i="4"/>
  <c r="BW27" i="4"/>
  <c r="CB26" i="4"/>
  <c r="BW26" i="4"/>
  <c r="CB25" i="4"/>
  <c r="BW25" i="4"/>
  <c r="CB24" i="4"/>
  <c r="BW24" i="4"/>
  <c r="CB23" i="4"/>
  <c r="BW23" i="4"/>
  <c r="CB22" i="4"/>
  <c r="BW22" i="4"/>
  <c r="CB21" i="4"/>
  <c r="BW21" i="4"/>
  <c r="CB20" i="4"/>
  <c r="BW20" i="4"/>
  <c r="CB19" i="4"/>
  <c r="BW19" i="4"/>
  <c r="CB18" i="4"/>
  <c r="BW18" i="4"/>
  <c r="CB17" i="4"/>
  <c r="BW17" i="4"/>
  <c r="CB16" i="4"/>
  <c r="BW16" i="4"/>
  <c r="CB15" i="4"/>
  <c r="BW15" i="4"/>
  <c r="BW14" i="4"/>
  <c r="CB14" i="4" s="1"/>
  <c r="BW13" i="4"/>
  <c r="CB13" i="4" s="1"/>
  <c r="BW12" i="4"/>
  <c r="CB12" i="4" s="1"/>
  <c r="BW11" i="4"/>
  <c r="CB11" i="4" s="1"/>
  <c r="BW10" i="4"/>
  <c r="CB10" i="4" s="1"/>
  <c r="BW9" i="4"/>
  <c r="CB9" i="4" s="1"/>
  <c r="BW8" i="4"/>
  <c r="CB8" i="4" s="1"/>
  <c r="CB7" i="4"/>
  <c r="BW7" i="4"/>
  <c r="CB6" i="4"/>
  <c r="BW6" i="4"/>
  <c r="BW5" i="4"/>
  <c r="CB5" i="4" s="1"/>
  <c r="BW4" i="4"/>
  <c r="CB4" i="4" s="1"/>
  <c r="BW3" i="4"/>
  <c r="CB3" i="4" s="1"/>
  <c r="BW2" i="4"/>
  <c r="CB2" i="4" s="1"/>
  <c r="CB108" i="4" s="1"/>
  <c r="BU75" i="3"/>
  <c r="BO75" i="3"/>
  <c r="AR75" i="3"/>
  <c r="AF75" i="3"/>
  <c r="AE75" i="3"/>
  <c r="AD75" i="3"/>
  <c r="U75" i="3"/>
  <c r="CB74" i="3"/>
  <c r="AF74" i="3"/>
  <c r="AD74" i="3"/>
  <c r="AU73" i="3"/>
  <c r="AD73" i="3"/>
  <c r="AG75" i="3" s="1"/>
  <c r="N70" i="3"/>
  <c r="M70" i="3"/>
  <c r="L70" i="3"/>
  <c r="F70" i="3"/>
  <c r="E70" i="3"/>
  <c r="D70" i="3"/>
  <c r="C70" i="3"/>
  <c r="AP69" i="3"/>
  <c r="N69" i="3"/>
  <c r="M69" i="3"/>
  <c r="L69" i="3"/>
  <c r="O69" i="3" s="1"/>
  <c r="E68" i="3"/>
  <c r="D68" i="3"/>
  <c r="C68" i="3"/>
  <c r="BW67" i="3"/>
  <c r="BV67" i="3"/>
  <c r="BU67" i="3"/>
  <c r="BT67" i="3"/>
  <c r="BS67" i="3"/>
  <c r="BR67" i="3"/>
  <c r="BQ67" i="3"/>
  <c r="BP67" i="3"/>
  <c r="BO67" i="3"/>
  <c r="BN67" i="3"/>
  <c r="BM67" i="3"/>
  <c r="BL67" i="3"/>
  <c r="BK67" i="3"/>
  <c r="BJ67" i="3"/>
  <c r="BI67" i="3"/>
  <c r="BL75" i="3" s="1"/>
  <c r="BH67" i="3"/>
  <c r="BG67" i="3"/>
  <c r="BJ75" i="3" s="1"/>
  <c r="BF67" i="3"/>
  <c r="BE67" i="3"/>
  <c r="BD67" i="3"/>
  <c r="BG75" i="3" s="1"/>
  <c r="BC67" i="3"/>
  <c r="BB67" i="3"/>
  <c r="BA67" i="3"/>
  <c r="AZ67" i="3"/>
  <c r="AY67" i="3"/>
  <c r="BB75" i="3" s="1"/>
  <c r="AX67" i="3"/>
  <c r="AW67" i="3"/>
  <c r="AV67" i="3"/>
  <c r="AU67" i="3"/>
  <c r="AT67" i="3"/>
  <c r="AW75" i="3" s="1"/>
  <c r="AS67" i="3"/>
  <c r="AR67" i="3"/>
  <c r="AQ67" i="3"/>
  <c r="AP67" i="3"/>
  <c r="AF67" i="3"/>
  <c r="E66" i="3"/>
  <c r="D66" i="3"/>
  <c r="C66" i="3"/>
  <c r="F66" i="3" s="1"/>
  <c r="A66" i="3"/>
  <c r="BV64" i="3"/>
  <c r="BU64" i="3"/>
  <c r="BT64" i="3"/>
  <c r="BW75" i="3" s="1"/>
  <c r="BS64" i="3"/>
  <c r="BQ64" i="3"/>
  <c r="BP64" i="3"/>
  <c r="BO64" i="3"/>
  <c r="BN64" i="3"/>
  <c r="BM64" i="3"/>
  <c r="BP75" i="3" s="1"/>
  <c r="BL64" i="3"/>
  <c r="BK64" i="3"/>
  <c r="BJ64" i="3"/>
  <c r="BH64" i="3"/>
  <c r="BG64" i="3"/>
  <c r="BF64" i="3"/>
  <c r="BE64" i="3"/>
  <c r="BC64" i="3"/>
  <c r="BB64" i="3"/>
  <c r="BA64" i="3"/>
  <c r="AZ64" i="3"/>
  <c r="AX64" i="3"/>
  <c r="AW64" i="3"/>
  <c r="AV64" i="3"/>
  <c r="AU64" i="3"/>
  <c r="AS64" i="3"/>
  <c r="AV75" i="3" s="1"/>
  <c r="AR64" i="3"/>
  <c r="AQ64" i="3"/>
  <c r="AT75" i="3" s="1"/>
  <c r="AP64" i="3"/>
  <c r="BU63" i="3"/>
  <c r="BP63" i="3"/>
  <c r="BL63" i="3"/>
  <c r="BU58" i="3"/>
  <c r="BP58" i="3"/>
  <c r="BL58" i="3"/>
  <c r="BG58" i="3"/>
  <c r="BB58" i="3"/>
  <c r="AW58" i="3"/>
  <c r="AR58" i="3"/>
  <c r="BQ57" i="3"/>
  <c r="BT75" i="3" s="1"/>
  <c r="BL57" i="3"/>
  <c r="BH57" i="3"/>
  <c r="BK75" i="3" s="1"/>
  <c r="BC57" i="3"/>
  <c r="BF75" i="3" s="1"/>
  <c r="AX57" i="3"/>
  <c r="BA75" i="3" s="1"/>
  <c r="AS57" i="3"/>
  <c r="AN57" i="3"/>
  <c r="AQ75" i="3" s="1"/>
  <c r="BP56" i="3"/>
  <c r="BS75" i="3" s="1"/>
  <c r="BK56" i="3"/>
  <c r="BN75" i="3" s="1"/>
  <c r="BG56" i="3"/>
  <c r="BB56" i="3"/>
  <c r="BE75" i="3" s="1"/>
  <c r="AW56" i="3"/>
  <c r="AZ75" i="3" s="1"/>
  <c r="AR56" i="3"/>
  <c r="AU75" i="3" s="1"/>
  <c r="AM56" i="3"/>
  <c r="AP75" i="3" s="1"/>
  <c r="Z56" i="3"/>
  <c r="AC75" i="3" s="1"/>
  <c r="BX55" i="3"/>
  <c r="BS55" i="3"/>
  <c r="BX54" i="3"/>
  <c r="BS54" i="3"/>
  <c r="BX53" i="3"/>
  <c r="BS53" i="3"/>
  <c r="BX52" i="3"/>
  <c r="BS52" i="3"/>
  <c r="BX51" i="3"/>
  <c r="BS51" i="3"/>
  <c r="BX50" i="3"/>
  <c r="BS50" i="3"/>
  <c r="BX49" i="3"/>
  <c r="BS49" i="3"/>
  <c r="BX48" i="3"/>
  <c r="BS48" i="3"/>
  <c r="BX47" i="3"/>
  <c r="BS47" i="3"/>
  <c r="BX46" i="3"/>
  <c r="BS46" i="3"/>
  <c r="BX45" i="3"/>
  <c r="BS45" i="3"/>
  <c r="BX44" i="3"/>
  <c r="BS44" i="3"/>
  <c r="BX43" i="3"/>
  <c r="BS43" i="3"/>
  <c r="BX42" i="3"/>
  <c r="BS42" i="3"/>
  <c r="BX41" i="3"/>
  <c r="BS41" i="3"/>
  <c r="BX40" i="3"/>
  <c r="BS40" i="3"/>
  <c r="BX39" i="3"/>
  <c r="BS39" i="3"/>
  <c r="BX38" i="3"/>
  <c r="BS38" i="3"/>
  <c r="BX37" i="3"/>
  <c r="BS37" i="3"/>
  <c r="BX36" i="3"/>
  <c r="BS36" i="3"/>
  <c r="BX35" i="3"/>
  <c r="BS35" i="3"/>
  <c r="BX34" i="3"/>
  <c r="BS34" i="3"/>
  <c r="BX33" i="3"/>
  <c r="BS33" i="3"/>
  <c r="BX32" i="3"/>
  <c r="BS32" i="3"/>
  <c r="BX31" i="3"/>
  <c r="BS31" i="3"/>
  <c r="BX30" i="3"/>
  <c r="BS30" i="3"/>
  <c r="BX29" i="3"/>
  <c r="BS29" i="3"/>
  <c r="BX28" i="3"/>
  <c r="BS28" i="3"/>
  <c r="BX27" i="3"/>
  <c r="BS27" i="3"/>
  <c r="BX26" i="3"/>
  <c r="BS26" i="3"/>
  <c r="BX25" i="3"/>
  <c r="BS25" i="3"/>
  <c r="BX24" i="3"/>
  <c r="BS24" i="3"/>
  <c r="BX23" i="3"/>
  <c r="BS23" i="3"/>
  <c r="BX22" i="3"/>
  <c r="BS22" i="3"/>
  <c r="BX21" i="3"/>
  <c r="BS21" i="3"/>
  <c r="BX20" i="3"/>
  <c r="BS20" i="3"/>
  <c r="BX19" i="3"/>
  <c r="BS19" i="3"/>
  <c r="BX18" i="3"/>
  <c r="BS18" i="3"/>
  <c r="BX17" i="3"/>
  <c r="BS17" i="3"/>
  <c r="BX16" i="3"/>
  <c r="BS16" i="3"/>
  <c r="BX15" i="3"/>
  <c r="BS15" i="3"/>
  <c r="BX14" i="3"/>
  <c r="BS14" i="3"/>
  <c r="BX13" i="3"/>
  <c r="BS13" i="3"/>
  <c r="BX12" i="3"/>
  <c r="BS12" i="3"/>
  <c r="BX11" i="3"/>
  <c r="BS11" i="3"/>
  <c r="BX10" i="3"/>
  <c r="BS10" i="3"/>
  <c r="BX9" i="3"/>
  <c r="BS9" i="3"/>
  <c r="BX8" i="3"/>
  <c r="BS8" i="3"/>
  <c r="BX7" i="3"/>
  <c r="BS7" i="3"/>
  <c r="BS6" i="3"/>
  <c r="BX6" i="3" s="1"/>
  <c r="BS5" i="3"/>
  <c r="BX5" i="3" s="1"/>
  <c r="BS4" i="3"/>
  <c r="BX4" i="3" s="1"/>
  <c r="BS3" i="3"/>
  <c r="BX3" i="3" s="1"/>
  <c r="BS2" i="3"/>
  <c r="BX2" i="3" s="1"/>
  <c r="K173" i="2"/>
  <c r="I173" i="2"/>
  <c r="L173" i="2" s="1"/>
  <c r="K172" i="2"/>
  <c r="J172" i="2"/>
  <c r="I172" i="2"/>
  <c r="L171" i="2"/>
  <c r="K171" i="2"/>
  <c r="J171" i="2"/>
  <c r="J173" i="2" s="1"/>
  <c r="I171" i="2"/>
  <c r="AN170" i="2"/>
  <c r="AN169" i="2"/>
  <c r="AC169" i="2"/>
  <c r="BT165" i="2"/>
  <c r="AC165" i="2"/>
  <c r="AA165" i="2"/>
  <c r="AQ164" i="2"/>
  <c r="AA164" i="2"/>
  <c r="BO162" i="2"/>
  <c r="BM162" i="2"/>
  <c r="BL162" i="2"/>
  <c r="BK162" i="2"/>
  <c r="BH162" i="2"/>
  <c r="BG162" i="2"/>
  <c r="BE162" i="2"/>
  <c r="BD162" i="2"/>
  <c r="BC162" i="2"/>
  <c r="BA162" i="2"/>
  <c r="AZ162" i="2"/>
  <c r="AY162" i="2"/>
  <c r="AW162" i="2"/>
  <c r="AV162" i="2"/>
  <c r="AU162" i="2"/>
  <c r="AS162" i="2"/>
  <c r="AR162" i="2"/>
  <c r="AQ162" i="2"/>
  <c r="AP162" i="2"/>
  <c r="AO162" i="2"/>
  <c r="AN162" i="2"/>
  <c r="AM162" i="2"/>
  <c r="AN167" i="2" s="1"/>
  <c r="AD162" i="2"/>
  <c r="AC162" i="2"/>
  <c r="AB162" i="2"/>
  <c r="AA162" i="2"/>
  <c r="Z162" i="2"/>
  <c r="R162" i="2"/>
  <c r="BS161" i="2"/>
  <c r="BI161" i="2"/>
  <c r="BN161" i="2" s="1"/>
  <c r="BS160" i="2"/>
  <c r="BN160" i="2"/>
  <c r="BS159" i="2"/>
  <c r="BN159" i="2"/>
  <c r="BS158" i="2"/>
  <c r="BN158" i="2"/>
  <c r="BS157" i="2"/>
  <c r="BN157" i="2"/>
  <c r="BS156" i="2"/>
  <c r="BN156" i="2"/>
  <c r="BS155" i="2"/>
  <c r="BN155" i="2"/>
  <c r="BS154" i="2"/>
  <c r="BN154" i="2"/>
  <c r="BS153" i="2"/>
  <c r="BN153" i="2"/>
  <c r="BS152" i="2"/>
  <c r="BN152" i="2"/>
  <c r="BS151" i="2"/>
  <c r="BN151" i="2"/>
  <c r="BS150" i="2"/>
  <c r="BN150" i="2"/>
  <c r="BS149" i="2"/>
  <c r="BN149" i="2"/>
  <c r="BS148" i="2"/>
  <c r="BN148" i="2"/>
  <c r="BS147" i="2"/>
  <c r="BN147" i="2"/>
  <c r="BS146" i="2"/>
  <c r="BN146" i="2"/>
  <c r="BS145" i="2"/>
  <c r="BN145" i="2"/>
  <c r="BS144" i="2"/>
  <c r="BN144" i="2"/>
  <c r="BS143" i="2"/>
  <c r="BN143" i="2"/>
  <c r="BS142" i="2"/>
  <c r="BN142" i="2"/>
  <c r="BS141" i="2"/>
  <c r="BN141" i="2"/>
  <c r="BS140" i="2"/>
  <c r="BN140" i="2"/>
  <c r="BS139" i="2"/>
  <c r="BN139" i="2"/>
  <c r="BS138" i="2"/>
  <c r="BN138" i="2"/>
  <c r="BS137" i="2"/>
  <c r="BN137" i="2"/>
  <c r="BS136" i="2"/>
  <c r="BN136" i="2"/>
  <c r="BS135" i="2"/>
  <c r="BN135" i="2"/>
  <c r="BS134" i="2"/>
  <c r="BN134" i="2"/>
  <c r="BS133" i="2"/>
  <c r="BN133" i="2"/>
  <c r="BS132" i="2"/>
  <c r="BN132" i="2"/>
  <c r="BS131" i="2"/>
  <c r="BN131" i="2"/>
  <c r="BS130" i="2"/>
  <c r="BN130" i="2"/>
  <c r="BS129" i="2"/>
  <c r="BN129" i="2"/>
  <c r="BS128" i="2"/>
  <c r="BN128" i="2"/>
  <c r="BS127" i="2"/>
  <c r="BN127" i="2"/>
  <c r="BS126" i="2"/>
  <c r="BN126" i="2"/>
  <c r="BS125" i="2"/>
  <c r="BN125" i="2"/>
  <c r="BS124" i="2"/>
  <c r="BN124" i="2"/>
  <c r="BS123" i="2"/>
  <c r="BN123" i="2"/>
  <c r="BS122" i="2"/>
  <c r="BN122" i="2"/>
  <c r="BS121" i="2"/>
  <c r="BN121" i="2"/>
  <c r="BS120" i="2"/>
  <c r="BN120" i="2"/>
  <c r="BS119" i="2"/>
  <c r="BN119" i="2"/>
  <c r="BS118" i="2"/>
  <c r="BN118" i="2"/>
  <c r="BS117" i="2"/>
  <c r="BN117" i="2"/>
  <c r="BS116" i="2"/>
  <c r="BN116" i="2"/>
  <c r="BS115" i="2"/>
  <c r="BN115" i="2"/>
  <c r="BS114" i="2"/>
  <c r="BN114" i="2"/>
  <c r="BS113" i="2"/>
  <c r="BN113" i="2"/>
  <c r="BS112" i="2"/>
  <c r="BN112" i="2"/>
  <c r="BS111" i="2"/>
  <c r="BN111" i="2"/>
  <c r="BS110" i="2"/>
  <c r="BN110" i="2"/>
  <c r="BS109" i="2"/>
  <c r="BN109" i="2"/>
  <c r="BS108" i="2"/>
  <c r="BN108" i="2"/>
  <c r="BS107" i="2"/>
  <c r="BN107" i="2"/>
  <c r="BS106" i="2"/>
  <c r="BN106" i="2"/>
  <c r="BS105" i="2"/>
  <c r="BN105" i="2"/>
  <c r="BS104" i="2"/>
  <c r="BN104" i="2"/>
  <c r="BS103" i="2"/>
  <c r="BN103" i="2"/>
  <c r="BS102" i="2"/>
  <c r="BN102" i="2"/>
  <c r="BS101" i="2"/>
  <c r="BN101" i="2"/>
  <c r="BS100" i="2"/>
  <c r="BN100" i="2"/>
  <c r="BS99" i="2"/>
  <c r="BN99" i="2"/>
  <c r="BS98" i="2"/>
  <c r="BN98" i="2"/>
  <c r="BS97" i="2"/>
  <c r="BN97" i="2"/>
  <c r="BS96" i="2"/>
  <c r="BN96" i="2"/>
  <c r="BS95" i="2"/>
  <c r="BN95" i="2"/>
  <c r="BS94" i="2"/>
  <c r="BN94" i="2"/>
  <c r="BS93" i="2"/>
  <c r="BN93" i="2"/>
  <c r="BS92" i="2"/>
  <c r="BN92" i="2"/>
  <c r="BS91" i="2"/>
  <c r="BN91" i="2"/>
  <c r="BS90" i="2"/>
  <c r="BN90" i="2"/>
  <c r="BS89" i="2"/>
  <c r="BN89" i="2"/>
  <c r="BS88" i="2"/>
  <c r="BN88" i="2"/>
  <c r="BS87" i="2"/>
  <c r="BN87" i="2"/>
  <c r="BS86" i="2"/>
  <c r="BN86" i="2"/>
  <c r="BS85" i="2"/>
  <c r="BN85" i="2"/>
  <c r="BS84" i="2"/>
  <c r="BN84" i="2"/>
  <c r="BS83" i="2"/>
  <c r="BN83" i="2"/>
  <c r="BS82" i="2"/>
  <c r="BN82" i="2"/>
  <c r="BS81" i="2"/>
  <c r="BN81" i="2"/>
  <c r="BS80" i="2"/>
  <c r="BN80" i="2"/>
  <c r="BS79" i="2"/>
  <c r="BN79" i="2"/>
  <c r="BS78" i="2"/>
  <c r="BN78" i="2"/>
  <c r="BS77" i="2"/>
  <c r="BN77" i="2"/>
  <c r="BS76" i="2"/>
  <c r="BN76" i="2"/>
  <c r="BS75" i="2"/>
  <c r="BN75" i="2"/>
  <c r="BS74" i="2"/>
  <c r="BN74" i="2"/>
  <c r="BS73" i="2"/>
  <c r="BN73" i="2"/>
  <c r="BS72" i="2"/>
  <c r="BN72" i="2"/>
  <c r="BS71" i="2"/>
  <c r="BN71" i="2"/>
  <c r="BS70" i="2"/>
  <c r="BN70" i="2"/>
  <c r="BS69" i="2"/>
  <c r="BN69" i="2"/>
  <c r="BS68" i="2"/>
  <c r="BN68" i="2"/>
  <c r="BS67" i="2"/>
  <c r="BN67" i="2"/>
  <c r="BS66" i="2"/>
  <c r="BN66" i="2"/>
  <c r="BS65" i="2"/>
  <c r="BN65" i="2"/>
  <c r="BS64" i="2"/>
  <c r="BN64" i="2"/>
  <c r="BS63" i="2"/>
  <c r="BN63" i="2"/>
  <c r="BS62" i="2"/>
  <c r="BN62" i="2"/>
  <c r="BS61" i="2"/>
  <c r="BN61" i="2"/>
  <c r="BS60" i="2"/>
  <c r="BN60" i="2"/>
  <c r="BS59" i="2"/>
  <c r="BN59" i="2"/>
  <c r="BS58" i="2"/>
  <c r="BN58" i="2"/>
  <c r="BS57" i="2"/>
  <c r="BN57" i="2"/>
  <c r="BS56" i="2"/>
  <c r="BN56" i="2"/>
  <c r="BS55" i="2"/>
  <c r="BN55" i="2"/>
  <c r="BS54" i="2"/>
  <c r="BN54" i="2"/>
  <c r="BS53" i="2"/>
  <c r="BN53" i="2"/>
  <c r="BS52" i="2"/>
  <c r="BN52" i="2"/>
  <c r="BS51" i="2"/>
  <c r="BN51" i="2"/>
  <c r="BS50" i="2"/>
  <c r="BN50" i="2"/>
  <c r="BS49" i="2"/>
  <c r="BN49" i="2"/>
  <c r="BS48" i="2"/>
  <c r="BN48" i="2"/>
  <c r="BS47" i="2"/>
  <c r="BN47" i="2"/>
  <c r="BS46" i="2"/>
  <c r="BN46" i="2"/>
  <c r="BS45" i="2"/>
  <c r="BN45" i="2"/>
  <c r="BS44" i="2"/>
  <c r="BN44" i="2"/>
  <c r="BS43" i="2"/>
  <c r="BN43" i="2"/>
  <c r="BS42" i="2"/>
  <c r="BN42" i="2"/>
  <c r="BS41" i="2"/>
  <c r="BN41" i="2"/>
  <c r="BS40" i="2"/>
  <c r="BN40" i="2"/>
  <c r="BS39" i="2"/>
  <c r="BN39" i="2"/>
  <c r="BS38" i="2"/>
  <c r="BN38" i="2"/>
  <c r="BS37" i="2"/>
  <c r="BN37" i="2"/>
  <c r="BS36" i="2"/>
  <c r="BN36" i="2"/>
  <c r="BS35" i="2"/>
  <c r="BN35" i="2"/>
  <c r="BS34" i="2"/>
  <c r="BN34" i="2"/>
  <c r="BS33" i="2"/>
  <c r="BN33" i="2"/>
  <c r="BS32" i="2"/>
  <c r="BN32" i="2"/>
  <c r="BS31" i="2"/>
  <c r="BN31" i="2"/>
  <c r="BS30" i="2"/>
  <c r="BN30" i="2"/>
  <c r="BS29" i="2"/>
  <c r="BN29" i="2"/>
  <c r="BS28" i="2"/>
  <c r="BN28" i="2"/>
  <c r="BS27" i="2"/>
  <c r="BN27" i="2"/>
  <c r="BS26" i="2"/>
  <c r="BN26" i="2"/>
  <c r="BS25" i="2"/>
  <c r="BN25" i="2"/>
  <c r="BS24" i="2"/>
  <c r="BN24" i="2"/>
  <c r="BS23" i="2"/>
  <c r="BN23" i="2"/>
  <c r="BS22" i="2"/>
  <c r="BN22" i="2"/>
  <c r="BS21" i="2"/>
  <c r="BN21" i="2"/>
  <c r="BS20" i="2"/>
  <c r="BN20" i="2"/>
  <c r="BS19" i="2"/>
  <c r="BN19" i="2"/>
  <c r="BS18" i="2"/>
  <c r="BN18" i="2"/>
  <c r="BN17" i="2"/>
  <c r="BS17" i="2" s="1"/>
  <c r="BN16" i="2"/>
  <c r="BS16" i="2" s="1"/>
  <c r="BN15" i="2"/>
  <c r="BS15" i="2" s="1"/>
  <c r="BN14" i="2"/>
  <c r="BS14" i="2" s="1"/>
  <c r="BN13" i="2"/>
  <c r="BS13" i="2" s="1"/>
  <c r="BN12" i="2"/>
  <c r="BS12" i="2" s="1"/>
  <c r="BN11" i="2"/>
  <c r="BS11" i="2" s="1"/>
  <c r="BN10" i="2"/>
  <c r="BS10" i="2" s="1"/>
  <c r="BN9" i="2"/>
  <c r="BS9" i="2" s="1"/>
  <c r="BN8" i="2"/>
  <c r="BS8" i="2" s="1"/>
  <c r="BN7" i="2"/>
  <c r="BS7" i="2" s="1"/>
  <c r="BN6" i="2"/>
  <c r="BS6" i="2" s="1"/>
  <c r="BN5" i="2"/>
  <c r="BS5" i="2" s="1"/>
  <c r="BN4" i="2"/>
  <c r="BS4" i="2" s="1"/>
  <c r="BN3" i="2"/>
  <c r="BS3" i="2" s="1"/>
  <c r="BN2" i="2"/>
  <c r="BS2" i="2" s="1"/>
  <c r="C66" i="1"/>
  <c r="C62" i="1"/>
  <c r="C57" i="1"/>
  <c r="C50" i="1"/>
  <c r="C46" i="1"/>
  <c r="A23" i="1"/>
  <c r="E10" i="1"/>
  <c r="A4" i="1"/>
  <c r="BS162" i="2" l="1"/>
  <c r="CA75" i="3"/>
  <c r="BV75" i="3"/>
  <c r="BI162" i="2"/>
  <c r="BN162" i="2" s="1"/>
  <c r="BU108" i="4"/>
  <c r="L118" i="4"/>
  <c r="BI109" i="4"/>
  <c r="BK111" i="4" s="1"/>
  <c r="BU111" i="4" s="1"/>
  <c r="BW112" i="4" l="1"/>
  <c r="BW109" i="4"/>
</calcChain>
</file>

<file path=xl/sharedStrings.xml><?xml version="1.0" encoding="utf-8"?>
<sst xmlns="http://schemas.openxmlformats.org/spreadsheetml/2006/main" count="7695" uniqueCount="644">
  <si>
    <t xml:space="preserve">6 Author Survey </t>
  </si>
  <si>
    <t>Risk of Bias survey</t>
  </si>
  <si>
    <t>high</t>
  </si>
  <si>
    <t>low</t>
  </si>
  <si>
    <t>unclear</t>
  </si>
  <si>
    <t>Total</t>
  </si>
  <si>
    <t>Survey responders N=54</t>
  </si>
  <si>
    <t>Survey non responders N=106</t>
  </si>
  <si>
    <t>All patients (yes+no survey responders) N=160</t>
  </si>
  <si>
    <t>Meta analysis N=18</t>
  </si>
  <si>
    <t>126 domains</t>
  </si>
  <si>
    <t>Meta analysis N=6 responders</t>
  </si>
  <si>
    <t>Meta analysis N=12 non responders</t>
  </si>
  <si>
    <t>All merged patients (yes+no survey responders) N=18</t>
  </si>
  <si>
    <t># RCTs</t>
  </si>
  <si>
    <t>Comparison</t>
  </si>
  <si>
    <t># domains</t>
  </si>
  <si>
    <t>Evidence</t>
  </si>
  <si>
    <t>merged</t>
  </si>
  <si>
    <t>(# RCTs*7)</t>
  </si>
  <si>
    <t>downgraded</t>
  </si>
  <si>
    <t>for ROB</t>
  </si>
  <si>
    <t>C1</t>
  </si>
  <si>
    <t>NO</t>
  </si>
  <si>
    <t>C2</t>
  </si>
  <si>
    <t>C3</t>
  </si>
  <si>
    <t>YES</t>
  </si>
  <si>
    <t>C 4</t>
  </si>
  <si>
    <t>C 5</t>
  </si>
  <si>
    <t>18 unique RCTs</t>
  </si>
  <si>
    <t>checked use to right 32616</t>
  </si>
  <si>
    <t>N.160 CHECKED WITHIN WORSHEET &amp; REVMAN</t>
  </si>
  <si>
    <t>PMID</t>
  </si>
  <si>
    <t>citation</t>
  </si>
  <si>
    <t>charact include table</t>
  </si>
  <si>
    <t>Random sequence generation (selection bias)</t>
  </si>
  <si>
    <t>Allocation concealment (selection bias)*note change any anesthesia not blinded high risk to allocation also high</t>
  </si>
  <si>
    <t>Blinding of participants and personnel (performance bias</t>
  </si>
  <si>
    <t>Blinding of outcome assessment (detection bias)</t>
  </si>
  <si>
    <t>Incomplete outcome data (attrition bias)</t>
  </si>
  <si>
    <t>Selective reporting (reporting bias)</t>
  </si>
  <si>
    <t>Other bias</t>
  </si>
  <si>
    <t>risk domain check 63016</t>
  </si>
  <si>
    <t>leave survey resonse after doamin check</t>
  </si>
  <si>
    <t>survey response checked 63016</t>
  </si>
  <si>
    <t>character table quote</t>
  </si>
  <si>
    <t>charact rob table revised on 7216</t>
  </si>
  <si>
    <t>awareness.gmail.chk</t>
  </si>
  <si>
    <t>cochrane.gmail.chk</t>
  </si>
  <si>
    <t>survey sent header</t>
  </si>
  <si>
    <t>survey gmail website</t>
  </si>
  <si>
    <t>survey check notes 7216</t>
  </si>
  <si>
    <t>survey response 91415updated 7216</t>
  </si>
  <si>
    <t xml:space="preserve">survey sent but email rejected </t>
  </si>
  <si>
    <t xml:space="preserve">survey emailed sent yes=1 </t>
  </si>
  <si>
    <t>No email survey sent</t>
  </si>
  <si>
    <t>survey response in excel N=57</t>
  </si>
  <si>
    <t>comp 1-5</t>
  </si>
  <si>
    <t>author emaIl-start here on 2.21.15</t>
  </si>
  <si>
    <t>survey sent?1=yes</t>
  </si>
  <si>
    <t>survey received yes=1</t>
  </si>
  <si>
    <t>clinicaltrials.gov</t>
  </si>
  <si>
    <t>1Random sequence generation (selection bias)</t>
  </si>
  <si>
    <t xml:space="preserve">2Allocation </t>
  </si>
  <si>
    <t xml:space="preserve">3Blinding of participants </t>
  </si>
  <si>
    <t xml:space="preserve">4Blinding of outcome </t>
  </si>
  <si>
    <t xml:space="preserve">5Incomplete outcome </t>
  </si>
  <si>
    <t>6Selective reporting (reporting bias)</t>
  </si>
  <si>
    <t>7Other bias</t>
  </si>
  <si>
    <r>
      <t xml:space="preserve">domain 1,0 check </t>
    </r>
    <r>
      <rPr>
        <sz val="11"/>
        <color rgb="FFFF0000"/>
        <rFont val="Calibri"/>
        <family val="2"/>
        <scheme val="minor"/>
      </rPr>
      <t>63016</t>
    </r>
  </si>
  <si>
    <t>checked 42116 revman &amp; here</t>
  </si>
  <si>
    <t>Abboud 1985  </t>
  </si>
  <si>
    <t>Abboud, T. K., S. H. Kim, E. H. Henriksen, T. Chen, R. Eisenman, G. Levinson and a. l. et (1985). "Comparative maternal and neonatal effects of halothane and enflurane for cesarean section." Acta Anaesthesiologica Scandinavica 29(7): 663-668.</t>
  </si>
  <si>
    <t>cochrane emails stop 2011</t>
  </si>
  <si>
    <t>na</t>
  </si>
  <si>
    <t>C5 Abboud 1985</t>
  </si>
  <si>
    <t>Abboud 1989  </t>
  </si>
  <si>
    <t xml:space="preserve">Abboud, T. K., L. D'Onofrio, A. Reyes, P. Mosaad, J. Zhu, M. Mantilla, J. Gangolly, D. Crowell, M. Cheung, A. Afrasiabi and et al. (1989). "Isoflurane or halothane for cesarean section: comparative maternal and neonatal effects." Acta Anaesthesiol Scand 33(7): 578-581.
</t>
  </si>
  <si>
    <t>Abboud 1995a  </t>
  </si>
  <si>
    <t>Abboud, T. K., J. Zhu, M. Richardson, E. Peres da Silva and M. Donovan (1995). "Desflurane: a new volatile anesthetic for cesarean section. Maternal and neonatal effects." Acta Anaesthesiologica Scandinavica 39(6): 723-726.</t>
  </si>
  <si>
    <t>Abboud 1995b  </t>
  </si>
  <si>
    <t>Abboud, T. K., J. Zhu, M. Richardson, E. Peres Da Silva and M. Donovan (1995). "Intravenous propofol vs thiamylal-isoflurane for caesarean section, comparative maternal and neonatal effects." Acta Anaesthesiologica Scandinavica 39(2): 205-209.</t>
  </si>
  <si>
    <t>Aceto 2002  </t>
  </si>
  <si>
    <t>Aceto, P., A. Valente, E. Adducci, M. Gorgoglione and G. De Cosmo (2002). "Implicit memory, dream and auditory evoked responses during anaesthesia." Acta Medica Romana 40(1): 21-29.</t>
  </si>
  <si>
    <t>Aceto 2003  </t>
  </si>
  <si>
    <t>Aceto, P., A. Valente, M. Gorgoglione, E. Adducci and G. Cosmo (2003). "Relationship between awareness and middle latency auditory evoked responses during surgical anaesthesia." British Journal of Anaesthesia 90(5): 630-635.</t>
  </si>
  <si>
    <t>Adams 1994</t>
  </si>
  <si>
    <t>Adams, H., A. , R. Bauer, B. Gebhardt, W. Menke and B. Baltes-Gotz (1994). "[Total i.v. anesthesia with S-(+)-ketamine in orthopedic geriatric surgery. Endocrine stress reaction, hemodynamics and recovery]." Anaesthesist 43(2): 92-100.</t>
  </si>
  <si>
    <t xml:space="preserve">Adams 1994 </t>
  </si>
  <si>
    <t>unclear to low</t>
  </si>
  <si>
    <t>high to low</t>
  </si>
  <si>
    <t>Prof. Dr. Hans Anton Adams</t>
  </si>
  <si>
    <t>revised this is adams and wongs it I not--updated char table</t>
  </si>
  <si>
    <t xml:space="preserve">Adams 1994  * </t>
  </si>
  <si>
    <t>blind part, outcomes,allocate high to low</t>
  </si>
  <si>
    <t>Agarwal 1977  </t>
  </si>
  <si>
    <t>Agarwal, G. and S. S. Sikh (1977). "Awareness during anaesthesia. A prospective study." Br J Anaesth 49(8): 835-838.</t>
  </si>
  <si>
    <t>Aime 2006  </t>
  </si>
  <si>
    <t>Aime, I., N. Verroust, C. Masson-Lefoll, G. Taylor, A. Laloe P, N. Liu and a. l. et (2006). "Does monitoring bispectral index or spectral entropy reduce sevoflurane use?"  103(6): 1469-1477.</t>
  </si>
  <si>
    <t>Akcali 2008  </t>
  </si>
  <si>
    <t>Akcali, D. T., Z. Ozkose and S. Yardim (2008). "Do we need bispectral index monitoring during total intravenous anesthesia for lumbar discectomies?" Turk Neurosurg 18(2): 125-133.</t>
  </si>
  <si>
    <t>Anez 2001  </t>
  </si>
  <si>
    <t>Anez, C., J. Papaceit, M. Sala J, A. Fuentes and M. Rull (2001). "[The effect of encephalogram bispectral index monitoring during total intravenous anesthesia with propofol in outpatient surgery]."  48(6): 264-269.</t>
  </si>
  <si>
    <t xml:space="preserve">unclear </t>
  </si>
  <si>
    <t>Arellano 2000  </t>
  </si>
  <si>
    <t>Arellano, R. J., M. L. Pole, S. E. Rafuse, M. Fletcher, Y. G. Saad, M. Friedlander and a. l. et (2000). "Omission of nitrous oxide from a propofol-based anaesthetic does not effect the recovery of women undergoing outpatient gynaecologic surgery." Anesthesiology 93(2): 332-339.</t>
  </si>
  <si>
    <t xml:space="preserve">Ashworth 1998 </t>
  </si>
  <si>
    <t>Ashworth, J. and I. Smith (1998). "Comparison of desflurane with isoflurane or propofol in spontaneously breathing ambulatory patients." Anesthesia and Analgesia 87(2): 312-318.</t>
  </si>
  <si>
    <t>Avidan 2008  </t>
  </si>
  <si>
    <t>Avidan, M. S., L. Zhang, B. A. Burnside, K. J. Finkel, A. C. Searleman, J. A. Selvidge, L. Saager, M. S. Turner, S. Rao, M. Bottros, C. Hantler, E. Jacobsohn and A. S. Evers (2008). "Anesthesia awareness and the bispectral index." N Engl J Med 358(11): 1097-1108.</t>
  </si>
  <si>
    <t>C1 C2 Avidan 2008</t>
  </si>
  <si>
    <t>Avidan 2011  </t>
  </si>
  <si>
    <t>Avidan, M. S., E. Jacobsohn, D. Glick, B. A. Burnside, L. Zhang, A. Villafranca, L. Karl, S. Kamal, B. Torres, M. O'Connor, A. S. Evers, S. Gradwohl, N. Lin, B. J. Palanca and G. A. Mashour (2011). "Prevention of intraoperative awareness in a high-risk surgical population." N Engl J Med 365(7): 591-600.</t>
  </si>
  <si>
    <t>C1 C2 Avidan 2011</t>
  </si>
  <si>
    <t>Baraka 1989  </t>
  </si>
  <si>
    <t>Baraka, A., F. Louis, R. Noueihid, M. Diab, A. Dabbous and A. Sibai (1989). "Awareness following different techniques of general anaesthesia for caesarean section." Br J Anaesth 62(6): 645-648.</t>
  </si>
  <si>
    <t>C3 Baraka 1989</t>
  </si>
  <si>
    <t>Baraka 1998  </t>
  </si>
  <si>
    <t>Baraka, A., S. Siddik and B. Assaf (1998). "Supplementation of general anaesthesia with tramadol or fentanyl in parturients undergoing elective caesarean section." Can J Anaesth 45(7): 631-634.</t>
  </si>
  <si>
    <t>1`</t>
  </si>
  <si>
    <t>Barr 1977  </t>
  </si>
  <si>
    <t>Barr, A. M., A. Moxon, C. H. Woollam and M. E. Fryer (1977). "The effect of diazepam and lorazepam on awareness during anaesthesia for Caesarian section." Anaesthesia 32(9): 873-878.</t>
  </si>
  <si>
    <t>Bauer 2004</t>
  </si>
  <si>
    <t>Bauer, M., W. Wilhelm, T. Kraemer, S. Kreuer, A. Brandt, H. A. Adams, G. Hoff and R. Larsen (2004). "Impact of bispectral index monitoring on stress response and propofol consumption in patients undergoing coronary artery bypass surgery." Anesthesiology 101(5): 1096-1104.</t>
  </si>
  <si>
    <t>Bergmann 2013  </t>
  </si>
  <si>
    <t>Bergmann, I., A. Gohner, T. A. Crozier, B. Hesjedal, C. H. Wiese, A. F. Popov, M. Bauer and J. M. Hinz (2013). "Surgical pleth index-guided remifentanil administration reduces remifentanil and propofol consumption and shortens recovery times in outpatient anaesthesia." Br J Anaesth 110(4): 622-628.</t>
  </si>
  <si>
    <t>Bestas 2004  </t>
  </si>
  <si>
    <t>Bestas, A., M. A. Yasar, M. K. Bayar and S. Inalkac (2004). "The effects of two different anaesthesia techniques on bispectral index values and awareness during off-pump coronary artery bypass grafting." J Clin Monit Comput 18(5-6): 347-351.</t>
  </si>
  <si>
    <t>Bethune 1992  </t>
  </si>
  <si>
    <t>Bethune, D. W., S. Ghosh, B. Gray, L. Kerr, I. A. Walker, L. A. Doolan, R. J. Harwood and L. D. Sharples (1992). "Learning during general anaesthesia: implicit recall after methohexitone or propofol infusion." British Journal of Anaesthesia 69(2): 197-199.</t>
  </si>
  <si>
    <t>Bhawna 2012  </t>
  </si>
  <si>
    <t>Bhawna, S. Bajwa S J, K. Lalitha, P. Dhar and V. Kumar (2012). Influence of esmolol on requirement of inhalational agent using entropy and assessment of its effect on immediate postoperative pain score. Indian Journal of Anaesthesia, Indian Society of Anaesthetists (Flat No 12/1A K Point, 68-BAPC Roy Road, Kolkata 700009, India): 535-541.</t>
  </si>
  <si>
    <t>Blendinger 1976  </t>
  </si>
  <si>
    <t>Blendinger, I. and D. Patschke (1976). "[Experiences with continuous infusions of etomidate in cardiac surgery (author's transl)]." Anaesthesist 25(8): 391-392.</t>
  </si>
  <si>
    <t>Block 1991  </t>
  </si>
  <si>
    <t>Block, R. I., M. M. Ghoneim, S. T. Sum Ping and M. A. Ali (1991). "Human learning during general anaesthesia and surgery." British Journal of Anaesthesia 66(2): 170-178.</t>
  </si>
  <si>
    <t>Bonato 2001  1212</t>
  </si>
  <si>
    <t>Bonato, R., C. Sorbara, D. Mapelli, P. Iannizzi, B. Volpe, D. Pittarello and M. and Meroni (2001). "Bispectral EEG analysis: A target of hypnosis during general anesthesia in cardiac surgery."</t>
  </si>
  <si>
    <t>Bonato 2001</t>
  </si>
  <si>
    <t>Browne 1973  </t>
  </si>
  <si>
    <t>Browne, R. A. and D. V. Catton (1973). "Awareness during anaesthesia: a comparison of anaesthesia with nitrous oxide-oxygen and nitrous oxide-oxygen with innovar." Canadian Anaesthetists' Society Journal 20(6): 763-768.</t>
  </si>
  <si>
    <t>Bruhn 2005  </t>
  </si>
  <si>
    <t>Bruhn, J., S. Kreuer, P. Bischoff, P. Kessler, G. N. Schmidt, A. Grzesiak and W. Wilhelm (2005). "Bispectral index and A-line AAI index as guidance for desflurane-remifentanil anaesthesia compared with a standard practice group: a multicentre study." British Journal of Anaesthesia 94(1): 63-69.</t>
  </si>
  <si>
    <t>Casati 1999  1212</t>
  </si>
  <si>
    <t>Casati, A., G. Valentini, A. Zangrillo, R. Senatore, A. Mello, B. Airaghi and G. Torri (1999). "Anaesthesia for ultrasound guided oocyte retrieval: midazolam/remifentanil versus propofol/fentanyl regimens." European Journal of Anaesthesiology 16(11): 773-778.</t>
  </si>
  <si>
    <t>Casati 1999</t>
  </si>
  <si>
    <t>Celebioglu 2002  </t>
  </si>
  <si>
    <t>Celebioglu, B., A. G. Pamuk, U. Aypar and I. Pasaoglu (2002). "Use of sevoflurane during cardiopulmonary bypass decreases incidence of awareness." European Journal of Anaesthesiology 19(4): 283-287.</t>
  </si>
  <si>
    <t>Celleno 1993  </t>
  </si>
  <si>
    <t>Celleno, D., G. Capogna, M. Emanuelli, G. Varrassi, F. Muratori, P. Costantino and M. Sebastiani (1993). "Which induction drug for cesarean section? A comparison of thiopental sodium, propofol, and midazolam." Journal of Clinical Anesthesia 5(4): 284-288.</t>
  </si>
  <si>
    <t>other bias changed 1-0,low0-1</t>
  </si>
  <si>
    <t>Chen 2009  </t>
  </si>
  <si>
    <t>Chen, G. B., O.; Gruenewald, M.; (2009). "A comparison between target-controlled and manually controlled propofol infusions in patients undergoing routine surgical procedures." European Journal of Anaesthesiology 26(11): 928-935.</t>
  </si>
  <si>
    <t>Cheun 1987  </t>
  </si>
  <si>
    <t>Cheun, J. K. (1987). "Intraspinal narcotic anesthesia in open heart surgery." Journal of Korean Medical Science 2(4): 225-229.</t>
  </si>
  <si>
    <t>Chin 2004  </t>
  </si>
  <si>
    <t>Chin, K. J. and S. W. Yeo (2004). "Bispectral index values at sevoflurane concentrations of 1% and 1.5% in lower segment cesarean delivery." Anesthesia &amp; Analgesia 98(4): 1140-1144.</t>
  </si>
  <si>
    <t>Choi 2012</t>
  </si>
  <si>
    <t>Choi W, J., H. Kim S, U. Koh W, I. Hwang D, K. Cho S, H. Park P and a. l. et (2012). Effect of pre-exposure to sevoflurane on the bispectral index in women undergoing Caesarean delivery under general anaesthesia. British Journal of Anaesthesia, Oxford University Press (Great Clarendon Street, Oxford OX2 6DP, United Kingdom): 990-997.</t>
  </si>
  <si>
    <t>Choi 2012  </t>
  </si>
  <si>
    <t>Clyburn 1986  </t>
  </si>
  <si>
    <t>Clyburn, P., N. H. Kay and P. J. McKenzie (1986). "Effects of diazepam and midazolam on recovery from anaesthesia in outpatients." Br J Anaesth 58(8): 872-875.</t>
  </si>
  <si>
    <t xml:space="preserve">Coates 1987 </t>
  </si>
  <si>
    <t>Coates, D. P., C. R. Monk, C. Prys-Roberts and M. Turtle (1987). "Hemodynamic effects of infusions of the emulsion formulation of propofol during nitrous oxide anesthesia in humans." Anesthesia &amp; Analgesia 66(1): 64-70.</t>
  </si>
  <si>
    <t>Collins 1996  </t>
  </si>
  <si>
    <t>Collins, S. J., A. L. Robinson and H. F. Holland (1996). "A comparison between total intravenous anaesthesia using a propofol/alfentanil mixture and an inhalational technique for laparoscopic gynaecological sterilization." European Journal of Anaesthesiology 13(1): 33-37.</t>
  </si>
  <si>
    <t>Crawford J.S. 1985 </t>
  </si>
  <si>
    <t>Crawford, J. S., M. Lewis and P. Davies (1985). "Maternal and neonatal responses related to the volatile agent used to maintain anaesthesia at caesarean section." British Journal of Anaesthesia 57(5): 482-487.</t>
  </si>
  <si>
    <t>C5 Crawford J.S. 1985</t>
  </si>
  <si>
    <t>Crawford M.E. 1984</t>
  </si>
  <si>
    <t>Crawford, M. E., P. Carl, R. S. Andersen and B. O. Mikkelsen (1984). "Comparison between midazolam and thiopentone-based balanced anaesthesia for day-case surgery." British Journal of Anaesthesia 56(2): 165-169.</t>
  </si>
  <si>
    <t>Crawford ME 1984</t>
  </si>
  <si>
    <t>Czarko 2013  </t>
  </si>
  <si>
    <t>Czarko, K., M. Kwiatosz-Muc, A. Fijalkowska, M. Kowalczyk and R. Rutyna (2013). "Intraoperative awareness - Comparison of its incidence in women undergoing general anaesthesia for Caesarean section and for gynaecological procedures." Anaesthesiology Intensive Therapy 45(4): 200-204.</t>
  </si>
  <si>
    <t xml:space="preserve">De Kock 1995 </t>
  </si>
  <si>
    <t>De Kock, M., F. Famenne, G. Deckers and J. Scholtes (1995). "Epidural clonidine or sufentanil for intraoperative and postoperative analgesia. ." Anesthesia and Analgesia 81(6 ): 1154-1162.</t>
  </si>
  <si>
    <t>De Kock 1995</t>
  </si>
  <si>
    <t>De Kock 1995  1212 GET pdf A&amp;A</t>
  </si>
  <si>
    <t>Deeprose 2005  </t>
  </si>
  <si>
    <t>Deeprose, C., J. Andrade, D. Harrison and N. Edwards (2005). "Unconscious auditory priming during surgery with propofol and nitrous oxide anaesthesia: a replication." British Journal of Anaesthesia 94(1): 57-62.</t>
  </si>
  <si>
    <t>?</t>
  </si>
  <si>
    <t>Deshpande 2009  1212</t>
  </si>
  <si>
    <t>Deshpande, C. M., S. N. Mohite and P. Kamdi (2009). "Sufentanil vs fentanyl for fast-track cardiac anaesthesia." Indian Journal of Anaesth 53(4): 455-462.</t>
  </si>
  <si>
    <t xml:space="preserve">Deshpande 2009 </t>
  </si>
  <si>
    <t>Dhadphale 1979  </t>
  </si>
  <si>
    <t>Dhadphale, P. R., A. P. Jackson and S. Alseri (1979). "Comparison of anesthesia with diazepam and ketamine vs. morphine in patients undergoing heart-valve replacement." Anesthesiology 51(3): 200-203.</t>
  </si>
  <si>
    <t>Drover 2002  </t>
  </si>
  <si>
    <t>Drover, D. R., H. J. Lemmens, E. T. Pierce, G. Plourde, G. Loyd, E. Ornstein and a. l. et (2002). "Patient State Index: titration of delivery and recovery from propofol, alfentanil, and nitrous oxide anesthesia." Anesthesiology 87: 82-89.</t>
  </si>
  <si>
    <t>Dunnett 1977  </t>
  </si>
  <si>
    <t>Dunnett, I. A. (1977). "Awareness during endotracheal intubation: A comparison of ketamine and thiopentone." British Journal of Anaesthesia 49(5): 491-493.</t>
  </si>
  <si>
    <t>Echevarria 1998  </t>
  </si>
  <si>
    <t>Echevarria, M., F. Caba, J. Rodriguez, L. Olmedo, C. Avila, T. Vazquez, L. Bernal, J. Sanchez, J. A. Pallares and R. Rodriguez (1998). "[Explicit and implicit memory during inhalation and intravenous anesthesia]." Revista Espanola de Anestesiologia y Reanimacion 45(6): 220-225.</t>
  </si>
  <si>
    <t>Elhakim 2010  </t>
  </si>
  <si>
    <t>Elhakim, M., D. Abdelhamid, H. Abdelfattach, H. Magdy, A. Elsayed and M. Elshafei (2010). "Effect of epidural dexmedetomidine on intraoperative awareness and post-operative pain after one-lung ventilation." Acta Anaesthesiol Scand 54(6): 703-709.</t>
  </si>
  <si>
    <t>Ellingson 1977  </t>
  </si>
  <si>
    <t>Ellingson, A., K. Haram and N. Sagen (1977). "Ketamine and diazepam as anaesthesia for forceps delivery. A comparative study." Acta Anaesthesiol Scand 21(1): 37-40.</t>
  </si>
  <si>
    <t>C4 Ellingson 1977</t>
  </si>
  <si>
    <t>Fehr 2001  </t>
  </si>
  <si>
    <t>Fehr, S. B., M. P. Zalunardo, B. Seifert, K. M. Rentsch, R. G. Rohling, T. Pasch and a. l. et (2001). Clonidine decreases propofol requirements during anaesthesia: effect on bispectral index. British Journal of Anaesthesia. 86: 627-632.</t>
  </si>
  <si>
    <t>Forestier 2003  </t>
  </si>
  <si>
    <t>Forestier, F., M. Hirschi, P. Rouget, J. C. Rigal, M. Videcoq, P. Girardet, M. Durand, B. Maitrasse, C. Girard, J. J. Lehot, B. Du Gres, M. Sellin, J. P. Depoix, G. Janvier and D. Longrois (2003). "Propofol and sufentanil titration with the bispectral index to provide anesthesia for coronary artery surgery." Anesthesiology 99(2): 334-346.</t>
  </si>
  <si>
    <t>Forestier 2003  aware  not dichotomous scoring system</t>
  </si>
  <si>
    <t>Fragen 1981  </t>
  </si>
  <si>
    <t>Fragen, R. J. and N. J. Caldwell (1981). "Awakening characteristics following anesthesia induction with midazolam for short surgical procedures." Arzneimittel-Forschung 31(12a): 2261-2263.</t>
  </si>
  <si>
    <t>Gaitini 1995  </t>
  </si>
  <si>
    <t>Gaitini, L., S. Vaida, G. Collins, M. Somri and E. Sabo (1995). "Awareness detection during caesarean section under general anaesthesia using EEG spectrum analysis." Canadian Journal of Anaesthesia 42(5 Pt 1): 377-381.</t>
  </si>
  <si>
    <t>Gale 2001  </t>
  </si>
  <si>
    <t>Gale, G. and S. Galloon (1976). "Lorazepam as a premedication." Canadian Anaesthetists' Society Journal 23(1): 22-29.</t>
  </si>
  <si>
    <t>Ghaly 1988  </t>
  </si>
  <si>
    <t>Ghaly, R. G., R. J. Flynn and J. Moore (1988). "Isoflurane as an alternative to halothane for caesarean section." Anaesthesia 43(1): 5-7.</t>
  </si>
  <si>
    <t>Ghoneim 2000  </t>
  </si>
  <si>
    <t>Ghoneim, M. M., R. I. Block, V. J. Dhanaraj, M. M. Todd, W. W. Choi and C. K. Brown (2000). "Auditory evoked responses and learning and awareness during general anesthesia.[see comment]." Acta Anaesthesiologica Scandinavica 44(2): 133-143.</t>
  </si>
  <si>
    <t>Ghosh 2008  </t>
  </si>
  <si>
    <t>Ghosh, I., Bithal P.K., Dash H.H., A. Chaturvedi and H. Prabhakar (2008). "Both clonidine and metoprolol modify anesthetic depth indicators and reduce intraoperative propofol requirement. ." Journal of Anesthesia 22(2): 131-134.</t>
  </si>
  <si>
    <t>Girardi 1994  1212</t>
  </si>
  <si>
    <t>Girardi, G., R. Rossi, M. P. Cellai, E. Pieraccioli and G. P. Novelli (1994). "[Anesthesia with isoflurane in air and with isoflurane and nitrous oxide]." Minerva Anestesiol 60(6): 321-328.</t>
  </si>
  <si>
    <t xml:space="preserve">Girardi 1994 </t>
  </si>
  <si>
    <t>Gokce 2009  </t>
  </si>
  <si>
    <t>Gokce, B. M., L. Karabiyik and Y. Karadenizli (2009). "Hypotensive anesthesia with esmolol. Assessment of hemodynamics, consumption of anesthetic drugs, and recovery." Saudi Med J 30(6): 771-777.</t>
  </si>
  <si>
    <t>Goto 2000  </t>
  </si>
  <si>
    <t>Goto, T., Y. Nakata, H. Saito, Y. Ishiguro, Y. Niimi, K. Suwa and S. Morita (2000). "Bispectral analysis of the electroencephalogram does not predict responsiveness to verbal command in patients emerging from xenon anaesthesia." British Journal of Anaesthesia 85(3): 359-363.</t>
  </si>
  <si>
    <t>Gruenewald 2007  </t>
  </si>
  <si>
    <t>Gruenewald, M., J. Zhou, N. Schloemerkemper, P. Meybohm, N. Weiler, P. H. Tonner, J. Scholz and B. Bein (2007). "M-Entropy guidance vs standard practice during propofol-remifentanil anaesthesia: a randomised controlled trial." Anaesthesia 62(12): 1224-1229.</t>
  </si>
  <si>
    <t>C1 C2 Gruenewald 2007</t>
  </si>
  <si>
    <t>Grundmann 2001  </t>
  </si>
  <si>
    <t>Grundmann, U., M. Silomon, F. Bach, S. Becker, M. Bauer, B. Larsen and S. Kleinschmidt (2001). "Recovery profile and side effects of remifentanil-based anaesthesia with desflurane or propofol for laparoscopic cholecystectomy." Acta Anaesthesiologica Scandinavica 45(3): 320-326.</t>
  </si>
  <si>
    <t>Gupta 1992  </t>
  </si>
  <si>
    <t>Gupta, A., L. E. Larsen, F. Sjoberg, M. L. Lindh and C. Lennmarken (1992). "Thiopentone or propofol for induction of isoflurane-based anaesthesia for ambulatory surgery?" Acta Anaesthesiologica Scandinavica 36(7): 670-674.</t>
  </si>
  <si>
    <t>Gurman 1994  ift</t>
  </si>
  <si>
    <t>Gurman, G. M., S. Fajer, A. Porat, M. Schily and A. Pearlman (1994). "Use of EEG spectral edge as index of equipotency in a comparison of propofol and isoflurane for maintenance of general anaesthesia." Eur J Anaesthesiol 11(6): 443-448.</t>
  </si>
  <si>
    <t xml:space="preserve">Gurman 1994 </t>
  </si>
  <si>
    <t>Hachero 2001  </t>
  </si>
  <si>
    <t>Hachero, A., F. Alamo, F. Caba, M. Echevarria, S. Merino, P. Gomez, A. Martinez and R. Rodriguez (2001). "[Influence of bispectral index monitoring on fentanyl requirements during total intravenous anesthesia for major gynecological surgery]." Revista Espanola de Anestesiologia y Reanimacion 48(8): 364-369.</t>
  </si>
  <si>
    <t>Hackner 2003  </t>
  </si>
  <si>
    <t>Hackner, C., O. Detsch, G. Schneider, S. Jelen-Esselborn and E. Kochs (2003). Early recovery after remifentanil-pronounced compared with propofol-pronounced total intravenous anaesthesia for short painful procedures. British Journal of Anaesthesia. 91: 580-582.</t>
  </si>
  <si>
    <t xml:space="preserve">Haimeur 1997 </t>
  </si>
  <si>
    <t>Haimeur, C. T. and I. Alaoui (1997). "General anaesthesia for caesarean section. A comparison of thiopental and ketamine." Cahiers d'Anesthesiologie 45: 9-13.</t>
  </si>
  <si>
    <t>Haimeur 1997  </t>
  </si>
  <si>
    <t>Haimeur 1997  1212</t>
  </si>
  <si>
    <t>Haram 1981  </t>
  </si>
  <si>
    <t>Haram, K., T. Lund, N. Sagen and O. E. Boe (1981). "Comparison of thiopentone and diazepam as induction agents of anaesthesia for Caesarean section." Acta Anaesthesiologica Scandinavica 25(6): 470-476.</t>
  </si>
  <si>
    <t>C4 Haram 1981</t>
  </si>
  <si>
    <t>Hug CC,1988</t>
  </si>
  <si>
    <t>Hug CC, Jr., Hall RI, Angert KC, Reeder DA, Moldenhauer CC. Alfentanil plasma concentration v. effect relationships in cardiac surgical patients. British Journal of Anaesthesia 1988;61(4):435-40. [PubMed: [3142509]]</t>
  </si>
  <si>
    <t xml:space="preserve">Hug 1988 </t>
  </si>
  <si>
    <t>Hung  1992</t>
  </si>
  <si>
    <t>Hung OR, Varvel JR, Shafer SL, Stanski DR. Thiopental pharmacodynamics. II. Quantitation of clinical and electroencephalographic depth of anesthesia. Anesthesiology 1992;77(2):237-44. [PubMed: 1642341]</t>
  </si>
  <si>
    <t>Hung 1992  </t>
  </si>
  <si>
    <t>Ibraheim 2008  </t>
  </si>
  <si>
    <t>Ibraheim, O., A. Alshaer, K. Mazen, A. El-Dawlaty, A. Turkistani, K. Alkathery, T. Al-Zahrani, A. Al-Dohayan and A. Bukhari (2008). "Effect of bispectral index (BIS) monitoring on postoperative recovery and sevoflurane consumption among morbidly obese patients undergoing laparoscopic gastric banding." Middle East Journal of Anesthesiology 19(4): 819-830.</t>
  </si>
  <si>
    <t>Inoue 2005  </t>
  </si>
  <si>
    <t>Inoue, Y., K. Koga, T. Sata and A. Shigematsu (2005). "Effects of fentanyl on emergence characteristics from anesthesia in adult cervical spine surgery: a comparison of fentanyl-based and sevoflurane-based anesthesia." Journal of Anesthesia 19: 12-16.</t>
  </si>
  <si>
    <t>Jensen 1995  </t>
  </si>
  <si>
    <t>Jensen, A. G., J. T. Moller, H. Lybecker and P. A. Hansen (1995). "A random trial comparing recovery after midazolam-alfentanil anesthesia with and without reversal with flumazenil, and standardized neurolept anesthesia for major gynecologic surgery." Journal of Clinical Anesthesia 7(1): 63-70.</t>
  </si>
  <si>
    <t>Jiahai 2012  </t>
  </si>
  <si>
    <t>Jiahai, M., W. Xueyan, X. Yonggang, Y. Jianhong, H. Qunhui, L. Zhi and a. l. et (2012). "Spectral entropy monitoring reduces anesthetic dosage for patients undergoing off-pump coronary artery bypass graft surgery." J Cardiothorac Vasc Anesth 26(5): 818-821.</t>
  </si>
  <si>
    <t>Kamal 1990  </t>
  </si>
  <si>
    <t>Kamal, R. S., F. A. Khan and F. H. Khan (1990). "Total intravenous anaesthesia with propofol and buprenorphine." Anaesthesia 45(10): 865-870.</t>
  </si>
  <si>
    <t>Kasmacher 1996  </t>
  </si>
  <si>
    <t>Kasmacher, H., M. Petermeyer and C. Decker (1996). "[Incidence and quality of dreaming during anesthesia with propofol in comparison with enflurane]." Anaesthesist 45(2): 146-153.</t>
  </si>
  <si>
    <t xml:space="preserve">Kerssens 2005b </t>
  </si>
  <si>
    <t>Kerssens C, Ouchi T, Sebel PS. No evidence of memory function during anesthesia with propofol or isoflurane with close control of hypnotic state. Anesthesiology 2005;103:11-9. [PubMed: 15618787]</t>
  </si>
  <si>
    <t>Kerssens 2009  </t>
  </si>
  <si>
    <t>Kerssens, C., J. R. Gaither and P. S. Sebel (2009). "Preserved memory function during bispectral index-guided anesthesia with sevoflurane for major orthopedic surgery." Anesthesiology 111(3): 518-524.</t>
  </si>
  <si>
    <t>C1 C2 Kerssens 2009</t>
  </si>
  <si>
    <t>Kim 2007  </t>
  </si>
  <si>
    <t>Kim, J. H., Y. S. Lee, W. Y. Kim, H. J. Kim, M. S. Chang, J. Y. Park, H. W. Shin and Y. C. Park (2007). "Effect of nicardipine on haemodynamic and bispectral index changes following endotracheal intubation." J Int Med Res 35(1): 52-58.</t>
  </si>
  <si>
    <t xml:space="preserve">Kiyama 1997 </t>
  </si>
  <si>
    <t>Kiyama, S. and J. Takeda (1997). "Effect of extradural analgesia on the paradoxical arousal response of the electroencephalogram." Br J Anaesth 79(6): 750-753.</t>
  </si>
  <si>
    <t>Kiyama 1997</t>
  </si>
  <si>
    <t>Kiyama 1997 1212</t>
  </si>
  <si>
    <t>Kreuer 2003  </t>
  </si>
  <si>
    <t>Kreuer, S., A. Biedler, R. Larsen, S. Altmann and W. Wilhelm (2003). "Narcotrend monitoring allows faster emergence and a reduction of drug consumption in propofol-remifentanil anesthesia." Anesthesiology 99(1): 34-41.</t>
  </si>
  <si>
    <t>Kreuer 2005  </t>
  </si>
  <si>
    <t>Kreuer, S., J. Bruhn, C. Stracke, L. Aniset, M. Silomon, R. Larsen and W. Wilhelm (2005). "Narcotrend or bispectral index monitoring during desflurane-remifentanil anesthesia: a comparison with a standard practice protocol." Anesth Analg 101(2): 427-434</t>
  </si>
  <si>
    <t>1 (secondary author, Wilhelm)</t>
  </si>
  <si>
    <t>Krissel 1994  </t>
  </si>
  <si>
    <t>Krissel, J., W. F. Dick, K. H. Leyser, H. Gervais, P. Brockerhoff and D. Schranz (1994). "Thiopentone, thiopentone/ketamine, and ketamine for induction of anaesthesia in caesarean section.[see comment]." European Journal of Anaesthesiology 11(2): 115-122.</t>
  </si>
  <si>
    <t>?n20 comp</t>
  </si>
  <si>
    <t>Kudoh 1999  </t>
  </si>
  <si>
    <t>Kudoh, A. and A. Matsuki (1999). "Middle latency auditory evoked potentials during total intravenous anesthesia with droperidol, ketamine and fentanyl." Clin Electroencephalogr 30(2): 79-83.</t>
  </si>
  <si>
    <t>Kwon 2013  </t>
  </si>
  <si>
    <t>Kwon M, A., J. Song and R. Kim J (2013). Tracheal intubation with rocuronium using a "modified timing principle". Korean Journal of Anesthesiology, Korean Society of Anesthesiologists (314-1,2-Ga Hangangro, Yongsan-gu, Seoul 140-871, South Korea): 218-222.</t>
  </si>
  <si>
    <t>Lallemand 2003  </t>
  </si>
  <si>
    <t>Lallemand, M. A., C. Lentschener, J. X. Mazoit, P. Bonnichon, I. Manceau and Y. Ozier (2003). "Bispectral index changes following etomidate induction of general anaesthesia and orotracheal intubation." British Journal of Anaesthesia 91(3): 341-346.</t>
  </si>
  <si>
    <t>Lam 2013  </t>
  </si>
  <si>
    <t>Lam, F., C. Liao C, J. Lee Y, W. Wang, J. Kuo C and S. Lin C (2013). Different dosing regimens for propofol induction in obese patients. Anaesthesia, Elsevier Taiwan LLC (96 Chung Shan North Road, Section 2, Taipei, Taiwan (Republic of China)). 51: 53-57.</t>
  </si>
  <si>
    <t>Lehmann 1985  </t>
  </si>
  <si>
    <t>Lehmann, K. A., G. Horrichs and W. Hoeckle (1985). "[The significance of tramadol as an intraoperative analgesic. A randomized double-blind study in comparison with placebo]." Anaesthesist 34(1): 11-19.</t>
  </si>
  <si>
    <t>Lehmann 1992  </t>
  </si>
  <si>
    <t>Lehmann, K. A. and K. H. Krauskopf (1992). "[Intraoperative awareness in balanced anesthesia. A literature review based on a randomized double blind study using fentanyl, pentazocine and ketamine]." Anaesthesist 41(7): 373-385.</t>
  </si>
  <si>
    <t>Lehmann 1992</t>
  </si>
  <si>
    <t>Lehmann 2007  </t>
  </si>
  <si>
    <t>Lehmann, A., M. Schmidt, C. Zeitler, A. H. Kiessling, F. Isgro and J. Boldt (2007). "Bispectral index and electroencephalographic entropy in patients undergoing aortocoronary bypass grafting." Eur J Anaesthesiol 24(9): 751-760.</t>
  </si>
  <si>
    <t>Lim 1992  </t>
  </si>
  <si>
    <t>Lim, B. L. and T. C. Low (1992). "Total intravenous anaesthesia versus inhalational anaesthesia for dental day surgery." Anaesthesia &amp; Intensive Care 20(4): 475-478.</t>
  </si>
  <si>
    <t>Lin 2011  </t>
  </si>
  <si>
    <t>Lin, C. F., C. Y. Yang, E. Chao, M. S. Lee and L. C. See (2011). "Short-term inhalation of sevoflurane during induction of general anesthesia can inhibit the A-line ARX index response to intubation: a randomized trial." Chang Gung Medical Journal. 34(6): 599-606.</t>
  </si>
  <si>
    <t>Lin 2011  dec12 144+2</t>
  </si>
  <si>
    <t>Lindholm 2008  </t>
  </si>
  <si>
    <t>Lindholm, M. L., L. Brudin and R. H. Sandin (2008). Bispectral index monitoring: appreciated but does not affect drug dosing and hypnotic levels. Acta Anaesthesiol Scand. 52: 88-94.</t>
  </si>
  <si>
    <t>Liu 2013  </t>
  </si>
  <si>
    <t>Liu, N., O. Pruszkowski, E. Leroy J, T. Chazot, B. Trillat, A. Colchen and a. l. et (2013). "Automatic administration of propofol and remifentanil guided by the bispectral index during rigid bronchoscopic procedures: A randomized trial." Canadian Journal of Anesthesia 60(9): 881-887.</t>
  </si>
  <si>
    <t>Lu 2005  </t>
  </si>
  <si>
    <t>Lu, C. H., C. O. Borel, C. T. Wu, C. C. Yeh, S. W. Jao, P. C. Chao and C. S. Wong (2005). "Combined general-epidural anesthesia decreases the desflurane requirement for equivalent A-line ARX index in colorectal surgery." Acta Anaesthesiol Scand 49(8): 1063-1067.</t>
  </si>
  <si>
    <t>Maattanen 2002  1212</t>
  </si>
  <si>
    <t>Maattanen, H., R. Anderson, J. Uusijarvi and J. Jakobsson (2002). "Auditory evoked potential monitoring with the AAITM-index during spinal surgery: decreased desflurane consumption." Acta Anaesthesiologica Scandinavica 46(7): 882-886.</t>
  </si>
  <si>
    <t>Maattanen 2002  </t>
  </si>
  <si>
    <t>Mashour 2012  </t>
  </si>
  <si>
    <t>Mashour, G. A., A. Shanks, K. K. Tremper, S. Kheterpal, C. R. Turner, S. K. Ramachandran and a. l. et (2012). "Prevention of intraoperative awareness with explicit recall in an unselected surgical population: a randomized comparative effectiveness trial." Anesthesiology 117(4): 717-725.</t>
  </si>
  <si>
    <t>C1 C2 Mashour 2012</t>
  </si>
  <si>
    <t>Masuda 2002  </t>
  </si>
  <si>
    <t>[Bispectral index monitoring is useful to reduce total amount of propofol and to obtain immediate recovery after propofol anesthesia]</t>
  </si>
  <si>
    <t>McNulty 1995  </t>
  </si>
  <si>
    <t>McNulty, S. E., D. Gratch, D. Costello, M. Heropoulos and J. Y. Kim (1995). "The effect of midazolam and lorazepam on postoperative recovery after cardiac surgery." Anesth Analg 81(2): 404-407.</t>
  </si>
  <si>
    <t>C4 McNulty 1995</t>
  </si>
  <si>
    <t>Menigaux 2002  </t>
  </si>
  <si>
    <t>Menigaux, C., B. Guignard, F. Adam, D. I. Sessler, V. Joly and M. Chauvin (2002). Esmolol prevents movement and attenuates the BIS response to orotracheal intubation. British Journal of Anaesthesia. 89: 857-862.</t>
  </si>
  <si>
    <t>Mertens 2003  </t>
  </si>
  <si>
    <t>Mertens, M. J., E. Olofsen, F. H. Engbers, A. G. Burm, J. G. Bovill and J. Vuyk (2003). Propofol reduces perioperative remifentanil requirements in a synergistic manner: response surface modeling of perioperative remifentanil-propofol interactions. Anesthesiology. 99: 347-359.</t>
  </si>
  <si>
    <t>Miller 1996  </t>
  </si>
  <si>
    <t>Miller, D. R., P. G. Blew, R. J. Martineau and K. A. Hull (1996). Midazolam and awareness with recall during total intravenous anaesthesia. Canadian Journal of Anaesthesia. 43: 946-953.</t>
  </si>
  <si>
    <t>C4 Miller 1996</t>
  </si>
  <si>
    <t>Miranda 1992  </t>
  </si>
  <si>
    <t>Miranda, A. F., W. Kyi and N. Sivalingam (1992). "Propofol and methohexitone for elective caesarean--a comparative study." Medical Journal of Malaysia 47(4): 280-286.</t>
  </si>
  <si>
    <t>Monedero 1994  1212</t>
  </si>
  <si>
    <t>Monedero, P., F. Carrascosa, F. Garcia-Pedrajas, A. Panadero, F. Hidalgo and J. L. Arroyo (1994). "[Does propofol have advantages over midazolam and isoflurane? Comparative study of 2 total intravenous anesthesia techniques using midazolam and propofol, versus balanced anesthesia with isoflurane]." Revista Espanola de Anestesiologia y Reanimacion 41(3): 156-164</t>
  </si>
  <si>
    <t>Monedero 1994</t>
  </si>
  <si>
    <t>Morimoto 2002  </t>
  </si>
  <si>
    <t>Morimoto, Y., S. Oka, M. Mii, Y. Shinjo, A. Yamashita, T. Gohara, M. Matsumoto and T. Sakabe (2002). "[Efficacy of bispectral index monitoring in improving anesthetic management, economics, and use of the operating theater]." Masui - Japanese Journal of Anesthesiology 51(8): 862-868.</t>
  </si>
  <si>
    <t>Morimoto 2002</t>
  </si>
  <si>
    <t>Mozafari 2014  </t>
  </si>
  <si>
    <t>Mozafari, H., A. Fakhr A, I. Salehi and A. Moghimbigi (2014). "The ability of bispectral-guided management compared to routine monitoring for reflecting awareness rate in patients undergoing abdominal surgery." Iranian Red Crescent Medical Journal 16(9): e13584.-e13584.</t>
  </si>
  <si>
    <t>C1 C2 Mozafari 2014</t>
  </si>
  <si>
    <t>Muralidhar 2008  </t>
  </si>
  <si>
    <t>Muralidhar, K., S. Banakal, K. Murthy, R. Garg, G. R. Rani and R. Dinesh (2008). "Bispectral index-guided anaesthesia for off-pump coronary artery bypass grafting." Ann Card Anaesth 11(2): 105-110.</t>
  </si>
  <si>
    <t>Myles 1997  1212</t>
  </si>
  <si>
    <t>Myles, P. S., M. R. Buckland, A. M. Weeks, M. A. Bujor, R. McRae, M. Langley and a. l. et (1997). "Hemodynamic effects, myocardial ischemia, and timing of tracheal extubation with propofol-based anesthesia for cardiac surgery." Anesthesia and Analgesia 84(1): 12-19.</t>
  </si>
  <si>
    <t xml:space="preserve">Myles 1997 </t>
  </si>
  <si>
    <t>Myles 2004  </t>
  </si>
  <si>
    <t>Myles, P. S., K. Leslie, J. McNeil, A. Forbes and M. T. Chan (2004). "Bispectral index monitoring to prevent awareness during anaesthesia: the B-Aware randomised controlled trial.[see comment]." Lancet 363(9423): 1757-1763.</t>
  </si>
  <si>
    <t>Dr Myles responded that he did not want to critique his own papers and felt that task was best left to independent reviewers</t>
  </si>
  <si>
    <t>C1 C2 Myles 2004</t>
  </si>
  <si>
    <t>Myles 2007  </t>
  </si>
  <si>
    <t>Myles, P. S., K. Leslie, M. T. Chan, A. Forbes, M. J. Paech, P. Peyton and a. l. et (2007). "Avoidance of nitrous oxide for patients undergoing major surgery: a randomized controlled trial." Anesthesiology 107(2): 221-231.</t>
  </si>
  <si>
    <t>Navarro 2000  added 91015</t>
  </si>
  <si>
    <t>Navarro EM. [Desflurane--general anesthesia for cesarean section compared with isoflurane and epidural anesthesia]. Anasthesiologie, Intensivmedizin, Notfallmedizin, Schmerztherapie 2000;35(4):232-6. [PubMed: 10830075]</t>
  </si>
  <si>
    <t>Navarro 2000</t>
  </si>
  <si>
    <t>Nayar 2009  </t>
  </si>
  <si>
    <t>Nayar, R. S., H (2009). "Does anesthetic induction for Cesarean section with a combination of ketamine and thiopentone confer any benefits over thiopentone or ketamine alone? A prospective randomized study." Minerva Anestesiologica 75(4): 185-190.</t>
  </si>
  <si>
    <t>Ngan 1997  1212</t>
  </si>
  <si>
    <t>Ngan Kee, W. D., K. S. Khaw, M. L. Ma, P. A. Mainland and T. Gin (1997). "Postoperative analgesic requirement after cesarean section: a comparison of anesthetic induction with ketamine or thiopental." Anesth Analg 85(6): 1294-1298.</t>
  </si>
  <si>
    <t xml:space="preserve">Ngan 1997 </t>
  </si>
  <si>
    <t>Ngan Kee 2002  </t>
  </si>
  <si>
    <t>Ngan Kee, W. D., K. S. Khaw, K. C. Ma, A. S. Wong and B. B. Lee (2002). "Randomized, double-blind comparison of different inspired oxygen fractions during general anaesthesia for Caesarean section." British Journal of Anaesthesia 89(4): 556-561.</t>
  </si>
  <si>
    <t>Oddby-Muhrbeck 1993  </t>
  </si>
  <si>
    <t>Oddby-Muhrbeck, E. and J. Jakobsson (1993). "Recall of music: a comparison between anaesthesia with propofol and isoflurane." Acta Anaesthesiol Scand 37(1): 33-37.</t>
  </si>
  <si>
    <t>https://clinicaltrials.gov/ct2/show/NCT00443807?term=NCT00443807&amp;rank=1</t>
  </si>
  <si>
    <t>Panousis 2009  </t>
  </si>
  <si>
    <t>Panousis, P., A. R. Heller, T. Koch and R. J. Litz (2009). "Epidural ropivacaine concentrations for intraoperative analgesia during major upper abdominal surgery: a prospective, randomized, double-blinded, placebo-controlled study." Anesth Analg 108(6): 1971-1976.</t>
  </si>
  <si>
    <t>Pauls 2009  </t>
  </si>
  <si>
    <t>Pauls, R. J., T. J. Dickson, A. M. Kaufmann, R. B. Cappellani, K. R. Ringaert, M. West, J. A. Silvaggio, M. F. Wilkinson, L. G. Girling and W. A. Mutch (2009). "A comparison of the ability of the EEGo and BIS monitors to assess emergence following neurosurgery." Can J Anaesth 56(5): 366-373.</t>
  </si>
  <si>
    <t>Paventi 2001  </t>
  </si>
  <si>
    <t>Paventi, S., A. Santevecchi, E. Metta, M. G. Annetta, V. Perilli, L. Sollazzi and R. Ranieri (2001). "Bispectral index monitoring in sevoflurane and remifentanil anesthesia. Analysis of drugs management and immediate recovery." Minerva Anestesiol 67(6): 435-439.</t>
  </si>
  <si>
    <t>https://clinicaltrials.gov/ct2/results?term=NCT01470898</t>
  </si>
  <si>
    <t>change other bias low 1-0 unclear 0-1</t>
  </si>
  <si>
    <t xml:space="preserve">Pedersen 1992 </t>
  </si>
  <si>
    <t>Pedersen, J. E., A. Fernandes and M. Christensen (1992). "Halothane 2% for caesarean section." European Journal of Anaesthesiology 9(4): 319-324.</t>
  </si>
  <si>
    <t>C5-deleted Pedersen 1992</t>
  </si>
  <si>
    <t>Pedersen 1992  *add to comp 5</t>
  </si>
  <si>
    <t>Persec 2012  </t>
  </si>
  <si>
    <t>\</t>
  </si>
  <si>
    <t>Persec, J., Z. Persec, M. Kopljar, N. Sojcic and I. Husedzinovic (2012). Effect of bispectral index monitoring on extubation time and analgesic consumption in abdominal surgery: A randomised clinical trial. Swiss Medical Weekly, EMH Swiss Medical Publishers Ltd. (Steinentorstrasse 13, Basel CH-4010, Switzerland).</t>
  </si>
  <si>
    <t>Piggott 1990  </t>
  </si>
  <si>
    <t>Piggott, S. E., D. G. Bogod, M. Rosen, G. A. Rees and M. Harmer (1990). "Isoflurane with either 100% oxygen or 50% nitrous oxide in oxygen for caesarean section." British Journal of Anaesthesia 65(3): 325-329.</t>
  </si>
  <si>
    <t>Plourde 1996  </t>
  </si>
  <si>
    <t>Plourde, G. and C. Villemure (1996). "Comparison of the effects of enflurane/N2O on the 40-Hz auditory steady-state response versus the auditory middle-latency response." Anesth Analg 82(1): 75-83.</t>
  </si>
  <si>
    <t>Puri 2003  </t>
  </si>
  <si>
    <t>Puri, G. D. and S. S. Murthy (2003). "Bispectral index monitoring in patients undergoing cardiac surgery under cardiopulmonary bypass." Eur J Anaesthesiol 20(6): 451-456.</t>
  </si>
  <si>
    <t>C1 C2 Puri 2003</t>
  </si>
  <si>
    <t>Puri 2007  </t>
  </si>
  <si>
    <t>Puri, G. D., B. Kumar and J. Aveek (2007). "Closed-loop anaesthesia delivery system (CLADS) using bispectral index: a performance assessment study." Anaesthesia &amp; Intensive Care 35(3): 357-362.</t>
  </si>
  <si>
    <t>Rehberg 2007</t>
  </si>
  <si>
    <t>Rehberg, B., C. Ryll, D. Hadzidiakos and J. Baars (2007). "Use of a target-controlled infusion system for propofol does not improve subjective assessment of anaesthetic depth by inexperienced anaesthesiologists." Eur J Anaesthesiol 24(11): 920-926.</t>
  </si>
  <si>
    <t>Renna 2000  </t>
  </si>
  <si>
    <t>Renna, M., E. M. Lang and G. G. Lockwood (2000). "The effect of sevoflurane on implicit memory: a double-blind, randomised study." Anaesthesia 55(7): 634-640.</t>
  </si>
  <si>
    <t>Rinaldi 2005  </t>
  </si>
  <si>
    <t>Rinaldi S, C. G., Gallerani E, Ortolani O, De Gaudio AR. ( 2007). "A-line autoregression index monitoring to titrate inhalational anaesthesia: effects on sevoflurane consumption, emergence time and memory." Acta Anaesthesiologica Scandinavica 49: 692-697</t>
  </si>
  <si>
    <t>Russell 1986  </t>
  </si>
  <si>
    <t>Russell, I. F. (1986). "Comparison of wakefulness with two anaesthetic regimens. Total i.v. v. balanced anaesthesia." British Journal of Anaesthesia 58(9): 965-968.</t>
  </si>
  <si>
    <t>C3 Russell 1986</t>
  </si>
  <si>
    <t>Samarkandi 2004  </t>
  </si>
  <si>
    <t>none</t>
  </si>
  <si>
    <t>Samarkandi, A. H., M. E. Abdel Meguid, K. M. Abdullah and W. and Riad (2004). "Bispectral Index Monitoring and Titration of Anaestheticsduring Off-pump Coronary Artery Bypass Surgery." Egyptian Journal of Anaesthesia 20: 357-361.</t>
  </si>
  <si>
    <t>Sareen 1997  </t>
  </si>
  <si>
    <t>Sareen, J., R. J. Hudson, M. Rosenbloom and I. R. Thomson (1997). "Dose-response to anaesthetic induction with sufentanil: haemodynamic and electroencephalographic effects." Canadian Journal of Anaesthesia 44(1): 19-25.</t>
  </si>
  <si>
    <t>Schultetus 1986  </t>
  </si>
  <si>
    <t>Schultetus, R. R., C. R. Hill, C. M. Dharamraj, T. E. Banner and L. S. Berman (1986). "Wakefulness during cesarean section after anesthetic induction with ketamine, thiopental, or ketamine and thiopental combined." Anesth Analg 65(7): 723-728.</t>
  </si>
  <si>
    <t>C3 Schultetus 1986</t>
  </si>
  <si>
    <t>Schwender 1994  </t>
  </si>
  <si>
    <t>Schwender, D., E. Faber-Züllig, W. Fett, S. Klasing, U. Finsterer, E. Pöppel and K. Peter (1994). "Mid-latency auditory evoked potentials in humans during anesthesia with S (+) ketamine--a double-blind, randomized comparison with racemic ketamine." Anesthesia and analgesia 78(2): 267-274.</t>
  </si>
  <si>
    <t>other bias change 0-1,low 1-0</t>
  </si>
  <si>
    <t>Schwender 1996  </t>
  </si>
  <si>
    <t>Schwender, D., M. Daunderer, S. Mulzer, S. Klasing, U. Finsterer and K. Peter (1996). Spectral edge frequency of the electroencephalogram to monitor "depth" of anaesthesia with isoflurane or propofol. Br J Anaesth. 77: 179-184.</t>
  </si>
  <si>
    <t xml:space="preserve">Shin 2012 </t>
  </si>
  <si>
    <t>Shin, M. K., H. S. Shim, G. Y. Yang and W. S. Sung (2012). "Effect of a target-controlled infusion of remifentanil in combination with desflurane during the "maintenance" phase of general anesthesia." Korean J Anesthesiol 63(1): 25-29.</t>
  </si>
  <si>
    <t>Shin 2012</t>
  </si>
  <si>
    <t>Shin 2012  1212</t>
  </si>
  <si>
    <t>Sidi 1990  1212</t>
  </si>
  <si>
    <t>Sidi, A., P. Halimi and S. Cotev (1990). "Estimating anesthetic depth by electroencephalography during anesthetic induction and intubation in patients undergoing cardiac surgery." J Clin Anesth 2(2): 101-107.</t>
  </si>
  <si>
    <t>Sidi 1990</t>
  </si>
  <si>
    <t>Smith 1999  </t>
  </si>
  <si>
    <t>Smith, T. L., D. Zapala, C. L. Thompson, W. Hoye and T. Kelly (1999). "Relationship of auditory middle latency response and stem-word completion test as indicators of implicit memory formation during general anesthesia." AANA Journal 67(3): 247-253.</t>
  </si>
  <si>
    <t>other bias duplicate 1s change to unclear 1</t>
  </si>
  <si>
    <t>Song 1997  </t>
  </si>
  <si>
    <t>Song, D., G. P. Joshi and P. F. White (1997). "Titration of volatile anesthetics using bispectral index facilitates recovery after ambulatory anesthesia." Anesthesiology 87(4): 842-848.</t>
  </si>
  <si>
    <t>Sorbara 1995  </t>
  </si>
  <si>
    <t>Sorbara, C., D. Pittarello, G. Rizzoli, L. Pasini, G. Armellin, R. Bonato and G. P. Giron (1995). "Propofol-fentanyl versus isoflurane-fentanyl anesthesia for coronary artery bypass grafting: effect on myocardial contractility and peripheral hemodynamics." Journal of Cardiothoracic &amp; Vascular Anesthesia 9(1): 18-23.</t>
  </si>
  <si>
    <t>"other" technique</t>
  </si>
  <si>
    <t>Soyannwo 1988  </t>
  </si>
  <si>
    <t>Soyannwo, O. A., E. O. Elegbe and C. O. Odugbesan (1988). "Effect of flunitrazepam (Rohypnol) on awareness during anaesthesia for caesarean section." African Journal of Medicine &amp; Medical Sciences 17(1): 23-26.</t>
  </si>
  <si>
    <t>Staikou 2013  </t>
  </si>
  <si>
    <t>Staikou, C., A. Paraskeva, I. Karmaniolou, A. Vezakis and A. Tsaroucha (2013). "Intravenous lidocaine does not affect the anesthetic depth during rapid sequence induction and intubation as assessed by Bispectral Index monitoring: a randomized double blind study." Arch Med Sci 9(4): 713-718.</t>
  </si>
  <si>
    <t>http://www.controlled-trials.com/search?q=01110844</t>
  </si>
  <si>
    <t>random,allocation,blind outcome changed unclear to low</t>
  </si>
  <si>
    <t>Stoppe 2012  1212</t>
  </si>
  <si>
    <t>Stoppe, C., D. Peters, A. V. Fahlenkamp, J. Cremer, S. Rex, G. Schalte, R. Rossaint and M. Coburn (2011). "aepEX monitor for the measurement of hypnotic depth in patients undergoing balanced xenon anaesthesia." Br J Anaesth 108: 80-88.</t>
  </si>
  <si>
    <t>Stoppe 2012</t>
  </si>
  <si>
    <t>Stuttmann 2010  </t>
  </si>
  <si>
    <t>Stuttmann, R. J., J.; Schultz, K.; (2010). "Recovery index, attentiveness and state of memory after xenon or isoflurane anaesthesia: a randomized controlled trial." BMC Anesthesiology 10(5).</t>
  </si>
  <si>
    <t>Toft 1987  </t>
  </si>
  <si>
    <t>Toft, P. and U. Romer (1987). "Comparison of midazolam and diazepam to supplement total intravenous anaesthesia with ketamine for endoscopy." Canadian Journal of Anaesthesia 34(5): 466-469.</t>
  </si>
  <si>
    <t>Toscano 2007  </t>
  </si>
  <si>
    <t>Toscano, A., C. Pancaro and V. A. Peduto (2007). "Scopolamine prevents dreams during general anesthesia." Anesthesiology 106(5): 952-955.</t>
  </si>
  <si>
    <t>Tsai 2001</t>
  </si>
  <si>
    <t>Tsai, P. S., C. J. Huang, Y. C. Hung and C. R. Cheng (2001). "Effects on the bispectral index during elective caesarean section: a comparison of propofol and isoflurane." Acta Anaesthesiologica Sinica 39(1): 17-22.</t>
  </si>
  <si>
    <t>Tunstall 1989  </t>
  </si>
  <si>
    <t>Tunstall, M. E. and A. Sheikh (1989). "Comparison of 1.5% enflurane with 1.25% isoflurane in oxygen for caesarean section: avoidance of awareness without nitrous oxide." British Journal of Anaesthesia 62(2): 138-143.</t>
  </si>
  <si>
    <t>Vakkuri 2005  </t>
  </si>
  <si>
    <t>Vakkuri, A., A. Yli-Hankala, R. Sandin, S. Mustola, S. Hoymork, S. Nyblom, P. Talja, T. Sampson, M. van Gils and H. Viertio-Oja (2005). "Spectral entropy monitoring is associated with reduced propofol use and faster emergence in propofol-nitrous oxide-alfentanil anesthesia." Anesthesiology 103(2): 274-279.</t>
  </si>
  <si>
    <t>van der Maaten 1996  </t>
  </si>
  <si>
    <t>van der Maaten, J. M., A. H. Epema, R. C. Huet and P. J. Hennis (1996). "The effect of midazolam at two plasma concentrations of hemodynamics and sufentanil requirement in coronary artery surgery." Journal of Cardiothoracic &amp; Vascular Anesthesia 10(3): 356-363.</t>
  </si>
  <si>
    <t>van Leeuwen 1990  </t>
  </si>
  <si>
    <t>van Leeuwen, L., W. W. Zuurmond, L. Deen and H. J. Helmers (1990). "Total intravenous anaesthesia with propofol, alfentanil, and oxygen-air: three different dosage schemes." Canadian Journal of Anaesthesia 37(3): 282-286.</t>
  </si>
  <si>
    <t>Wang 2013  </t>
  </si>
  <si>
    <t>Wang, J., Y. Ren, Y. Zhu, J. W. Chen, M. M. Zhu, Y. J. Xu and Z. M. Tan (2013). "Effect of penehyclidine hydrochloride on the incidence of intra-operative awareness in Chinese patients undergoing breast cancer surgery during general anaesthesia." Anaesthesia 68(2): 136-141.</t>
  </si>
  <si>
    <t>White 2003  </t>
  </si>
  <si>
    <t>White, P. F., B. Wang, J. Tang, R. H. Wender, R. Naruse and A. Sloninsky (2003). "The effect of intraoperative use of esmolol and nicardipine on recovery after ambulatory surgery." Anesth Analg 97(6): 1633-1638.</t>
  </si>
  <si>
    <t>White 2004  </t>
  </si>
  <si>
    <t>White, P. F., H. Ma, J. Tang, R. H. Wender, A. Sloninsky and R. Kariger (2004). Does the use of electroencephalographic bispectral index or auditory evoked potential index monitoring facilitate recovery after desflurane anesthesia in the ambulatory setting? Anesthesiology. 100: 811-817.</t>
  </si>
  <si>
    <t>Wong 2002  </t>
  </si>
  <si>
    <t>Wong, J., D. Song, H. Blanshard, D. Grady and F. Chung (2002). "Titration of isoflurane using BIS index improves early recovery of elderly patients undergoing orthopedic surgeries." Can J Anaesth 49(1): 13-18.</t>
  </si>
  <si>
    <t>adams is not wong</t>
  </si>
  <si>
    <t>change allocatin from unclear to low</t>
  </si>
  <si>
    <t>Wu 2001  </t>
  </si>
  <si>
    <t>Wu, C. C., M. S. Mok, C. S. Lin and S. R. Han (2001). EEG-bispectral index changes with ketamine versus thiamylal induction of anesthesia. Acta Anaesthesiologica Sinica. 39: 11-15.</t>
  </si>
  <si>
    <t>Yildiz 2002  </t>
  </si>
  <si>
    <t>Yildiz, K., A. Esmaoglu, K. Dogru, E. Tercan and A. and Boyaci (2002). "A comparison of alfentanil and remifentanil accompanying with BIS monitorization for total intravenous anaesthesia." Türk Anesteziyoloji ve Reanimasyon Derneği Dergisi [Journal of the Turkish Anaesthesiology and Intensive Care Society] 30: 309-314.</t>
  </si>
  <si>
    <t>Yoshitani 2003  </t>
  </si>
  <si>
    <t>Yoshitani, K., M. Kawaguchi, M. Takahashi, K. Kitaguchi and H. Furuya (2003). "Plasma propofol concentration and EEG burst suppression ratio during normothermic cardiopulmonary bypass." Br J Anaesth 90(2): 122-126.</t>
  </si>
  <si>
    <t>Zhang 2011  </t>
  </si>
  <si>
    <t>Zhang, C., L. Xu, Y. Q. Ma, Y. X. Sun, Y. H. Li, L. Zhang, C. S. Feng, B. Luo, Z. L. Zhao, J. R. Guo, Y. J. Jin, G. Wu, W. Yuan, Z. G. Yuan and Y. Yue (2011). "Bispectral index monitoring prevent awareness during total intravenous anesthesia: a prospective, randomized, double-blinded, multi-center controlled trial." Chin Med J (Engl) 124(22): 3664-3669.</t>
  </si>
  <si>
    <t>C1 C2 Zhang 2011</t>
  </si>
  <si>
    <t>Zhou 2008  </t>
  </si>
  <si>
    <t>Zhou, S. L., R. Zhang, N. Shen, J. Q. Wei and Z. Q. Hei (2008). "[Comparison of induction anesthesia with sevoflurane inhalation and intravenous propofol in gynaecologic laparoscopy operation]." Zhongguo Xin Yao Za Zhi [Chinese Journal of New Drugs] 17(21): 1880-1883.</t>
  </si>
  <si>
    <t>Zohar 2006  </t>
  </si>
  <si>
    <t>Zohar, E., I. Luban, P. F. White, E. Ramati, S. Shabat and B. Fredman (2005). "Bispectral index monitoring does not improve early recovery of geriatric outpatients undergoing brief surgical procedures." Can J Anaesth 53: 20-25.</t>
  </si>
  <si>
    <t>correct</t>
  </si>
  <si>
    <t>highx7 domians</t>
  </si>
  <si>
    <t>UNCLEAR</t>
  </si>
  <si>
    <t xml:space="preserve">Allocation </t>
  </si>
  <si>
    <t xml:space="preserve">Blinding of participants </t>
  </si>
  <si>
    <t xml:space="preserve">Blinding of outcome </t>
  </si>
  <si>
    <t xml:space="preserve">Incomplete outcome </t>
  </si>
  <si>
    <t>random</t>
  </si>
  <si>
    <t>low changed from 69 to 70</t>
  </si>
  <si>
    <t>unclear changed from 84 to 83</t>
  </si>
  <si>
    <t>=54/160</t>
  </si>
  <si>
    <t>=113+47</t>
  </si>
  <si>
    <t>=160*7</t>
  </si>
  <si>
    <t>allocation</t>
  </si>
  <si>
    <t>low changed from 27 to 28</t>
  </si>
  <si>
    <t>unclear changed from 121 to 120 to 83</t>
  </si>
  <si>
    <t>=54/113</t>
  </si>
  <si>
    <t>blind part</t>
  </si>
  <si>
    <t>blind outcome</t>
  </si>
  <si>
    <t>low changed from 67 to 68</t>
  </si>
  <si>
    <t xml:space="preserve">unclear changed from 82 to 81 </t>
  </si>
  <si>
    <t xml:space="preserve">There were 113 of 160 (70.6%) included RCTs that emails that we could identify and send surveys. </t>
  </si>
  <si>
    <t>incomplete outcome</t>
  </si>
  <si>
    <t>Fifty-four of the authors of the 113 (47.8%) surveys emailed responded to the survey. This response represents 33.8% (54/160) of the included RCTs.</t>
  </si>
  <si>
    <t>selective report</t>
  </si>
  <si>
    <t>other bias</t>
  </si>
  <si>
    <t>low changed from 561 to to 564</t>
  </si>
  <si>
    <t>unclear changed from 473 to  to 470</t>
  </si>
  <si>
    <t>changed wong 2002 allocation</t>
  </si>
  <si>
    <t>Mehmandoost 2013  </t>
  </si>
  <si>
    <t>Toraman 2013  </t>
  </si>
  <si>
    <r>
      <t xml:space="preserve">survey response 91415updated </t>
    </r>
    <r>
      <rPr>
        <sz val="11"/>
        <color rgb="FFFF0000"/>
        <rFont val="Calibri"/>
        <family val="2"/>
      </rPr>
      <t>07216</t>
    </r>
  </si>
  <si>
    <t>responders.N=54</t>
  </si>
  <si>
    <t xml:space="preserve">Random </t>
  </si>
  <si>
    <t>=4/54</t>
  </si>
  <si>
    <t>=44/54</t>
  </si>
  <si>
    <t>=6/54</t>
  </si>
  <si>
    <t>=9/54</t>
  </si>
  <si>
    <t>=26/54</t>
  </si>
  <si>
    <t>19/54</t>
  </si>
  <si>
    <t>=8/54</t>
  </si>
  <si>
    <t>=39/54</t>
  </si>
  <si>
    <t>7/54</t>
  </si>
  <si>
    <t>=0/54</t>
  </si>
  <si>
    <t>=52/54</t>
  </si>
  <si>
    <t>=54/54</t>
  </si>
  <si>
    <t>=48/54</t>
  </si>
  <si>
    <t>=54*7</t>
  </si>
  <si>
    <t>=7*54</t>
  </si>
  <si>
    <t>=4/378</t>
  </si>
  <si>
    <t>=53/378</t>
  </si>
  <si>
    <t>=281/378</t>
  </si>
  <si>
    <t>=44/378</t>
  </si>
  <si>
    <t>=53/54</t>
  </si>
  <si>
    <t>=281/54</t>
  </si>
  <si>
    <t>=SUM(AM108:BS108)</t>
  </si>
  <si>
    <t>non-responders N=106</t>
  </si>
  <si>
    <t>HIGH</t>
  </si>
  <si>
    <t>fffffffffff</t>
  </si>
  <si>
    <t>=SUM(AM109:BS109)</t>
  </si>
  <si>
    <t>=SUM(AM10110:BS10110)</t>
  </si>
  <si>
    <t>=3/106</t>
  </si>
  <si>
    <t>=26/106</t>
  </si>
  <si>
    <t>=77/106</t>
  </si>
  <si>
    <t>=4/106</t>
  </si>
  <si>
    <t>=99/106</t>
  </si>
  <si>
    <t>=23/106</t>
  </si>
  <si>
    <t>=15/106</t>
  </si>
  <si>
    <t>=68/106</t>
  </si>
  <si>
    <t>=2/106</t>
  </si>
  <si>
    <t>=30/106</t>
  </si>
  <si>
    <t>=74/106</t>
  </si>
  <si>
    <t>=0/106</t>
  </si>
  <si>
    <t>=105/106</t>
  </si>
  <si>
    <t>=1/106</t>
  </si>
  <si>
    <t>=106/106</t>
  </si>
  <si>
    <t>=106*7</t>
  </si>
  <si>
    <t>=31/742</t>
  </si>
  <si>
    <t>=286/742</t>
  </si>
  <si>
    <t>=425/742</t>
  </si>
  <si>
    <t>Study</t>
  </si>
  <si>
    <t>c1</t>
  </si>
  <si>
    <t>1,2</t>
  </si>
  <si>
    <t>c2</t>
  </si>
  <si>
    <t>c3</t>
  </si>
  <si>
    <t>c4</t>
  </si>
  <si>
    <t>c5</t>
  </si>
  <si>
    <t># RCTs merged</t>
  </si>
  <si>
    <t># domains (# RCTs*7)</t>
  </si>
  <si>
    <t>Evidence downgraded for ROB</t>
  </si>
  <si>
    <t>=7*9</t>
  </si>
  <si>
    <t>=7/63</t>
  </si>
  <si>
    <t>=42/63</t>
  </si>
  <si>
    <t>=14/63</t>
  </si>
  <si>
    <t>=7*5</t>
  </si>
  <si>
    <t>=5/35</t>
  </si>
  <si>
    <t>=27/35</t>
  </si>
  <si>
    <t>=3/35</t>
  </si>
  <si>
    <t>=7*3</t>
  </si>
  <si>
    <t>=3/21</t>
  </si>
  <si>
    <t>=9/21</t>
  </si>
  <si>
    <t>=7*4</t>
  </si>
  <si>
    <t>=0/28</t>
  </si>
  <si>
    <t>=12/28</t>
  </si>
  <si>
    <t>=16/28</t>
  </si>
  <si>
    <t>=7*2</t>
  </si>
  <si>
    <t>=1/14</t>
  </si>
  <si>
    <t>=6/14</t>
  </si>
  <si>
    <t>=7/14</t>
  </si>
  <si>
    <t>=7*18</t>
  </si>
  <si>
    <t>=2/126</t>
  </si>
  <si>
    <t>=10/126</t>
  </si>
  <si>
    <t>=6/126</t>
  </si>
  <si>
    <t>=2/63</t>
  </si>
  <si>
    <t>=2/18</t>
  </si>
  <si>
    <t>=3*18</t>
  </si>
  <si>
    <t>=2/54</t>
  </si>
  <si>
    <t>=10/54</t>
  </si>
  <si>
    <t>There were 18 unique RCTs in five comparisons.</t>
  </si>
  <si>
    <t>There were 126 (7*18) domains.</t>
  </si>
  <si>
    <t>Random sequence generation</t>
  </si>
  <si>
    <t>For the 18 studies included in a meta analysis, the risk of bias was high 11% (2/18) low 56% (10/18), and unclear 33% (6/18) .</t>
  </si>
  <si>
    <t>For the 18 studies included in a meta analysis, the risk of bias was high 1.6% (2/126) low 7.9% (10/126), and unclear 4.8% (6/126) .</t>
  </si>
  <si>
    <t>=0/126</t>
  </si>
  <si>
    <t>=5/126</t>
  </si>
  <si>
    <t>=13/126</t>
  </si>
  <si>
    <t>=0/18</t>
  </si>
  <si>
    <t>=5/18</t>
  </si>
  <si>
    <t>=13/18</t>
  </si>
  <si>
    <t>Random allocation concealment</t>
  </si>
  <si>
    <r>
      <t>For the 18 studies included in a meta analysis, the risk of bias was</t>
    </r>
    <r>
      <rPr>
        <sz val="11"/>
        <color rgb="FFFF0000"/>
        <rFont val="Calibri"/>
        <family val="2"/>
        <scheme val="minor"/>
      </rPr>
      <t xml:space="preserve"> low 22% (4/18</t>
    </r>
    <r>
      <rPr>
        <sz val="11"/>
        <color theme="1"/>
        <rFont val="Calibri"/>
        <family val="2"/>
        <scheme val="minor"/>
      </rPr>
      <t>), unclear 72% (13/18), and high 6% (1/18).</t>
    </r>
  </si>
  <si>
    <t>For the 18 studies included in a meta analysis, the risk of bias was high 0.0% (0/18), low 27.8% (5/18), and unclear 72.2% (13/18).</t>
  </si>
  <si>
    <t>=8/18</t>
  </si>
  <si>
    <t>=4/18</t>
  </si>
  <si>
    <t>=6/18</t>
  </si>
  <si>
    <t>Blinding of participants</t>
  </si>
  <si>
    <t>For the 18 studies included in a meta analysis, the risk of bias was low 17% (3/18), unclear 39% (7/18), and high 44% (8/18).</t>
  </si>
  <si>
    <t>For the 18 studies included in a meta analysis, the risk of bias was high 44.4% (8/18), low 22.2% (4/18), and unclear 33.3% (6/18).</t>
  </si>
  <si>
    <t>=1/18</t>
  </si>
  <si>
    <t>=9/18</t>
  </si>
  <si>
    <t>Blinding Outcome Assessment</t>
  </si>
  <si>
    <t>For the 18 studies included in a meta analysis, the risk of bias was low 50% (9/18), unclear 44% (8/18), and high 6% (1/18).</t>
  </si>
  <si>
    <t>For the 18 studies included in a meta analysis, the risk of bias was high 5.6% (1/18), low 50.0% (9/18), and unclear 44.0% (8/18).</t>
  </si>
  <si>
    <t>=17/18</t>
  </si>
  <si>
    <t>Incomplete outcome data (attrition bias)  </t>
  </si>
  <si>
    <t>For the 18 studies included in a meta analysis, the risk of bias washigh 0% (0/18),  low 94% (17/18) and unclear 6% (1/18).</t>
  </si>
  <si>
    <t>=18/18</t>
  </si>
  <si>
    <t>Selective reporting (reporting bias)  </t>
  </si>
  <si>
    <t>For the 18 studies included in a meta analysis, the risk of bias was high 0% (0/18), low 100% (18/18) unclear 0% (0/18).</t>
  </si>
  <si>
    <t>=12/18</t>
  </si>
  <si>
    <t>Other potential sources of bias  </t>
  </si>
  <si>
    <t>For the 18 studies included in a meta analysis, the risk of bias was high 0% (0/18), low 33% (6/18) and unclear 67% (12/18).</t>
  </si>
  <si>
    <t xml:space="preserve">1Random </t>
  </si>
  <si>
    <t>score 1/rctxRcts/comparison</t>
  </si>
  <si>
    <t>=18*3</t>
  </si>
  <si>
    <t>=3/126</t>
  </si>
  <si>
    <t>=14/126</t>
  </si>
  <si>
    <t>=3/18</t>
  </si>
  <si>
    <t>=14/18</t>
  </si>
  <si>
    <t>126+F27:H37</t>
  </si>
  <si>
    <t>C18</t>
  </si>
  <si>
    <t>=30/126</t>
  </si>
  <si>
    <t>=62/126</t>
  </si>
  <si>
    <t>=34/126</t>
  </si>
  <si>
    <t>c6</t>
  </si>
  <si>
    <t>responders c6</t>
  </si>
  <si>
    <t>=9/42</t>
  </si>
  <si>
    <t>=31/42</t>
  </si>
  <si>
    <t>=2/42</t>
  </si>
  <si>
    <t>nonresponders</t>
  </si>
  <si>
    <t>nonresponders.C12</t>
  </si>
  <si>
    <t>=12/84</t>
  </si>
  <si>
    <t>=3/84</t>
  </si>
  <si>
    <t>=37/84</t>
  </si>
  <si>
    <t>=44/84</t>
  </si>
  <si>
    <t>anonymized for privacy</t>
  </si>
  <si>
    <t>rom: anthony messina &lt;cochrane.awareness@gmail.com&gt;
Date: Sat, Jan 15, 2011 at 10:05 AM
Subject: Your work has been selected to be included in a Cochrane Review Article
To: anonymized for privacy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</si>
</sst>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name val="Calibri"/>
      <family val="2"/>
    </font>
    <font>
      <sz val="11"/>
      <color rgb="FFFF0000"/>
      <name val="Calibri"/>
      <family val="2"/>
    </font>
    <font>
      <u/>
      <sz val="10"/>
      <color theme="10"/>
      <name val="Arial"/>
      <family val="2"/>
    </font>
    <font>
      <u/>
      <sz val="11"/>
      <name val="Calibri"/>
      <family val="2"/>
    </font>
    <font>
      <sz val="12"/>
      <name val="Times New Roman"/>
      <family val="1"/>
    </font>
    <font>
      <sz val="12"/>
      <name val="Cambria"/>
      <family val="1"/>
    </font>
    <font>
      <sz val="11"/>
      <color theme="1"/>
      <name val="Calibri"/>
      <family val="2"/>
    </font>
    <font>
      <sz val="12"/>
      <color theme="1"/>
      <name val="Times New Roman"/>
      <family val="1"/>
    </font>
    <font>
      <sz val="11"/>
      <name val="Arial"/>
      <family val="2"/>
    </font>
    <font>
      <sz val="12"/>
      <color theme="1"/>
      <name val="Cambria"/>
      <family val="1"/>
    </font>
    <font>
      <sz val="11"/>
      <color theme="2" tint="-0.89999084444715716"/>
      <name val="Calibri"/>
      <family val="2"/>
    </font>
    <font>
      <sz val="11"/>
      <color theme="2" tint="-0.89999084444715716"/>
      <name val="Calibri"/>
      <family val="2"/>
      <scheme val="minor"/>
    </font>
    <font>
      <sz val="12"/>
      <color theme="1"/>
      <name val="Arial"/>
      <family val="2"/>
    </font>
    <font>
      <u/>
      <sz val="11"/>
      <color theme="1"/>
      <name val="Calibri"/>
      <family val="2"/>
    </font>
    <font>
      <u/>
      <sz val="11"/>
      <name val="Calibri"/>
      <family val="2"/>
      <scheme val="minor"/>
    </font>
    <font>
      <b/>
      <sz val="11"/>
      <name val="Calibri"/>
      <family val="2"/>
      <scheme val="minor"/>
    </font>
    <font>
      <sz val="10"/>
      <name val="Arial"/>
      <family val="2"/>
    </font>
    <font>
      <sz val="12"/>
      <color theme="1"/>
      <name val="Calibri"/>
      <family val="2"/>
    </font>
    <font>
      <b/>
      <sz val="11"/>
      <name val="Calibri"/>
      <family val="2"/>
    </font>
    <font>
      <b/>
      <sz val="11"/>
      <color rgb="FFFF0000"/>
      <name val="Calibri"/>
      <family val="2"/>
    </font>
  </fonts>
  <fills count="2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B0F0"/>
        <bgColor indexed="64"/>
      </patternFill>
    </fill>
    <fill>
      <patternFill patternType="solid">
        <fgColor rgb="FFFFFF00"/>
        <bgColor indexed="64"/>
      </patternFill>
    </fill>
    <fill>
      <patternFill patternType="solid">
        <fgColor theme="3" tint="-0.499984740745262"/>
        <bgColor indexed="64"/>
      </patternFill>
    </fill>
    <fill>
      <patternFill patternType="solid">
        <fgColor rgb="FFFF0000"/>
        <bgColor indexed="64"/>
      </patternFill>
    </fill>
    <fill>
      <patternFill patternType="solid">
        <fgColor rgb="FFC000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B0F0"/>
        <bgColor rgb="FF000000"/>
      </patternFill>
    </fill>
    <fill>
      <patternFill patternType="solid">
        <fgColor theme="3" tint="-0.499984740745262"/>
        <bgColor rgb="FF000000"/>
      </patternFill>
    </fill>
    <fill>
      <patternFill patternType="solid">
        <fgColor theme="9" tint="0.39997558519241921"/>
        <bgColor indexed="64"/>
      </patternFill>
    </fill>
    <fill>
      <patternFill patternType="solid">
        <fgColor theme="0"/>
        <bgColor rgb="FFEEEEEE"/>
      </patternFill>
    </fill>
    <fill>
      <patternFill patternType="solid">
        <fgColor rgb="FFFFFFFF"/>
        <bgColor rgb="FF000000"/>
      </patternFill>
    </fill>
    <fill>
      <patternFill patternType="solid">
        <fgColor theme="7"/>
        <bgColor indexed="64"/>
      </patternFill>
    </fill>
    <fill>
      <patternFill patternType="solid">
        <fgColor theme="3"/>
        <bgColor indexed="64"/>
      </patternFill>
    </fill>
    <fill>
      <patternFill patternType="solid">
        <fgColor rgb="FFFFFF00"/>
        <bgColor rgb="FF000000"/>
      </patternFill>
    </fill>
    <fill>
      <patternFill patternType="solid">
        <fgColor theme="7" tint="-0.49998474074526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39">
    <xf numFmtId="0" fontId="0" fillId="0" borderId="0" xfId="0"/>
    <xf numFmtId="0" fontId="0" fillId="0" borderId="0" xfId="0" applyAlignment="1">
      <alignment horizontal="left"/>
    </xf>
    <xf numFmtId="10" fontId="0" fillId="0" borderId="0" xfId="0" applyNumberFormat="1" applyAlignment="1">
      <alignment horizontal="left"/>
    </xf>
    <xf numFmtId="0" fontId="3" fillId="2" borderId="0" xfId="0" applyFont="1" applyFill="1" applyAlignment="1">
      <alignment horizontal="left"/>
    </xf>
    <xf numFmtId="0" fontId="3" fillId="0" borderId="0" xfId="0" applyFont="1" applyAlignment="1">
      <alignment horizontal="left"/>
    </xf>
    <xf numFmtId="9" fontId="0" fillId="0" borderId="0" xfId="0" applyNumberFormat="1" applyAlignment="1">
      <alignment horizontal="left"/>
    </xf>
    <xf numFmtId="0" fontId="4" fillId="2" borderId="0" xfId="0" applyFont="1" applyFill="1" applyBorder="1" applyAlignment="1">
      <alignment horizontal="left"/>
    </xf>
    <xf numFmtId="0" fontId="4" fillId="3" borderId="0" xfId="0" applyFont="1" applyFill="1" applyBorder="1" applyAlignment="1">
      <alignment horizontal="left"/>
    </xf>
    <xf numFmtId="0" fontId="0" fillId="0" borderId="0" xfId="0" applyAlignment="1">
      <alignment horizontal="left" wrapText="1"/>
    </xf>
    <xf numFmtId="0" fontId="3" fillId="2" borderId="0" xfId="0" applyFont="1" applyFill="1" applyAlignment="1">
      <alignment horizontal="left" wrapText="1"/>
    </xf>
    <xf numFmtId="0" fontId="4" fillId="2" borderId="0" xfId="0" applyFont="1" applyFill="1" applyBorder="1" applyAlignment="1">
      <alignment horizontal="left" wrapText="1"/>
    </xf>
    <xf numFmtId="0" fontId="5" fillId="4" borderId="0" xfId="0" applyFont="1" applyFill="1" applyBorder="1" applyAlignment="1">
      <alignment horizontal="left" wrapText="1"/>
    </xf>
    <xf numFmtId="0" fontId="5" fillId="5" borderId="0" xfId="0" applyFont="1" applyFill="1" applyBorder="1" applyAlignment="1">
      <alignment horizontal="left" wrapText="1"/>
    </xf>
    <xf numFmtId="0" fontId="5" fillId="6" borderId="0" xfId="0" applyFont="1" applyFill="1" applyBorder="1" applyAlignment="1">
      <alignment horizontal="left" wrapText="1"/>
    </xf>
    <xf numFmtId="0" fontId="4" fillId="5" borderId="0" xfId="0" applyFont="1" applyFill="1" applyBorder="1" applyAlignment="1">
      <alignment horizontal="left" wrapText="1"/>
    </xf>
    <xf numFmtId="0" fontId="4" fillId="3" borderId="0" xfId="0" applyFont="1" applyFill="1" applyBorder="1" applyAlignment="1">
      <alignment horizontal="left" wrapText="1"/>
    </xf>
    <xf numFmtId="0" fontId="0" fillId="2" borderId="0" xfId="0" applyFill="1" applyAlignment="1">
      <alignment horizontal="left"/>
    </xf>
    <xf numFmtId="0" fontId="0" fillId="7" borderId="0" xfId="0" applyFill="1" applyAlignment="1">
      <alignment horizontal="left" wrapText="1"/>
    </xf>
    <xf numFmtId="0" fontId="5" fillId="2" borderId="0" xfId="0" applyFont="1" applyFill="1" applyBorder="1" applyAlignment="1">
      <alignment horizontal="left"/>
    </xf>
    <xf numFmtId="0" fontId="5" fillId="6" borderId="0" xfId="0" applyFont="1" applyFill="1" applyBorder="1" applyAlignment="1">
      <alignment horizontal="left"/>
    </xf>
    <xf numFmtId="0" fontId="4" fillId="5" borderId="0" xfId="0" applyFont="1" applyFill="1" applyBorder="1" applyAlignment="1">
      <alignment horizontal="left"/>
    </xf>
    <xf numFmtId="0" fontId="7" fillId="3" borderId="0" xfId="2" applyFont="1" applyFill="1" applyBorder="1" applyAlignment="1">
      <alignment horizontal="left"/>
    </xf>
    <xf numFmtId="0" fontId="8" fillId="3" borderId="0" xfId="0" applyFont="1" applyFill="1" applyBorder="1" applyAlignment="1">
      <alignment horizontal="left"/>
    </xf>
    <xf numFmtId="0" fontId="4" fillId="4" borderId="0" xfId="0" applyFont="1" applyFill="1" applyBorder="1" applyAlignment="1">
      <alignment horizontal="left"/>
    </xf>
    <xf numFmtId="0" fontId="4" fillId="6" borderId="0" xfId="0" applyFont="1" applyFill="1" applyBorder="1" applyAlignment="1">
      <alignment horizontal="left"/>
    </xf>
    <xf numFmtId="0" fontId="9" fillId="3" borderId="0" xfId="0" applyFont="1" applyFill="1" applyBorder="1" applyAlignment="1">
      <alignment horizontal="left"/>
    </xf>
    <xf numFmtId="0" fontId="3" fillId="7" borderId="0" xfId="0" applyFont="1" applyFill="1" applyAlignment="1">
      <alignment horizontal="left" wrapText="1"/>
    </xf>
    <xf numFmtId="0" fontId="4" fillId="2" borderId="0" xfId="0" applyFont="1" applyFill="1" applyAlignment="1">
      <alignment horizontal="left" wrapText="1"/>
    </xf>
    <xf numFmtId="0" fontId="5" fillId="5" borderId="0" xfId="0" applyFont="1" applyFill="1" applyBorder="1" applyAlignment="1">
      <alignment horizontal="left"/>
    </xf>
    <xf numFmtId="0" fontId="6" fillId="0" borderId="0" xfId="2"/>
    <xf numFmtId="0" fontId="4" fillId="4" borderId="0" xfId="0" applyFont="1" applyFill="1" applyBorder="1" applyAlignment="1">
      <alignment horizontal="left" wrapText="1"/>
    </xf>
    <xf numFmtId="0" fontId="2" fillId="2" borderId="0" xfId="0" applyFont="1" applyFill="1" applyAlignment="1">
      <alignment horizontal="left"/>
    </xf>
    <xf numFmtId="0" fontId="5" fillId="4"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Alignment="1">
      <alignment horizontal="left"/>
    </xf>
    <xf numFmtId="0" fontId="4" fillId="0" borderId="0" xfId="0" applyFont="1" applyFill="1" applyBorder="1" applyAlignment="1">
      <alignment horizontal="left" wrapText="1"/>
    </xf>
    <xf numFmtId="0" fontId="3" fillId="0" borderId="0" xfId="0" applyFont="1" applyFill="1" applyAlignment="1">
      <alignment horizontal="left" wrapText="1"/>
    </xf>
    <xf numFmtId="0" fontId="4" fillId="0" borderId="0" xfId="0" applyFont="1" applyFill="1" applyAlignment="1">
      <alignment horizontal="left" wrapText="1"/>
    </xf>
    <xf numFmtId="0" fontId="9" fillId="0" borderId="0" xfId="0" applyFont="1" applyFill="1" applyBorder="1" applyAlignment="1">
      <alignment horizontal="left"/>
    </xf>
    <xf numFmtId="0" fontId="7" fillId="2" borderId="0" xfId="2" applyFont="1" applyFill="1" applyBorder="1" applyAlignment="1">
      <alignment horizontal="left"/>
    </xf>
    <xf numFmtId="0" fontId="0" fillId="2" borderId="0" xfId="0" applyFont="1" applyFill="1" applyAlignment="1">
      <alignment horizontal="left" wrapText="1"/>
    </xf>
    <xf numFmtId="0" fontId="10" fillId="2" borderId="0" xfId="0" applyFont="1" applyFill="1" applyBorder="1" applyAlignment="1">
      <alignment horizontal="left"/>
    </xf>
    <xf numFmtId="0" fontId="0" fillId="2" borderId="0" xfId="0" applyFont="1" applyFill="1" applyAlignment="1">
      <alignment horizontal="left"/>
    </xf>
    <xf numFmtId="0" fontId="10" fillId="2" borderId="0" xfId="0" applyFont="1" applyFill="1" applyBorder="1" applyAlignment="1">
      <alignment horizontal="left" wrapText="1"/>
    </xf>
    <xf numFmtId="0" fontId="0" fillId="0" borderId="0" xfId="0" applyFont="1" applyAlignment="1">
      <alignment horizontal="left"/>
    </xf>
    <xf numFmtId="0" fontId="0" fillId="7" borderId="0" xfId="0" applyFont="1" applyFill="1" applyAlignment="1">
      <alignment horizontal="left" wrapText="1"/>
    </xf>
    <xf numFmtId="0" fontId="10" fillId="4" borderId="0" xfId="0" applyFont="1" applyFill="1" applyBorder="1" applyAlignment="1">
      <alignment horizontal="left"/>
    </xf>
    <xf numFmtId="0" fontId="10" fillId="6" borderId="0" xfId="0" applyFont="1" applyFill="1" applyBorder="1" applyAlignment="1">
      <alignment horizontal="left"/>
    </xf>
    <xf numFmtId="0" fontId="10" fillId="5" borderId="0" xfId="0" applyFont="1" applyFill="1" applyBorder="1" applyAlignment="1">
      <alignment horizontal="left"/>
    </xf>
    <xf numFmtId="0" fontId="11" fillId="3" borderId="0" xfId="0" applyFont="1" applyFill="1" applyBorder="1" applyAlignment="1">
      <alignment horizontal="left"/>
    </xf>
    <xf numFmtId="0" fontId="12" fillId="0" borderId="0" xfId="0" applyFont="1" applyAlignment="1">
      <alignment horizontal="left"/>
    </xf>
    <xf numFmtId="0" fontId="10" fillId="3" borderId="0" xfId="0" applyFont="1" applyFill="1" applyBorder="1" applyAlignment="1">
      <alignment horizontal="left"/>
    </xf>
    <xf numFmtId="0" fontId="13" fillId="3" borderId="0" xfId="0" applyFont="1" applyFill="1" applyBorder="1" applyAlignment="1">
      <alignment horizontal="left"/>
    </xf>
    <xf numFmtId="0" fontId="14" fillId="2" borderId="0" xfId="0" applyFont="1" applyFill="1" applyBorder="1" applyAlignment="1">
      <alignment horizontal="left"/>
    </xf>
    <xf numFmtId="0" fontId="15" fillId="2" borderId="0" xfId="0" applyFont="1" applyFill="1" applyAlignment="1">
      <alignment horizontal="left"/>
    </xf>
    <xf numFmtId="0" fontId="14" fillId="2" borderId="0" xfId="0" applyFont="1" applyFill="1" applyBorder="1" applyAlignment="1">
      <alignment horizontal="left" wrapText="1"/>
    </xf>
    <xf numFmtId="0" fontId="15" fillId="2" borderId="0" xfId="0" applyFont="1" applyFill="1" applyAlignment="1">
      <alignment horizontal="left" wrapText="1"/>
    </xf>
    <xf numFmtId="0" fontId="14" fillId="2" borderId="0" xfId="0" applyFont="1" applyFill="1" applyAlignment="1">
      <alignment horizontal="left" wrapText="1"/>
    </xf>
    <xf numFmtId="0" fontId="14" fillId="4" borderId="0" xfId="0" applyFont="1" applyFill="1" applyBorder="1" applyAlignment="1">
      <alignment horizontal="left"/>
    </xf>
    <xf numFmtId="0" fontId="14" fillId="6" borderId="0" xfId="0" applyFont="1" applyFill="1" applyBorder="1" applyAlignment="1">
      <alignment horizontal="left"/>
    </xf>
    <xf numFmtId="0" fontId="14" fillId="5" borderId="0" xfId="0" applyFont="1" applyFill="1" applyBorder="1" applyAlignment="1">
      <alignment horizontal="left"/>
    </xf>
    <xf numFmtId="0" fontId="16" fillId="0" borderId="0" xfId="0" applyFont="1" applyAlignment="1">
      <alignment horizontal="left"/>
    </xf>
    <xf numFmtId="0" fontId="0" fillId="8" borderId="0" xfId="0" applyFont="1" applyFill="1" applyAlignment="1">
      <alignment horizontal="left" wrapText="1"/>
    </xf>
    <xf numFmtId="0" fontId="17" fillId="3" borderId="0" xfId="2" applyFont="1" applyFill="1" applyBorder="1" applyAlignment="1">
      <alignment horizontal="left"/>
    </xf>
    <xf numFmtId="0" fontId="12" fillId="0" borderId="0" xfId="0" applyFont="1" applyAlignment="1">
      <alignment horizontal="left" vertical="center"/>
    </xf>
    <xf numFmtId="0" fontId="2" fillId="0" borderId="0" xfId="0" applyFont="1"/>
    <xf numFmtId="0" fontId="3" fillId="9" borderId="0" xfId="0" applyFont="1" applyFill="1" applyAlignment="1">
      <alignment horizontal="left"/>
    </xf>
    <xf numFmtId="0" fontId="3" fillId="9" borderId="0" xfId="0" applyFont="1" applyFill="1" applyAlignment="1">
      <alignment horizontal="left" wrapText="1"/>
    </xf>
    <xf numFmtId="0" fontId="9" fillId="3" borderId="0" xfId="0" applyFont="1" applyFill="1" applyBorder="1" applyAlignment="1">
      <alignment horizontal="left" wrapText="1"/>
    </xf>
    <xf numFmtId="0" fontId="0" fillId="10" borderId="0" xfId="0" applyFill="1" applyAlignment="1">
      <alignment horizontal="left"/>
    </xf>
    <xf numFmtId="0" fontId="0" fillId="10" borderId="0" xfId="0" applyFill="1" applyAlignment="1">
      <alignment horizontal="left" wrapText="1"/>
    </xf>
    <xf numFmtId="0" fontId="5" fillId="11" borderId="0" xfId="0" applyFont="1" applyFill="1" applyBorder="1" applyAlignment="1">
      <alignment horizontal="left"/>
    </xf>
    <xf numFmtId="0" fontId="5" fillId="12" borderId="0" xfId="0" applyFont="1" applyFill="1" applyBorder="1" applyAlignment="1">
      <alignment horizontal="left"/>
    </xf>
    <xf numFmtId="0" fontId="0" fillId="13" borderId="0" xfId="0" applyFill="1" applyAlignment="1">
      <alignment horizontal="left"/>
    </xf>
    <xf numFmtId="0" fontId="0" fillId="13" borderId="0" xfId="0" applyFill="1" applyAlignment="1">
      <alignment horizontal="left" wrapText="1"/>
    </xf>
    <xf numFmtId="0" fontId="18" fillId="2" borderId="0" xfId="2" applyFont="1" applyFill="1" applyAlignment="1">
      <alignment horizontal="left"/>
    </xf>
    <xf numFmtId="0" fontId="0" fillId="8" borderId="0" xfId="0" applyFill="1" applyAlignment="1">
      <alignment horizontal="left" wrapText="1"/>
    </xf>
    <xf numFmtId="0" fontId="18" fillId="3" borderId="0" xfId="2" applyFont="1" applyFill="1" applyBorder="1" applyAlignment="1">
      <alignment horizontal="left"/>
    </xf>
    <xf numFmtId="0" fontId="0" fillId="9" borderId="0" xfId="0" applyFill="1" applyAlignment="1">
      <alignment horizontal="left"/>
    </xf>
    <xf numFmtId="0" fontId="0" fillId="9" borderId="0" xfId="0" applyFill="1" applyAlignment="1">
      <alignment horizontal="left" wrapText="1"/>
    </xf>
    <xf numFmtId="0" fontId="18" fillId="2" borderId="0" xfId="2" applyFont="1" applyFill="1" applyBorder="1" applyAlignment="1">
      <alignment horizontal="left"/>
    </xf>
    <xf numFmtId="0" fontId="19" fillId="2" borderId="0" xfId="0" applyFont="1" applyFill="1" applyAlignment="1">
      <alignment horizontal="left"/>
    </xf>
    <xf numFmtId="0" fontId="20" fillId="14" borderId="0" xfId="0" applyFont="1" applyFill="1" applyAlignment="1">
      <alignment horizontal="left" vertical="top" wrapText="1"/>
    </xf>
    <xf numFmtId="0" fontId="2" fillId="2" borderId="0" xfId="0" applyFont="1" applyFill="1" applyAlignment="1">
      <alignment horizontal="left" wrapText="1"/>
    </xf>
    <xf numFmtId="0" fontId="3" fillId="2" borderId="0" xfId="0" quotePrefix="1" applyFont="1" applyFill="1" applyAlignment="1">
      <alignment horizontal="left" wrapText="1"/>
    </xf>
    <xf numFmtId="0" fontId="2" fillId="4" borderId="0" xfId="0" applyFont="1" applyFill="1" applyAlignment="1">
      <alignment horizontal="left" wrapText="1"/>
    </xf>
    <xf numFmtId="0" fontId="2" fillId="6" borderId="0" xfId="0" applyFont="1" applyFill="1" applyAlignment="1">
      <alignment horizontal="left" wrapText="1"/>
    </xf>
    <xf numFmtId="0" fontId="2" fillId="4" borderId="0" xfId="0" quotePrefix="1" applyFont="1" applyFill="1" applyAlignment="1">
      <alignment horizontal="left" wrapText="1"/>
    </xf>
    <xf numFmtId="164" fontId="2" fillId="4" borderId="0" xfId="1" quotePrefix="1" applyNumberFormat="1" applyFont="1" applyFill="1" applyAlignment="1">
      <alignment horizontal="left" wrapText="1"/>
    </xf>
    <xf numFmtId="0" fontId="3" fillId="5" borderId="0" xfId="0" quotePrefix="1" applyFont="1" applyFill="1" applyAlignment="1">
      <alignment horizontal="left" wrapText="1"/>
    </xf>
    <xf numFmtId="0" fontId="0" fillId="5" borderId="0" xfId="0" applyFill="1" applyAlignment="1">
      <alignment horizontal="left" wrapText="1"/>
    </xf>
    <xf numFmtId="0" fontId="2" fillId="0" borderId="0" xfId="0" applyFont="1" applyAlignment="1">
      <alignment horizontal="left"/>
    </xf>
    <xf numFmtId="0" fontId="2" fillId="4" borderId="0" xfId="0" applyFont="1" applyFill="1" applyAlignment="1">
      <alignment horizontal="left"/>
    </xf>
    <xf numFmtId="0" fontId="2" fillId="6" borderId="0" xfId="0" applyFont="1" applyFill="1" applyAlignment="1">
      <alignment horizontal="left"/>
    </xf>
    <xf numFmtId="0" fontId="0" fillId="5" borderId="0" xfId="0" applyFill="1" applyAlignment="1">
      <alignment horizontal="left"/>
    </xf>
    <xf numFmtId="164" fontId="0" fillId="0" borderId="0" xfId="1" applyNumberFormat="1" applyFont="1" applyAlignment="1">
      <alignment horizontal="left"/>
    </xf>
    <xf numFmtId="0" fontId="0" fillId="0" borderId="0" xfId="0" quotePrefix="1" applyAlignment="1">
      <alignment horizontal="left"/>
    </xf>
    <xf numFmtId="164" fontId="0" fillId="5" borderId="0" xfId="1" applyNumberFormat="1" applyFont="1" applyFill="1" applyAlignment="1">
      <alignment horizontal="left"/>
    </xf>
    <xf numFmtId="164" fontId="0" fillId="0" borderId="0" xfId="0" applyNumberFormat="1"/>
    <xf numFmtId="0" fontId="3" fillId="5" borderId="0" xfId="0" applyFont="1" applyFill="1" applyAlignment="1">
      <alignment horizontal="left"/>
    </xf>
    <xf numFmtId="164" fontId="0" fillId="0" borderId="0" xfId="1" quotePrefix="1" applyNumberFormat="1" applyFont="1" applyAlignment="1">
      <alignment horizontal="left"/>
    </xf>
    <xf numFmtId="164" fontId="0" fillId="0" borderId="0" xfId="0" applyNumberFormat="1" applyAlignment="1">
      <alignment horizontal="left"/>
    </xf>
    <xf numFmtId="164" fontId="0" fillId="0" borderId="0" xfId="0" quotePrefix="1" applyNumberFormat="1" applyAlignment="1">
      <alignment horizontal="left"/>
    </xf>
    <xf numFmtId="9" fontId="0" fillId="0" borderId="0" xfId="1" quotePrefix="1" applyFont="1" applyAlignment="1">
      <alignment horizontal="left"/>
    </xf>
    <xf numFmtId="9" fontId="0" fillId="0" borderId="0" xfId="1" applyFont="1" applyAlignment="1">
      <alignment horizontal="left"/>
    </xf>
    <xf numFmtId="0" fontId="2" fillId="0" borderId="0" xfId="0" applyFont="1" applyAlignment="1">
      <alignment horizontal="left" wrapText="1"/>
    </xf>
    <xf numFmtId="164" fontId="3" fillId="2" borderId="0" xfId="0" applyNumberFormat="1" applyFont="1" applyFill="1" applyAlignment="1">
      <alignment horizontal="left" wrapText="1"/>
    </xf>
    <xf numFmtId="0" fontId="0" fillId="0" borderId="0" xfId="0" applyAlignment="1">
      <alignment vertical="center" wrapText="1"/>
    </xf>
    <xf numFmtId="10" fontId="0" fillId="0" borderId="0" xfId="0" applyNumberFormat="1" applyAlignment="1">
      <alignment vertical="center" wrapText="1"/>
    </xf>
    <xf numFmtId="0" fontId="0" fillId="0" borderId="0" xfId="0" applyAlignment="1">
      <alignment horizontal="right" vertical="center" wrapText="1"/>
    </xf>
    <xf numFmtId="0" fontId="21" fillId="0" borderId="0" xfId="0" applyFont="1" applyFill="1" applyBorder="1" applyAlignment="1">
      <alignment horizontal="left"/>
    </xf>
    <xf numFmtId="0" fontId="4" fillId="15" borderId="0" xfId="0" applyFont="1" applyFill="1" applyBorder="1" applyAlignment="1">
      <alignment horizontal="left" wrapText="1"/>
    </xf>
    <xf numFmtId="0" fontId="0" fillId="0" borderId="0" xfId="0" applyAlignment="1">
      <alignment wrapText="1"/>
    </xf>
    <xf numFmtId="0" fontId="22" fillId="2" borderId="0" xfId="0" applyFont="1" applyFill="1" applyBorder="1" applyAlignment="1">
      <alignment horizontal="left" wrapText="1"/>
    </xf>
    <xf numFmtId="0" fontId="0" fillId="16" borderId="0" xfId="0" applyFill="1"/>
    <xf numFmtId="0" fontId="0" fillId="0" borderId="0" xfId="0" quotePrefix="1"/>
    <xf numFmtId="164" fontId="0" fillId="0" borderId="0" xfId="1" quotePrefix="1" applyNumberFormat="1" applyFont="1"/>
    <xf numFmtId="0" fontId="0" fillId="2" borderId="0" xfId="0" applyFill="1"/>
    <xf numFmtId="0" fontId="0" fillId="0" borderId="0" xfId="1" quotePrefix="1" applyNumberFormat="1" applyFont="1"/>
    <xf numFmtId="0" fontId="0" fillId="5" borderId="0" xfId="0" applyFill="1"/>
    <xf numFmtId="0" fontId="2" fillId="5" borderId="0" xfId="0" applyFont="1" applyFill="1"/>
    <xf numFmtId="0" fontId="23" fillId="2" borderId="0" xfId="0" applyFont="1" applyFill="1" applyBorder="1" applyAlignment="1">
      <alignment horizontal="left" wrapText="1"/>
    </xf>
    <xf numFmtId="0" fontId="0" fillId="17" borderId="0" xfId="0" applyFill="1" applyAlignment="1">
      <alignment horizontal="left"/>
    </xf>
    <xf numFmtId="0" fontId="4" fillId="17" borderId="0" xfId="0" applyFont="1" applyFill="1" applyBorder="1" applyAlignment="1">
      <alignment horizontal="left" wrapText="1"/>
    </xf>
    <xf numFmtId="0" fontId="0" fillId="17" borderId="0" xfId="0" applyFill="1"/>
    <xf numFmtId="0" fontId="0" fillId="2" borderId="0" xfId="0" applyFont="1" applyFill="1" applyBorder="1" applyAlignment="1">
      <alignment horizontal="left"/>
    </xf>
    <xf numFmtId="0" fontId="0" fillId="0" borderId="0" xfId="0" quotePrefix="1" applyAlignment="1">
      <alignment horizontal="left" wrapText="1"/>
    </xf>
    <xf numFmtId="9" fontId="0" fillId="0" borderId="0" xfId="1" quotePrefix="1" applyFont="1" applyAlignment="1">
      <alignment horizontal="left" wrapText="1"/>
    </xf>
    <xf numFmtId="0" fontId="3" fillId="5" borderId="0" xfId="0" applyFont="1" applyFill="1" applyAlignment="1">
      <alignment horizontal="left" wrapText="1"/>
    </xf>
    <xf numFmtId="0" fontId="0" fillId="5" borderId="0" xfId="0" applyFont="1" applyFill="1" applyBorder="1" applyAlignment="1">
      <alignment horizontal="left"/>
    </xf>
    <xf numFmtId="0" fontId="7" fillId="18" borderId="0" xfId="2" applyFont="1" applyFill="1" applyBorder="1" applyAlignment="1">
      <alignment horizontal="left"/>
    </xf>
    <xf numFmtId="0" fontId="4" fillId="2" borderId="0" xfId="0" quotePrefix="1" applyFont="1" applyFill="1" applyBorder="1" applyAlignment="1">
      <alignment horizontal="left"/>
    </xf>
    <xf numFmtId="164" fontId="4" fillId="2" borderId="0" xfId="1" quotePrefix="1" applyNumberFormat="1" applyFont="1" applyFill="1" applyBorder="1" applyAlignment="1">
      <alignment horizontal="left"/>
    </xf>
    <xf numFmtId="164" fontId="3" fillId="2" borderId="0" xfId="0" applyNumberFormat="1" applyFont="1" applyFill="1" applyAlignment="1">
      <alignment horizontal="left"/>
    </xf>
    <xf numFmtId="0" fontId="2" fillId="10" borderId="0" xfId="0" applyFont="1" applyFill="1"/>
    <xf numFmtId="0" fontId="5" fillId="10" borderId="0" xfId="0" applyFont="1" applyFill="1" applyBorder="1" applyAlignment="1">
      <alignment horizontal="left"/>
    </xf>
    <xf numFmtId="0" fontId="0" fillId="19" borderId="0" xfId="0" applyFill="1" applyAlignment="1">
      <alignment horizontal="left"/>
    </xf>
    <xf numFmtId="0" fontId="0" fillId="19" borderId="0" xfId="0" applyFill="1"/>
    <xf numFmtId="0" fontId="4" fillId="19" borderId="0" xfId="0" applyFont="1"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clinicaltrials.gov/ct2/results?term=NCT01470898" TargetMode="External"/><Relationship Id="rId1" Type="http://schemas.openxmlformats.org/officeDocument/2006/relationships/hyperlink" Target="https://clinicaltrials.gov/ct2/show/NCT00443807?term=NCT00443807&amp;rank=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linicaltrials.gov/ct2/show/NCT00443807?term=NCT00443807&amp;rank=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clinicaltrials.gov/ct2/results?term=NCT014708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election activeCell="A22" sqref="A22"/>
    </sheetView>
  </sheetViews>
  <sheetFormatPr defaultRowHeight="15" x14ac:dyDescent="0.25"/>
  <cols>
    <col min="1" max="1" width="49.375" customWidth="1"/>
    <col min="2" max="2" width="11.625" bestFit="1" customWidth="1"/>
    <col min="3" max="3" width="10" bestFit="1" customWidth="1"/>
    <col min="4" max="4" width="7.125" customWidth="1"/>
    <col min="5" max="5" width="11.375" customWidth="1"/>
    <col min="6" max="6" width="7.625" customWidth="1"/>
    <col min="7" max="7" width="10" bestFit="1" customWidth="1"/>
    <col min="8" max="8" width="12.125" bestFit="1" customWidth="1"/>
  </cols>
  <sheetData>
    <row r="1" spans="1:5" x14ac:dyDescent="0.25">
      <c r="A1" t="s">
        <v>0</v>
      </c>
    </row>
    <row r="2" spans="1:5" x14ac:dyDescent="0.25">
      <c r="A2" s="1" t="s">
        <v>1</v>
      </c>
      <c r="B2" s="1"/>
      <c r="C2" s="1"/>
      <c r="D2" s="1"/>
      <c r="E2" s="1"/>
    </row>
    <row r="3" spans="1:5" x14ac:dyDescent="0.25">
      <c r="A3" s="1">
        <v>1120</v>
      </c>
      <c r="B3" s="1"/>
      <c r="C3" s="1"/>
      <c r="D3" s="1"/>
      <c r="E3" s="1"/>
    </row>
    <row r="4" spans="1:5" x14ac:dyDescent="0.25">
      <c r="A4" s="1">
        <f>160*7</f>
        <v>1120</v>
      </c>
      <c r="B4" s="1"/>
      <c r="C4" s="1"/>
      <c r="D4" s="1"/>
      <c r="E4" s="1"/>
    </row>
    <row r="5" spans="1:5" x14ac:dyDescent="0.25">
      <c r="A5" s="1"/>
      <c r="B5" s="1" t="s">
        <v>2</v>
      </c>
      <c r="C5" s="1" t="s">
        <v>3</v>
      </c>
      <c r="D5" s="1" t="s">
        <v>4</v>
      </c>
      <c r="E5" s="1" t="s">
        <v>5</v>
      </c>
    </row>
    <row r="6" spans="1:5" x14ac:dyDescent="0.25">
      <c r="A6" s="1" t="s">
        <v>6</v>
      </c>
      <c r="B6" s="1">
        <v>53</v>
      </c>
      <c r="C6" s="1">
        <v>281</v>
      </c>
      <c r="D6" s="1">
        <v>44</v>
      </c>
      <c r="E6" s="1">
        <v>378</v>
      </c>
    </row>
    <row r="7" spans="1:5" x14ac:dyDescent="0.25">
      <c r="A7" s="1" t="s">
        <v>6</v>
      </c>
      <c r="B7" s="1">
        <v>378</v>
      </c>
      <c r="C7" s="1">
        <v>378</v>
      </c>
      <c r="D7" s="1">
        <v>378</v>
      </c>
      <c r="E7" s="1"/>
    </row>
    <row r="8" spans="1:5" x14ac:dyDescent="0.25">
      <c r="A8" s="1" t="s">
        <v>6</v>
      </c>
      <c r="B8" s="2">
        <v>0.14000000000000001</v>
      </c>
      <c r="C8" s="2">
        <v>0.74299999999999999</v>
      </c>
      <c r="D8" s="2">
        <v>0.11600000000000001</v>
      </c>
      <c r="E8" s="2">
        <v>1</v>
      </c>
    </row>
    <row r="9" spans="1:5" x14ac:dyDescent="0.25">
      <c r="A9" s="1"/>
      <c r="B9" s="1"/>
      <c r="C9" s="1"/>
      <c r="D9" s="1"/>
      <c r="E9" s="1"/>
    </row>
    <row r="10" spans="1:5" x14ac:dyDescent="0.25">
      <c r="A10" s="1" t="s">
        <v>7</v>
      </c>
      <c r="B10" s="3">
        <v>31</v>
      </c>
      <c r="C10" s="1">
        <v>286</v>
      </c>
      <c r="D10" s="1">
        <v>425</v>
      </c>
      <c r="E10" s="4">
        <f>SUM(B10:D10)</f>
        <v>742</v>
      </c>
    </row>
    <row r="11" spans="1:5" x14ac:dyDescent="0.25">
      <c r="A11" s="1" t="s">
        <v>7</v>
      </c>
      <c r="B11" s="1">
        <v>742</v>
      </c>
      <c r="C11" s="1">
        <v>742</v>
      </c>
      <c r="D11" s="1">
        <v>742</v>
      </c>
      <c r="E11" s="1"/>
    </row>
    <row r="12" spans="1:5" x14ac:dyDescent="0.25">
      <c r="A12" s="1" t="s">
        <v>7</v>
      </c>
      <c r="B12" s="2">
        <v>4.2000000000000003E-2</v>
      </c>
      <c r="C12" s="2">
        <v>0.38500000000000001</v>
      </c>
      <c r="D12" s="2">
        <v>0.57299999999999995</v>
      </c>
      <c r="E12" s="2">
        <v>1</v>
      </c>
    </row>
    <row r="13" spans="1:5" x14ac:dyDescent="0.25">
      <c r="A13" s="1"/>
      <c r="B13" s="1"/>
      <c r="C13" s="1"/>
      <c r="D13" s="1"/>
      <c r="E13" s="1">
        <v>1120</v>
      </c>
    </row>
    <row r="14" spans="1:5" x14ac:dyDescent="0.25">
      <c r="A14" s="1"/>
      <c r="B14" s="1"/>
      <c r="C14" s="1"/>
      <c r="D14" s="1"/>
      <c r="E14" s="1"/>
    </row>
    <row r="15" spans="1:5" x14ac:dyDescent="0.25">
      <c r="A15" s="1" t="s">
        <v>8</v>
      </c>
      <c r="B15" s="1">
        <v>86</v>
      </c>
      <c r="C15" s="1">
        <v>564</v>
      </c>
      <c r="D15" s="1">
        <v>470</v>
      </c>
      <c r="E15" s="1">
        <v>1120</v>
      </c>
    </row>
    <row r="16" spans="1:5" x14ac:dyDescent="0.25">
      <c r="A16" s="1" t="s">
        <v>8</v>
      </c>
      <c r="B16" s="1">
        <v>1120</v>
      </c>
      <c r="C16" s="1">
        <v>1120</v>
      </c>
      <c r="D16" s="1">
        <v>1120</v>
      </c>
      <c r="E16" s="1"/>
    </row>
    <row r="17" spans="1:5" x14ac:dyDescent="0.25">
      <c r="A17" s="1" t="s">
        <v>8</v>
      </c>
      <c r="B17" s="2">
        <v>7.6999999999999999E-2</v>
      </c>
      <c r="C17" s="2">
        <v>0.504</v>
      </c>
      <c r="D17" s="2">
        <v>0.42</v>
      </c>
      <c r="E17" s="2">
        <v>1</v>
      </c>
    </row>
    <row r="21" spans="1:5" x14ac:dyDescent="0.25">
      <c r="A21" s="1" t="s">
        <v>9</v>
      </c>
      <c r="B21" s="1"/>
      <c r="C21" s="1"/>
      <c r="D21" s="1"/>
      <c r="E21" s="1"/>
    </row>
    <row r="22" spans="1:5" x14ac:dyDescent="0.25">
      <c r="A22" s="1" t="s">
        <v>10</v>
      </c>
      <c r="B22" s="1"/>
      <c r="C22" s="1"/>
      <c r="D22" s="1"/>
      <c r="E22" s="1"/>
    </row>
    <row r="23" spans="1:5" x14ac:dyDescent="0.25">
      <c r="A23" s="1">
        <f>18*7</f>
        <v>126</v>
      </c>
      <c r="B23" s="1"/>
      <c r="C23" s="1"/>
      <c r="D23" s="1"/>
      <c r="E23" s="1"/>
    </row>
    <row r="24" spans="1:5" x14ac:dyDescent="0.25">
      <c r="A24" s="1" t="s">
        <v>11</v>
      </c>
      <c r="B24" s="1" t="s">
        <v>2</v>
      </c>
      <c r="C24" s="1" t="s">
        <v>3</v>
      </c>
      <c r="D24" s="1" t="s">
        <v>4</v>
      </c>
      <c r="E24" s="1"/>
    </row>
    <row r="25" spans="1:5" x14ac:dyDescent="0.25">
      <c r="A25" s="1" t="s">
        <v>11</v>
      </c>
      <c r="B25" s="1">
        <v>9</v>
      </c>
      <c r="C25" s="1">
        <v>31</v>
      </c>
      <c r="D25" s="1">
        <v>2</v>
      </c>
      <c r="E25" s="1">
        <v>42</v>
      </c>
    </row>
    <row r="26" spans="1:5" x14ac:dyDescent="0.25">
      <c r="A26" s="1" t="s">
        <v>11</v>
      </c>
      <c r="B26" s="1">
        <v>42</v>
      </c>
      <c r="C26" s="1">
        <v>42</v>
      </c>
      <c r="D26" s="1">
        <v>42</v>
      </c>
      <c r="E26" s="1"/>
    </row>
    <row r="27" spans="1:5" x14ac:dyDescent="0.25">
      <c r="A27" s="1" t="s">
        <v>11</v>
      </c>
      <c r="B27" s="2">
        <v>0.214</v>
      </c>
      <c r="C27" s="2">
        <v>0.73799999999999999</v>
      </c>
      <c r="D27" s="2">
        <v>4.8000000000000001E-2</v>
      </c>
      <c r="E27" s="5">
        <v>1</v>
      </c>
    </row>
    <row r="28" spans="1:5" x14ac:dyDescent="0.25">
      <c r="A28" s="1"/>
      <c r="B28" s="1"/>
      <c r="C28" s="1"/>
      <c r="D28" s="1"/>
      <c r="E28" s="1"/>
    </row>
    <row r="29" spans="1:5" x14ac:dyDescent="0.25">
      <c r="A29" s="1" t="s">
        <v>12</v>
      </c>
      <c r="B29" s="1" t="s">
        <v>2</v>
      </c>
      <c r="C29" s="1" t="s">
        <v>3</v>
      </c>
      <c r="D29" s="1" t="s">
        <v>4</v>
      </c>
      <c r="E29" s="1"/>
    </row>
    <row r="30" spans="1:5" x14ac:dyDescent="0.25">
      <c r="A30" s="1" t="s">
        <v>12</v>
      </c>
      <c r="B30" s="1">
        <v>3</v>
      </c>
      <c r="C30" s="1">
        <v>37</v>
      </c>
      <c r="D30" s="1">
        <v>44</v>
      </c>
      <c r="E30" s="1">
        <v>84</v>
      </c>
    </row>
    <row r="31" spans="1:5" x14ac:dyDescent="0.25">
      <c r="A31" s="1" t="s">
        <v>12</v>
      </c>
      <c r="B31" s="1">
        <v>84</v>
      </c>
      <c r="C31" s="1">
        <v>84</v>
      </c>
      <c r="D31" s="1">
        <v>84</v>
      </c>
      <c r="E31" s="1"/>
    </row>
    <row r="32" spans="1:5" x14ac:dyDescent="0.25">
      <c r="A32" s="1" t="s">
        <v>12</v>
      </c>
      <c r="B32" s="2">
        <v>3.5999999999999997E-2</v>
      </c>
      <c r="C32" s="2">
        <v>0.44</v>
      </c>
      <c r="D32" s="2">
        <v>0.52400000000000002</v>
      </c>
      <c r="E32" s="5">
        <v>1</v>
      </c>
    </row>
    <row r="33" spans="1:8" x14ac:dyDescent="0.25">
      <c r="A33" s="1"/>
      <c r="B33" s="1"/>
      <c r="C33" s="1"/>
      <c r="D33" s="1"/>
      <c r="E33" s="1">
        <v>126</v>
      </c>
    </row>
    <row r="34" spans="1:8" x14ac:dyDescent="0.25">
      <c r="A34" s="1"/>
      <c r="B34" s="1"/>
      <c r="C34" s="1"/>
      <c r="D34" s="1"/>
      <c r="E34" s="1"/>
    </row>
    <row r="35" spans="1:8" x14ac:dyDescent="0.25">
      <c r="A35" s="1" t="s">
        <v>13</v>
      </c>
      <c r="B35" s="1">
        <v>30</v>
      </c>
      <c r="C35" s="1">
        <v>62</v>
      </c>
      <c r="D35" s="1">
        <v>34</v>
      </c>
      <c r="E35" s="1">
        <v>126</v>
      </c>
    </row>
    <row r="36" spans="1:8" x14ac:dyDescent="0.25">
      <c r="A36" s="1" t="s">
        <v>13</v>
      </c>
      <c r="B36" s="1">
        <v>126</v>
      </c>
      <c r="C36" s="1">
        <v>126</v>
      </c>
      <c r="D36" s="1">
        <v>126</v>
      </c>
      <c r="E36" s="1"/>
    </row>
    <row r="37" spans="1:8" x14ac:dyDescent="0.25">
      <c r="A37" s="1" t="s">
        <v>13</v>
      </c>
      <c r="B37" s="5">
        <v>0.24</v>
      </c>
      <c r="C37" s="5">
        <v>0.49</v>
      </c>
      <c r="D37" s="5">
        <v>0.27</v>
      </c>
      <c r="E37" s="1"/>
    </row>
    <row r="40" spans="1:8" x14ac:dyDescent="0.25">
      <c r="A40" s="1" t="s">
        <v>14</v>
      </c>
      <c r="B40" s="1" t="s">
        <v>15</v>
      </c>
      <c r="C40" s="1" t="s">
        <v>16</v>
      </c>
      <c r="D40" s="1" t="s">
        <v>2</v>
      </c>
      <c r="E40" s="1" t="s">
        <v>3</v>
      </c>
      <c r="F40" s="1" t="s">
        <v>4</v>
      </c>
      <c r="G40" s="1" t="s">
        <v>16</v>
      </c>
      <c r="H40" s="1" t="s">
        <v>17</v>
      </c>
    </row>
    <row r="41" spans="1:8" x14ac:dyDescent="0.25">
      <c r="A41" s="1"/>
      <c r="B41" s="1"/>
      <c r="C41" s="1"/>
      <c r="D41" s="1"/>
      <c r="E41" s="1"/>
      <c r="F41" s="1"/>
      <c r="G41" s="1"/>
      <c r="H41" s="1"/>
    </row>
    <row r="42" spans="1:8" x14ac:dyDescent="0.25">
      <c r="A42" s="1" t="s">
        <v>18</v>
      </c>
      <c r="B42" s="1"/>
      <c r="C42" s="1" t="s">
        <v>19</v>
      </c>
      <c r="D42" s="1"/>
      <c r="E42" s="1"/>
      <c r="F42" s="1"/>
      <c r="G42" s="1" t="s">
        <v>19</v>
      </c>
      <c r="H42" s="1" t="s">
        <v>20</v>
      </c>
    </row>
    <row r="43" spans="1:8" x14ac:dyDescent="0.25">
      <c r="A43" s="1"/>
      <c r="B43" s="1"/>
      <c r="C43" s="1"/>
      <c r="D43" s="1"/>
      <c r="E43" s="1"/>
      <c r="F43" s="1"/>
      <c r="G43" s="1"/>
      <c r="H43" s="1"/>
    </row>
    <row r="44" spans="1:8" x14ac:dyDescent="0.25">
      <c r="A44" s="1"/>
      <c r="B44" s="1"/>
      <c r="C44" s="1"/>
      <c r="D44" s="1"/>
      <c r="E44" s="1"/>
      <c r="F44" s="1"/>
      <c r="G44" s="1"/>
      <c r="H44" s="1" t="s">
        <v>21</v>
      </c>
    </row>
    <row r="45" spans="1:8" x14ac:dyDescent="0.25">
      <c r="A45" s="1"/>
      <c r="B45" s="1" t="s">
        <v>22</v>
      </c>
      <c r="C45" s="1"/>
      <c r="D45" s="1">
        <v>7</v>
      </c>
      <c r="E45" s="1">
        <v>42</v>
      </c>
      <c r="F45" s="1">
        <v>14</v>
      </c>
      <c r="G45" s="1">
        <v>63</v>
      </c>
      <c r="H45" s="1"/>
    </row>
    <row r="46" spans="1:8" x14ac:dyDescent="0.25">
      <c r="A46" s="1"/>
      <c r="B46" s="1" t="s">
        <v>22</v>
      </c>
      <c r="C46" s="1">
        <f>9*7</f>
        <v>63</v>
      </c>
      <c r="D46" s="1">
        <v>63</v>
      </c>
      <c r="E46" s="1">
        <v>63</v>
      </c>
      <c r="F46" s="1">
        <v>63</v>
      </c>
      <c r="G46" s="1"/>
      <c r="H46" s="1"/>
    </row>
    <row r="47" spans="1:8" x14ac:dyDescent="0.25">
      <c r="A47" s="1">
        <v>9</v>
      </c>
      <c r="B47" s="1" t="s">
        <v>22</v>
      </c>
      <c r="C47" s="1">
        <v>63</v>
      </c>
      <c r="D47" s="2">
        <v>0.111</v>
      </c>
      <c r="E47" s="2">
        <v>0.66700000000000004</v>
      </c>
      <c r="F47" s="2">
        <v>0.222</v>
      </c>
      <c r="G47" s="2">
        <v>1</v>
      </c>
      <c r="H47" s="1" t="s">
        <v>23</v>
      </c>
    </row>
    <row r="48" spans="1:8" x14ac:dyDescent="0.25">
      <c r="A48" s="1"/>
      <c r="B48" s="1"/>
      <c r="C48" s="1"/>
      <c r="D48" s="1"/>
      <c r="E48" s="1"/>
      <c r="F48" s="1"/>
      <c r="G48" s="1"/>
      <c r="H48" s="1"/>
    </row>
    <row r="49" spans="1:8" x14ac:dyDescent="0.25">
      <c r="A49" s="1"/>
      <c r="B49" s="1"/>
      <c r="C49" s="1"/>
      <c r="D49" s="1"/>
      <c r="E49" s="1"/>
      <c r="F49" s="1"/>
      <c r="G49" s="1"/>
      <c r="H49" s="1"/>
    </row>
    <row r="50" spans="1:8" x14ac:dyDescent="0.25">
      <c r="A50" s="1"/>
      <c r="B50" s="1" t="s">
        <v>24</v>
      </c>
      <c r="C50" s="1">
        <f>5*7</f>
        <v>35</v>
      </c>
      <c r="D50" s="1">
        <v>5</v>
      </c>
      <c r="E50" s="1">
        <v>27</v>
      </c>
      <c r="F50" s="1">
        <v>3</v>
      </c>
      <c r="G50" s="1">
        <v>35</v>
      </c>
      <c r="H50" s="1"/>
    </row>
    <row r="51" spans="1:8" x14ac:dyDescent="0.25">
      <c r="A51" s="1">
        <v>5</v>
      </c>
      <c r="B51" s="1" t="s">
        <v>24</v>
      </c>
      <c r="C51" s="1">
        <v>35</v>
      </c>
      <c r="D51" s="1">
        <v>35</v>
      </c>
      <c r="E51" s="1">
        <v>35</v>
      </c>
      <c r="F51" s="1">
        <v>35</v>
      </c>
      <c r="G51" s="1"/>
      <c r="H51" s="1"/>
    </row>
    <row r="52" spans="1:8" x14ac:dyDescent="0.25">
      <c r="A52" s="1"/>
      <c r="B52" s="1"/>
      <c r="C52" s="1"/>
      <c r="D52" s="2">
        <v>0.14299999999999999</v>
      </c>
      <c r="E52" s="2">
        <v>0.77100000000000002</v>
      </c>
      <c r="F52" s="2">
        <v>8.5999999999999993E-2</v>
      </c>
      <c r="G52" s="1"/>
      <c r="H52" s="1" t="s">
        <v>23</v>
      </c>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t="s">
        <v>2</v>
      </c>
      <c r="E55" s="1" t="s">
        <v>3</v>
      </c>
      <c r="F55" s="1" t="s">
        <v>4</v>
      </c>
      <c r="G55" s="1"/>
      <c r="H55" s="1"/>
    </row>
    <row r="56" spans="1:8" x14ac:dyDescent="0.25">
      <c r="A56" s="1"/>
      <c r="B56" s="1" t="s">
        <v>25</v>
      </c>
      <c r="C56" s="1"/>
      <c r="D56" s="1">
        <v>3</v>
      </c>
      <c r="E56" s="1">
        <v>9</v>
      </c>
      <c r="F56" s="1">
        <v>9</v>
      </c>
      <c r="G56" s="1">
        <v>21</v>
      </c>
      <c r="H56" s="1"/>
    </row>
    <row r="57" spans="1:8" x14ac:dyDescent="0.25">
      <c r="A57" s="1"/>
      <c r="B57" s="1" t="s">
        <v>25</v>
      </c>
      <c r="C57" s="1">
        <f>3*7</f>
        <v>21</v>
      </c>
      <c r="D57" s="1">
        <v>21</v>
      </c>
      <c r="E57" s="1">
        <v>21</v>
      </c>
      <c r="F57" s="1">
        <v>21</v>
      </c>
      <c r="G57" s="1"/>
      <c r="H57" s="1"/>
    </row>
    <row r="58" spans="1:8" x14ac:dyDescent="0.25">
      <c r="A58" s="1">
        <v>3</v>
      </c>
      <c r="B58" s="1" t="s">
        <v>25</v>
      </c>
      <c r="C58" s="1">
        <v>21</v>
      </c>
      <c r="D58" s="2">
        <v>0.14299999999999999</v>
      </c>
      <c r="E58" s="2">
        <v>0.42899999999999999</v>
      </c>
      <c r="F58" s="2">
        <v>0.42899999999999999</v>
      </c>
      <c r="G58" s="2">
        <v>1</v>
      </c>
      <c r="H58" s="1" t="s">
        <v>26</v>
      </c>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t="s">
        <v>27</v>
      </c>
      <c r="C61" s="1"/>
      <c r="D61" s="1">
        <v>0</v>
      </c>
      <c r="E61" s="1">
        <v>12</v>
      </c>
      <c r="F61" s="1">
        <v>13</v>
      </c>
      <c r="G61" s="1">
        <v>24</v>
      </c>
      <c r="H61" s="1"/>
    </row>
    <row r="62" spans="1:8" x14ac:dyDescent="0.25">
      <c r="A62" s="1"/>
      <c r="B62" s="1" t="s">
        <v>27</v>
      </c>
      <c r="C62" s="1">
        <f>4*7</f>
        <v>28</v>
      </c>
      <c r="D62" s="1">
        <v>28</v>
      </c>
      <c r="E62" s="1">
        <v>28</v>
      </c>
      <c r="F62" s="1">
        <v>28</v>
      </c>
      <c r="G62" s="1"/>
      <c r="H62" s="1"/>
    </row>
    <row r="63" spans="1:8" x14ac:dyDescent="0.25">
      <c r="A63" s="1">
        <v>4</v>
      </c>
      <c r="B63" s="1" t="s">
        <v>27</v>
      </c>
      <c r="C63" s="1">
        <v>28</v>
      </c>
      <c r="D63" s="2">
        <v>0</v>
      </c>
      <c r="E63" s="2">
        <v>0.42899999999999999</v>
      </c>
      <c r="F63" s="2">
        <v>0.57099999999999995</v>
      </c>
      <c r="G63" s="2">
        <v>1</v>
      </c>
      <c r="H63" s="1" t="s">
        <v>26</v>
      </c>
    </row>
    <row r="64" spans="1:8" x14ac:dyDescent="0.25">
      <c r="A64" s="1"/>
      <c r="B64" s="1"/>
      <c r="C64" s="1"/>
      <c r="D64" s="1"/>
      <c r="E64" s="1"/>
      <c r="F64" s="1"/>
      <c r="G64" s="1"/>
      <c r="H64" s="1"/>
    </row>
    <row r="65" spans="1:8" x14ac:dyDescent="0.25">
      <c r="A65" s="1"/>
      <c r="B65" s="1"/>
      <c r="C65" s="1"/>
      <c r="D65" s="1"/>
      <c r="E65" s="1"/>
      <c r="F65" s="1"/>
      <c r="G65" s="1"/>
      <c r="H65" s="1"/>
    </row>
    <row r="66" spans="1:8" x14ac:dyDescent="0.25">
      <c r="A66" s="1"/>
      <c r="B66" s="1" t="s">
        <v>28</v>
      </c>
      <c r="C66" s="1">
        <f>2*7</f>
        <v>14</v>
      </c>
      <c r="D66" s="1">
        <v>1</v>
      </c>
      <c r="E66" s="1">
        <v>6</v>
      </c>
      <c r="F66" s="1">
        <v>7</v>
      </c>
      <c r="G66" s="1">
        <v>12</v>
      </c>
      <c r="H66" s="1"/>
    </row>
    <row r="67" spans="1:8" x14ac:dyDescent="0.25">
      <c r="A67" s="1">
        <v>2</v>
      </c>
      <c r="B67" s="1" t="s">
        <v>28</v>
      </c>
      <c r="C67" s="1">
        <v>14</v>
      </c>
      <c r="D67" s="1">
        <v>14</v>
      </c>
      <c r="E67" s="1">
        <v>14</v>
      </c>
      <c r="F67" s="1">
        <v>14</v>
      </c>
      <c r="G67" s="1"/>
      <c r="H67" s="1"/>
    </row>
    <row r="68" spans="1:8" x14ac:dyDescent="0.25">
      <c r="A68" s="1"/>
      <c r="B68" s="1"/>
      <c r="C68" s="1"/>
      <c r="D68" s="2">
        <v>7.0999999999999994E-2</v>
      </c>
      <c r="E68" s="2">
        <v>0.42899999999999999</v>
      </c>
      <c r="F68" s="2">
        <v>0.5</v>
      </c>
      <c r="G68" s="2">
        <v>1</v>
      </c>
      <c r="H68" s="1" t="s">
        <v>26</v>
      </c>
    </row>
    <row r="69" spans="1:8" x14ac:dyDescent="0.25">
      <c r="A69" s="1" t="s">
        <v>29</v>
      </c>
      <c r="B69" s="1"/>
      <c r="C69" s="1"/>
      <c r="D69" s="1"/>
      <c r="E69" s="1"/>
      <c r="F69" s="1"/>
      <c r="G69" s="1"/>
      <c r="H69"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6"/>
  <sheetViews>
    <sheetView workbookViewId="0">
      <selection activeCell="S2" sqref="S2"/>
    </sheetView>
  </sheetViews>
  <sheetFormatPr defaultColWidth="7.25" defaultRowHeight="15" x14ac:dyDescent="0.25"/>
  <cols>
    <col min="1" max="1" width="21.875" style="3" bestFit="1" customWidth="1"/>
    <col min="2" max="2" width="24.625" style="6" customWidth="1"/>
    <col min="3" max="3" width="8.875" style="3" customWidth="1"/>
    <col min="4" max="4" width="16.75" style="6" customWidth="1"/>
    <col min="5" max="5" width="10.875" style="1" customWidth="1"/>
    <col min="6" max="6" width="21.625" style="8" customWidth="1"/>
    <col min="7" max="7" width="18.25" style="9" customWidth="1"/>
    <col min="8" max="8" width="25.125" style="6" customWidth="1"/>
    <col min="9" max="9" width="15.625" style="6" customWidth="1"/>
    <col min="10" max="10" width="12.25" style="6" customWidth="1"/>
    <col min="11" max="11" width="12.875" style="6" customWidth="1"/>
    <col min="12" max="12" width="10.375" style="6" customWidth="1"/>
    <col min="13" max="13" width="10" style="6" customWidth="1"/>
    <col min="14" max="14" width="8.25" style="6" customWidth="1"/>
    <col min="15" max="16" width="6.75" style="32" customWidth="1"/>
    <col min="17" max="17" width="6.75" style="19" customWidth="1"/>
    <col min="18" max="18" width="9.125" style="32" customWidth="1"/>
    <col min="19" max="20" width="11.375" style="32" customWidth="1"/>
    <col min="21" max="21" width="10.875" style="32" customWidth="1"/>
    <col min="22" max="22" width="11" style="32" customWidth="1"/>
    <col min="23" max="25" width="20" style="32" customWidth="1"/>
    <col min="26" max="28" width="14.75" style="6" customWidth="1"/>
    <col min="29" max="29" width="11.125" style="20" customWidth="1"/>
    <col min="30" max="30" width="15.625" style="6" customWidth="1"/>
    <col min="31" max="31" width="5.25" style="6" customWidth="1"/>
    <col min="32" max="32" width="12.625" style="10" customWidth="1"/>
    <col min="33" max="33" width="31.625" style="7" customWidth="1"/>
    <col min="34" max="34" width="5.75" style="7" customWidth="1"/>
    <col min="35" max="35" width="10.875" style="6" customWidth="1"/>
    <col min="36" max="36" width="14.25" style="6" customWidth="1"/>
    <col min="37" max="37" width="8.375" style="6" bestFit="1" customWidth="1"/>
    <col min="38" max="38" width="33" style="6" customWidth="1"/>
    <col min="39" max="39" width="7.75" style="6" customWidth="1"/>
    <col min="40" max="40" width="6.625" style="6" customWidth="1"/>
    <col min="41" max="42" width="14.125" style="6" customWidth="1"/>
    <col min="43" max="43" width="20" style="6" customWidth="1"/>
    <col min="44" max="44" width="4.875" style="6" customWidth="1"/>
    <col min="45" max="45" width="5" style="6" customWidth="1"/>
    <col min="46" max="47" width="9" style="6" customWidth="1"/>
    <col min="48" max="48" width="11.875" style="6" customWidth="1"/>
    <col min="49" max="49" width="5.875" style="6" customWidth="1"/>
    <col min="50" max="50" width="4.25" style="6" customWidth="1"/>
    <col min="51" max="51" width="7.875" style="6" customWidth="1"/>
    <col min="52" max="52" width="13.375" style="6" customWidth="1"/>
    <col min="53" max="53" width="6" style="6" customWidth="1"/>
    <col min="54" max="55" width="7.75" style="6" customWidth="1"/>
    <col min="56" max="56" width="17.875" style="6" customWidth="1"/>
    <col min="57" max="59" width="7.75" style="6" customWidth="1"/>
    <col min="60" max="60" width="18.375" style="6" customWidth="1"/>
    <col min="61" max="63" width="7.75" style="6" customWidth="1"/>
    <col min="64" max="64" width="12.375" style="6" customWidth="1"/>
    <col min="65" max="68" width="7.75" style="6" customWidth="1"/>
    <col min="69" max="69" width="8.25" style="3" customWidth="1"/>
    <col min="70" max="70" width="7.125" style="3" customWidth="1"/>
    <col min="71" max="71" width="7.25" style="3"/>
    <col min="72" max="72" width="7.25" style="6"/>
    <col min="73" max="73" width="7" style="3" customWidth="1"/>
    <col min="74" max="74" width="27.875" style="3" bestFit="1" customWidth="1"/>
    <col min="75" max="16384" width="7.25" style="3"/>
  </cols>
  <sheetData>
    <row r="1" spans="1:74" ht="43.5" customHeight="1" x14ac:dyDescent="0.25">
      <c r="A1" s="1"/>
      <c r="B1" s="6" t="s">
        <v>30</v>
      </c>
      <c r="D1" s="7" t="s">
        <v>31</v>
      </c>
      <c r="E1" s="1" t="s">
        <v>32</v>
      </c>
      <c r="F1" s="8" t="s">
        <v>33</v>
      </c>
      <c r="G1" s="9" t="s">
        <v>34</v>
      </c>
      <c r="H1" s="10" t="s">
        <v>35</v>
      </c>
      <c r="I1" s="10" t="s">
        <v>36</v>
      </c>
      <c r="J1" s="10" t="s">
        <v>37</v>
      </c>
      <c r="K1" s="10" t="s">
        <v>38</v>
      </c>
      <c r="L1" s="10" t="s">
        <v>39</v>
      </c>
      <c r="M1" s="10" t="s">
        <v>40</v>
      </c>
      <c r="N1" s="10" t="s">
        <v>41</v>
      </c>
      <c r="O1" s="11" t="s">
        <v>42</v>
      </c>
      <c r="P1" s="12" t="s">
        <v>43</v>
      </c>
      <c r="Q1" s="13"/>
      <c r="R1" s="11" t="s">
        <v>44</v>
      </c>
      <c r="S1" s="11" t="s">
        <v>45</v>
      </c>
      <c r="T1" s="11" t="s">
        <v>46</v>
      </c>
      <c r="U1" s="11" t="s">
        <v>47</v>
      </c>
      <c r="V1" s="11" t="s">
        <v>48</v>
      </c>
      <c r="W1" s="11" t="s">
        <v>49</v>
      </c>
      <c r="X1" s="11" t="s">
        <v>50</v>
      </c>
      <c r="Y1" s="11" t="s">
        <v>51</v>
      </c>
      <c r="Z1" s="10" t="s">
        <v>52</v>
      </c>
      <c r="AA1" s="10" t="s">
        <v>53</v>
      </c>
      <c r="AB1" s="10" t="s">
        <v>54</v>
      </c>
      <c r="AC1" s="14" t="s">
        <v>55</v>
      </c>
      <c r="AD1" s="10" t="s">
        <v>56</v>
      </c>
      <c r="AE1" s="10" t="s">
        <v>57</v>
      </c>
      <c r="AF1" s="10" t="s">
        <v>34</v>
      </c>
      <c r="AG1" s="15" t="s">
        <v>58</v>
      </c>
      <c r="AH1" s="15" t="s">
        <v>32</v>
      </c>
      <c r="AI1" s="10" t="s">
        <v>59</v>
      </c>
      <c r="AJ1" s="10" t="s">
        <v>60</v>
      </c>
      <c r="AK1" s="10" t="s">
        <v>61</v>
      </c>
      <c r="AL1" s="10" t="s">
        <v>62</v>
      </c>
      <c r="AM1" s="10" t="s">
        <v>2</v>
      </c>
      <c r="AN1" s="10" t="s">
        <v>3</v>
      </c>
      <c r="AO1" s="10" t="s">
        <v>4</v>
      </c>
      <c r="AP1" s="10"/>
      <c r="AQ1" s="10" t="s">
        <v>63</v>
      </c>
      <c r="AR1" s="10" t="s">
        <v>2</v>
      </c>
      <c r="AS1" s="10" t="s">
        <v>3</v>
      </c>
      <c r="AT1" s="10" t="s">
        <v>4</v>
      </c>
      <c r="AU1" s="10"/>
      <c r="AV1" s="10" t="s">
        <v>64</v>
      </c>
      <c r="AW1" s="10" t="s">
        <v>2</v>
      </c>
      <c r="AX1" s="10" t="s">
        <v>3</v>
      </c>
      <c r="AY1" s="10" t="s">
        <v>4</v>
      </c>
      <c r="AZ1" s="10" t="s">
        <v>65</v>
      </c>
      <c r="BA1" s="10" t="s">
        <v>2</v>
      </c>
      <c r="BB1" s="10" t="s">
        <v>3</v>
      </c>
      <c r="BC1" s="10" t="s">
        <v>4</v>
      </c>
      <c r="BD1" s="10" t="s">
        <v>66</v>
      </c>
      <c r="BE1" s="10" t="s">
        <v>2</v>
      </c>
      <c r="BF1" s="10" t="s">
        <v>3</v>
      </c>
      <c r="BG1" s="10" t="s">
        <v>4</v>
      </c>
      <c r="BH1" s="10" t="s">
        <v>67</v>
      </c>
      <c r="BI1" s="10" t="s">
        <v>2</v>
      </c>
      <c r="BJ1" s="10" t="s">
        <v>3</v>
      </c>
      <c r="BK1" s="10" t="s">
        <v>4</v>
      </c>
      <c r="BL1" s="10" t="s">
        <v>68</v>
      </c>
      <c r="BM1" s="10" t="s">
        <v>2</v>
      </c>
      <c r="BN1" s="10" t="s">
        <v>3</v>
      </c>
      <c r="BO1" s="10" t="s">
        <v>4</v>
      </c>
      <c r="BP1" s="10"/>
      <c r="BQ1" s="9" t="s">
        <v>69</v>
      </c>
      <c r="BT1" s="10"/>
      <c r="BV1" s="3" t="s">
        <v>70</v>
      </c>
    </row>
    <row r="2" spans="1:74" ht="24" customHeight="1" x14ac:dyDescent="0.25">
      <c r="A2" s="16"/>
      <c r="B2" s="6">
        <v>61215</v>
      </c>
      <c r="D2" s="15" t="s">
        <v>71</v>
      </c>
      <c r="E2" s="1">
        <v>4072589</v>
      </c>
      <c r="F2" s="17" t="s">
        <v>72</v>
      </c>
      <c r="G2" s="9" t="s">
        <v>71</v>
      </c>
      <c r="H2" s="6" t="s">
        <v>4</v>
      </c>
      <c r="I2" s="6" t="s">
        <v>4</v>
      </c>
      <c r="J2" s="6" t="s">
        <v>4</v>
      </c>
      <c r="K2" s="6" t="s">
        <v>3</v>
      </c>
      <c r="L2" s="6" t="s">
        <v>3</v>
      </c>
      <c r="M2" s="6" t="s">
        <v>3</v>
      </c>
      <c r="N2" s="6" t="s">
        <v>4</v>
      </c>
      <c r="O2" s="18">
        <v>1</v>
      </c>
      <c r="P2" s="18"/>
      <c r="R2" s="6">
        <v>1</v>
      </c>
      <c r="S2" t="s">
        <v>642</v>
      </c>
      <c r="T2" t="s">
        <v>642</v>
      </c>
      <c r="U2" t="s">
        <v>642</v>
      </c>
      <c r="V2" t="s">
        <v>642</v>
      </c>
      <c r="W2" t="s">
        <v>642</v>
      </c>
      <c r="X2" t="s">
        <v>642</v>
      </c>
      <c r="Y2" t="s">
        <v>642</v>
      </c>
      <c r="Z2" s="6">
        <v>0</v>
      </c>
      <c r="AA2" s="6">
        <v>0</v>
      </c>
      <c r="AB2" s="6">
        <v>1</v>
      </c>
      <c r="AC2" s="20">
        <v>0</v>
      </c>
      <c r="AD2" s="6">
        <v>0</v>
      </c>
      <c r="AE2" s="3" t="s">
        <v>75</v>
      </c>
      <c r="AF2" s="15" t="s">
        <v>71</v>
      </c>
      <c r="AG2" t="s">
        <v>642</v>
      </c>
      <c r="AH2" s="21"/>
      <c r="AI2" s="6">
        <v>1</v>
      </c>
      <c r="AJ2" s="6">
        <v>0</v>
      </c>
      <c r="AM2" s="6">
        <v>0</v>
      </c>
      <c r="AN2" s="6">
        <v>0</v>
      </c>
      <c r="AO2" s="6">
        <v>1</v>
      </c>
      <c r="AQ2" s="6">
        <v>0</v>
      </c>
      <c r="AR2" s="6">
        <v>0</v>
      </c>
      <c r="AS2" s="6">
        <v>0</v>
      </c>
      <c r="AT2" s="6">
        <v>1</v>
      </c>
      <c r="AV2" s="6">
        <v>0</v>
      </c>
      <c r="AW2" s="6">
        <v>0</v>
      </c>
      <c r="AX2" s="6">
        <v>0</v>
      </c>
      <c r="AY2" s="6">
        <v>1</v>
      </c>
      <c r="AZ2" s="6">
        <v>0</v>
      </c>
      <c r="BA2" s="6">
        <v>0</v>
      </c>
      <c r="BB2" s="6">
        <v>1</v>
      </c>
      <c r="BC2" s="6">
        <v>0</v>
      </c>
      <c r="BD2" s="6">
        <v>0</v>
      </c>
      <c r="BE2" s="6">
        <v>0</v>
      </c>
      <c r="BF2" s="6">
        <v>1</v>
      </c>
      <c r="BG2" s="6">
        <v>0</v>
      </c>
      <c r="BH2" s="6">
        <v>0</v>
      </c>
      <c r="BI2" s="6">
        <v>0</v>
      </c>
      <c r="BJ2" s="6">
        <v>1</v>
      </c>
      <c r="BK2" s="6">
        <v>0</v>
      </c>
      <c r="BL2" s="6">
        <v>0</v>
      </c>
      <c r="BM2" s="6">
        <v>0</v>
      </c>
      <c r="BN2" s="6">
        <v>0</v>
      </c>
      <c r="BO2" s="6">
        <v>1</v>
      </c>
      <c r="BP2" s="6">
        <f>SUM(AM2:BO2)</f>
        <v>7</v>
      </c>
      <c r="BQ2" s="3">
        <v>1</v>
      </c>
      <c r="BU2" s="3">
        <f t="shared" ref="BU2:BU5" si="0">SUM(AM2:BQ2)</f>
        <v>15</v>
      </c>
      <c r="BV2" s="3">
        <v>1</v>
      </c>
    </row>
    <row r="3" spans="1:74" ht="24" customHeight="1" x14ac:dyDescent="0.25">
      <c r="A3" s="4"/>
      <c r="B3" s="6">
        <v>61215</v>
      </c>
      <c r="D3" s="10" t="s">
        <v>108</v>
      </c>
      <c r="E3" s="4">
        <v>18337600</v>
      </c>
      <c r="F3" s="26" t="s">
        <v>109</v>
      </c>
      <c r="G3" s="27" t="s">
        <v>108</v>
      </c>
      <c r="H3" s="6" t="s">
        <v>3</v>
      </c>
      <c r="I3" s="6" t="s">
        <v>3</v>
      </c>
      <c r="J3" s="6" t="s">
        <v>2</v>
      </c>
      <c r="K3" s="6" t="s">
        <v>3</v>
      </c>
      <c r="L3" s="6" t="s">
        <v>3</v>
      </c>
      <c r="M3" s="6" t="s">
        <v>3</v>
      </c>
      <c r="N3" s="6" t="s">
        <v>3</v>
      </c>
      <c r="O3" s="23">
        <v>1</v>
      </c>
      <c r="P3" s="23"/>
      <c r="Q3" s="24"/>
      <c r="R3" s="23">
        <v>1</v>
      </c>
      <c r="S3" t="s">
        <v>642</v>
      </c>
      <c r="T3" t="s">
        <v>642</v>
      </c>
      <c r="U3" t="s">
        <v>642</v>
      </c>
      <c r="V3" t="s">
        <v>642</v>
      </c>
      <c r="W3" t="s">
        <v>642</v>
      </c>
      <c r="X3" t="s">
        <v>642</v>
      </c>
      <c r="Y3" t="s">
        <v>642</v>
      </c>
      <c r="Z3" s="6">
        <v>1</v>
      </c>
      <c r="AA3" s="6">
        <v>0</v>
      </c>
      <c r="AB3" s="6">
        <v>1</v>
      </c>
      <c r="AC3" s="20">
        <v>0</v>
      </c>
      <c r="AD3" s="6">
        <v>1</v>
      </c>
      <c r="AE3" s="6" t="s">
        <v>110</v>
      </c>
      <c r="AF3" s="15" t="s">
        <v>108</v>
      </c>
      <c r="AG3" t="s">
        <v>642</v>
      </c>
      <c r="AH3" s="22"/>
      <c r="AI3" s="6">
        <v>1</v>
      </c>
      <c r="AJ3" s="6">
        <v>1</v>
      </c>
      <c r="AM3" s="6">
        <v>0</v>
      </c>
      <c r="AN3" s="6">
        <v>1</v>
      </c>
      <c r="AO3" s="6">
        <v>0</v>
      </c>
      <c r="AQ3" s="6">
        <v>0</v>
      </c>
      <c r="AR3" s="6">
        <v>0</v>
      </c>
      <c r="AS3" s="6">
        <v>1</v>
      </c>
      <c r="AT3" s="6">
        <v>0</v>
      </c>
      <c r="AV3" s="6">
        <v>0</v>
      </c>
      <c r="AW3" s="6">
        <v>1</v>
      </c>
      <c r="AX3" s="6">
        <v>0</v>
      </c>
      <c r="AY3" s="6">
        <v>0</v>
      </c>
      <c r="AZ3" s="6">
        <v>0</v>
      </c>
      <c r="BA3" s="6">
        <v>0</v>
      </c>
      <c r="BB3" s="6">
        <v>1</v>
      </c>
      <c r="BC3" s="6">
        <v>0</v>
      </c>
      <c r="BD3" s="6">
        <v>0</v>
      </c>
      <c r="BE3" s="6">
        <v>0</v>
      </c>
      <c r="BF3" s="6">
        <v>1</v>
      </c>
      <c r="BG3" s="6">
        <v>0</v>
      </c>
      <c r="BH3" s="6">
        <v>0</v>
      </c>
      <c r="BI3" s="6">
        <v>0</v>
      </c>
      <c r="BJ3" s="6">
        <v>1</v>
      </c>
      <c r="BK3" s="6">
        <v>0</v>
      </c>
      <c r="BL3" s="6">
        <v>0</v>
      </c>
      <c r="BM3" s="6">
        <v>0</v>
      </c>
      <c r="BN3" s="6">
        <v>1</v>
      </c>
      <c r="BO3" s="6">
        <v>0</v>
      </c>
      <c r="BP3" s="6">
        <f t="shared" ref="BP3:BP19" si="1">SUM(AM3:BO3)</f>
        <v>7</v>
      </c>
      <c r="BQ3" s="3">
        <v>1</v>
      </c>
      <c r="BU3" s="3">
        <f t="shared" si="0"/>
        <v>15</v>
      </c>
    </row>
    <row r="4" spans="1:74" ht="24" customHeight="1" x14ac:dyDescent="0.25">
      <c r="A4" s="9"/>
      <c r="B4" s="6">
        <v>61215</v>
      </c>
      <c r="D4" s="10" t="s">
        <v>111</v>
      </c>
      <c r="E4" s="4">
        <v>21848460</v>
      </c>
      <c r="F4" s="26" t="s">
        <v>112</v>
      </c>
      <c r="G4" s="9" t="s">
        <v>111</v>
      </c>
      <c r="H4" s="6" t="s">
        <v>3</v>
      </c>
      <c r="I4" s="6" t="s">
        <v>3</v>
      </c>
      <c r="J4" s="6" t="s">
        <v>2</v>
      </c>
      <c r="K4" s="6" t="s">
        <v>3</v>
      </c>
      <c r="L4" s="6" t="s">
        <v>3</v>
      </c>
      <c r="M4" s="6" t="s">
        <v>3</v>
      </c>
      <c r="N4" s="6" t="s">
        <v>3</v>
      </c>
      <c r="O4" s="23">
        <v>1</v>
      </c>
      <c r="P4" s="23"/>
      <c r="Q4" s="24"/>
      <c r="R4" s="23">
        <v>1</v>
      </c>
      <c r="S4" t="s">
        <v>642</v>
      </c>
      <c r="T4" t="s">
        <v>642</v>
      </c>
      <c r="U4" t="s">
        <v>642</v>
      </c>
      <c r="V4" t="s">
        <v>642</v>
      </c>
      <c r="W4" t="s">
        <v>642</v>
      </c>
      <c r="X4" t="s">
        <v>642</v>
      </c>
      <c r="Y4" t="s">
        <v>642</v>
      </c>
      <c r="Z4" s="6">
        <v>1</v>
      </c>
      <c r="AA4" s="6">
        <v>0</v>
      </c>
      <c r="AB4" s="6">
        <v>1</v>
      </c>
      <c r="AC4" s="20">
        <v>0</v>
      </c>
      <c r="AD4" s="6">
        <v>1</v>
      </c>
      <c r="AE4" s="6" t="s">
        <v>113</v>
      </c>
      <c r="AF4" s="10" t="s">
        <v>111</v>
      </c>
      <c r="AG4" t="s">
        <v>642</v>
      </c>
      <c r="AH4" s="22"/>
      <c r="AI4" s="6">
        <v>1</v>
      </c>
      <c r="AJ4" s="6">
        <v>1</v>
      </c>
      <c r="AM4" s="6">
        <v>0</v>
      </c>
      <c r="AN4" s="6">
        <v>1</v>
      </c>
      <c r="AO4" s="6">
        <v>0</v>
      </c>
      <c r="AQ4" s="6">
        <v>0</v>
      </c>
      <c r="AR4" s="6">
        <v>0</v>
      </c>
      <c r="AS4" s="6">
        <v>1</v>
      </c>
      <c r="AT4" s="6">
        <v>0</v>
      </c>
      <c r="AV4" s="6">
        <v>0</v>
      </c>
      <c r="AW4" s="6">
        <v>1</v>
      </c>
      <c r="AX4" s="6">
        <v>0</v>
      </c>
      <c r="AY4" s="6">
        <v>0</v>
      </c>
      <c r="AZ4" s="6">
        <v>0</v>
      </c>
      <c r="BA4" s="6">
        <v>0</v>
      </c>
      <c r="BB4" s="6">
        <v>1</v>
      </c>
      <c r="BC4" s="6">
        <v>0</v>
      </c>
      <c r="BD4" s="6">
        <v>0</v>
      </c>
      <c r="BE4" s="6">
        <v>0</v>
      </c>
      <c r="BF4" s="6">
        <v>1</v>
      </c>
      <c r="BG4" s="6">
        <v>0</v>
      </c>
      <c r="BH4" s="6">
        <v>0</v>
      </c>
      <c r="BI4" s="6">
        <v>0</v>
      </c>
      <c r="BJ4" s="6">
        <v>1</v>
      </c>
      <c r="BK4" s="6">
        <v>0</v>
      </c>
      <c r="BL4" s="6">
        <v>0</v>
      </c>
      <c r="BM4" s="6">
        <v>0</v>
      </c>
      <c r="BN4" s="6">
        <v>1</v>
      </c>
      <c r="BO4" s="6">
        <v>0</v>
      </c>
      <c r="BP4" s="6">
        <f t="shared" si="1"/>
        <v>7</v>
      </c>
      <c r="BQ4" s="3">
        <v>1</v>
      </c>
      <c r="BU4" s="3">
        <f t="shared" si="0"/>
        <v>15</v>
      </c>
    </row>
    <row r="5" spans="1:74" ht="24" customHeight="1" x14ac:dyDescent="0.25">
      <c r="A5" s="9"/>
      <c r="B5" s="6">
        <v>61215</v>
      </c>
      <c r="D5" s="10" t="s">
        <v>114</v>
      </c>
      <c r="E5" s="4">
        <v>2502168</v>
      </c>
      <c r="F5" s="26" t="s">
        <v>115</v>
      </c>
      <c r="G5" s="9" t="s">
        <v>114</v>
      </c>
      <c r="H5" s="6" t="s">
        <v>4</v>
      </c>
      <c r="I5" s="6" t="s">
        <v>4</v>
      </c>
      <c r="J5" s="6" t="s">
        <v>4</v>
      </c>
      <c r="K5" s="6" t="s">
        <v>4</v>
      </c>
      <c r="L5" s="6" t="s">
        <v>3</v>
      </c>
      <c r="M5" s="6" t="s">
        <v>3</v>
      </c>
      <c r="N5" s="6" t="s">
        <v>4</v>
      </c>
      <c r="O5" s="23">
        <v>1</v>
      </c>
      <c r="P5" s="23"/>
      <c r="Q5" s="24"/>
      <c r="R5" s="23">
        <v>1</v>
      </c>
      <c r="S5" t="s">
        <v>642</v>
      </c>
      <c r="T5" t="s">
        <v>642</v>
      </c>
      <c r="U5" t="s">
        <v>642</v>
      </c>
      <c r="V5" t="s">
        <v>642</v>
      </c>
      <c r="W5" t="s">
        <v>642</v>
      </c>
      <c r="X5" t="s">
        <v>642</v>
      </c>
      <c r="Y5" t="s">
        <v>642</v>
      </c>
      <c r="Z5" s="6">
        <v>0</v>
      </c>
      <c r="AA5" s="6">
        <v>0</v>
      </c>
      <c r="AB5" s="6">
        <v>0</v>
      </c>
      <c r="AC5" s="20">
        <v>1</v>
      </c>
      <c r="AD5" s="6">
        <v>0</v>
      </c>
      <c r="AE5" s="9" t="s">
        <v>116</v>
      </c>
      <c r="AF5" s="10" t="s">
        <v>114</v>
      </c>
      <c r="AG5" t="s">
        <v>642</v>
      </c>
      <c r="AI5" s="6">
        <v>0</v>
      </c>
      <c r="AJ5" s="6">
        <v>0</v>
      </c>
      <c r="AM5" s="6">
        <v>0</v>
      </c>
      <c r="AN5" s="6">
        <v>0</v>
      </c>
      <c r="AO5" s="6">
        <v>1</v>
      </c>
      <c r="AQ5" s="6">
        <v>0</v>
      </c>
      <c r="AR5" s="6">
        <v>0</v>
      </c>
      <c r="AS5" s="6">
        <v>0</v>
      </c>
      <c r="AT5" s="6">
        <v>1</v>
      </c>
      <c r="AV5" s="6">
        <v>0</v>
      </c>
      <c r="AW5" s="6">
        <v>0</v>
      </c>
      <c r="AX5" s="6">
        <v>0</v>
      </c>
      <c r="AY5" s="6">
        <v>1</v>
      </c>
      <c r="AZ5" s="6">
        <v>0</v>
      </c>
      <c r="BA5" s="6">
        <v>0</v>
      </c>
      <c r="BB5" s="6">
        <v>0</v>
      </c>
      <c r="BC5" s="6">
        <v>1</v>
      </c>
      <c r="BD5" s="6">
        <v>0</v>
      </c>
      <c r="BE5" s="6">
        <v>0</v>
      </c>
      <c r="BF5" s="6">
        <v>1</v>
      </c>
      <c r="BG5" s="6">
        <v>0</v>
      </c>
      <c r="BH5" s="6">
        <v>0</v>
      </c>
      <c r="BI5" s="6">
        <v>0</v>
      </c>
      <c r="BJ5" s="6">
        <v>1</v>
      </c>
      <c r="BK5" s="6">
        <v>0</v>
      </c>
      <c r="BL5" s="6">
        <v>0</v>
      </c>
      <c r="BM5" s="6">
        <v>0</v>
      </c>
      <c r="BN5" s="6">
        <v>0</v>
      </c>
      <c r="BO5" s="6">
        <v>1</v>
      </c>
      <c r="BP5" s="6">
        <f t="shared" si="1"/>
        <v>7</v>
      </c>
      <c r="BQ5" s="3">
        <v>1</v>
      </c>
      <c r="BU5" s="3">
        <f t="shared" si="0"/>
        <v>15</v>
      </c>
    </row>
    <row r="6" spans="1:74" ht="24" customHeight="1" x14ac:dyDescent="0.25">
      <c r="B6" s="6">
        <v>61215</v>
      </c>
      <c r="D6" s="10" t="s">
        <v>166</v>
      </c>
      <c r="E6" s="4">
        <v>3994881</v>
      </c>
      <c r="F6" s="26" t="s">
        <v>167</v>
      </c>
      <c r="G6" s="9" t="s">
        <v>166</v>
      </c>
      <c r="H6" s="6" t="s">
        <v>3</v>
      </c>
      <c r="I6" s="6" t="s">
        <v>4</v>
      </c>
      <c r="J6" s="6" t="s">
        <v>2</v>
      </c>
      <c r="K6" s="6" t="s">
        <v>4</v>
      </c>
      <c r="L6" s="6" t="s">
        <v>3</v>
      </c>
      <c r="M6" s="6" t="s">
        <v>3</v>
      </c>
      <c r="N6" s="6" t="s">
        <v>4</v>
      </c>
      <c r="O6" s="23">
        <v>1</v>
      </c>
      <c r="P6" s="23"/>
      <c r="Q6" s="24"/>
      <c r="R6" s="23">
        <v>1</v>
      </c>
      <c r="S6" t="s">
        <v>642</v>
      </c>
      <c r="T6" t="s">
        <v>642</v>
      </c>
      <c r="U6" t="s">
        <v>642</v>
      </c>
      <c r="V6" t="s">
        <v>642</v>
      </c>
      <c r="W6" t="s">
        <v>642</v>
      </c>
      <c r="X6" t="s">
        <v>642</v>
      </c>
      <c r="Y6" t="s">
        <v>642</v>
      </c>
      <c r="Z6" s="6">
        <v>0</v>
      </c>
      <c r="AA6" s="6">
        <v>0</v>
      </c>
      <c r="AB6" s="6">
        <v>0</v>
      </c>
      <c r="AC6" s="20">
        <v>1</v>
      </c>
      <c r="AD6" s="6">
        <v>0</v>
      </c>
      <c r="AE6" s="3" t="s">
        <v>168</v>
      </c>
      <c r="AF6" s="10" t="s">
        <v>166</v>
      </c>
      <c r="AG6" t="s">
        <v>642</v>
      </c>
      <c r="AH6" s="3"/>
      <c r="AI6" s="6">
        <v>0</v>
      </c>
      <c r="AJ6" s="6">
        <v>0</v>
      </c>
      <c r="AM6" s="6">
        <v>0</v>
      </c>
      <c r="AN6" s="6">
        <v>1</v>
      </c>
      <c r="AO6" s="6">
        <v>0</v>
      </c>
      <c r="AQ6" s="6">
        <v>0</v>
      </c>
      <c r="AR6" s="6">
        <v>0</v>
      </c>
      <c r="AS6" s="6">
        <v>0</v>
      </c>
      <c r="AT6" s="6">
        <v>1</v>
      </c>
      <c r="AV6" s="6">
        <v>0</v>
      </c>
      <c r="AW6" s="6">
        <v>1</v>
      </c>
      <c r="AX6" s="6">
        <v>0</v>
      </c>
      <c r="AY6" s="6">
        <v>0</v>
      </c>
      <c r="AZ6" s="6">
        <v>0</v>
      </c>
      <c r="BA6" s="6">
        <v>0</v>
      </c>
      <c r="BB6" s="6">
        <v>0</v>
      </c>
      <c r="BC6" s="6">
        <v>1</v>
      </c>
      <c r="BD6" s="6">
        <v>0</v>
      </c>
      <c r="BE6" s="6">
        <v>0</v>
      </c>
      <c r="BF6" s="6">
        <v>1</v>
      </c>
      <c r="BG6" s="6">
        <v>0</v>
      </c>
      <c r="BH6" s="6">
        <v>0</v>
      </c>
      <c r="BI6" s="6">
        <v>0</v>
      </c>
      <c r="BJ6" s="6">
        <v>1</v>
      </c>
      <c r="BK6" s="6">
        <v>0</v>
      </c>
      <c r="BL6" s="6">
        <v>0</v>
      </c>
      <c r="BM6" s="6">
        <v>0</v>
      </c>
      <c r="BN6" s="6">
        <v>0</v>
      </c>
      <c r="BO6" s="6">
        <v>1</v>
      </c>
      <c r="BP6" s="6">
        <f t="shared" si="1"/>
        <v>7</v>
      </c>
      <c r="BQ6" s="3">
        <v>1</v>
      </c>
      <c r="BU6" s="3">
        <f t="shared" ref="BU6:BU19" si="2">SUM(AM6:BO6)</f>
        <v>7</v>
      </c>
    </row>
    <row r="7" spans="1:74" ht="42" customHeight="1" x14ac:dyDescent="0.25">
      <c r="B7" s="6">
        <v>61215</v>
      </c>
      <c r="D7" s="10" t="s">
        <v>194</v>
      </c>
      <c r="E7" s="34">
        <v>320809</v>
      </c>
      <c r="F7" s="26" t="s">
        <v>195</v>
      </c>
      <c r="G7" s="9" t="s">
        <v>194</v>
      </c>
      <c r="H7" s="6" t="s">
        <v>4</v>
      </c>
      <c r="I7" s="6" t="s">
        <v>4</v>
      </c>
      <c r="J7" s="6" t="s">
        <v>4</v>
      </c>
      <c r="K7" s="6" t="s">
        <v>4</v>
      </c>
      <c r="L7" s="6" t="s">
        <v>3</v>
      </c>
      <c r="M7" s="6" t="s">
        <v>3</v>
      </c>
      <c r="N7" s="6" t="s">
        <v>4</v>
      </c>
      <c r="O7" s="23">
        <v>1</v>
      </c>
      <c r="P7" s="23"/>
      <c r="Q7" s="24"/>
      <c r="R7" s="23">
        <v>1</v>
      </c>
      <c r="S7" t="s">
        <v>642</v>
      </c>
      <c r="T7" t="s">
        <v>642</v>
      </c>
      <c r="U7" t="s">
        <v>642</v>
      </c>
      <c r="V7" t="s">
        <v>642</v>
      </c>
      <c r="W7" t="s">
        <v>642</v>
      </c>
      <c r="X7" t="s">
        <v>642</v>
      </c>
      <c r="Y7" t="s">
        <v>642</v>
      </c>
      <c r="Z7" s="6">
        <v>0</v>
      </c>
      <c r="AA7" s="6">
        <v>0</v>
      </c>
      <c r="AB7" s="6">
        <v>0</v>
      </c>
      <c r="AC7" s="20">
        <v>1</v>
      </c>
      <c r="AD7" s="6">
        <v>0</v>
      </c>
      <c r="AE7" s="3" t="s">
        <v>196</v>
      </c>
      <c r="AF7" s="10" t="s">
        <v>194</v>
      </c>
      <c r="AG7" t="s">
        <v>642</v>
      </c>
      <c r="AH7" s="3"/>
      <c r="AI7" s="6">
        <v>0</v>
      </c>
      <c r="AJ7" s="6">
        <v>0</v>
      </c>
      <c r="AM7" s="6">
        <v>0</v>
      </c>
      <c r="AN7" s="6">
        <v>0</v>
      </c>
      <c r="AO7" s="6">
        <v>1</v>
      </c>
      <c r="AQ7" s="6">
        <v>0</v>
      </c>
      <c r="AR7" s="6">
        <v>0</v>
      </c>
      <c r="AS7" s="6">
        <v>0</v>
      </c>
      <c r="AT7" s="6">
        <v>1</v>
      </c>
      <c r="AV7" s="6">
        <v>0</v>
      </c>
      <c r="AW7" s="6">
        <v>0</v>
      </c>
      <c r="AX7" s="6">
        <v>0</v>
      </c>
      <c r="AY7" s="6">
        <v>1</v>
      </c>
      <c r="AZ7" s="6">
        <v>0</v>
      </c>
      <c r="BA7" s="6">
        <v>0</v>
      </c>
      <c r="BB7" s="6">
        <v>0</v>
      </c>
      <c r="BC7" s="6">
        <v>1</v>
      </c>
      <c r="BD7" s="6">
        <v>0</v>
      </c>
      <c r="BE7" s="6">
        <v>0</v>
      </c>
      <c r="BF7" s="6">
        <v>1</v>
      </c>
      <c r="BG7" s="6">
        <v>0</v>
      </c>
      <c r="BH7" s="6">
        <v>0</v>
      </c>
      <c r="BI7" s="6">
        <v>0</v>
      </c>
      <c r="BJ7" s="6">
        <v>1</v>
      </c>
      <c r="BK7" s="6">
        <v>0</v>
      </c>
      <c r="BL7" s="6">
        <v>0</v>
      </c>
      <c r="BM7" s="6">
        <v>0</v>
      </c>
      <c r="BN7" s="6">
        <v>0</v>
      </c>
      <c r="BO7" s="6">
        <v>1</v>
      </c>
      <c r="BP7" s="6">
        <f t="shared" si="1"/>
        <v>7</v>
      </c>
      <c r="BQ7" s="3">
        <v>1</v>
      </c>
      <c r="BU7" s="3">
        <f t="shared" si="2"/>
        <v>7</v>
      </c>
    </row>
    <row r="8" spans="1:74" ht="34.5" customHeight="1" x14ac:dyDescent="0.25">
      <c r="B8" s="6">
        <v>61215</v>
      </c>
      <c r="D8" s="10" t="s">
        <v>221</v>
      </c>
      <c r="E8" s="3">
        <v>17991257</v>
      </c>
      <c r="F8" s="26" t="s">
        <v>222</v>
      </c>
      <c r="G8" s="9" t="s">
        <v>221</v>
      </c>
      <c r="H8" s="6" t="s">
        <v>4</v>
      </c>
      <c r="I8" s="6" t="s">
        <v>4</v>
      </c>
      <c r="J8" s="6" t="s">
        <v>2</v>
      </c>
      <c r="K8" s="6" t="s">
        <v>3</v>
      </c>
      <c r="L8" s="6" t="s">
        <v>3</v>
      </c>
      <c r="M8" s="6" t="s">
        <v>3</v>
      </c>
      <c r="N8" s="6" t="s">
        <v>4</v>
      </c>
      <c r="O8" s="23">
        <v>1</v>
      </c>
      <c r="P8" s="23"/>
      <c r="Q8" s="24"/>
      <c r="R8" s="23">
        <v>1</v>
      </c>
      <c r="S8" t="s">
        <v>642</v>
      </c>
      <c r="T8" t="s">
        <v>642</v>
      </c>
      <c r="U8" t="s">
        <v>642</v>
      </c>
      <c r="V8" t="s">
        <v>642</v>
      </c>
      <c r="W8" t="s">
        <v>642</v>
      </c>
      <c r="X8" t="s">
        <v>642</v>
      </c>
      <c r="Y8" t="s">
        <v>642</v>
      </c>
      <c r="Z8" s="6">
        <v>0</v>
      </c>
      <c r="AA8" s="6">
        <v>0</v>
      </c>
      <c r="AB8" s="6">
        <v>1</v>
      </c>
      <c r="AC8" s="20">
        <v>0</v>
      </c>
      <c r="AD8" s="6">
        <v>0</v>
      </c>
      <c r="AE8" s="6" t="s">
        <v>223</v>
      </c>
      <c r="AF8" s="10" t="s">
        <v>221</v>
      </c>
      <c r="AG8" t="s">
        <v>642</v>
      </c>
      <c r="AH8" s="3"/>
      <c r="AJ8" s="6">
        <v>0</v>
      </c>
      <c r="AM8" s="6">
        <v>0</v>
      </c>
      <c r="AN8" s="6">
        <v>0</v>
      </c>
      <c r="AO8" s="6">
        <v>1</v>
      </c>
      <c r="AQ8" s="6">
        <v>0</v>
      </c>
      <c r="AR8" s="6">
        <v>0</v>
      </c>
      <c r="AS8" s="6">
        <v>0</v>
      </c>
      <c r="AT8" s="6">
        <v>1</v>
      </c>
      <c r="AV8" s="6">
        <v>0</v>
      </c>
      <c r="AW8" s="6">
        <v>1</v>
      </c>
      <c r="AX8" s="6">
        <v>0</v>
      </c>
      <c r="AY8" s="6">
        <v>0</v>
      </c>
      <c r="AZ8" s="6">
        <v>0</v>
      </c>
      <c r="BA8" s="6">
        <v>0</v>
      </c>
      <c r="BB8" s="6">
        <v>1</v>
      </c>
      <c r="BC8" s="6">
        <v>0</v>
      </c>
      <c r="BD8" s="6">
        <v>0</v>
      </c>
      <c r="BE8" s="6">
        <v>0</v>
      </c>
      <c r="BF8" s="6">
        <v>1</v>
      </c>
      <c r="BG8" s="6">
        <v>0</v>
      </c>
      <c r="BH8" s="6">
        <v>0</v>
      </c>
      <c r="BI8" s="6">
        <v>0</v>
      </c>
      <c r="BJ8" s="6">
        <v>1</v>
      </c>
      <c r="BK8" s="6">
        <v>0</v>
      </c>
      <c r="BL8" s="6">
        <v>0</v>
      </c>
      <c r="BM8" s="6">
        <v>0</v>
      </c>
      <c r="BN8" s="6">
        <v>0</v>
      </c>
      <c r="BO8" s="6">
        <v>1</v>
      </c>
      <c r="BP8" s="6">
        <f t="shared" si="1"/>
        <v>7</v>
      </c>
      <c r="BQ8" s="3">
        <v>1</v>
      </c>
      <c r="BU8" s="3">
        <f t="shared" si="2"/>
        <v>7</v>
      </c>
    </row>
    <row r="9" spans="1:74" ht="24" customHeight="1" x14ac:dyDescent="0.25">
      <c r="B9" s="6">
        <v>61215</v>
      </c>
      <c r="D9" s="10" t="s">
        <v>239</v>
      </c>
      <c r="E9" s="3">
        <v>7347074</v>
      </c>
      <c r="F9" s="26" t="s">
        <v>240</v>
      </c>
      <c r="G9" s="9" t="s">
        <v>239</v>
      </c>
      <c r="H9" s="6" t="s">
        <v>4</v>
      </c>
      <c r="I9" s="6" t="s">
        <v>4</v>
      </c>
      <c r="J9" s="6" t="s">
        <v>3</v>
      </c>
      <c r="K9" s="6" t="s">
        <v>3</v>
      </c>
      <c r="L9" s="6" t="s">
        <v>4</v>
      </c>
      <c r="M9" s="6" t="s">
        <v>3</v>
      </c>
      <c r="N9" s="6" t="s">
        <v>4</v>
      </c>
      <c r="O9" s="23">
        <v>1</v>
      </c>
      <c r="P9" s="23"/>
      <c r="Q9" s="24"/>
      <c r="R9" s="23">
        <v>1</v>
      </c>
      <c r="S9" t="s">
        <v>642</v>
      </c>
      <c r="T9" t="s">
        <v>642</v>
      </c>
      <c r="U9" t="s">
        <v>642</v>
      </c>
      <c r="V9" t="s">
        <v>642</v>
      </c>
      <c r="W9" t="s">
        <v>642</v>
      </c>
      <c r="X9" t="s">
        <v>642</v>
      </c>
      <c r="Y9" t="s">
        <v>642</v>
      </c>
      <c r="Z9" s="6">
        <v>0</v>
      </c>
      <c r="AA9" s="6">
        <v>0</v>
      </c>
      <c r="AB9" s="6">
        <v>0</v>
      </c>
      <c r="AC9" s="20">
        <v>1</v>
      </c>
      <c r="AD9" s="6">
        <v>0</v>
      </c>
      <c r="AE9" s="3" t="s">
        <v>241</v>
      </c>
      <c r="AF9" s="10" t="s">
        <v>239</v>
      </c>
      <c r="AG9" t="s">
        <v>642</v>
      </c>
      <c r="AH9" s="3"/>
      <c r="AJ9" s="6">
        <v>0</v>
      </c>
      <c r="AM9" s="6">
        <v>0</v>
      </c>
      <c r="AN9" s="6">
        <v>0</v>
      </c>
      <c r="AO9" s="6">
        <v>1</v>
      </c>
      <c r="AQ9" s="6">
        <v>0</v>
      </c>
      <c r="AR9" s="6">
        <v>0</v>
      </c>
      <c r="AS9" s="6">
        <v>0</v>
      </c>
      <c r="AT9" s="6">
        <v>1</v>
      </c>
      <c r="AV9" s="6">
        <v>0</v>
      </c>
      <c r="AW9" s="6">
        <v>0</v>
      </c>
      <c r="AX9" s="6">
        <v>1</v>
      </c>
      <c r="AY9" s="6">
        <v>0</v>
      </c>
      <c r="AZ9" s="6">
        <v>0</v>
      </c>
      <c r="BA9" s="6">
        <v>0</v>
      </c>
      <c r="BB9" s="6">
        <v>1</v>
      </c>
      <c r="BC9" s="6">
        <v>0</v>
      </c>
      <c r="BD9" s="6">
        <v>0</v>
      </c>
      <c r="BE9" s="6">
        <v>0</v>
      </c>
      <c r="BF9" s="6">
        <v>0</v>
      </c>
      <c r="BG9" s="6">
        <v>1</v>
      </c>
      <c r="BH9" s="6">
        <v>0</v>
      </c>
      <c r="BI9" s="6">
        <v>0</v>
      </c>
      <c r="BJ9" s="6">
        <v>1</v>
      </c>
      <c r="BK9" s="6">
        <v>0</v>
      </c>
      <c r="BL9" s="6">
        <v>0</v>
      </c>
      <c r="BM9" s="6">
        <v>0</v>
      </c>
      <c r="BN9" s="6">
        <v>0</v>
      </c>
      <c r="BO9" s="6">
        <v>1</v>
      </c>
      <c r="BP9" s="6">
        <f t="shared" si="1"/>
        <v>7</v>
      </c>
      <c r="BQ9" s="3">
        <v>1</v>
      </c>
      <c r="BU9" s="3">
        <f t="shared" si="2"/>
        <v>7</v>
      </c>
    </row>
    <row r="10" spans="1:74" ht="24" customHeight="1" x14ac:dyDescent="0.25">
      <c r="B10" s="6">
        <v>61215</v>
      </c>
      <c r="C10" s="7"/>
      <c r="D10" s="15" t="s">
        <v>262</v>
      </c>
      <c r="E10" s="16">
        <v>19672180</v>
      </c>
      <c r="F10" s="17" t="s">
        <v>263</v>
      </c>
      <c r="G10" s="9" t="s">
        <v>262</v>
      </c>
      <c r="H10" s="7" t="s">
        <v>3</v>
      </c>
      <c r="I10" s="6" t="s">
        <v>4</v>
      </c>
      <c r="J10" s="6" t="s">
        <v>4</v>
      </c>
      <c r="K10" s="7" t="s">
        <v>3</v>
      </c>
      <c r="L10" s="6" t="s">
        <v>3</v>
      </c>
      <c r="M10" s="6" t="s">
        <v>3</v>
      </c>
      <c r="N10" s="7" t="s">
        <v>3</v>
      </c>
      <c r="O10" s="71">
        <v>1</v>
      </c>
      <c r="P10" s="71"/>
      <c r="Q10" s="72"/>
      <c r="R10" s="71">
        <v>1</v>
      </c>
      <c r="S10" t="s">
        <v>642</v>
      </c>
      <c r="T10" t="s">
        <v>642</v>
      </c>
      <c r="U10" t="s">
        <v>642</v>
      </c>
      <c r="V10" t="s">
        <v>642</v>
      </c>
      <c r="W10" t="s">
        <v>642</v>
      </c>
      <c r="X10" t="s">
        <v>642</v>
      </c>
      <c r="Y10" t="s">
        <v>642</v>
      </c>
      <c r="Z10" s="7">
        <v>1</v>
      </c>
      <c r="AA10" s="6">
        <v>0</v>
      </c>
      <c r="AB10" s="6">
        <v>1</v>
      </c>
      <c r="AC10" s="20">
        <v>0</v>
      </c>
      <c r="AD10" s="6">
        <v>1</v>
      </c>
      <c r="AE10" s="7" t="s">
        <v>264</v>
      </c>
      <c r="AF10" s="15" t="s">
        <v>262</v>
      </c>
      <c r="AG10" t="s">
        <v>642</v>
      </c>
      <c r="AH10" s="3"/>
      <c r="AI10" s="7"/>
      <c r="AJ10" s="7">
        <v>0</v>
      </c>
      <c r="AM10" s="6">
        <v>0</v>
      </c>
      <c r="AN10" s="6">
        <v>1</v>
      </c>
      <c r="AO10" s="6">
        <v>0</v>
      </c>
      <c r="AQ10" s="6">
        <v>0</v>
      </c>
      <c r="AR10" s="6">
        <v>0</v>
      </c>
      <c r="AS10" s="6">
        <v>0</v>
      </c>
      <c r="AT10" s="6">
        <v>1</v>
      </c>
      <c r="AV10" s="6">
        <v>0</v>
      </c>
      <c r="AW10" s="6">
        <v>0</v>
      </c>
      <c r="AX10" s="6">
        <v>1</v>
      </c>
      <c r="AY10" s="6">
        <v>0</v>
      </c>
      <c r="AZ10" s="6">
        <v>0</v>
      </c>
      <c r="BA10" s="6">
        <v>0</v>
      </c>
      <c r="BB10" s="6">
        <v>1</v>
      </c>
      <c r="BC10" s="6">
        <v>0</v>
      </c>
      <c r="BD10" s="6">
        <v>0</v>
      </c>
      <c r="BE10" s="6">
        <v>0</v>
      </c>
      <c r="BF10" s="6">
        <v>1</v>
      </c>
      <c r="BG10" s="6">
        <v>0</v>
      </c>
      <c r="BH10" s="6">
        <v>0</v>
      </c>
      <c r="BI10" s="6">
        <v>0</v>
      </c>
      <c r="BJ10" s="6">
        <v>1</v>
      </c>
      <c r="BK10" s="6">
        <v>0</v>
      </c>
      <c r="BL10" s="6">
        <v>0</v>
      </c>
      <c r="BM10" s="6">
        <v>0</v>
      </c>
      <c r="BN10" s="6">
        <v>1</v>
      </c>
      <c r="BO10" s="6">
        <v>0</v>
      </c>
      <c r="BP10" s="6">
        <f t="shared" si="1"/>
        <v>7</v>
      </c>
      <c r="BQ10" s="3">
        <v>1</v>
      </c>
      <c r="BU10" s="3">
        <f t="shared" si="2"/>
        <v>7</v>
      </c>
    </row>
    <row r="11" spans="1:74" ht="24" customHeight="1" x14ac:dyDescent="0.25">
      <c r="B11" s="6">
        <v>61215</v>
      </c>
      <c r="D11" s="10" t="s">
        <v>308</v>
      </c>
      <c r="E11" s="16">
        <v>22990178</v>
      </c>
      <c r="F11" s="76" t="s">
        <v>309</v>
      </c>
      <c r="G11" s="9" t="s">
        <v>308</v>
      </c>
      <c r="H11" s="6" t="s">
        <v>3</v>
      </c>
      <c r="I11" s="6" t="s">
        <v>3</v>
      </c>
      <c r="J11" s="6" t="s">
        <v>2</v>
      </c>
      <c r="K11" s="6" t="s">
        <v>3</v>
      </c>
      <c r="L11" s="6" t="s">
        <v>3</v>
      </c>
      <c r="M11" s="6" t="s">
        <v>3</v>
      </c>
      <c r="N11" s="6" t="s">
        <v>3</v>
      </c>
      <c r="O11" s="32">
        <v>1</v>
      </c>
      <c r="R11" s="32">
        <v>1</v>
      </c>
      <c r="S11" t="s">
        <v>642</v>
      </c>
      <c r="T11" t="s">
        <v>642</v>
      </c>
      <c r="U11" t="s">
        <v>642</v>
      </c>
      <c r="V11" t="s">
        <v>642</v>
      </c>
      <c r="W11" t="s">
        <v>642</v>
      </c>
      <c r="X11" t="s">
        <v>642</v>
      </c>
      <c r="Y11" t="s">
        <v>642</v>
      </c>
      <c r="Z11" s="6">
        <v>1</v>
      </c>
      <c r="AA11" s="6">
        <v>0</v>
      </c>
      <c r="AB11" s="6">
        <v>1</v>
      </c>
      <c r="AC11" s="20">
        <v>0</v>
      </c>
      <c r="AD11" s="6">
        <v>1</v>
      </c>
      <c r="AE11" s="6" t="s">
        <v>310</v>
      </c>
      <c r="AF11" s="10" t="s">
        <v>308</v>
      </c>
      <c r="AG11" t="s">
        <v>642</v>
      </c>
      <c r="AH11" s="3"/>
      <c r="AI11" s="6">
        <v>1</v>
      </c>
      <c r="AJ11" s="6">
        <v>1</v>
      </c>
      <c r="AM11" s="6">
        <v>0</v>
      </c>
      <c r="AN11" s="6">
        <v>1</v>
      </c>
      <c r="AO11" s="6">
        <v>0</v>
      </c>
      <c r="AQ11" s="6">
        <v>0</v>
      </c>
      <c r="AR11" s="6">
        <v>0</v>
      </c>
      <c r="AS11" s="6">
        <v>1</v>
      </c>
      <c r="AT11" s="6">
        <v>0</v>
      </c>
      <c r="AV11" s="6">
        <v>0</v>
      </c>
      <c r="AW11" s="6">
        <v>1</v>
      </c>
      <c r="AX11" s="6">
        <v>0</v>
      </c>
      <c r="AY11" s="6">
        <v>0</v>
      </c>
      <c r="AZ11" s="6">
        <v>0</v>
      </c>
      <c r="BA11" s="6">
        <v>0</v>
      </c>
      <c r="BB11" s="6">
        <v>1</v>
      </c>
      <c r="BC11" s="6">
        <v>0</v>
      </c>
      <c r="BD11" s="6">
        <v>0</v>
      </c>
      <c r="BE11" s="6">
        <v>0</v>
      </c>
      <c r="BF11" s="6">
        <v>1</v>
      </c>
      <c r="BG11" s="6">
        <v>0</v>
      </c>
      <c r="BH11" s="6">
        <v>0</v>
      </c>
      <c r="BI11" s="6">
        <v>0</v>
      </c>
      <c r="BJ11" s="6">
        <v>1</v>
      </c>
      <c r="BK11" s="6">
        <v>0</v>
      </c>
      <c r="BL11" s="6">
        <v>0</v>
      </c>
      <c r="BM11" s="6">
        <v>0</v>
      </c>
      <c r="BN11" s="6">
        <v>1</v>
      </c>
      <c r="BO11" s="6">
        <v>0</v>
      </c>
      <c r="BP11" s="6">
        <f t="shared" si="1"/>
        <v>7</v>
      </c>
      <c r="BQ11" s="3">
        <v>1</v>
      </c>
      <c r="BU11" s="3">
        <f t="shared" si="2"/>
        <v>7</v>
      </c>
    </row>
    <row r="12" spans="1:74" ht="24" customHeight="1" x14ac:dyDescent="0.25">
      <c r="B12" s="6">
        <v>61215</v>
      </c>
      <c r="D12" s="10" t="s">
        <v>313</v>
      </c>
      <c r="E12" s="16">
        <v>7618736</v>
      </c>
      <c r="F12" s="17" t="s">
        <v>314</v>
      </c>
      <c r="G12" s="9" t="s">
        <v>313</v>
      </c>
      <c r="H12" s="6" t="s">
        <v>4</v>
      </c>
      <c r="I12" s="6" t="s">
        <v>4</v>
      </c>
      <c r="J12" s="6" t="s">
        <v>3</v>
      </c>
      <c r="K12" s="6" t="s">
        <v>4</v>
      </c>
      <c r="L12" s="6" t="s">
        <v>3</v>
      </c>
      <c r="M12" s="6" t="s">
        <v>3</v>
      </c>
      <c r="N12" s="6" t="s">
        <v>4</v>
      </c>
      <c r="O12" s="32">
        <v>1</v>
      </c>
      <c r="R12" s="32">
        <v>1</v>
      </c>
      <c r="S12" t="s">
        <v>642</v>
      </c>
      <c r="T12" t="s">
        <v>642</v>
      </c>
      <c r="U12" t="s">
        <v>642</v>
      </c>
      <c r="V12" t="s">
        <v>642</v>
      </c>
      <c r="W12" t="s">
        <v>642</v>
      </c>
      <c r="X12" t="s">
        <v>642</v>
      </c>
      <c r="Y12" t="s">
        <v>642</v>
      </c>
      <c r="Z12" s="6">
        <v>0</v>
      </c>
      <c r="AA12" s="6">
        <v>0</v>
      </c>
      <c r="AB12" s="6">
        <v>1</v>
      </c>
      <c r="AC12" s="20">
        <v>0</v>
      </c>
      <c r="AD12" s="6">
        <v>0</v>
      </c>
      <c r="AE12" s="3" t="s">
        <v>315</v>
      </c>
      <c r="AF12" s="10" t="s">
        <v>313</v>
      </c>
      <c r="AG12" t="s">
        <v>642</v>
      </c>
      <c r="AH12" s="3"/>
      <c r="AI12" s="6">
        <v>1</v>
      </c>
      <c r="AJ12" s="6">
        <v>1</v>
      </c>
      <c r="AM12" s="6">
        <v>0</v>
      </c>
      <c r="AN12" s="6">
        <v>0</v>
      </c>
      <c r="AO12" s="6">
        <v>1</v>
      </c>
      <c r="AQ12" s="6">
        <v>0</v>
      </c>
      <c r="AR12" s="6">
        <v>0</v>
      </c>
      <c r="AS12" s="6">
        <v>0</v>
      </c>
      <c r="AT12" s="6">
        <v>1</v>
      </c>
      <c r="AV12" s="6">
        <v>0</v>
      </c>
      <c r="AW12" s="6">
        <v>0</v>
      </c>
      <c r="AX12" s="6">
        <v>1</v>
      </c>
      <c r="AY12" s="6">
        <v>0</v>
      </c>
      <c r="AZ12" s="6">
        <v>0</v>
      </c>
      <c r="BA12" s="6">
        <v>0</v>
      </c>
      <c r="BB12" s="6">
        <v>0</v>
      </c>
      <c r="BC12" s="6">
        <v>1</v>
      </c>
      <c r="BD12" s="6">
        <v>0</v>
      </c>
      <c r="BE12" s="6">
        <v>0</v>
      </c>
      <c r="BF12" s="6">
        <v>1</v>
      </c>
      <c r="BG12" s="6">
        <v>0</v>
      </c>
      <c r="BH12" s="6">
        <v>0</v>
      </c>
      <c r="BI12" s="6">
        <v>0</v>
      </c>
      <c r="BJ12" s="6">
        <v>1</v>
      </c>
      <c r="BK12" s="6">
        <v>0</v>
      </c>
      <c r="BL12" s="6">
        <v>0</v>
      </c>
      <c r="BM12" s="6">
        <v>0</v>
      </c>
      <c r="BN12" s="6">
        <v>0</v>
      </c>
      <c r="BO12" s="6">
        <v>1</v>
      </c>
      <c r="BP12" s="6">
        <f t="shared" si="1"/>
        <v>7</v>
      </c>
      <c r="BQ12" s="3">
        <v>1</v>
      </c>
      <c r="BU12" s="3">
        <f t="shared" si="2"/>
        <v>7</v>
      </c>
    </row>
    <row r="13" spans="1:74" ht="24" customHeight="1" x14ac:dyDescent="0.25">
      <c r="B13" s="6">
        <v>61215</v>
      </c>
      <c r="D13" s="10" t="s">
        <v>320</v>
      </c>
      <c r="E13" s="1">
        <v>8874913</v>
      </c>
      <c r="F13" s="17" t="s">
        <v>321</v>
      </c>
      <c r="G13" s="9" t="s">
        <v>320</v>
      </c>
      <c r="H13" s="6" t="s">
        <v>3</v>
      </c>
      <c r="I13" s="7" t="s">
        <v>4</v>
      </c>
      <c r="J13" s="6" t="s">
        <v>3</v>
      </c>
      <c r="K13" s="6" t="s">
        <v>4</v>
      </c>
      <c r="L13" s="6" t="s">
        <v>3</v>
      </c>
      <c r="M13" s="6" t="s">
        <v>3</v>
      </c>
      <c r="N13" s="6" t="s">
        <v>4</v>
      </c>
      <c r="O13" s="32">
        <v>1</v>
      </c>
      <c r="R13" s="32">
        <v>1</v>
      </c>
      <c r="S13" t="s">
        <v>642</v>
      </c>
      <c r="T13" t="s">
        <v>642</v>
      </c>
      <c r="U13" t="s">
        <v>642</v>
      </c>
      <c r="V13" t="s">
        <v>642</v>
      </c>
      <c r="W13" t="s">
        <v>642</v>
      </c>
      <c r="X13" t="s">
        <v>642</v>
      </c>
      <c r="Y13" t="s">
        <v>642</v>
      </c>
      <c r="Z13" s="6">
        <v>0</v>
      </c>
      <c r="AA13" s="6">
        <v>0</v>
      </c>
      <c r="AB13" s="6">
        <v>0</v>
      </c>
      <c r="AC13" s="20">
        <v>1</v>
      </c>
      <c r="AD13" s="6">
        <v>0</v>
      </c>
      <c r="AE13" s="3" t="s">
        <v>322</v>
      </c>
      <c r="AF13" s="10" t="s">
        <v>320</v>
      </c>
      <c r="AG13" t="s">
        <v>642</v>
      </c>
      <c r="AH13" s="3"/>
      <c r="AI13" s="10">
        <v>0</v>
      </c>
      <c r="AJ13" s="6">
        <v>0</v>
      </c>
      <c r="AM13" s="6">
        <v>0</v>
      </c>
      <c r="AN13" s="6">
        <v>1</v>
      </c>
      <c r="AO13" s="6">
        <v>0</v>
      </c>
      <c r="AQ13" s="6">
        <v>0</v>
      </c>
      <c r="AR13" s="6">
        <v>0</v>
      </c>
      <c r="AS13" s="6">
        <v>0</v>
      </c>
      <c r="AT13" s="6">
        <v>1</v>
      </c>
      <c r="AV13" s="6">
        <v>0</v>
      </c>
      <c r="AW13" s="6">
        <v>0</v>
      </c>
      <c r="AX13" s="6">
        <v>1</v>
      </c>
      <c r="AY13" s="6">
        <v>0</v>
      </c>
      <c r="AZ13" s="6">
        <v>0</v>
      </c>
      <c r="BA13" s="6">
        <v>0</v>
      </c>
      <c r="BB13" s="6">
        <v>0</v>
      </c>
      <c r="BC13" s="6">
        <v>1</v>
      </c>
      <c r="BD13" s="6">
        <v>0</v>
      </c>
      <c r="BE13" s="6">
        <v>0</v>
      </c>
      <c r="BF13" s="6">
        <v>1</v>
      </c>
      <c r="BG13" s="6">
        <v>0</v>
      </c>
      <c r="BH13" s="6">
        <v>0</v>
      </c>
      <c r="BI13" s="6">
        <v>0</v>
      </c>
      <c r="BJ13" s="6">
        <v>1</v>
      </c>
      <c r="BK13" s="6">
        <v>0</v>
      </c>
      <c r="BL13" s="6">
        <v>0</v>
      </c>
      <c r="BM13" s="6">
        <v>0</v>
      </c>
      <c r="BN13" s="6">
        <v>0</v>
      </c>
      <c r="BO13" s="6">
        <v>1</v>
      </c>
      <c r="BP13" s="6">
        <f t="shared" si="1"/>
        <v>7</v>
      </c>
      <c r="BQ13" s="3">
        <v>1</v>
      </c>
      <c r="BU13" s="3">
        <f t="shared" si="2"/>
        <v>7</v>
      </c>
    </row>
    <row r="14" spans="1:74" ht="24" customHeight="1" x14ac:dyDescent="0.25">
      <c r="B14" s="6">
        <v>61215</v>
      </c>
      <c r="D14" s="15" t="s">
        <v>331</v>
      </c>
      <c r="E14" s="16">
        <v>25593710</v>
      </c>
      <c r="F14" s="17" t="s">
        <v>332</v>
      </c>
      <c r="G14" s="9" t="s">
        <v>331</v>
      </c>
      <c r="H14" s="6" t="s">
        <v>3</v>
      </c>
      <c r="I14" s="6" t="s">
        <v>4</v>
      </c>
      <c r="J14" s="6" t="s">
        <v>2</v>
      </c>
      <c r="K14" s="6" t="s">
        <v>4</v>
      </c>
      <c r="L14" s="6" t="s">
        <v>3</v>
      </c>
      <c r="M14" s="6" t="s">
        <v>3</v>
      </c>
      <c r="N14" s="6" t="s">
        <v>4</v>
      </c>
      <c r="O14" s="32">
        <v>1</v>
      </c>
      <c r="R14" s="32">
        <v>1</v>
      </c>
      <c r="S14" t="s">
        <v>642</v>
      </c>
      <c r="T14" t="s">
        <v>642</v>
      </c>
      <c r="U14" t="s">
        <v>642</v>
      </c>
      <c r="V14" t="s">
        <v>642</v>
      </c>
      <c r="W14" t="s">
        <v>642</v>
      </c>
      <c r="X14" t="s">
        <v>642</v>
      </c>
      <c r="Y14" t="s">
        <v>642</v>
      </c>
      <c r="Z14" s="6">
        <v>0</v>
      </c>
      <c r="AA14" s="6">
        <v>0</v>
      </c>
      <c r="AB14" s="6">
        <v>1</v>
      </c>
      <c r="AC14" s="20">
        <v>0</v>
      </c>
      <c r="AD14" s="6">
        <v>0</v>
      </c>
      <c r="AE14" s="6" t="s">
        <v>333</v>
      </c>
      <c r="AF14" s="10" t="s">
        <v>331</v>
      </c>
      <c r="AG14" t="s">
        <v>642</v>
      </c>
      <c r="AH14" s="77"/>
      <c r="AI14" s="10">
        <v>1</v>
      </c>
      <c r="AJ14" s="6">
        <v>1</v>
      </c>
      <c r="AM14" s="6">
        <v>0</v>
      </c>
      <c r="AN14" s="6">
        <v>1</v>
      </c>
      <c r="AO14" s="6">
        <v>0</v>
      </c>
      <c r="AQ14" s="6">
        <v>0</v>
      </c>
      <c r="AR14" s="6">
        <v>0</v>
      </c>
      <c r="AS14" s="6">
        <v>0</v>
      </c>
      <c r="AT14" s="6">
        <v>1</v>
      </c>
      <c r="AV14" s="6">
        <v>0</v>
      </c>
      <c r="AW14" s="6">
        <v>1</v>
      </c>
      <c r="AX14" s="6">
        <v>0</v>
      </c>
      <c r="AY14" s="6">
        <v>0</v>
      </c>
      <c r="AZ14" s="6">
        <v>0</v>
      </c>
      <c r="BA14" s="6">
        <v>0</v>
      </c>
      <c r="BB14" s="6">
        <v>0</v>
      </c>
      <c r="BC14" s="6">
        <v>1</v>
      </c>
      <c r="BD14" s="6">
        <v>0</v>
      </c>
      <c r="BE14" s="6">
        <v>0</v>
      </c>
      <c r="BF14" s="6">
        <v>1</v>
      </c>
      <c r="BG14" s="6">
        <v>0</v>
      </c>
      <c r="BH14" s="6">
        <v>0</v>
      </c>
      <c r="BI14" s="6">
        <v>0</v>
      </c>
      <c r="BJ14" s="6">
        <v>1</v>
      </c>
      <c r="BK14" s="6">
        <v>0</v>
      </c>
      <c r="BL14" s="6">
        <v>0</v>
      </c>
      <c r="BM14" s="6">
        <v>0</v>
      </c>
      <c r="BN14" s="6">
        <v>0</v>
      </c>
      <c r="BO14" s="6">
        <v>1</v>
      </c>
      <c r="BP14" s="6">
        <f t="shared" si="1"/>
        <v>7</v>
      </c>
      <c r="BQ14" s="3">
        <v>1</v>
      </c>
      <c r="BU14" s="3">
        <f t="shared" si="2"/>
        <v>7</v>
      </c>
      <c r="BV14" s="3">
        <v>1</v>
      </c>
    </row>
    <row r="15" spans="1:74" ht="24" customHeight="1" x14ac:dyDescent="0.25">
      <c r="B15" s="6">
        <v>61215</v>
      </c>
      <c r="D15" s="10" t="s">
        <v>339</v>
      </c>
      <c r="E15" s="16"/>
      <c r="F15" s="17" t="s">
        <v>340</v>
      </c>
      <c r="G15" s="9" t="s">
        <v>339</v>
      </c>
      <c r="H15" s="6" t="s">
        <v>3</v>
      </c>
      <c r="I15" s="6" t="s">
        <v>3</v>
      </c>
      <c r="J15" s="6" t="s">
        <v>4</v>
      </c>
      <c r="K15" s="6" t="s">
        <v>3</v>
      </c>
      <c r="L15" s="6" t="s">
        <v>3</v>
      </c>
      <c r="M15" s="6" t="s">
        <v>3</v>
      </c>
      <c r="N15" s="6" t="s">
        <v>4</v>
      </c>
      <c r="O15" s="32">
        <v>1</v>
      </c>
      <c r="R15" s="32">
        <v>1</v>
      </c>
      <c r="S15" t="s">
        <v>642</v>
      </c>
      <c r="T15" t="s">
        <v>642</v>
      </c>
      <c r="U15" t="s">
        <v>642</v>
      </c>
      <c r="V15" t="s">
        <v>642</v>
      </c>
      <c r="W15" t="s">
        <v>642</v>
      </c>
      <c r="X15" t="s">
        <v>642</v>
      </c>
      <c r="Y15" t="s">
        <v>642</v>
      </c>
      <c r="Z15" s="28">
        <v>0</v>
      </c>
      <c r="AA15" s="6">
        <v>0</v>
      </c>
      <c r="AB15" s="6">
        <v>1</v>
      </c>
      <c r="AC15" s="20">
        <v>0</v>
      </c>
      <c r="AD15" s="6">
        <v>1</v>
      </c>
      <c r="AE15" s="6" t="s">
        <v>342</v>
      </c>
      <c r="AF15" s="10" t="s">
        <v>339</v>
      </c>
      <c r="AG15" t="s">
        <v>642</v>
      </c>
      <c r="AH15" s="75"/>
      <c r="AI15" s="10">
        <v>0</v>
      </c>
      <c r="AJ15" s="6">
        <v>0</v>
      </c>
      <c r="AM15" s="6">
        <v>0</v>
      </c>
      <c r="AN15" s="6">
        <v>1</v>
      </c>
      <c r="AO15" s="6">
        <v>0</v>
      </c>
      <c r="AQ15" s="6">
        <v>0</v>
      </c>
      <c r="AR15" s="6">
        <v>0</v>
      </c>
      <c r="AS15" s="6">
        <v>1</v>
      </c>
      <c r="AT15" s="6">
        <v>0</v>
      </c>
      <c r="AV15" s="6">
        <v>0</v>
      </c>
      <c r="AW15" s="6">
        <v>0</v>
      </c>
      <c r="AX15" s="6">
        <v>0</v>
      </c>
      <c r="AY15" s="6">
        <v>1</v>
      </c>
      <c r="AZ15" s="6">
        <v>0</v>
      </c>
      <c r="BA15" s="6">
        <v>0</v>
      </c>
      <c r="BB15" s="6">
        <v>1</v>
      </c>
      <c r="BC15" s="6">
        <v>0</v>
      </c>
      <c r="BD15" s="6">
        <v>0</v>
      </c>
      <c r="BE15" s="6">
        <v>0</v>
      </c>
      <c r="BF15" s="6">
        <v>1</v>
      </c>
      <c r="BG15" s="6">
        <v>0</v>
      </c>
      <c r="BH15" s="6">
        <v>0</v>
      </c>
      <c r="BI15" s="6">
        <v>0</v>
      </c>
      <c r="BJ15" s="6">
        <v>1</v>
      </c>
      <c r="BK15" s="6">
        <v>0</v>
      </c>
      <c r="BL15" s="6">
        <v>0</v>
      </c>
      <c r="BM15" s="6">
        <v>0</v>
      </c>
      <c r="BN15" s="6">
        <v>0</v>
      </c>
      <c r="BO15" s="6">
        <v>1</v>
      </c>
      <c r="BP15" s="6">
        <f t="shared" si="1"/>
        <v>7</v>
      </c>
      <c r="BQ15" s="3">
        <v>1</v>
      </c>
      <c r="BU15" s="3">
        <f t="shared" si="2"/>
        <v>7</v>
      </c>
      <c r="BV15" s="3">
        <v>1</v>
      </c>
    </row>
    <row r="16" spans="1:74" ht="24" customHeight="1" x14ac:dyDescent="0.25">
      <c r="B16" s="6">
        <v>61215</v>
      </c>
      <c r="D16" s="10" t="s">
        <v>377</v>
      </c>
      <c r="E16" s="16">
        <v>12803261</v>
      </c>
      <c r="F16" s="17" t="s">
        <v>378</v>
      </c>
      <c r="G16" s="9" t="s">
        <v>377</v>
      </c>
      <c r="H16" s="6" t="s">
        <v>3</v>
      </c>
      <c r="I16" s="6" t="s">
        <v>4</v>
      </c>
      <c r="J16" s="6" t="s">
        <v>4</v>
      </c>
      <c r="K16" s="6" t="s">
        <v>4</v>
      </c>
      <c r="L16" s="6" t="s">
        <v>3</v>
      </c>
      <c r="M16" s="6" t="s">
        <v>3</v>
      </c>
      <c r="N16" s="6" t="s">
        <v>4</v>
      </c>
      <c r="O16" s="32">
        <v>1</v>
      </c>
      <c r="R16" s="32">
        <v>1</v>
      </c>
      <c r="S16" t="s">
        <v>642</v>
      </c>
      <c r="T16" t="s">
        <v>642</v>
      </c>
      <c r="U16" t="s">
        <v>642</v>
      </c>
      <c r="V16" t="s">
        <v>642</v>
      </c>
      <c r="W16" t="s">
        <v>642</v>
      </c>
      <c r="X16" t="s">
        <v>642</v>
      </c>
      <c r="Y16" t="s">
        <v>642</v>
      </c>
      <c r="Z16" s="6">
        <v>0</v>
      </c>
      <c r="AA16" s="6">
        <v>0</v>
      </c>
      <c r="AB16" s="6">
        <v>1</v>
      </c>
      <c r="AC16" s="20">
        <v>0</v>
      </c>
      <c r="AD16" s="6">
        <v>0</v>
      </c>
      <c r="AE16" s="6" t="s">
        <v>379</v>
      </c>
      <c r="AF16" s="10" t="s">
        <v>377</v>
      </c>
      <c r="AG16" t="s">
        <v>642</v>
      </c>
      <c r="AH16" s="21"/>
      <c r="AI16" s="10">
        <v>1</v>
      </c>
      <c r="AJ16" s="6">
        <v>1</v>
      </c>
      <c r="AM16" s="6">
        <v>0</v>
      </c>
      <c r="AN16" s="6">
        <v>1</v>
      </c>
      <c r="AO16" s="6">
        <v>0</v>
      </c>
      <c r="AQ16" s="6">
        <v>0</v>
      </c>
      <c r="AR16" s="6">
        <v>0</v>
      </c>
      <c r="AS16" s="6">
        <v>0</v>
      </c>
      <c r="AT16" s="6">
        <v>1</v>
      </c>
      <c r="AV16" s="6">
        <v>0</v>
      </c>
      <c r="AW16" s="6">
        <v>0</v>
      </c>
      <c r="AX16" s="6">
        <v>0</v>
      </c>
      <c r="AY16" s="6">
        <v>1</v>
      </c>
      <c r="AZ16" s="6">
        <v>0</v>
      </c>
      <c r="BA16" s="6">
        <v>0</v>
      </c>
      <c r="BB16" s="6">
        <v>0</v>
      </c>
      <c r="BC16" s="6">
        <v>1</v>
      </c>
      <c r="BD16" s="6">
        <v>0</v>
      </c>
      <c r="BE16" s="6">
        <v>0</v>
      </c>
      <c r="BF16" s="6">
        <v>1</v>
      </c>
      <c r="BG16" s="6">
        <v>0</v>
      </c>
      <c r="BH16" s="6">
        <v>0</v>
      </c>
      <c r="BI16" s="6">
        <v>0</v>
      </c>
      <c r="BJ16" s="6">
        <v>1</v>
      </c>
      <c r="BK16" s="6">
        <v>0</v>
      </c>
      <c r="BL16" s="6">
        <v>0</v>
      </c>
      <c r="BM16" s="6">
        <v>0</v>
      </c>
      <c r="BN16" s="6">
        <v>0</v>
      </c>
      <c r="BO16" s="6">
        <v>1</v>
      </c>
      <c r="BP16" s="6">
        <f t="shared" si="1"/>
        <v>7</v>
      </c>
      <c r="BQ16" s="3">
        <v>1</v>
      </c>
      <c r="BU16" s="3">
        <f t="shared" si="2"/>
        <v>7</v>
      </c>
      <c r="BV16" s="3">
        <v>1</v>
      </c>
    </row>
    <row r="17" spans="2:74" ht="24" customHeight="1" x14ac:dyDescent="0.25">
      <c r="B17" s="6">
        <v>61215</v>
      </c>
      <c r="D17" s="10" t="s">
        <v>388</v>
      </c>
      <c r="E17" s="16">
        <v>3756056</v>
      </c>
      <c r="F17" s="17" t="s">
        <v>389</v>
      </c>
      <c r="G17" s="9" t="s">
        <v>388</v>
      </c>
      <c r="H17" s="6" t="s">
        <v>2</v>
      </c>
      <c r="I17" s="6" t="s">
        <v>2</v>
      </c>
      <c r="J17" s="6" t="s">
        <v>2</v>
      </c>
      <c r="K17" s="6" t="s">
        <v>2</v>
      </c>
      <c r="L17" s="6" t="s">
        <v>3</v>
      </c>
      <c r="M17" s="6" t="s">
        <v>3</v>
      </c>
      <c r="N17" s="6" t="s">
        <v>3</v>
      </c>
      <c r="O17" s="32">
        <v>1</v>
      </c>
      <c r="R17" s="32">
        <v>1</v>
      </c>
      <c r="S17" t="s">
        <v>642</v>
      </c>
      <c r="T17" t="s">
        <v>642</v>
      </c>
      <c r="U17" t="s">
        <v>642</v>
      </c>
      <c r="V17" t="s">
        <v>642</v>
      </c>
      <c r="W17" t="s">
        <v>642</v>
      </c>
      <c r="X17" t="s">
        <v>642</v>
      </c>
      <c r="Y17" t="s">
        <v>642</v>
      </c>
      <c r="Z17" s="6">
        <v>1</v>
      </c>
      <c r="AA17" s="6">
        <v>0</v>
      </c>
      <c r="AB17" s="6">
        <v>1</v>
      </c>
      <c r="AC17" s="20">
        <v>0</v>
      </c>
      <c r="AD17" s="6">
        <v>1</v>
      </c>
      <c r="AE17" s="9" t="s">
        <v>390</v>
      </c>
      <c r="AF17" s="10" t="s">
        <v>388</v>
      </c>
      <c r="AG17" t="s">
        <v>642</v>
      </c>
      <c r="AH17" s="3"/>
      <c r="AI17" s="10">
        <v>0</v>
      </c>
      <c r="AJ17" s="6">
        <v>0</v>
      </c>
      <c r="AM17" s="6">
        <v>1</v>
      </c>
      <c r="AN17" s="6">
        <v>0</v>
      </c>
      <c r="AO17" s="6">
        <v>0</v>
      </c>
      <c r="AQ17" s="6">
        <v>0</v>
      </c>
      <c r="AR17" s="6">
        <v>1</v>
      </c>
      <c r="AS17" s="6">
        <v>0</v>
      </c>
      <c r="AT17" s="6">
        <v>0</v>
      </c>
      <c r="AV17" s="6">
        <v>0</v>
      </c>
      <c r="AW17" s="6">
        <v>1</v>
      </c>
      <c r="AX17" s="6">
        <v>0</v>
      </c>
      <c r="AY17" s="6">
        <v>0</v>
      </c>
      <c r="AZ17" s="6">
        <v>0</v>
      </c>
      <c r="BA17" s="6">
        <v>1</v>
      </c>
      <c r="BB17" s="6">
        <v>0</v>
      </c>
      <c r="BC17" s="6">
        <v>0</v>
      </c>
      <c r="BD17" s="6">
        <v>0</v>
      </c>
      <c r="BE17" s="6">
        <v>0</v>
      </c>
      <c r="BF17" s="6">
        <v>1</v>
      </c>
      <c r="BG17" s="6">
        <v>0</v>
      </c>
      <c r="BH17" s="6">
        <v>0</v>
      </c>
      <c r="BI17" s="6">
        <v>0</v>
      </c>
      <c r="BJ17" s="6">
        <v>1</v>
      </c>
      <c r="BK17" s="6">
        <v>0</v>
      </c>
      <c r="BL17" s="6">
        <v>0</v>
      </c>
      <c r="BM17" s="6">
        <v>0</v>
      </c>
      <c r="BN17" s="6">
        <v>1</v>
      </c>
      <c r="BO17" s="6">
        <v>0</v>
      </c>
      <c r="BP17" s="6">
        <f t="shared" si="1"/>
        <v>7</v>
      </c>
      <c r="BQ17" s="3">
        <v>1</v>
      </c>
      <c r="BU17" s="3">
        <f t="shared" si="2"/>
        <v>7</v>
      </c>
      <c r="BV17" s="3">
        <v>1</v>
      </c>
    </row>
    <row r="18" spans="2:74" ht="31.5" customHeight="1" x14ac:dyDescent="0.25">
      <c r="B18" s="6">
        <v>61215</v>
      </c>
      <c r="D18" s="10" t="s">
        <v>396</v>
      </c>
      <c r="E18" s="16">
        <v>3717612</v>
      </c>
      <c r="F18" s="17" t="s">
        <v>397</v>
      </c>
      <c r="G18" s="9" t="s">
        <v>396</v>
      </c>
      <c r="H18" s="6" t="s">
        <v>3</v>
      </c>
      <c r="I18" s="6" t="s">
        <v>4</v>
      </c>
      <c r="J18" s="6" t="s">
        <v>4</v>
      </c>
      <c r="K18" s="6" t="s">
        <v>4</v>
      </c>
      <c r="L18" s="6" t="s">
        <v>3</v>
      </c>
      <c r="M18" s="6" t="s">
        <v>3</v>
      </c>
      <c r="N18" s="6" t="s">
        <v>4</v>
      </c>
      <c r="O18" s="32">
        <v>1</v>
      </c>
      <c r="R18" s="32">
        <v>1</v>
      </c>
      <c r="S18" t="s">
        <v>642</v>
      </c>
      <c r="T18" t="s">
        <v>642</v>
      </c>
      <c r="U18" t="s">
        <v>642</v>
      </c>
      <c r="V18" t="s">
        <v>642</v>
      </c>
      <c r="W18" t="s">
        <v>642</v>
      </c>
      <c r="X18" t="s">
        <v>642</v>
      </c>
      <c r="Y18" t="s">
        <v>642</v>
      </c>
      <c r="Z18" s="6">
        <v>0</v>
      </c>
      <c r="AA18" s="6">
        <v>0</v>
      </c>
      <c r="AB18" s="6">
        <v>0</v>
      </c>
      <c r="AC18" s="20">
        <v>1</v>
      </c>
      <c r="AD18" s="6">
        <v>0</v>
      </c>
      <c r="AE18" s="9" t="s">
        <v>398</v>
      </c>
      <c r="AF18" s="10" t="s">
        <v>396</v>
      </c>
      <c r="AG18" t="s">
        <v>642</v>
      </c>
      <c r="AH18" s="3"/>
      <c r="AI18" s="10">
        <v>1</v>
      </c>
      <c r="AJ18" s="6">
        <v>0</v>
      </c>
      <c r="AM18" s="6">
        <v>0</v>
      </c>
      <c r="AN18" s="6">
        <v>1</v>
      </c>
      <c r="AO18" s="6">
        <v>0</v>
      </c>
      <c r="AQ18" s="6">
        <v>0</v>
      </c>
      <c r="AR18" s="6">
        <v>0</v>
      </c>
      <c r="AS18" s="6">
        <v>0</v>
      </c>
      <c r="AT18" s="6">
        <v>1</v>
      </c>
      <c r="AV18" s="6">
        <v>0</v>
      </c>
      <c r="AW18" s="6">
        <v>0</v>
      </c>
      <c r="AX18" s="6">
        <v>0</v>
      </c>
      <c r="AY18" s="6">
        <v>1</v>
      </c>
      <c r="AZ18" s="6">
        <v>0</v>
      </c>
      <c r="BA18" s="6">
        <v>0</v>
      </c>
      <c r="BB18" s="6">
        <v>0</v>
      </c>
      <c r="BC18" s="6">
        <v>1</v>
      </c>
      <c r="BD18" s="6">
        <v>0</v>
      </c>
      <c r="BE18" s="6">
        <v>0</v>
      </c>
      <c r="BF18" s="6">
        <v>1</v>
      </c>
      <c r="BG18" s="6">
        <v>0</v>
      </c>
      <c r="BH18" s="6">
        <v>0</v>
      </c>
      <c r="BI18" s="6">
        <v>0</v>
      </c>
      <c r="BJ18" s="6">
        <v>1</v>
      </c>
      <c r="BK18" s="6">
        <v>0</v>
      </c>
      <c r="BL18" s="6">
        <v>0</v>
      </c>
      <c r="BM18" s="6">
        <v>0</v>
      </c>
      <c r="BN18" s="6">
        <v>0</v>
      </c>
      <c r="BO18" s="6">
        <v>1</v>
      </c>
      <c r="BP18" s="6">
        <f t="shared" si="1"/>
        <v>7</v>
      </c>
      <c r="BQ18" s="3">
        <v>1</v>
      </c>
      <c r="BU18" s="3">
        <f t="shared" si="2"/>
        <v>7</v>
      </c>
      <c r="BV18" s="3">
        <v>1</v>
      </c>
    </row>
    <row r="19" spans="2:74" ht="24" customHeight="1" x14ac:dyDescent="0.25">
      <c r="B19" s="6">
        <v>61215</v>
      </c>
      <c r="D19" s="10" t="s">
        <v>460</v>
      </c>
      <c r="E19" s="16">
        <v>22340221</v>
      </c>
      <c r="F19" s="17" t="s">
        <v>461</v>
      </c>
      <c r="G19" s="9" t="s">
        <v>460</v>
      </c>
      <c r="H19" s="125" t="s">
        <v>626</v>
      </c>
      <c r="I19" s="6" t="s">
        <v>4</v>
      </c>
      <c r="J19" s="6" t="s">
        <v>2</v>
      </c>
      <c r="K19" s="6" t="s">
        <v>3</v>
      </c>
      <c r="L19" s="6" t="s">
        <v>3</v>
      </c>
      <c r="M19" s="6" t="s">
        <v>3</v>
      </c>
      <c r="N19" s="6" t="s">
        <v>3</v>
      </c>
      <c r="O19" s="32">
        <v>1</v>
      </c>
      <c r="R19" s="32">
        <v>1</v>
      </c>
      <c r="S19" t="s">
        <v>642</v>
      </c>
      <c r="T19" t="s">
        <v>642</v>
      </c>
      <c r="U19" t="s">
        <v>642</v>
      </c>
      <c r="V19" t="s">
        <v>642</v>
      </c>
      <c r="W19" t="s">
        <v>642</v>
      </c>
      <c r="X19" t="s">
        <v>642</v>
      </c>
      <c r="Y19" t="s">
        <v>642</v>
      </c>
      <c r="Z19" s="6">
        <v>1</v>
      </c>
      <c r="AA19" s="6">
        <v>0</v>
      </c>
      <c r="AB19" s="6">
        <v>1</v>
      </c>
      <c r="AC19" s="20">
        <v>0</v>
      </c>
      <c r="AD19" s="6">
        <v>1</v>
      </c>
      <c r="AE19" s="6" t="s">
        <v>462</v>
      </c>
      <c r="AF19" s="10" t="s">
        <v>460</v>
      </c>
      <c r="AG19" t="s">
        <v>642</v>
      </c>
      <c r="AH19" s="21">
        <v>22340221</v>
      </c>
      <c r="AI19" s="10">
        <v>1</v>
      </c>
      <c r="AJ19" s="6">
        <v>1</v>
      </c>
      <c r="AM19" s="6">
        <v>1</v>
      </c>
      <c r="AN19" s="6">
        <v>0</v>
      </c>
      <c r="AO19" s="6">
        <v>0</v>
      </c>
      <c r="AQ19" s="6">
        <v>0</v>
      </c>
      <c r="AR19" s="6">
        <v>0</v>
      </c>
      <c r="AS19" s="6">
        <v>0</v>
      </c>
      <c r="AT19" s="6">
        <v>1</v>
      </c>
      <c r="AV19" s="6">
        <v>0</v>
      </c>
      <c r="AW19" s="6">
        <v>1</v>
      </c>
      <c r="AX19" s="6">
        <v>0</v>
      </c>
      <c r="AY19" s="6">
        <v>0</v>
      </c>
      <c r="AZ19" s="6">
        <v>0</v>
      </c>
      <c r="BA19" s="6">
        <v>0</v>
      </c>
      <c r="BB19" s="6">
        <v>1</v>
      </c>
      <c r="BC19" s="6">
        <v>0</v>
      </c>
      <c r="BD19" s="6">
        <v>0</v>
      </c>
      <c r="BE19" s="6">
        <v>0</v>
      </c>
      <c r="BF19" s="6">
        <v>1</v>
      </c>
      <c r="BG19" s="6">
        <v>0</v>
      </c>
      <c r="BH19" s="6">
        <v>0</v>
      </c>
      <c r="BI19" s="6">
        <v>0</v>
      </c>
      <c r="BJ19" s="6">
        <v>1</v>
      </c>
      <c r="BK19" s="6">
        <v>0</v>
      </c>
      <c r="BL19" s="6">
        <v>0</v>
      </c>
      <c r="BM19" s="6">
        <v>0</v>
      </c>
      <c r="BN19" s="6">
        <v>1</v>
      </c>
      <c r="BO19" s="6">
        <v>0</v>
      </c>
      <c r="BP19" s="6">
        <f t="shared" si="1"/>
        <v>7</v>
      </c>
      <c r="BQ19" s="3">
        <v>1</v>
      </c>
      <c r="BU19" s="3">
        <f t="shared" si="2"/>
        <v>7</v>
      </c>
      <c r="BV19" s="3">
        <v>1</v>
      </c>
    </row>
    <row r="20" spans="2:74" customFormat="1" ht="24" customHeight="1" x14ac:dyDescent="0.25">
      <c r="AL20" t="s">
        <v>2</v>
      </c>
      <c r="AM20">
        <f>SUM(AM2:AM19)</f>
        <v>2</v>
      </c>
      <c r="AN20" s="6">
        <v>0</v>
      </c>
      <c r="AO20" s="6">
        <v>0</v>
      </c>
      <c r="AP20" s="6">
        <v>0</v>
      </c>
      <c r="AQ20" s="6">
        <v>0</v>
      </c>
      <c r="AR20" s="6">
        <f>SUM(AR2:AR19)</f>
        <v>1</v>
      </c>
      <c r="AS20" s="6">
        <v>0</v>
      </c>
      <c r="AT20" s="6">
        <v>0</v>
      </c>
      <c r="AU20" s="6">
        <v>0</v>
      </c>
      <c r="AV20" s="6">
        <v>0</v>
      </c>
      <c r="AW20" s="6">
        <f>SUM(AW2:AW19)</f>
        <v>8</v>
      </c>
      <c r="AX20" s="6">
        <v>0</v>
      </c>
      <c r="AY20" s="6">
        <v>0</v>
      </c>
      <c r="AZ20" s="6">
        <v>0</v>
      </c>
      <c r="BA20" s="6">
        <f>SUM(BA2:BA19)</f>
        <v>1</v>
      </c>
      <c r="BB20" s="6">
        <v>0</v>
      </c>
      <c r="BC20" s="6">
        <v>0</v>
      </c>
      <c r="BD20" s="6">
        <v>0</v>
      </c>
      <c r="BE20" s="6">
        <f>SUM(BE2:BE19)</f>
        <v>0</v>
      </c>
      <c r="BF20" s="6">
        <v>0</v>
      </c>
      <c r="BG20" s="6">
        <v>0</v>
      </c>
      <c r="BH20" s="6">
        <v>0</v>
      </c>
      <c r="BI20" s="6">
        <f>SUM(BI2:BI19)</f>
        <v>0</v>
      </c>
      <c r="BJ20" s="6">
        <v>0</v>
      </c>
      <c r="BK20" s="6">
        <v>0</v>
      </c>
      <c r="BL20" s="6">
        <v>0</v>
      </c>
      <c r="BM20" s="6">
        <f>SUM(BM2:BM19)</f>
        <v>0</v>
      </c>
      <c r="BN20" s="6">
        <f>SUM(BN2:BN19)</f>
        <v>6</v>
      </c>
      <c r="BO20" s="6">
        <f>SUM(BO2:BO19)</f>
        <v>12</v>
      </c>
      <c r="BP20" s="6">
        <v>0</v>
      </c>
      <c r="BQ20" s="6">
        <v>0</v>
      </c>
      <c r="BR20">
        <f>SUM(AD20:BQ20)</f>
        <v>30</v>
      </c>
      <c r="BS20" t="s">
        <v>2</v>
      </c>
    </row>
    <row r="21" spans="2:74" customFormat="1" ht="24" customHeight="1" x14ac:dyDescent="0.25">
      <c r="AL21" t="s">
        <v>3</v>
      </c>
      <c r="AN21">
        <f>SUM(AN2:AN20)</f>
        <v>10</v>
      </c>
      <c r="AO21" s="6">
        <v>0</v>
      </c>
      <c r="AP21" s="6">
        <v>0</v>
      </c>
      <c r="AQ21" s="6">
        <v>0</v>
      </c>
      <c r="AR21" s="6">
        <v>0</v>
      </c>
      <c r="AS21" s="6">
        <f>SUM(AS2:AS20)</f>
        <v>4</v>
      </c>
      <c r="AT21" s="6">
        <v>0</v>
      </c>
      <c r="AU21" s="6">
        <v>0</v>
      </c>
      <c r="AV21" s="6">
        <v>0</v>
      </c>
      <c r="AW21" s="6">
        <v>0</v>
      </c>
      <c r="AX21" s="6">
        <f>SUM(AX2:AX20)</f>
        <v>4</v>
      </c>
      <c r="AY21" s="6">
        <v>0</v>
      </c>
      <c r="AZ21" s="6">
        <v>0</v>
      </c>
      <c r="BA21" s="6">
        <v>0</v>
      </c>
      <c r="BB21" s="6">
        <f>SUM(BB2:BB20)</f>
        <v>9</v>
      </c>
      <c r="BC21" s="6">
        <v>0</v>
      </c>
      <c r="BD21" s="6">
        <v>0</v>
      </c>
      <c r="BE21" s="6">
        <v>0</v>
      </c>
      <c r="BF21" s="6">
        <f>SUM(BF2:BF20)</f>
        <v>17</v>
      </c>
      <c r="BG21" s="6">
        <v>0</v>
      </c>
      <c r="BH21" s="6">
        <v>0</v>
      </c>
      <c r="BI21" s="6">
        <v>0</v>
      </c>
      <c r="BJ21" s="6">
        <f>SUM(BJ2:BJ20)</f>
        <v>18</v>
      </c>
      <c r="BK21" s="6">
        <v>0</v>
      </c>
      <c r="BL21" s="6">
        <v>0</v>
      </c>
      <c r="BM21" s="6">
        <v>0</v>
      </c>
      <c r="BN21" s="6">
        <v>0</v>
      </c>
      <c r="BO21" s="6">
        <v>0</v>
      </c>
      <c r="BP21" s="6">
        <v>0</v>
      </c>
      <c r="BQ21" s="6">
        <v>0</v>
      </c>
      <c r="BR21">
        <f>SUM(AN21:BQ21)</f>
        <v>62</v>
      </c>
    </row>
    <row r="22" spans="2:74" customFormat="1" ht="24" customHeight="1" x14ac:dyDescent="0.25">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v>0</v>
      </c>
      <c r="BS22" t="s">
        <v>3</v>
      </c>
    </row>
    <row r="23" spans="2:74" customFormat="1" ht="24" customHeight="1" x14ac:dyDescent="0.25">
      <c r="AL23" t="s">
        <v>4</v>
      </c>
      <c r="AO23" s="6">
        <f>SUM(AO2:AO21)</f>
        <v>6</v>
      </c>
      <c r="AP23" s="6">
        <v>0</v>
      </c>
      <c r="AQ23" s="6">
        <v>0</v>
      </c>
      <c r="AR23" s="6">
        <v>0</v>
      </c>
      <c r="AS23" s="6">
        <v>0</v>
      </c>
      <c r="AT23">
        <f>SUM(AT2:AT21)</f>
        <v>13</v>
      </c>
      <c r="AU23" s="6">
        <v>0</v>
      </c>
      <c r="AV23" s="6">
        <v>0</v>
      </c>
      <c r="AW23" s="6">
        <v>0</v>
      </c>
      <c r="AX23" s="6">
        <v>0</v>
      </c>
      <c r="AY23">
        <f>SUM(AY2:AY21)</f>
        <v>6</v>
      </c>
      <c r="AZ23" s="6">
        <v>0</v>
      </c>
      <c r="BA23" s="6">
        <v>0</v>
      </c>
      <c r="BB23" s="6">
        <v>0</v>
      </c>
      <c r="BC23">
        <f>SUM(BC2:BC21)</f>
        <v>8</v>
      </c>
      <c r="BD23" s="6">
        <v>0</v>
      </c>
      <c r="BE23" s="6">
        <v>0</v>
      </c>
      <c r="BF23" s="6">
        <v>0</v>
      </c>
      <c r="BG23">
        <f>SUM(BG2:BG21)</f>
        <v>1</v>
      </c>
      <c r="BH23" s="6">
        <v>0</v>
      </c>
      <c r="BI23" s="6">
        <v>0</v>
      </c>
      <c r="BJ23" s="6">
        <v>0</v>
      </c>
      <c r="BK23">
        <f>SUM(BK2:BK21)</f>
        <v>0</v>
      </c>
      <c r="BL23" s="6">
        <v>0</v>
      </c>
      <c r="BM23" s="6">
        <v>0</v>
      </c>
      <c r="BN23" s="6">
        <v>0</v>
      </c>
      <c r="BO23" s="6">
        <v>0</v>
      </c>
      <c r="BP23" s="6">
        <v>0</v>
      </c>
      <c r="BQ23" s="6">
        <v>0</v>
      </c>
      <c r="BR23">
        <f>SUM(AO23:BQ23)</f>
        <v>34</v>
      </c>
      <c r="BS23" t="s">
        <v>4</v>
      </c>
    </row>
    <row r="24" spans="2:74" customFormat="1" ht="24" customHeight="1" x14ac:dyDescent="0.25">
      <c r="AO24" s="6"/>
      <c r="AP24" s="6"/>
      <c r="BR24">
        <f>SUM(BR20:BR23)</f>
        <v>126</v>
      </c>
      <c r="BS24" s="3"/>
    </row>
    <row r="25" spans="2:74" customFormat="1" ht="24" customHeight="1" x14ac:dyDescent="0.25">
      <c r="AO25" s="6"/>
      <c r="AP25" s="6"/>
      <c r="BS25" s="115" t="s">
        <v>576</v>
      </c>
    </row>
    <row r="26" spans="2:74" customFormat="1" ht="24" customHeight="1" x14ac:dyDescent="0.25">
      <c r="AO26" s="6"/>
      <c r="AP26" s="6"/>
      <c r="BS26" s="115">
        <f>7*18</f>
        <v>126</v>
      </c>
    </row>
    <row r="27" spans="2:74" s="9" customFormat="1" ht="34.5" customHeight="1" x14ac:dyDescent="0.25">
      <c r="B27" s="10"/>
      <c r="C27" s="10" t="s">
        <v>2</v>
      </c>
      <c r="D27" s="10" t="s">
        <v>3</v>
      </c>
      <c r="E27" s="10" t="s">
        <v>4</v>
      </c>
      <c r="F27"/>
      <c r="G27"/>
      <c r="H27"/>
      <c r="I27"/>
      <c r="J27"/>
      <c r="K27"/>
      <c r="L27"/>
      <c r="M27"/>
      <c r="N27"/>
      <c r="O27"/>
      <c r="P27"/>
      <c r="Q27" s="13"/>
      <c r="R27" s="11">
        <f>SUM(R2:R21)</f>
        <v>18</v>
      </c>
      <c r="S27" s="11"/>
      <c r="T27" s="11"/>
      <c r="U27" s="11"/>
      <c r="V27" s="11"/>
      <c r="W27" s="11"/>
      <c r="X27" s="11"/>
      <c r="Y27" s="11"/>
      <c r="Z27" s="10">
        <f>SUM(Z2:Z21)</f>
        <v>6</v>
      </c>
      <c r="AA27" s="10">
        <f>SUM(AA2:AA21)</f>
        <v>0</v>
      </c>
      <c r="AB27" s="10">
        <f>SUM(AB2:AB21)</f>
        <v>12</v>
      </c>
      <c r="AC27" s="14">
        <f>SUM(AC2:AC21)</f>
        <v>6</v>
      </c>
      <c r="AD27" s="10">
        <f>SUM(AD2:AD21)</f>
        <v>7</v>
      </c>
      <c r="AE27" s="10"/>
      <c r="AF27" s="10"/>
      <c r="AG27" s="15"/>
      <c r="AH27" s="15"/>
      <c r="AI27" s="10"/>
      <c r="AJ27" s="10"/>
      <c r="AL27" s="10" t="s">
        <v>35</v>
      </c>
      <c r="AM27" s="9">
        <f>SUM(AM2:AM21)</f>
        <v>4</v>
      </c>
      <c r="AN27" s="9">
        <f>SUM(AN2:AN21)</f>
        <v>20</v>
      </c>
      <c r="AO27" s="83">
        <f>SUM(AO2:AO21)</f>
        <v>6</v>
      </c>
      <c r="AP27" s="83"/>
      <c r="AQ27" s="9">
        <f>SUM(AQ2:AQ21)</f>
        <v>0</v>
      </c>
      <c r="AR27" s="9">
        <f>SUM(AR2:AR23)</f>
        <v>2</v>
      </c>
      <c r="AS27" s="83">
        <f>SUM(AS2:AS23)</f>
        <v>8</v>
      </c>
      <c r="AT27" s="83">
        <f>SUM(AT2:AT21)</f>
        <v>13</v>
      </c>
      <c r="AU27" s="83"/>
      <c r="AV27" s="9">
        <v>0</v>
      </c>
      <c r="AW27" s="9">
        <f>SUM(AW2:AW23)</f>
        <v>16</v>
      </c>
      <c r="AX27" s="9">
        <f>SUM(AX2:AX23)</f>
        <v>8</v>
      </c>
      <c r="AY27" s="9">
        <f>SUM(AY2:AY21)</f>
        <v>6</v>
      </c>
      <c r="AZ27" s="6">
        <v>0</v>
      </c>
      <c r="BA27" s="9">
        <f>SUM(BA2:BA23)</f>
        <v>2</v>
      </c>
      <c r="BB27" s="83">
        <f>SUM(BB2:BB23)</f>
        <v>18</v>
      </c>
      <c r="BC27" s="83">
        <f>SUM(BC2:BC21)</f>
        <v>8</v>
      </c>
      <c r="BD27" s="9">
        <v>0</v>
      </c>
      <c r="BE27" s="9">
        <f>SUM(BE2:BE21)</f>
        <v>0</v>
      </c>
      <c r="BF27" s="9">
        <f>SUM(BF2:BF23)</f>
        <v>34</v>
      </c>
      <c r="BG27" s="9">
        <f>SUM(BG2:BG21)</f>
        <v>1</v>
      </c>
      <c r="BH27" s="9">
        <v>0</v>
      </c>
      <c r="BI27" s="9">
        <f>SUM(BI2:BI23)</f>
        <v>0</v>
      </c>
      <c r="BJ27" s="9">
        <f>SUM(BJ2:BJ23)</f>
        <v>36</v>
      </c>
      <c r="BK27" s="9">
        <f>SUM(BK2:BK21)</f>
        <v>0</v>
      </c>
      <c r="BL27" s="6">
        <v>0</v>
      </c>
      <c r="BM27" s="9">
        <f>SUM(BM2:BM21)</f>
        <v>0</v>
      </c>
      <c r="BN27" s="9">
        <f>SUM(BN2:BN21)</f>
        <v>12</v>
      </c>
      <c r="BO27" s="9">
        <f>SUM(BO2:BO21)</f>
        <v>24</v>
      </c>
      <c r="BP27" s="83">
        <f>SUM(AM27:BO27)</f>
        <v>218</v>
      </c>
      <c r="BQ27" s="84">
        <f>SUM(BQ2:BQ21)</f>
        <v>18</v>
      </c>
      <c r="BR27" s="9" t="s">
        <v>467</v>
      </c>
      <c r="BU27" s="9">
        <f>SUM(BU2:BU21)</f>
        <v>158</v>
      </c>
    </row>
    <row r="28" spans="2:74" s="9" customFormat="1" ht="24" customHeight="1" x14ac:dyDescent="0.25">
      <c r="B28" s="9" t="s">
        <v>627</v>
      </c>
      <c r="C28" s="9">
        <v>30</v>
      </c>
      <c r="D28" s="9">
        <v>62</v>
      </c>
      <c r="E28" s="1">
        <v>34</v>
      </c>
      <c r="F28">
        <f>SUM(C28:E28)</f>
        <v>126</v>
      </c>
      <c r="G28"/>
      <c r="H28"/>
      <c r="I28"/>
      <c r="J28"/>
      <c r="K28"/>
      <c r="L28"/>
      <c r="M28"/>
      <c r="N28"/>
      <c r="O28"/>
      <c r="P28"/>
      <c r="Q28" s="13"/>
      <c r="R28" s="11"/>
      <c r="S28" s="11"/>
      <c r="T28" s="11"/>
      <c r="U28" s="11"/>
      <c r="V28" s="11"/>
      <c r="W28" s="11"/>
      <c r="X28" s="11"/>
      <c r="Y28" s="11"/>
      <c r="Z28" s="10"/>
      <c r="AA28" s="10"/>
      <c r="AB28" s="10"/>
      <c r="AC28" s="14"/>
      <c r="AD28" s="10"/>
      <c r="AE28" s="10"/>
      <c r="AF28" s="10"/>
      <c r="AG28" s="15"/>
      <c r="AH28" s="15"/>
      <c r="AI28" s="10"/>
      <c r="AJ28" s="10"/>
      <c r="AL28" s="10" t="s">
        <v>35</v>
      </c>
      <c r="AQ28" s="10" t="s">
        <v>470</v>
      </c>
      <c r="AV28" s="10" t="s">
        <v>471</v>
      </c>
      <c r="AZ28" s="10" t="s">
        <v>472</v>
      </c>
      <c r="BD28" s="10" t="s">
        <v>473</v>
      </c>
      <c r="BH28" s="10" t="s">
        <v>40</v>
      </c>
      <c r="BL28" s="6">
        <v>0</v>
      </c>
    </row>
    <row r="29" spans="2:74" s="9" customFormat="1" ht="24" customHeight="1" x14ac:dyDescent="0.25">
      <c r="B29" s="9" t="s">
        <v>627</v>
      </c>
      <c r="C29" s="84" t="s">
        <v>576</v>
      </c>
      <c r="E29" s="1"/>
      <c r="F29"/>
      <c r="G29"/>
      <c r="H29"/>
      <c r="I29"/>
      <c r="J29"/>
      <c r="K29"/>
      <c r="L29"/>
      <c r="M29"/>
      <c r="N29"/>
      <c r="O29"/>
      <c r="P29"/>
      <c r="Q29" s="85"/>
      <c r="R29" s="86"/>
      <c r="S29" s="85"/>
      <c r="T29" s="85"/>
      <c r="U29" s="85"/>
      <c r="V29" s="85"/>
      <c r="W29" s="85"/>
      <c r="X29" s="85"/>
      <c r="Y29" s="85"/>
      <c r="Z29" s="87" t="s">
        <v>477</v>
      </c>
      <c r="AA29" s="88">
        <f>54/160</f>
        <v>0.33750000000000002</v>
      </c>
      <c r="AC29" s="89" t="s">
        <v>478</v>
      </c>
      <c r="AN29" s="9">
        <v>3</v>
      </c>
      <c r="AO29" s="9">
        <v>46</v>
      </c>
      <c r="AQ29" s="9">
        <v>67</v>
      </c>
      <c r="AR29" s="9">
        <f>SUM(AN29:AQ29)</f>
        <v>116</v>
      </c>
      <c r="BM29" s="6">
        <v>0</v>
      </c>
      <c r="BV29" s="84" t="s">
        <v>479</v>
      </c>
    </row>
    <row r="30" spans="2:74" s="9" customFormat="1" ht="24" customHeight="1" x14ac:dyDescent="0.25">
      <c r="B30" s="9" t="s">
        <v>627</v>
      </c>
      <c r="C30" s="84">
        <f>7*18</f>
        <v>126</v>
      </c>
      <c r="E30" s="1"/>
      <c r="F30"/>
      <c r="G30"/>
      <c r="H30"/>
      <c r="I30"/>
      <c r="J30"/>
      <c r="K30"/>
      <c r="L30"/>
      <c r="M30"/>
      <c r="N30"/>
      <c r="O30"/>
      <c r="P30"/>
      <c r="Q30" s="85"/>
      <c r="R30" s="86"/>
      <c r="S30" s="85"/>
      <c r="T30" s="85"/>
      <c r="U30" s="85"/>
      <c r="V30" s="85"/>
      <c r="W30" s="85"/>
      <c r="X30" s="85"/>
      <c r="Y30" s="85"/>
      <c r="Z30" s="87" t="s">
        <v>483</v>
      </c>
      <c r="AA30" s="88">
        <f>54/113</f>
        <v>0.47787610619469029</v>
      </c>
      <c r="AC30" s="89">
        <f>113+47</f>
        <v>160</v>
      </c>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6">
        <v>0</v>
      </c>
      <c r="BN30" s="10"/>
      <c r="BO30" s="10"/>
      <c r="BP30" s="10"/>
      <c r="BQ30" s="10"/>
      <c r="BU30" s="10"/>
      <c r="BV30" s="84">
        <f>160*7</f>
        <v>1120</v>
      </c>
    </row>
    <row r="31" spans="2:74" s="8" customFormat="1" ht="24" customHeight="1" x14ac:dyDescent="0.25">
      <c r="C31" s="126" t="s">
        <v>628</v>
      </c>
      <c r="D31" s="126" t="s">
        <v>629</v>
      </c>
      <c r="E31" s="126" t="s">
        <v>630</v>
      </c>
      <c r="F31"/>
      <c r="G31"/>
      <c r="H31"/>
      <c r="I31"/>
      <c r="J31"/>
      <c r="K31"/>
      <c r="L31"/>
      <c r="M31"/>
      <c r="N31"/>
      <c r="O31"/>
      <c r="P31"/>
      <c r="Q31" s="85"/>
      <c r="R31" s="86"/>
      <c r="S31" s="85"/>
      <c r="T31" s="85"/>
      <c r="U31" s="85"/>
      <c r="V31" s="85"/>
      <c r="W31" s="85"/>
      <c r="X31" s="85"/>
      <c r="Y31" s="85"/>
      <c r="Z31" s="85"/>
      <c r="AC31" s="90"/>
      <c r="AN31" s="8">
        <v>160</v>
      </c>
      <c r="AO31" s="8">
        <v>160</v>
      </c>
      <c r="AQ31" s="8">
        <v>160</v>
      </c>
      <c r="AR31" s="8">
        <v>160</v>
      </c>
      <c r="AS31" s="8">
        <v>160</v>
      </c>
      <c r="AT31" s="8">
        <v>160</v>
      </c>
      <c r="AV31" s="8">
        <v>160</v>
      </c>
      <c r="AW31" s="8">
        <v>160</v>
      </c>
      <c r="AX31" s="8">
        <v>160</v>
      </c>
      <c r="AY31" s="8">
        <v>160</v>
      </c>
      <c r="AZ31" s="8">
        <v>160</v>
      </c>
      <c r="BA31" s="8">
        <v>160</v>
      </c>
      <c r="BB31" s="8">
        <v>160</v>
      </c>
      <c r="BM31" s="6">
        <v>0</v>
      </c>
    </row>
    <row r="32" spans="2:74" s="1" customFormat="1" ht="24" customHeight="1" x14ac:dyDescent="0.25">
      <c r="C32" s="127">
        <f>30/126</f>
        <v>0.23809523809523808</v>
      </c>
      <c r="D32" s="127">
        <f>62/126</f>
        <v>0.49206349206349204</v>
      </c>
      <c r="E32" s="127">
        <f>34/126</f>
        <v>0.26984126984126983</v>
      </c>
      <c r="F32"/>
      <c r="G32"/>
      <c r="H32"/>
      <c r="I32"/>
      <c r="J32"/>
      <c r="K32"/>
      <c r="L32"/>
      <c r="M32"/>
      <c r="N32"/>
      <c r="O32"/>
      <c r="P32"/>
      <c r="Q32" s="92"/>
      <c r="R32" s="93"/>
      <c r="S32" s="92"/>
      <c r="T32" s="92"/>
      <c r="U32" s="92"/>
      <c r="V32" s="92"/>
      <c r="W32" s="92"/>
      <c r="X32" s="92"/>
      <c r="Y32" s="92"/>
      <c r="Z32" s="92"/>
      <c r="AB32" s="1" t="s">
        <v>488</v>
      </c>
      <c r="AC32" s="94"/>
      <c r="AN32" s="95">
        <f>AM27/AN31</f>
        <v>2.5000000000000001E-2</v>
      </c>
      <c r="BM32" s="6">
        <v>0</v>
      </c>
    </row>
    <row r="33" spans="2:72" s="1" customFormat="1" ht="24" customHeight="1" x14ac:dyDescent="0.25">
      <c r="F33"/>
      <c r="G33"/>
      <c r="H33"/>
      <c r="I33"/>
      <c r="J33"/>
      <c r="K33"/>
      <c r="L33"/>
      <c r="M33"/>
      <c r="N33"/>
      <c r="O33"/>
      <c r="P33"/>
      <c r="Q33" s="92"/>
      <c r="R33" s="93"/>
      <c r="S33" s="92"/>
      <c r="T33" s="92"/>
      <c r="U33" s="92"/>
      <c r="V33" s="92"/>
      <c r="W33" s="92"/>
      <c r="X33" s="92"/>
      <c r="Y33" s="92"/>
      <c r="Z33" s="92"/>
      <c r="AB33" s="1" t="s">
        <v>490</v>
      </c>
      <c r="AC33" s="94"/>
      <c r="AN33" s="96" t="s">
        <v>479</v>
      </c>
      <c r="BM33" s="6">
        <v>0</v>
      </c>
    </row>
    <row r="34" spans="2:72" s="1" customFormat="1" ht="24" customHeight="1" x14ac:dyDescent="0.25">
      <c r="F34"/>
      <c r="G34"/>
      <c r="H34"/>
      <c r="I34"/>
      <c r="J34"/>
      <c r="K34"/>
      <c r="L34"/>
      <c r="M34"/>
      <c r="N34"/>
      <c r="O34"/>
      <c r="P34"/>
      <c r="Q34" s="92"/>
      <c r="R34" s="93"/>
      <c r="S34" s="92"/>
      <c r="T34" s="92"/>
      <c r="U34" s="92"/>
      <c r="V34" s="92"/>
      <c r="W34" s="92"/>
      <c r="X34" s="92"/>
      <c r="Y34" s="92"/>
      <c r="Z34" s="92"/>
      <c r="AC34" s="97">
        <f>113/160</f>
        <v>0.70625000000000004</v>
      </c>
      <c r="AN34" s="96">
        <f>160*7</f>
        <v>1120</v>
      </c>
      <c r="BM34" s="6">
        <v>0</v>
      </c>
    </row>
    <row r="35" spans="2:72" s="1" customFormat="1" ht="24" customHeight="1" x14ac:dyDescent="0.25">
      <c r="F35"/>
      <c r="G35"/>
      <c r="H35"/>
      <c r="I35"/>
      <c r="J35"/>
      <c r="K35"/>
      <c r="L35"/>
      <c r="M35"/>
      <c r="N35"/>
      <c r="O35"/>
      <c r="P35"/>
      <c r="Q35" s="92"/>
      <c r="R35" s="93"/>
      <c r="S35" s="92"/>
      <c r="T35" s="92"/>
      <c r="U35" s="92"/>
      <c r="V35" s="92"/>
      <c r="W35" s="92"/>
      <c r="X35" s="92"/>
      <c r="Y35" s="92"/>
      <c r="Z35" s="92"/>
      <c r="AC35" s="94"/>
      <c r="AN35" s="95">
        <f>7/1120</f>
        <v>6.2500000000000003E-3</v>
      </c>
      <c r="BM35" s="6">
        <v>0</v>
      </c>
    </row>
    <row r="36" spans="2:72" s="1" customFormat="1" ht="24" customHeight="1" x14ac:dyDescent="0.25">
      <c r="F36"/>
      <c r="G36"/>
      <c r="H36"/>
      <c r="I36"/>
      <c r="J36"/>
      <c r="K36"/>
      <c r="L36"/>
      <c r="M36"/>
      <c r="N36"/>
      <c r="O36"/>
      <c r="P36"/>
      <c r="Q36" s="92"/>
      <c r="R36" s="93"/>
      <c r="S36" s="92"/>
      <c r="T36" s="92"/>
      <c r="U36" s="92"/>
      <c r="V36" s="92"/>
      <c r="W36" s="92"/>
      <c r="X36" s="92"/>
      <c r="Y36" s="92"/>
      <c r="Z36" s="92"/>
      <c r="AC36" s="94"/>
    </row>
    <row r="37" spans="2:72" s="1" customFormat="1" ht="24" customHeight="1" x14ac:dyDescent="0.25">
      <c r="F37"/>
      <c r="G37"/>
      <c r="H37"/>
      <c r="I37"/>
      <c r="J37"/>
      <c r="K37"/>
      <c r="L37"/>
      <c r="M37"/>
      <c r="N37"/>
      <c r="O37"/>
      <c r="P37"/>
      <c r="Q37" s="93"/>
      <c r="R37" s="92"/>
      <c r="S37" s="92"/>
      <c r="T37" s="92"/>
      <c r="U37" s="92"/>
      <c r="V37" s="92"/>
      <c r="W37" s="92"/>
      <c r="X37" s="92"/>
      <c r="Y37" s="92"/>
      <c r="AC37" s="94"/>
    </row>
    <row r="38" spans="2:72" s="1" customFormat="1" ht="24" customHeight="1" x14ac:dyDescent="0.25">
      <c r="F38"/>
      <c r="G38"/>
      <c r="H38"/>
      <c r="I38"/>
      <c r="J38"/>
      <c r="K38"/>
      <c r="L38"/>
      <c r="M38"/>
      <c r="N38"/>
      <c r="O38"/>
      <c r="P38"/>
      <c r="Q38" s="93"/>
      <c r="R38" s="92"/>
      <c r="S38" s="92"/>
      <c r="T38" s="92"/>
      <c r="U38" s="92"/>
      <c r="V38" s="92"/>
      <c r="W38" s="92"/>
      <c r="X38" s="92"/>
      <c r="Y38" s="92"/>
      <c r="AC38" s="94"/>
    </row>
    <row r="39" spans="2:72" s="1" customFormat="1" ht="24" customHeight="1" x14ac:dyDescent="0.25">
      <c r="F39" s="8"/>
      <c r="G39" s="3"/>
      <c r="O39" s="92"/>
      <c r="P39" s="92"/>
      <c r="Q39" s="93"/>
      <c r="R39" s="92"/>
      <c r="S39" s="92"/>
      <c r="T39" s="92"/>
      <c r="U39" s="92"/>
      <c r="V39" s="92"/>
      <c r="W39" s="92"/>
      <c r="X39" s="92"/>
      <c r="Y39" s="92"/>
      <c r="AC39" s="94"/>
    </row>
    <row r="40" spans="2:72" ht="24" customHeight="1" x14ac:dyDescent="0.25">
      <c r="B40" s="3"/>
      <c r="D40" s="3"/>
      <c r="F40" s="1" t="s">
        <v>495</v>
      </c>
      <c r="G40" s="3"/>
      <c r="H40" s="3"/>
      <c r="I40" s="3"/>
      <c r="J40" s="3"/>
      <c r="K40" s="3"/>
      <c r="L40" s="3"/>
      <c r="M40" s="3"/>
      <c r="N40" s="3"/>
      <c r="O40" s="92"/>
      <c r="P40" s="92"/>
      <c r="Q40" s="93"/>
      <c r="R40" s="92"/>
      <c r="S40" s="92"/>
      <c r="T40" s="92"/>
      <c r="U40" s="92"/>
      <c r="V40" s="92"/>
      <c r="W40" s="92"/>
      <c r="X40" s="92"/>
      <c r="Y40" s="92"/>
      <c r="Z40" s="3"/>
      <c r="AA40" s="3"/>
      <c r="AB40" s="3"/>
      <c r="AC40" s="99"/>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T40" s="3"/>
    </row>
    <row r="41" spans="2:72" ht="24" customHeight="1" x14ac:dyDescent="0.25">
      <c r="B41" s="3"/>
      <c r="D41" s="3"/>
      <c r="F41" s="1"/>
      <c r="G41" s="3"/>
      <c r="H41" s="3"/>
      <c r="I41" s="3"/>
      <c r="J41" s="3"/>
      <c r="K41" s="3"/>
      <c r="L41" s="3"/>
      <c r="M41" s="3"/>
      <c r="N41" s="3"/>
      <c r="O41" s="92"/>
      <c r="P41" s="92"/>
      <c r="Q41" s="93"/>
      <c r="R41" s="92"/>
      <c r="S41" s="92"/>
      <c r="T41" s="92"/>
      <c r="U41" s="92"/>
      <c r="V41" s="92"/>
      <c r="W41" s="92"/>
      <c r="X41" s="92"/>
      <c r="Y41" s="92"/>
      <c r="Z41" s="3"/>
      <c r="AA41" s="3"/>
      <c r="AB41" s="3"/>
      <c r="AC41" s="99"/>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T41" s="3"/>
    </row>
    <row r="42" spans="2:72" ht="24" customHeight="1" x14ac:dyDescent="0.25">
      <c r="B42" s="3"/>
      <c r="D42" s="3"/>
      <c r="F42" s="1"/>
      <c r="G42" s="3"/>
      <c r="H42" s="3"/>
      <c r="I42" s="3"/>
      <c r="J42" s="3"/>
      <c r="K42" s="3"/>
      <c r="L42" s="3"/>
      <c r="M42" s="3"/>
      <c r="N42" s="3"/>
      <c r="O42" s="92"/>
      <c r="P42" s="92"/>
      <c r="Q42" s="93"/>
      <c r="R42" s="92"/>
      <c r="S42" s="92"/>
      <c r="T42" s="92"/>
      <c r="U42" s="92"/>
      <c r="V42" s="92"/>
      <c r="W42" s="92"/>
      <c r="X42" s="92"/>
      <c r="Y42" s="92"/>
      <c r="Z42" s="3"/>
      <c r="AA42" s="3"/>
      <c r="AB42" s="3"/>
      <c r="AC42" s="99"/>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T42" s="3"/>
    </row>
    <row r="43" spans="2:72" ht="24" customHeight="1" x14ac:dyDescent="0.25">
      <c r="B43" s="3"/>
      <c r="D43" s="3"/>
      <c r="F43" s="1"/>
      <c r="G43" s="3"/>
      <c r="H43" s="3"/>
      <c r="I43" s="3"/>
      <c r="J43" s="3"/>
      <c r="K43" s="3"/>
      <c r="L43" s="3"/>
      <c r="M43" s="3"/>
      <c r="N43" s="3"/>
      <c r="O43" s="92"/>
      <c r="P43" s="92"/>
      <c r="Q43" s="93"/>
      <c r="R43" s="92"/>
      <c r="S43" s="92"/>
      <c r="T43" s="92"/>
      <c r="U43" s="92"/>
      <c r="V43" s="92"/>
      <c r="W43" s="92"/>
      <c r="X43" s="92"/>
      <c r="Y43" s="92"/>
      <c r="Z43" s="3"/>
      <c r="AA43" s="3"/>
      <c r="AB43" s="3"/>
      <c r="AC43" s="99"/>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T43" s="3"/>
    </row>
    <row r="44" spans="2:72" ht="24" customHeight="1" x14ac:dyDescent="0.25">
      <c r="B44" s="3"/>
      <c r="D44" s="3"/>
      <c r="F44" s="1"/>
      <c r="G44" s="3"/>
      <c r="H44" s="3"/>
      <c r="I44" s="3"/>
      <c r="J44" s="3"/>
      <c r="K44" s="3"/>
      <c r="L44" s="3"/>
      <c r="M44" s="3"/>
      <c r="N44" s="3"/>
      <c r="O44" s="92"/>
      <c r="P44" s="92"/>
      <c r="Q44" s="93"/>
      <c r="R44" s="92"/>
      <c r="S44" s="92"/>
      <c r="T44" s="92"/>
      <c r="U44" s="92"/>
      <c r="V44" s="92"/>
      <c r="W44" s="92"/>
      <c r="X44" s="92"/>
      <c r="Y44" s="92"/>
      <c r="Z44" s="3"/>
      <c r="AA44" s="3"/>
      <c r="AB44" s="3"/>
      <c r="AC44" s="99"/>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T44" s="3"/>
    </row>
    <row r="45" spans="2:72" ht="24" customHeight="1" x14ac:dyDescent="0.25">
      <c r="B45" s="3"/>
      <c r="D45" s="3"/>
      <c r="F45" s="1"/>
      <c r="G45" s="3"/>
      <c r="H45" s="3"/>
      <c r="I45" s="3"/>
      <c r="J45" s="3"/>
      <c r="K45" s="3"/>
      <c r="L45" s="3"/>
      <c r="M45" s="3"/>
      <c r="N45" s="3"/>
      <c r="O45" s="92"/>
      <c r="P45" s="92"/>
      <c r="Q45" s="93"/>
      <c r="R45" s="92"/>
      <c r="S45" s="92"/>
      <c r="T45" s="92"/>
      <c r="U45" s="92"/>
      <c r="V45" s="92"/>
      <c r="W45" s="92"/>
      <c r="X45" s="92"/>
      <c r="Y45" s="92"/>
      <c r="Z45" s="3"/>
      <c r="AA45" s="3"/>
      <c r="AB45" s="3"/>
      <c r="AC45" s="99"/>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T45" s="3"/>
    </row>
    <row r="46" spans="2:72" ht="24" customHeight="1" x14ac:dyDescent="0.25">
      <c r="B46" s="3"/>
      <c r="D46" s="3"/>
      <c r="F46" s="1"/>
      <c r="G46" s="3"/>
      <c r="H46" s="3"/>
      <c r="I46" s="3"/>
      <c r="J46" s="3"/>
      <c r="K46" s="3"/>
      <c r="L46" s="3"/>
      <c r="M46" s="3"/>
      <c r="N46" s="3"/>
      <c r="O46" s="92"/>
      <c r="P46" s="92"/>
      <c r="Q46" s="93"/>
      <c r="R46" s="92"/>
      <c r="S46" s="92"/>
      <c r="T46" s="92"/>
      <c r="U46" s="92"/>
      <c r="V46" s="92"/>
      <c r="W46" s="92"/>
      <c r="X46" s="92"/>
      <c r="Y46" s="92"/>
      <c r="Z46" s="3"/>
      <c r="AA46" s="3"/>
      <c r="AB46" s="3"/>
      <c r="AC46" s="99"/>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T46" s="3"/>
    </row>
    <row r="47" spans="2:72" ht="24" customHeight="1" x14ac:dyDescent="0.25">
      <c r="B47" s="3"/>
      <c r="D47" s="3"/>
      <c r="F47" s="1"/>
      <c r="G47" s="3"/>
      <c r="H47" s="3"/>
      <c r="I47" s="3"/>
      <c r="J47" s="3"/>
      <c r="K47" s="3"/>
      <c r="L47" s="3"/>
      <c r="M47" s="3"/>
      <c r="N47" s="3"/>
      <c r="O47" s="92"/>
      <c r="P47" s="92"/>
      <c r="Q47" s="93"/>
      <c r="R47" s="92"/>
      <c r="S47" s="92"/>
      <c r="T47" s="92"/>
      <c r="U47" s="92"/>
      <c r="V47" s="92"/>
      <c r="W47" s="92"/>
      <c r="X47" s="92"/>
      <c r="Y47" s="92"/>
      <c r="Z47" s="3"/>
      <c r="AA47" s="3"/>
      <c r="AB47" s="3"/>
      <c r="AC47" s="99"/>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T47" s="3"/>
    </row>
    <row r="48" spans="2:72" ht="24" customHeight="1" x14ac:dyDescent="0.25">
      <c r="B48" s="3"/>
      <c r="D48" s="3"/>
      <c r="F48" s="1"/>
      <c r="G48" s="3"/>
      <c r="H48" s="3"/>
      <c r="I48" s="3"/>
      <c r="J48" s="3"/>
      <c r="K48" s="3"/>
      <c r="L48" s="3"/>
      <c r="M48" s="3"/>
      <c r="N48" s="3"/>
      <c r="O48" s="92"/>
      <c r="P48" s="92"/>
      <c r="Q48" s="93"/>
      <c r="R48" s="92"/>
      <c r="S48" s="92"/>
      <c r="T48" s="92"/>
      <c r="U48" s="92"/>
      <c r="V48" s="92"/>
      <c r="W48" s="92"/>
      <c r="X48" s="92"/>
      <c r="Y48" s="92"/>
      <c r="Z48" s="3"/>
      <c r="AA48" s="3"/>
      <c r="AB48" s="3"/>
      <c r="AC48" s="99"/>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T48" s="3"/>
    </row>
    <row r="49" spans="2:36" ht="24" customHeight="1" x14ac:dyDescent="0.25">
      <c r="B49" s="3"/>
      <c r="D49" s="3"/>
      <c r="F49" s="1"/>
      <c r="G49" s="3"/>
      <c r="H49" s="3"/>
      <c r="I49" s="3"/>
      <c r="J49" s="3"/>
      <c r="K49" s="3"/>
      <c r="L49" s="3"/>
      <c r="M49" s="3"/>
      <c r="N49" s="3"/>
      <c r="O49" s="92"/>
      <c r="P49" s="92"/>
      <c r="Q49" s="93"/>
      <c r="R49" s="92"/>
      <c r="S49" s="92"/>
      <c r="T49" s="92"/>
      <c r="U49" s="92"/>
      <c r="V49" s="92"/>
      <c r="W49" s="92"/>
      <c r="X49" s="92"/>
      <c r="Y49" s="92"/>
      <c r="Z49" s="3"/>
      <c r="AA49" s="3"/>
      <c r="AB49" s="3"/>
      <c r="AC49" s="99"/>
      <c r="AD49" s="3"/>
      <c r="AE49" s="3"/>
      <c r="AF49" s="3"/>
      <c r="AG49" s="3"/>
      <c r="AH49" s="3"/>
      <c r="AI49" s="3"/>
      <c r="AJ49" s="3"/>
    </row>
    <row r="50" spans="2:36" ht="24" customHeight="1" x14ac:dyDescent="0.25">
      <c r="B50" s="3"/>
      <c r="D50" s="3"/>
      <c r="F50" s="1"/>
      <c r="G50" s="3"/>
      <c r="H50" s="3"/>
      <c r="I50" s="3"/>
      <c r="J50" s="3"/>
      <c r="K50" s="3"/>
      <c r="L50" s="3"/>
      <c r="M50" s="3"/>
      <c r="N50" s="3"/>
      <c r="O50" s="92"/>
      <c r="P50" s="92"/>
      <c r="Q50" s="93"/>
      <c r="R50" s="92"/>
      <c r="S50" s="92"/>
      <c r="T50" s="92"/>
      <c r="U50" s="92"/>
      <c r="V50" s="92"/>
      <c r="W50" s="92"/>
      <c r="X50" s="92"/>
      <c r="Y50" s="92"/>
      <c r="Z50" s="3"/>
      <c r="AA50" s="3"/>
      <c r="AB50" s="3"/>
      <c r="AC50" s="99"/>
      <c r="AD50" s="3"/>
      <c r="AE50" s="3"/>
      <c r="AF50" s="3"/>
      <c r="AG50" s="3"/>
      <c r="AH50" s="3"/>
      <c r="AI50" s="3"/>
      <c r="AJ50" s="3"/>
    </row>
    <row r="51" spans="2:36" ht="24" customHeight="1" x14ac:dyDescent="0.25">
      <c r="D51" s="15"/>
      <c r="F51" s="1"/>
      <c r="G51" s="3"/>
    </row>
    <row r="52" spans="2:36" ht="24" customHeight="1" x14ac:dyDescent="0.25">
      <c r="D52" s="15"/>
      <c r="F52" s="1"/>
      <c r="G52" s="3"/>
    </row>
    <row r="53" spans="2:36" ht="24" customHeight="1" x14ac:dyDescent="0.25">
      <c r="D53" s="15"/>
      <c r="F53" s="1"/>
      <c r="G53" s="3"/>
    </row>
    <row r="54" spans="2:36" ht="24" customHeight="1" x14ac:dyDescent="0.25">
      <c r="D54" s="10"/>
      <c r="F54" s="1"/>
      <c r="G54" s="3"/>
      <c r="AF54" s="10" t="s">
        <v>496</v>
      </c>
    </row>
    <row r="55" spans="2:36" ht="24" customHeight="1" x14ac:dyDescent="0.25">
      <c r="D55" s="10"/>
      <c r="F55" s="1"/>
      <c r="G55" s="3"/>
      <c r="AF55" s="10" t="s">
        <v>497</v>
      </c>
    </row>
    <row r="56" spans="2:36" ht="24" customHeight="1" x14ac:dyDescent="0.25">
      <c r="D56" s="10"/>
      <c r="F56" s="1"/>
      <c r="G56" s="3"/>
    </row>
    <row r="57" spans="2:36" ht="24" customHeight="1" x14ac:dyDescent="0.25">
      <c r="D57" s="10"/>
      <c r="F57" s="1"/>
      <c r="G57" s="3"/>
      <c r="AF57" s="6"/>
    </row>
    <row r="58" spans="2:36" ht="24" customHeight="1" x14ac:dyDescent="0.25">
      <c r="D58" s="10"/>
      <c r="F58" s="1"/>
      <c r="G58" s="3"/>
    </row>
    <row r="59" spans="2:36" ht="24" customHeight="1" x14ac:dyDescent="0.25">
      <c r="D59" s="10"/>
      <c r="F59" s="1"/>
      <c r="G59" s="3"/>
    </row>
    <row r="60" spans="2:36" x14ac:dyDescent="0.25">
      <c r="F60" s="1"/>
      <c r="G60" s="3"/>
    </row>
    <row r="61" spans="2:36" x14ac:dyDescent="0.25">
      <c r="F61" s="1"/>
      <c r="G61" s="3"/>
    </row>
    <row r="62" spans="2:36" x14ac:dyDescent="0.25">
      <c r="F62" s="1"/>
      <c r="G62" s="3"/>
    </row>
    <row r="63" spans="2:36" x14ac:dyDescent="0.25">
      <c r="F63" s="1"/>
      <c r="G63" s="3"/>
    </row>
    <row r="64" spans="2:36" x14ac:dyDescent="0.25">
      <c r="F64" s="1"/>
      <c r="G64" s="3"/>
    </row>
    <row r="65" spans="6:7" x14ac:dyDescent="0.25">
      <c r="F65" s="1"/>
      <c r="G65" s="3"/>
    </row>
    <row r="66" spans="6:7" x14ac:dyDescent="0.25">
      <c r="F66" s="1"/>
      <c r="G66" s="3"/>
    </row>
    <row r="67" spans="6:7" x14ac:dyDescent="0.25">
      <c r="F67" s="1"/>
      <c r="G67" s="3"/>
    </row>
    <row r="68" spans="6:7" x14ac:dyDescent="0.25">
      <c r="F68" s="1"/>
      <c r="G68" s="3"/>
    </row>
    <row r="69" spans="6:7" x14ac:dyDescent="0.25">
      <c r="F69" s="1"/>
      <c r="G69" s="3"/>
    </row>
    <row r="70" spans="6:7" x14ac:dyDescent="0.25">
      <c r="F70" s="1"/>
      <c r="G70" s="3"/>
    </row>
    <row r="71" spans="6:7" x14ac:dyDescent="0.25">
      <c r="F71" s="1"/>
      <c r="G71" s="3"/>
    </row>
    <row r="72" spans="6:7" x14ac:dyDescent="0.25">
      <c r="F72" s="1"/>
      <c r="G72" s="3"/>
    </row>
    <row r="73" spans="6:7" x14ac:dyDescent="0.25">
      <c r="F73" s="1"/>
      <c r="G73" s="3"/>
    </row>
    <row r="74" spans="6:7" x14ac:dyDescent="0.25">
      <c r="F74" s="1"/>
      <c r="G74" s="3"/>
    </row>
    <row r="75" spans="6:7" x14ac:dyDescent="0.25">
      <c r="F75" s="1"/>
      <c r="G75" s="3"/>
    </row>
    <row r="76" spans="6:7" x14ac:dyDescent="0.25">
      <c r="F76" s="1"/>
      <c r="G76" s="3"/>
    </row>
    <row r="77" spans="6:7" x14ac:dyDescent="0.25">
      <c r="F77" s="1"/>
      <c r="G77" s="3"/>
    </row>
    <row r="78" spans="6:7" x14ac:dyDescent="0.25">
      <c r="F78" s="1"/>
      <c r="G78" s="3"/>
    </row>
    <row r="79" spans="6:7" x14ac:dyDescent="0.25">
      <c r="F79" s="1"/>
      <c r="G79" s="3"/>
    </row>
    <row r="80" spans="6:7" x14ac:dyDescent="0.25">
      <c r="F80" s="1"/>
      <c r="G80" s="3"/>
    </row>
    <row r="81" spans="6:7" x14ac:dyDescent="0.25">
      <c r="F81" s="1"/>
      <c r="G81" s="3"/>
    </row>
    <row r="82" spans="6:7" x14ac:dyDescent="0.25">
      <c r="F82" s="1"/>
      <c r="G82" s="3"/>
    </row>
    <row r="83" spans="6:7" x14ac:dyDescent="0.25">
      <c r="F83" s="1"/>
      <c r="G83" s="3"/>
    </row>
    <row r="84" spans="6:7" x14ac:dyDescent="0.25">
      <c r="F84" s="1"/>
      <c r="G84" s="3"/>
    </row>
    <row r="85" spans="6:7" x14ac:dyDescent="0.25">
      <c r="F85" s="1"/>
      <c r="G85" s="3"/>
    </row>
    <row r="86" spans="6:7" x14ac:dyDescent="0.25">
      <c r="F86" s="1"/>
      <c r="G86" s="3"/>
    </row>
    <row r="87" spans="6:7" x14ac:dyDescent="0.25">
      <c r="F87" s="1"/>
      <c r="G87" s="3"/>
    </row>
    <row r="88" spans="6:7" x14ac:dyDescent="0.25">
      <c r="F88" s="1"/>
      <c r="G88" s="3"/>
    </row>
    <row r="89" spans="6:7" x14ac:dyDescent="0.25">
      <c r="F89" s="1"/>
      <c r="G89" s="3"/>
    </row>
    <row r="90" spans="6:7" x14ac:dyDescent="0.25">
      <c r="F90" s="1"/>
      <c r="G90" s="3"/>
    </row>
    <row r="91" spans="6:7" x14ac:dyDescent="0.25">
      <c r="F91" s="1"/>
      <c r="G91" s="3"/>
    </row>
    <row r="92" spans="6:7" x14ac:dyDescent="0.25">
      <c r="F92" s="1"/>
      <c r="G92" s="3"/>
    </row>
    <row r="93" spans="6:7" x14ac:dyDescent="0.25">
      <c r="F93" s="1"/>
      <c r="G93" s="3"/>
    </row>
    <row r="94" spans="6:7" x14ac:dyDescent="0.25">
      <c r="F94" s="1"/>
      <c r="G94" s="3"/>
    </row>
    <row r="95" spans="6:7" x14ac:dyDescent="0.25">
      <c r="F95" s="1"/>
      <c r="G95" s="3"/>
    </row>
    <row r="96" spans="6:7" x14ac:dyDescent="0.25">
      <c r="F96" s="1"/>
      <c r="G96" s="3"/>
    </row>
    <row r="97" spans="6:7" x14ac:dyDescent="0.25">
      <c r="F97" s="1"/>
      <c r="G97" s="3"/>
    </row>
    <row r="98" spans="6:7" x14ac:dyDescent="0.25">
      <c r="F98" s="1"/>
      <c r="G98" s="3"/>
    </row>
    <row r="99" spans="6:7" x14ac:dyDescent="0.25">
      <c r="F99" s="1"/>
      <c r="G99" s="3"/>
    </row>
    <row r="100" spans="6:7" x14ac:dyDescent="0.25">
      <c r="F100" s="1"/>
      <c r="G100" s="3"/>
    </row>
    <row r="101" spans="6:7" x14ac:dyDescent="0.25">
      <c r="F101" s="1"/>
      <c r="G101" s="3"/>
    </row>
    <row r="102" spans="6:7" x14ac:dyDescent="0.25">
      <c r="F102" s="1"/>
      <c r="G102" s="3"/>
    </row>
    <row r="103" spans="6:7" x14ac:dyDescent="0.25">
      <c r="F103" s="1"/>
      <c r="G103" s="3"/>
    </row>
    <row r="104" spans="6:7" x14ac:dyDescent="0.25">
      <c r="F104" s="1"/>
      <c r="G104" s="3"/>
    </row>
    <row r="105" spans="6:7" x14ac:dyDescent="0.25">
      <c r="F105" s="1"/>
      <c r="G105" s="3"/>
    </row>
    <row r="106" spans="6:7" x14ac:dyDescent="0.25">
      <c r="F106"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8"/>
  <sheetViews>
    <sheetView workbookViewId="0">
      <selection activeCell="S2" sqref="S2"/>
    </sheetView>
  </sheetViews>
  <sheetFormatPr defaultColWidth="7.25" defaultRowHeight="15" x14ac:dyDescent="0.25"/>
  <cols>
    <col min="1" max="1" width="21.875" style="3" bestFit="1" customWidth="1"/>
    <col min="2" max="2" width="24.625" style="6" customWidth="1"/>
    <col min="3" max="3" width="8.875" style="3" customWidth="1"/>
    <col min="4" max="4" width="16.75" style="6" customWidth="1"/>
    <col min="5" max="5" width="10.875" style="1" customWidth="1"/>
    <col min="6" max="6" width="21.625" style="8" customWidth="1"/>
    <col min="7" max="7" width="18.25" style="9" customWidth="1"/>
    <col min="8" max="8" width="25.125" style="6" customWidth="1"/>
    <col min="9" max="9" width="15.625" style="6" customWidth="1"/>
    <col min="10" max="10" width="12.25" style="6" customWidth="1"/>
    <col min="11" max="11" width="12.875" style="6" customWidth="1"/>
    <col min="12" max="12" width="10.375" style="6" customWidth="1"/>
    <col min="13" max="13" width="10" style="6" customWidth="1"/>
    <col min="14" max="14" width="8.25" style="6" customWidth="1"/>
    <col min="15" max="16" width="6.75" style="32" customWidth="1"/>
    <col min="17" max="17" width="6.75" style="19" customWidth="1"/>
    <col min="18" max="18" width="9.125" style="32" customWidth="1"/>
    <col min="19" max="20" width="11.375" style="32" customWidth="1"/>
    <col min="21" max="21" width="10.875" style="32" customWidth="1"/>
    <col min="22" max="22" width="11" style="32" customWidth="1"/>
    <col min="23" max="25" width="20" style="32" customWidth="1"/>
    <col min="26" max="28" width="14.75" style="6" customWidth="1"/>
    <col min="29" max="29" width="11.125" style="20" customWidth="1"/>
    <col min="30" max="30" width="15.625" style="6" customWidth="1"/>
    <col min="31" max="31" width="5.25" style="6" customWidth="1"/>
    <col min="32" max="32" width="12.625" style="10" customWidth="1"/>
    <col min="33" max="33" width="31.625" style="7" customWidth="1"/>
    <col min="34" max="34" width="5.75" style="7" customWidth="1"/>
    <col min="35" max="35" width="10.875" style="6" customWidth="1"/>
    <col min="36" max="36" width="14.25" style="6" customWidth="1"/>
    <col min="37" max="37" width="8.375" style="6" bestFit="1" customWidth="1"/>
    <col min="38" max="38" width="33" style="6" customWidth="1"/>
    <col min="39" max="39" width="7.75" style="6" customWidth="1"/>
    <col min="40" max="40" width="6.625" style="6" customWidth="1"/>
    <col min="41" max="42" width="14.125" style="6" customWidth="1"/>
    <col min="43" max="43" width="20" style="6" customWidth="1"/>
    <col min="44" max="44" width="4.875" style="6" customWidth="1"/>
    <col min="45" max="45" width="5" style="6" customWidth="1"/>
    <col min="46" max="47" width="9" style="6" customWidth="1"/>
    <col min="48" max="48" width="11.875" style="6" customWidth="1"/>
    <col min="49" max="49" width="5.875" style="6" customWidth="1"/>
    <col min="50" max="50" width="4.25" style="6" customWidth="1"/>
    <col min="51" max="51" width="7.875" style="6" customWidth="1"/>
    <col min="52" max="52" width="13.375" style="6" customWidth="1"/>
    <col min="53" max="53" width="6" style="6" customWidth="1"/>
    <col min="54" max="55" width="7.75" style="6" customWidth="1"/>
    <col min="56" max="56" width="17.875" style="6" customWidth="1"/>
    <col min="57" max="59" width="7.75" style="6" customWidth="1"/>
    <col min="60" max="60" width="18.375" style="6" customWidth="1"/>
    <col min="61" max="63" width="7.75" style="6" customWidth="1"/>
    <col min="64" max="64" width="12.375" style="6" customWidth="1"/>
    <col min="65" max="68" width="7.75" style="6" customWidth="1"/>
    <col min="69" max="69" width="8.25" style="3" customWidth="1"/>
    <col min="70" max="70" width="7.125" style="3" customWidth="1"/>
    <col min="71" max="71" width="13.375" style="3" bestFit="1" customWidth="1"/>
    <col min="72" max="72" width="7.25" style="6"/>
    <col min="73" max="73" width="7" style="3" customWidth="1"/>
    <col min="74" max="74" width="27.875" style="3" bestFit="1" customWidth="1"/>
    <col min="75" max="16384" width="7.25" style="3"/>
  </cols>
  <sheetData>
    <row r="1" spans="1:74" ht="43.5" customHeight="1" x14ac:dyDescent="0.25">
      <c r="A1" s="1"/>
      <c r="B1" s="6" t="s">
        <v>30</v>
      </c>
      <c r="D1" s="7" t="s">
        <v>31</v>
      </c>
      <c r="E1" s="1" t="s">
        <v>32</v>
      </c>
      <c r="F1" s="8" t="s">
        <v>33</v>
      </c>
      <c r="G1" s="9" t="s">
        <v>34</v>
      </c>
      <c r="H1" s="10" t="s">
        <v>35</v>
      </c>
      <c r="I1" s="10" t="s">
        <v>36</v>
      </c>
      <c r="J1" s="10" t="s">
        <v>37</v>
      </c>
      <c r="K1" s="10" t="s">
        <v>38</v>
      </c>
      <c r="L1" s="10" t="s">
        <v>39</v>
      </c>
      <c r="M1" s="10" t="s">
        <v>40</v>
      </c>
      <c r="N1" s="10" t="s">
        <v>41</v>
      </c>
      <c r="O1" s="11" t="s">
        <v>42</v>
      </c>
      <c r="P1" s="12" t="s">
        <v>43</v>
      </c>
      <c r="Q1" s="13"/>
      <c r="R1" s="11" t="s">
        <v>44</v>
      </c>
      <c r="S1" s="11" t="s">
        <v>45</v>
      </c>
      <c r="T1" s="11" t="s">
        <v>46</v>
      </c>
      <c r="U1" s="11" t="s">
        <v>47</v>
      </c>
      <c r="V1" s="11" t="s">
        <v>48</v>
      </c>
      <c r="W1" s="11" t="s">
        <v>49</v>
      </c>
      <c r="X1" s="11" t="s">
        <v>50</v>
      </c>
      <c r="Y1" s="11" t="s">
        <v>51</v>
      </c>
      <c r="Z1" s="10" t="s">
        <v>52</v>
      </c>
      <c r="AA1" s="10" t="s">
        <v>53</v>
      </c>
      <c r="AB1" s="10" t="s">
        <v>54</v>
      </c>
      <c r="AC1" s="14" t="s">
        <v>55</v>
      </c>
      <c r="AD1" s="10" t="s">
        <v>56</v>
      </c>
      <c r="AE1" s="10" t="s">
        <v>57</v>
      </c>
      <c r="AF1" s="10" t="s">
        <v>34</v>
      </c>
      <c r="AG1" s="15" t="s">
        <v>58</v>
      </c>
      <c r="AH1" s="15" t="s">
        <v>32</v>
      </c>
      <c r="AI1" s="10" t="s">
        <v>59</v>
      </c>
      <c r="AJ1" s="10" t="s">
        <v>60</v>
      </c>
      <c r="AK1" s="10" t="s">
        <v>61</v>
      </c>
      <c r="AL1" s="10" t="s">
        <v>62</v>
      </c>
      <c r="AM1" s="10" t="s">
        <v>2</v>
      </c>
      <c r="AN1" s="10" t="s">
        <v>3</v>
      </c>
      <c r="AO1" s="10" t="s">
        <v>4</v>
      </c>
      <c r="AP1" s="10"/>
      <c r="AQ1" s="10" t="s">
        <v>63</v>
      </c>
      <c r="AR1" s="10" t="s">
        <v>2</v>
      </c>
      <c r="AS1" s="10" t="s">
        <v>3</v>
      </c>
      <c r="AT1" s="10" t="s">
        <v>4</v>
      </c>
      <c r="AU1" s="10"/>
      <c r="AV1" s="10" t="s">
        <v>64</v>
      </c>
      <c r="AW1" s="10" t="s">
        <v>2</v>
      </c>
      <c r="AX1" s="10" t="s">
        <v>3</v>
      </c>
      <c r="AY1" s="10" t="s">
        <v>4</v>
      </c>
      <c r="AZ1" s="10" t="s">
        <v>65</v>
      </c>
      <c r="BA1" s="10" t="s">
        <v>2</v>
      </c>
      <c r="BB1" s="10" t="s">
        <v>3</v>
      </c>
      <c r="BC1" s="10" t="s">
        <v>4</v>
      </c>
      <c r="BD1" s="10" t="s">
        <v>66</v>
      </c>
      <c r="BE1" s="10" t="s">
        <v>2</v>
      </c>
      <c r="BF1" s="10" t="s">
        <v>3</v>
      </c>
      <c r="BG1" s="10" t="s">
        <v>4</v>
      </c>
      <c r="BH1" s="10" t="s">
        <v>67</v>
      </c>
      <c r="BI1" s="10" t="s">
        <v>2</v>
      </c>
      <c r="BJ1" s="10" t="s">
        <v>3</v>
      </c>
      <c r="BK1" s="10" t="s">
        <v>4</v>
      </c>
      <c r="BL1" s="10" t="s">
        <v>68</v>
      </c>
      <c r="BM1" s="10" t="s">
        <v>2</v>
      </c>
      <c r="BN1" s="10" t="s">
        <v>3</v>
      </c>
      <c r="BO1" s="10" t="s">
        <v>4</v>
      </c>
      <c r="BP1" s="10"/>
      <c r="BQ1" s="9" t="s">
        <v>69</v>
      </c>
      <c r="BT1" s="10"/>
      <c r="BV1" s="3" t="s">
        <v>70</v>
      </c>
    </row>
    <row r="2" spans="1:74" ht="24" customHeight="1" x14ac:dyDescent="0.25">
      <c r="A2" s="4"/>
      <c r="B2" s="6">
        <v>61215</v>
      </c>
      <c r="D2" s="10" t="s">
        <v>108</v>
      </c>
      <c r="E2" s="4">
        <v>18337600</v>
      </c>
      <c r="F2" s="26" t="s">
        <v>109</v>
      </c>
      <c r="G2" s="27" t="s">
        <v>108</v>
      </c>
      <c r="H2" s="6" t="s">
        <v>3</v>
      </c>
      <c r="I2" s="6" t="s">
        <v>3</v>
      </c>
      <c r="J2" s="6" t="s">
        <v>2</v>
      </c>
      <c r="K2" s="6" t="s">
        <v>3</v>
      </c>
      <c r="L2" s="6" t="s">
        <v>3</v>
      </c>
      <c r="M2" s="6" t="s">
        <v>3</v>
      </c>
      <c r="N2" s="6" t="s">
        <v>3</v>
      </c>
      <c r="O2" s="23">
        <v>1</v>
      </c>
      <c r="P2" s="23"/>
      <c r="Q2" s="24"/>
      <c r="R2" s="23">
        <v>1</v>
      </c>
      <c r="S2" t="s">
        <v>642</v>
      </c>
      <c r="T2" s="23">
        <v>0</v>
      </c>
      <c r="U2" s="23"/>
      <c r="V2" s="23"/>
      <c r="W2" s="23"/>
      <c r="X2" s="23"/>
      <c r="Y2" s="23"/>
      <c r="Z2" s="6">
        <v>1</v>
      </c>
      <c r="AA2" s="6">
        <v>0</v>
      </c>
      <c r="AB2" s="6">
        <v>1</v>
      </c>
      <c r="AC2" s="20">
        <v>0</v>
      </c>
      <c r="AD2" s="6">
        <v>1</v>
      </c>
      <c r="AE2" s="6" t="s">
        <v>110</v>
      </c>
      <c r="AF2" s="15" t="s">
        <v>108</v>
      </c>
      <c r="AG2" t="s">
        <v>642</v>
      </c>
      <c r="AH2" s="22"/>
      <c r="AI2" s="6">
        <v>1</v>
      </c>
      <c r="AJ2" s="6">
        <v>1</v>
      </c>
      <c r="AM2" s="6">
        <v>0</v>
      </c>
      <c r="AN2" s="6">
        <v>1</v>
      </c>
      <c r="AO2" s="6">
        <v>0</v>
      </c>
      <c r="AQ2" s="6">
        <v>0</v>
      </c>
      <c r="AR2" s="6">
        <v>0</v>
      </c>
      <c r="AS2" s="6">
        <v>1</v>
      </c>
      <c r="AT2" s="6">
        <v>0</v>
      </c>
      <c r="AV2" s="6">
        <v>0</v>
      </c>
      <c r="AW2" s="6">
        <v>1</v>
      </c>
      <c r="AX2" s="6">
        <v>0</v>
      </c>
      <c r="AY2" s="6">
        <v>0</v>
      </c>
      <c r="AZ2" s="6">
        <v>0</v>
      </c>
      <c r="BA2" s="6">
        <v>0</v>
      </c>
      <c r="BB2" s="6">
        <v>1</v>
      </c>
      <c r="BC2" s="6">
        <v>0</v>
      </c>
      <c r="BD2" s="6">
        <v>0</v>
      </c>
      <c r="BE2" s="6">
        <v>0</v>
      </c>
      <c r="BF2" s="6">
        <v>1</v>
      </c>
      <c r="BG2" s="6">
        <v>0</v>
      </c>
      <c r="BH2" s="6">
        <v>0</v>
      </c>
      <c r="BI2" s="6">
        <v>0</v>
      </c>
      <c r="BJ2" s="6">
        <v>1</v>
      </c>
      <c r="BK2" s="6">
        <v>0</v>
      </c>
      <c r="BL2" s="6">
        <v>0</v>
      </c>
      <c r="BM2" s="6">
        <v>0</v>
      </c>
      <c r="BN2" s="6">
        <v>1</v>
      </c>
      <c r="BO2" s="6">
        <v>0</v>
      </c>
      <c r="BP2" s="6">
        <f t="shared" ref="BP2:BP7" si="0">SUM(AM2:BO2)</f>
        <v>7</v>
      </c>
      <c r="BQ2" s="3">
        <v>1</v>
      </c>
      <c r="BU2" s="3">
        <f>SUM(AM2:BQ2)</f>
        <v>15</v>
      </c>
    </row>
    <row r="3" spans="1:74" ht="24" customHeight="1" x14ac:dyDescent="0.25">
      <c r="A3" s="9"/>
      <c r="B3" s="6">
        <v>61215</v>
      </c>
      <c r="D3" s="10" t="s">
        <v>111</v>
      </c>
      <c r="E3" s="4">
        <v>21848460</v>
      </c>
      <c r="F3" s="26" t="s">
        <v>112</v>
      </c>
      <c r="G3" s="9" t="s">
        <v>111</v>
      </c>
      <c r="H3" s="6" t="s">
        <v>3</v>
      </c>
      <c r="I3" s="6" t="s">
        <v>3</v>
      </c>
      <c r="J3" s="6" t="s">
        <v>2</v>
      </c>
      <c r="K3" s="6" t="s">
        <v>3</v>
      </c>
      <c r="L3" s="6" t="s">
        <v>3</v>
      </c>
      <c r="M3" s="6" t="s">
        <v>3</v>
      </c>
      <c r="N3" s="6" t="s">
        <v>3</v>
      </c>
      <c r="O3" s="23">
        <v>1</v>
      </c>
      <c r="P3" s="23"/>
      <c r="Q3" s="24"/>
      <c r="R3" s="23">
        <v>1</v>
      </c>
      <c r="S3" t="s">
        <v>642</v>
      </c>
      <c r="T3" s="23">
        <v>0</v>
      </c>
      <c r="U3" s="23">
        <v>0</v>
      </c>
      <c r="V3" s="23">
        <v>0</v>
      </c>
      <c r="W3" s="23">
        <v>0</v>
      </c>
      <c r="X3" t="s">
        <v>642</v>
      </c>
      <c r="Y3" t="s">
        <v>642</v>
      </c>
      <c r="Z3" s="6">
        <v>1</v>
      </c>
      <c r="AA3" s="6">
        <v>0</v>
      </c>
      <c r="AB3" s="6">
        <v>1</v>
      </c>
      <c r="AC3" s="20">
        <v>0</v>
      </c>
      <c r="AD3" s="6">
        <v>1</v>
      </c>
      <c r="AE3" s="6" t="s">
        <v>113</v>
      </c>
      <c r="AF3" s="10" t="s">
        <v>111</v>
      </c>
      <c r="AG3" t="s">
        <v>642</v>
      </c>
      <c r="AH3" s="22"/>
      <c r="AI3" s="6">
        <v>1</v>
      </c>
      <c r="AJ3" s="6">
        <v>1</v>
      </c>
      <c r="AM3" s="6">
        <v>0</v>
      </c>
      <c r="AN3" s="6">
        <v>1</v>
      </c>
      <c r="AO3" s="6">
        <v>0</v>
      </c>
      <c r="AQ3" s="6">
        <v>0</v>
      </c>
      <c r="AR3" s="6">
        <v>0</v>
      </c>
      <c r="AS3" s="6">
        <v>1</v>
      </c>
      <c r="AT3" s="6">
        <v>0</v>
      </c>
      <c r="AV3" s="6">
        <v>0</v>
      </c>
      <c r="AW3" s="6">
        <v>1</v>
      </c>
      <c r="AX3" s="6">
        <v>0</v>
      </c>
      <c r="AY3" s="6">
        <v>0</v>
      </c>
      <c r="AZ3" s="6">
        <v>0</v>
      </c>
      <c r="BA3" s="6">
        <v>0</v>
      </c>
      <c r="BB3" s="6">
        <v>1</v>
      </c>
      <c r="BC3" s="6">
        <v>0</v>
      </c>
      <c r="BD3" s="6">
        <v>0</v>
      </c>
      <c r="BE3" s="6">
        <v>0</v>
      </c>
      <c r="BF3" s="6">
        <v>1</v>
      </c>
      <c r="BG3" s="6">
        <v>0</v>
      </c>
      <c r="BH3" s="6">
        <v>0</v>
      </c>
      <c r="BI3" s="6">
        <v>0</v>
      </c>
      <c r="BJ3" s="6">
        <v>1</v>
      </c>
      <c r="BK3" s="6">
        <v>0</v>
      </c>
      <c r="BL3" s="6">
        <v>0</v>
      </c>
      <c r="BM3" s="6">
        <v>0</v>
      </c>
      <c r="BN3" s="6">
        <v>1</v>
      </c>
      <c r="BO3" s="6">
        <v>0</v>
      </c>
      <c r="BP3" s="6">
        <f t="shared" si="0"/>
        <v>7</v>
      </c>
      <c r="BQ3" s="3">
        <v>1</v>
      </c>
      <c r="BU3" s="3">
        <f>SUM(AM3:BQ3)</f>
        <v>15</v>
      </c>
    </row>
    <row r="4" spans="1:74" ht="42" customHeight="1" x14ac:dyDescent="0.25">
      <c r="B4" s="6">
        <v>61215</v>
      </c>
      <c r="C4" s="7"/>
      <c r="D4" s="15" t="s">
        <v>262</v>
      </c>
      <c r="E4" s="16">
        <v>19672180</v>
      </c>
      <c r="F4" s="17" t="s">
        <v>263</v>
      </c>
      <c r="G4" s="9" t="s">
        <v>262</v>
      </c>
      <c r="H4" s="7" t="s">
        <v>3</v>
      </c>
      <c r="I4" s="6" t="s">
        <v>4</v>
      </c>
      <c r="J4" s="6" t="s">
        <v>4</v>
      </c>
      <c r="K4" s="7" t="s">
        <v>3</v>
      </c>
      <c r="L4" s="6" t="s">
        <v>3</v>
      </c>
      <c r="M4" s="6" t="s">
        <v>3</v>
      </c>
      <c r="N4" s="7" t="s">
        <v>3</v>
      </c>
      <c r="O4" s="71">
        <v>1</v>
      </c>
      <c r="P4" s="71"/>
      <c r="Q4" s="72"/>
      <c r="R4" s="71">
        <v>1</v>
      </c>
      <c r="S4" t="s">
        <v>642</v>
      </c>
      <c r="T4" s="71"/>
      <c r="U4" s="71"/>
      <c r="V4" s="71"/>
      <c r="W4" s="71"/>
      <c r="X4" t="s">
        <v>642</v>
      </c>
      <c r="Y4" t="s">
        <v>642</v>
      </c>
      <c r="Z4" s="7">
        <v>1</v>
      </c>
      <c r="AA4" s="6">
        <v>0</v>
      </c>
      <c r="AB4" s="6">
        <v>1</v>
      </c>
      <c r="AC4" s="20">
        <v>0</v>
      </c>
      <c r="AD4" s="6">
        <v>1</v>
      </c>
      <c r="AE4" s="7" t="s">
        <v>264</v>
      </c>
      <c r="AF4" s="15" t="s">
        <v>262</v>
      </c>
      <c r="AG4" t="s">
        <v>642</v>
      </c>
      <c r="AH4" s="3"/>
      <c r="AI4" s="7"/>
      <c r="AJ4" s="7">
        <v>0</v>
      </c>
      <c r="AM4" s="6">
        <v>0</v>
      </c>
      <c r="AN4" s="6">
        <v>1</v>
      </c>
      <c r="AO4" s="6">
        <v>0</v>
      </c>
      <c r="AQ4" s="6">
        <v>0</v>
      </c>
      <c r="AR4" s="6">
        <v>0</v>
      </c>
      <c r="AS4" s="6">
        <v>0</v>
      </c>
      <c r="AT4" s="6">
        <v>1</v>
      </c>
      <c r="AV4" s="6">
        <v>0</v>
      </c>
      <c r="AW4" s="6">
        <v>0</v>
      </c>
      <c r="AX4" s="6">
        <v>1</v>
      </c>
      <c r="AY4" s="6">
        <v>0</v>
      </c>
      <c r="AZ4" s="6">
        <v>0</v>
      </c>
      <c r="BA4" s="6">
        <v>0</v>
      </c>
      <c r="BB4" s="6">
        <v>1</v>
      </c>
      <c r="BC4" s="6">
        <v>0</v>
      </c>
      <c r="BD4" s="6">
        <v>0</v>
      </c>
      <c r="BE4" s="6">
        <v>0</v>
      </c>
      <c r="BF4" s="6">
        <v>1</v>
      </c>
      <c r="BG4" s="6">
        <v>0</v>
      </c>
      <c r="BH4" s="6">
        <v>0</v>
      </c>
      <c r="BI4" s="6">
        <v>0</v>
      </c>
      <c r="BJ4" s="6">
        <v>1</v>
      </c>
      <c r="BK4" s="6">
        <v>0</v>
      </c>
      <c r="BL4" s="6">
        <v>0</v>
      </c>
      <c r="BM4" s="6">
        <v>0</v>
      </c>
      <c r="BN4" s="6">
        <v>1</v>
      </c>
      <c r="BO4" s="6">
        <v>0</v>
      </c>
      <c r="BP4" s="6">
        <f t="shared" si="0"/>
        <v>7</v>
      </c>
      <c r="BQ4" s="3">
        <v>1</v>
      </c>
      <c r="BU4" s="3">
        <f>SUM(AM4:BO4)</f>
        <v>7</v>
      </c>
    </row>
    <row r="5" spans="1:74" ht="34.5" customHeight="1" x14ac:dyDescent="0.25">
      <c r="B5" s="6">
        <v>61215</v>
      </c>
      <c r="D5" s="10" t="s">
        <v>308</v>
      </c>
      <c r="E5" s="16">
        <v>22990178</v>
      </c>
      <c r="F5" s="76" t="s">
        <v>309</v>
      </c>
      <c r="G5" s="9" t="s">
        <v>308</v>
      </c>
      <c r="H5" s="6" t="s">
        <v>3</v>
      </c>
      <c r="I5" s="6" t="s">
        <v>3</v>
      </c>
      <c r="J5" s="6" t="s">
        <v>2</v>
      </c>
      <c r="K5" s="6" t="s">
        <v>3</v>
      </c>
      <c r="L5" s="6" t="s">
        <v>3</v>
      </c>
      <c r="M5" s="6" t="s">
        <v>3</v>
      </c>
      <c r="N5" s="6" t="s">
        <v>3</v>
      </c>
      <c r="O5" s="32">
        <v>1</v>
      </c>
      <c r="R5" s="32">
        <v>1</v>
      </c>
      <c r="S5" t="s">
        <v>642</v>
      </c>
      <c r="X5" t="s">
        <v>642</v>
      </c>
      <c r="Y5" t="s">
        <v>642</v>
      </c>
      <c r="Z5" s="6">
        <v>1</v>
      </c>
      <c r="AA5" s="6">
        <v>0</v>
      </c>
      <c r="AB5" s="6">
        <v>1</v>
      </c>
      <c r="AC5" s="20">
        <v>0</v>
      </c>
      <c r="AD5" s="6">
        <v>1</v>
      </c>
      <c r="AE5" s="6" t="s">
        <v>310</v>
      </c>
      <c r="AF5" s="10" t="s">
        <v>308</v>
      </c>
      <c r="AG5" t="s">
        <v>642</v>
      </c>
      <c r="AH5" s="3"/>
      <c r="AI5" s="6">
        <v>1</v>
      </c>
      <c r="AJ5" s="6">
        <v>1</v>
      </c>
      <c r="AM5" s="6">
        <v>0</v>
      </c>
      <c r="AN5" s="6">
        <v>1</v>
      </c>
      <c r="AO5" s="6">
        <v>0</v>
      </c>
      <c r="AQ5" s="6">
        <v>0</v>
      </c>
      <c r="AR5" s="6">
        <v>0</v>
      </c>
      <c r="AS5" s="6">
        <v>1</v>
      </c>
      <c r="AT5" s="6">
        <v>0</v>
      </c>
      <c r="AV5" s="6">
        <v>0</v>
      </c>
      <c r="AW5" s="6">
        <v>1</v>
      </c>
      <c r="AX5" s="6">
        <v>0</v>
      </c>
      <c r="AY5" s="6">
        <v>0</v>
      </c>
      <c r="AZ5" s="6">
        <v>0</v>
      </c>
      <c r="BA5" s="6">
        <v>0</v>
      </c>
      <c r="BB5" s="6">
        <v>1</v>
      </c>
      <c r="BC5" s="6">
        <v>0</v>
      </c>
      <c r="BD5" s="6">
        <v>0</v>
      </c>
      <c r="BE5" s="6">
        <v>0</v>
      </c>
      <c r="BF5" s="6">
        <v>1</v>
      </c>
      <c r="BG5" s="6">
        <v>0</v>
      </c>
      <c r="BH5" s="6">
        <v>0</v>
      </c>
      <c r="BI5" s="6">
        <v>0</v>
      </c>
      <c r="BJ5" s="6">
        <v>1</v>
      </c>
      <c r="BK5" s="6">
        <v>0</v>
      </c>
      <c r="BL5" s="6">
        <v>0</v>
      </c>
      <c r="BM5" s="6">
        <v>0</v>
      </c>
      <c r="BN5" s="6">
        <v>1</v>
      </c>
      <c r="BO5" s="6">
        <v>0</v>
      </c>
      <c r="BP5" s="6">
        <f t="shared" si="0"/>
        <v>7</v>
      </c>
      <c r="BQ5" s="3">
        <v>1</v>
      </c>
      <c r="BU5" s="3">
        <f>SUM(AM5:BO5)</f>
        <v>7</v>
      </c>
    </row>
    <row r="6" spans="1:74" ht="24" customHeight="1" x14ac:dyDescent="0.25">
      <c r="B6" s="6">
        <v>61215</v>
      </c>
      <c r="D6" s="10" t="s">
        <v>388</v>
      </c>
      <c r="E6" s="16">
        <v>3756056</v>
      </c>
      <c r="F6" s="17" t="s">
        <v>389</v>
      </c>
      <c r="G6" s="9" t="s">
        <v>388</v>
      </c>
      <c r="H6" s="6" t="s">
        <v>2</v>
      </c>
      <c r="I6" s="6" t="s">
        <v>2</v>
      </c>
      <c r="J6" s="6" t="s">
        <v>2</v>
      </c>
      <c r="K6" s="6" t="s">
        <v>2</v>
      </c>
      <c r="L6" s="6" t="s">
        <v>3</v>
      </c>
      <c r="M6" s="6" t="s">
        <v>3</v>
      </c>
      <c r="N6" s="6" t="s">
        <v>3</v>
      </c>
      <c r="O6" s="32">
        <v>1</v>
      </c>
      <c r="R6" s="32">
        <v>1</v>
      </c>
      <c r="S6" t="s">
        <v>642</v>
      </c>
      <c r="X6" t="s">
        <v>642</v>
      </c>
      <c r="Y6" t="s">
        <v>642</v>
      </c>
      <c r="Z6" s="6">
        <v>1</v>
      </c>
      <c r="AA6" s="6">
        <v>0</v>
      </c>
      <c r="AB6" s="6">
        <v>1</v>
      </c>
      <c r="AC6" s="20">
        <v>0</v>
      </c>
      <c r="AD6" s="6">
        <v>1</v>
      </c>
      <c r="AE6" s="9" t="s">
        <v>390</v>
      </c>
      <c r="AF6" s="10" t="s">
        <v>388</v>
      </c>
      <c r="AG6" t="s">
        <v>642</v>
      </c>
      <c r="AH6" s="3"/>
      <c r="AI6" s="10">
        <v>0</v>
      </c>
      <c r="AJ6" s="6">
        <v>0</v>
      </c>
      <c r="AM6" s="6">
        <v>1</v>
      </c>
      <c r="AN6" s="6">
        <v>0</v>
      </c>
      <c r="AO6" s="6">
        <v>0</v>
      </c>
      <c r="AQ6" s="6">
        <v>0</v>
      </c>
      <c r="AR6" s="6">
        <v>1</v>
      </c>
      <c r="AS6" s="6">
        <v>0</v>
      </c>
      <c r="AT6" s="6">
        <v>0</v>
      </c>
      <c r="AV6" s="6">
        <v>0</v>
      </c>
      <c r="AW6" s="6">
        <v>1</v>
      </c>
      <c r="AX6" s="6">
        <v>0</v>
      </c>
      <c r="AY6" s="6">
        <v>0</v>
      </c>
      <c r="AZ6" s="6">
        <v>0</v>
      </c>
      <c r="BA6" s="6">
        <v>1</v>
      </c>
      <c r="BB6" s="6">
        <v>0</v>
      </c>
      <c r="BC6" s="6">
        <v>0</v>
      </c>
      <c r="BD6" s="6">
        <v>0</v>
      </c>
      <c r="BE6" s="6">
        <v>0</v>
      </c>
      <c r="BF6" s="6">
        <v>1</v>
      </c>
      <c r="BG6" s="6">
        <v>0</v>
      </c>
      <c r="BH6" s="6">
        <v>0</v>
      </c>
      <c r="BI6" s="6">
        <v>0</v>
      </c>
      <c r="BJ6" s="6">
        <v>1</v>
      </c>
      <c r="BK6" s="6">
        <v>0</v>
      </c>
      <c r="BL6" s="6">
        <v>0</v>
      </c>
      <c r="BM6" s="6">
        <v>0</v>
      </c>
      <c r="BN6" s="6">
        <v>1</v>
      </c>
      <c r="BO6" s="6">
        <v>0</v>
      </c>
      <c r="BP6" s="6">
        <f t="shared" si="0"/>
        <v>7</v>
      </c>
      <c r="BQ6" s="3">
        <v>1</v>
      </c>
      <c r="BU6" s="3">
        <f>SUM(AM6:BO6)</f>
        <v>7</v>
      </c>
      <c r="BV6" s="3">
        <v>1</v>
      </c>
    </row>
    <row r="7" spans="1:74" ht="24" customHeight="1" x14ac:dyDescent="0.25">
      <c r="B7" s="6">
        <v>61215</v>
      </c>
      <c r="D7" s="10" t="s">
        <v>460</v>
      </c>
      <c r="E7" s="16">
        <v>22340221</v>
      </c>
      <c r="F7" s="17" t="s">
        <v>461</v>
      </c>
      <c r="G7" s="9" t="s">
        <v>460</v>
      </c>
      <c r="H7" s="125" t="s">
        <v>626</v>
      </c>
      <c r="I7" s="6" t="s">
        <v>4</v>
      </c>
      <c r="J7" s="6" t="s">
        <v>2</v>
      </c>
      <c r="K7" s="6" t="s">
        <v>3</v>
      </c>
      <c r="L7" s="6" t="s">
        <v>3</v>
      </c>
      <c r="M7" s="6" t="s">
        <v>3</v>
      </c>
      <c r="N7" s="6" t="s">
        <v>3</v>
      </c>
      <c r="O7" s="32">
        <v>1</v>
      </c>
      <c r="R7" s="32">
        <v>1</v>
      </c>
      <c r="S7" t="s">
        <v>642</v>
      </c>
      <c r="X7" t="s">
        <v>642</v>
      </c>
      <c r="Y7" t="s">
        <v>642</v>
      </c>
      <c r="Z7" s="6">
        <v>1</v>
      </c>
      <c r="AA7" s="6">
        <v>0</v>
      </c>
      <c r="AB7" s="6">
        <v>1</v>
      </c>
      <c r="AC7" s="20">
        <v>0</v>
      </c>
      <c r="AD7" s="6">
        <v>1</v>
      </c>
      <c r="AE7" s="6" t="s">
        <v>462</v>
      </c>
      <c r="AF7" s="10" t="s">
        <v>460</v>
      </c>
      <c r="AG7" t="s">
        <v>642</v>
      </c>
      <c r="AH7" s="21">
        <v>22340221</v>
      </c>
      <c r="AI7" s="10">
        <v>1</v>
      </c>
      <c r="AJ7" s="6">
        <v>1</v>
      </c>
      <c r="AM7" s="6">
        <v>1</v>
      </c>
      <c r="AN7" s="6">
        <v>0</v>
      </c>
      <c r="AO7" s="6">
        <v>0</v>
      </c>
      <c r="AQ7" s="6">
        <v>0</v>
      </c>
      <c r="AR7" s="6">
        <v>0</v>
      </c>
      <c r="AS7" s="6">
        <v>0</v>
      </c>
      <c r="AT7" s="6">
        <v>1</v>
      </c>
      <c r="AV7" s="6">
        <v>0</v>
      </c>
      <c r="AW7" s="6">
        <v>1</v>
      </c>
      <c r="AX7" s="6">
        <v>0</v>
      </c>
      <c r="AY7" s="6">
        <v>0</v>
      </c>
      <c r="AZ7" s="6">
        <v>0</v>
      </c>
      <c r="BA7" s="6">
        <v>0</v>
      </c>
      <c r="BB7" s="6">
        <v>1</v>
      </c>
      <c r="BC7" s="6">
        <v>0</v>
      </c>
      <c r="BD7" s="6">
        <v>0</v>
      </c>
      <c r="BE7" s="6">
        <v>0</v>
      </c>
      <c r="BF7" s="6">
        <v>1</v>
      </c>
      <c r="BG7" s="6">
        <v>0</v>
      </c>
      <c r="BH7" s="6">
        <v>0</v>
      </c>
      <c r="BI7" s="6">
        <v>0</v>
      </c>
      <c r="BJ7" s="6">
        <v>1</v>
      </c>
      <c r="BK7" s="6">
        <v>0</v>
      </c>
      <c r="BL7" s="6">
        <v>0</v>
      </c>
      <c r="BM7" s="6">
        <v>0</v>
      </c>
      <c r="BN7" s="6">
        <v>1</v>
      </c>
      <c r="BO7" s="6">
        <v>0</v>
      </c>
      <c r="BP7" s="6">
        <f t="shared" si="0"/>
        <v>7</v>
      </c>
      <c r="BQ7" s="3">
        <v>1</v>
      </c>
      <c r="BU7" s="3">
        <f>SUM(AM7:BO7)</f>
        <v>7</v>
      </c>
      <c r="BV7" s="3">
        <v>1</v>
      </c>
    </row>
    <row r="8" spans="1:74" s="99" customFormat="1" ht="24" customHeight="1" x14ac:dyDescent="0.25">
      <c r="B8" s="20"/>
      <c r="D8" s="14"/>
      <c r="E8" s="94"/>
      <c r="F8" s="90"/>
      <c r="G8" s="128"/>
      <c r="H8" s="129"/>
      <c r="I8" s="20"/>
      <c r="J8" s="20"/>
      <c r="K8" s="20"/>
      <c r="L8" s="20"/>
      <c r="M8" s="20"/>
      <c r="N8" s="20"/>
      <c r="O8" s="28"/>
      <c r="P8" s="28"/>
      <c r="Q8" s="28"/>
      <c r="R8" s="28"/>
      <c r="S8" s="28"/>
      <c r="T8" s="28"/>
      <c r="U8" s="28"/>
      <c r="V8" s="28"/>
      <c r="W8" s="28"/>
      <c r="X8" s="12"/>
      <c r="Y8" s="28"/>
      <c r="Z8" s="20">
        <f>SUM(Z2:Z7)</f>
        <v>6</v>
      </c>
      <c r="AA8" s="20"/>
      <c r="AB8" s="20"/>
      <c r="AC8" s="20"/>
      <c r="AD8" s="20"/>
      <c r="AE8" s="20"/>
      <c r="AF8" s="14"/>
      <c r="AG8" s="130"/>
      <c r="AH8" s="130"/>
      <c r="AI8" s="14"/>
      <c r="AJ8" s="20"/>
      <c r="AK8" s="20"/>
      <c r="AL8" s="20"/>
      <c r="AM8" s="20">
        <f>SUM(AM2:AM7)</f>
        <v>2</v>
      </c>
      <c r="AN8" s="20">
        <v>0</v>
      </c>
      <c r="AO8" s="20">
        <v>0</v>
      </c>
      <c r="AP8" s="20">
        <v>0</v>
      </c>
      <c r="AQ8" s="20">
        <v>0</v>
      </c>
      <c r="AR8" s="20">
        <f>SUM(AR2:AR7)</f>
        <v>1</v>
      </c>
      <c r="AS8" s="20">
        <v>0</v>
      </c>
      <c r="AT8" s="20">
        <v>0</v>
      </c>
      <c r="AU8" s="20">
        <v>0</v>
      </c>
      <c r="AV8" s="20">
        <v>0</v>
      </c>
      <c r="AW8" s="20">
        <f>SUM(AW2:AW7)</f>
        <v>5</v>
      </c>
      <c r="AX8" s="20">
        <v>0</v>
      </c>
      <c r="AY8" s="20">
        <v>0</v>
      </c>
      <c r="AZ8" s="20">
        <v>0</v>
      </c>
      <c r="BA8" s="20">
        <f>SUM(BA2:BA7)</f>
        <v>1</v>
      </c>
      <c r="BB8" s="20">
        <v>0</v>
      </c>
      <c r="BC8" s="20">
        <v>0</v>
      </c>
      <c r="BD8" s="20">
        <v>0</v>
      </c>
      <c r="BE8" s="20">
        <f>SUM(BE2:BE7)</f>
        <v>0</v>
      </c>
      <c r="BF8" s="20">
        <v>0</v>
      </c>
      <c r="BG8" s="20">
        <v>0</v>
      </c>
      <c r="BH8" s="20">
        <v>0</v>
      </c>
      <c r="BI8" s="20">
        <f>SUM(BI2:BI7)</f>
        <v>0</v>
      </c>
      <c r="BJ8" s="20">
        <v>0</v>
      </c>
      <c r="BK8" s="20">
        <v>0</v>
      </c>
      <c r="BL8" s="20">
        <v>0</v>
      </c>
      <c r="BM8" s="20">
        <f>SUM(BM2:BM7)</f>
        <v>0</v>
      </c>
      <c r="BN8" s="20">
        <f>SUM(BN2:BN7)</f>
        <v>6</v>
      </c>
      <c r="BO8" s="20">
        <f>SUM(BO2:BO7)</f>
        <v>0</v>
      </c>
      <c r="BP8" s="20">
        <v>0</v>
      </c>
      <c r="BQ8" s="20">
        <v>0</v>
      </c>
      <c r="BR8" s="99">
        <f>SUM(AM8:BQ8)</f>
        <v>15</v>
      </c>
      <c r="BT8" s="20"/>
    </row>
    <row r="9" spans="1:74" ht="24" customHeight="1" x14ac:dyDescent="0.25">
      <c r="D9" s="10"/>
      <c r="E9" s="16"/>
      <c r="F9" s="17"/>
      <c r="H9" s="125"/>
      <c r="X9" s="11"/>
      <c r="AG9" s="21"/>
      <c r="AH9" s="21"/>
      <c r="AI9" s="10"/>
      <c r="AN9" s="6">
        <f>SUM(AN2:AN8)</f>
        <v>4</v>
      </c>
      <c r="AO9" s="6">
        <v>0</v>
      </c>
      <c r="AP9" s="6">
        <v>0</v>
      </c>
      <c r="AQ9" s="6">
        <v>0</v>
      </c>
      <c r="AR9" s="6">
        <v>0</v>
      </c>
      <c r="AS9" s="6">
        <f>SUM(AS2:AS8)</f>
        <v>3</v>
      </c>
      <c r="AT9" s="6">
        <v>0</v>
      </c>
      <c r="AU9" s="6">
        <v>0</v>
      </c>
      <c r="AV9" s="6">
        <v>0</v>
      </c>
      <c r="AW9" s="6">
        <v>0</v>
      </c>
      <c r="AX9" s="6">
        <f>SUM(AX2:AX8)</f>
        <v>1</v>
      </c>
      <c r="AY9" s="6">
        <v>0</v>
      </c>
      <c r="AZ9" s="6">
        <v>0</v>
      </c>
      <c r="BA9" s="6">
        <v>0</v>
      </c>
      <c r="BB9" s="6">
        <f>SUM(BB2:BB8)</f>
        <v>5</v>
      </c>
      <c r="BC9" s="6">
        <v>0</v>
      </c>
      <c r="BD9" s="6">
        <v>0</v>
      </c>
      <c r="BE9" s="6">
        <v>0</v>
      </c>
      <c r="BF9" s="6">
        <f>SUM(BF2:BF8)</f>
        <v>6</v>
      </c>
      <c r="BG9" s="6">
        <v>0</v>
      </c>
      <c r="BH9" s="6">
        <v>0</v>
      </c>
      <c r="BI9" s="6">
        <v>0</v>
      </c>
      <c r="BJ9" s="6">
        <f>SUM(BJ2:BJ8)</f>
        <v>6</v>
      </c>
      <c r="BK9" s="6">
        <v>0</v>
      </c>
      <c r="BL9" s="6">
        <v>0</v>
      </c>
      <c r="BM9" s="6">
        <v>0</v>
      </c>
      <c r="BN9" s="6">
        <v>0</v>
      </c>
      <c r="BO9" s="6">
        <v>0</v>
      </c>
      <c r="BP9" s="6">
        <v>0</v>
      </c>
      <c r="BQ9" s="6">
        <v>0</v>
      </c>
      <c r="BR9" s="3">
        <f>SUM(AM9:BQ9)</f>
        <v>25</v>
      </c>
    </row>
    <row r="10" spans="1:74" ht="24" customHeight="1" x14ac:dyDescent="0.25">
      <c r="D10" s="10"/>
      <c r="E10" s="16"/>
      <c r="F10" s="17"/>
      <c r="H10" s="125"/>
      <c r="X10" s="11"/>
      <c r="AG10" s="3"/>
      <c r="AH10" s="21"/>
      <c r="AI10" s="10"/>
      <c r="AT10" s="6">
        <f>SUM(AT2:AT9)</f>
        <v>2</v>
      </c>
      <c r="BQ10" s="6"/>
      <c r="BR10" s="3">
        <v>0</v>
      </c>
      <c r="BS10" s="3" t="s">
        <v>631</v>
      </c>
    </row>
    <row r="11" spans="1:74" ht="24" customHeight="1" x14ac:dyDescent="0.25">
      <c r="D11" s="10"/>
      <c r="E11" s="16"/>
      <c r="F11" s="17"/>
      <c r="H11" s="125"/>
      <c r="X11" s="11"/>
      <c r="AG11" s="3"/>
      <c r="AH11" s="21"/>
      <c r="AI11" s="10"/>
      <c r="AO11" s="6">
        <f t="shared" ref="AO11:BQ11" si="1">SUM(AO2:AO9)</f>
        <v>0</v>
      </c>
      <c r="AP11" s="6">
        <f t="shared" si="1"/>
        <v>0</v>
      </c>
      <c r="AQ11" s="6">
        <f t="shared" si="1"/>
        <v>0</v>
      </c>
      <c r="AR11" s="6">
        <f t="shared" si="1"/>
        <v>2</v>
      </c>
      <c r="AS11" s="6">
        <f t="shared" si="1"/>
        <v>6</v>
      </c>
      <c r="AT11" s="6">
        <f t="shared" si="1"/>
        <v>2</v>
      </c>
      <c r="AU11" s="6">
        <f t="shared" si="1"/>
        <v>0</v>
      </c>
      <c r="AV11" s="6">
        <f t="shared" si="1"/>
        <v>0</v>
      </c>
      <c r="AW11" s="6">
        <f t="shared" si="1"/>
        <v>10</v>
      </c>
      <c r="AX11" s="6">
        <f t="shared" si="1"/>
        <v>2</v>
      </c>
      <c r="AY11" s="6">
        <f t="shared" si="1"/>
        <v>0</v>
      </c>
      <c r="AZ11" s="6">
        <f t="shared" si="1"/>
        <v>0</v>
      </c>
      <c r="BA11" s="6">
        <f t="shared" si="1"/>
        <v>2</v>
      </c>
      <c r="BB11" s="6">
        <f t="shared" si="1"/>
        <v>10</v>
      </c>
      <c r="BC11" s="6">
        <f t="shared" si="1"/>
        <v>0</v>
      </c>
      <c r="BD11" s="6">
        <f t="shared" si="1"/>
        <v>0</v>
      </c>
      <c r="BE11" s="6">
        <f t="shared" si="1"/>
        <v>0</v>
      </c>
      <c r="BF11" s="6">
        <f t="shared" si="1"/>
        <v>12</v>
      </c>
      <c r="BG11" s="6">
        <f t="shared" si="1"/>
        <v>0</v>
      </c>
      <c r="BH11" s="6">
        <f t="shared" si="1"/>
        <v>0</v>
      </c>
      <c r="BI11" s="6">
        <f t="shared" si="1"/>
        <v>0</v>
      </c>
      <c r="BJ11" s="6">
        <f t="shared" si="1"/>
        <v>12</v>
      </c>
      <c r="BK11" s="6">
        <f t="shared" si="1"/>
        <v>0</v>
      </c>
      <c r="BL11" s="6">
        <f t="shared" si="1"/>
        <v>0</v>
      </c>
      <c r="BM11" s="6">
        <f t="shared" si="1"/>
        <v>0</v>
      </c>
      <c r="BN11" s="6">
        <f t="shared" si="1"/>
        <v>12</v>
      </c>
      <c r="BO11" s="6">
        <f t="shared" si="1"/>
        <v>0</v>
      </c>
      <c r="BP11" s="6">
        <f t="shared" si="1"/>
        <v>42</v>
      </c>
      <c r="BQ11" s="6">
        <f t="shared" si="1"/>
        <v>6</v>
      </c>
      <c r="BR11" s="3">
        <f>SUM(AO11:BQ11)</f>
        <v>118</v>
      </c>
      <c r="BT11" s="21" t="s">
        <v>2</v>
      </c>
      <c r="BU11" s="3" t="s">
        <v>3</v>
      </c>
      <c r="BV11" s="3" t="s">
        <v>4</v>
      </c>
    </row>
    <row r="12" spans="1:74" ht="24" customHeight="1" x14ac:dyDescent="0.25">
      <c r="D12" s="10"/>
      <c r="E12" s="16"/>
      <c r="F12" s="17"/>
      <c r="H12" s="125"/>
      <c r="X12" s="11"/>
      <c r="AG12" s="3"/>
      <c r="AH12" s="21"/>
      <c r="AI12" s="10"/>
      <c r="BR12" s="3">
        <f>SUM(BR11)</f>
        <v>118</v>
      </c>
      <c r="BS12" s="3" t="s">
        <v>632</v>
      </c>
      <c r="BT12" s="21">
        <v>2</v>
      </c>
      <c r="BU12" s="3">
        <v>4</v>
      </c>
      <c r="BV12" s="3">
        <v>0</v>
      </c>
    </row>
    <row r="13" spans="1:74" x14ac:dyDescent="0.25">
      <c r="BS13" s="3" t="s">
        <v>632</v>
      </c>
      <c r="BT13" s="21">
        <v>1</v>
      </c>
      <c r="BU13" s="3">
        <v>3</v>
      </c>
      <c r="BV13" s="3">
        <v>2</v>
      </c>
    </row>
    <row r="14" spans="1:74" x14ac:dyDescent="0.25">
      <c r="BR14" s="3">
        <f>7*6</f>
        <v>42</v>
      </c>
      <c r="BS14" s="3" t="s">
        <v>632</v>
      </c>
      <c r="BT14" s="7">
        <v>5</v>
      </c>
      <c r="BU14" s="3">
        <v>1</v>
      </c>
      <c r="BV14" s="3">
        <v>0</v>
      </c>
    </row>
    <row r="15" spans="1:74" x14ac:dyDescent="0.25">
      <c r="BS15" s="3" t="s">
        <v>632</v>
      </c>
      <c r="BT15" s="7">
        <v>1</v>
      </c>
      <c r="BU15" s="3">
        <v>5</v>
      </c>
      <c r="BV15" s="3">
        <v>0</v>
      </c>
    </row>
    <row r="16" spans="1:74" x14ac:dyDescent="0.25">
      <c r="BR16" s="3">
        <f>7*160</f>
        <v>1120</v>
      </c>
      <c r="BS16" s="3" t="s">
        <v>632</v>
      </c>
      <c r="BT16" s="7">
        <v>0</v>
      </c>
      <c r="BU16" s="3">
        <v>6</v>
      </c>
      <c r="BV16" s="3">
        <v>0</v>
      </c>
    </row>
    <row r="17" spans="1:75" x14ac:dyDescent="0.25">
      <c r="AG17" s="3"/>
      <c r="BS17" s="3" t="s">
        <v>632</v>
      </c>
      <c r="BT17" s="7">
        <v>0</v>
      </c>
      <c r="BU17" s="3">
        <v>6</v>
      </c>
      <c r="BV17" s="3">
        <v>0</v>
      </c>
    </row>
    <row r="18" spans="1:75" x14ac:dyDescent="0.25">
      <c r="BS18" s="3" t="s">
        <v>632</v>
      </c>
      <c r="BT18" s="7">
        <v>0</v>
      </c>
      <c r="BU18" s="3">
        <v>6</v>
      </c>
      <c r="BV18" s="3">
        <v>0</v>
      </c>
    </row>
    <row r="19" spans="1:75" x14ac:dyDescent="0.25">
      <c r="BS19" s="3" t="s">
        <v>632</v>
      </c>
      <c r="BT19" s="7">
        <f>SUM(BT12:BT18)</f>
        <v>9</v>
      </c>
      <c r="BU19" s="3">
        <f>SUM(BU12:BU18)</f>
        <v>31</v>
      </c>
      <c r="BV19" s="3">
        <f>SUM(BV12:BV18)</f>
        <v>2</v>
      </c>
    </row>
    <row r="20" spans="1:75" x14ac:dyDescent="0.25">
      <c r="BS20" s="3" t="s">
        <v>632</v>
      </c>
      <c r="BT20" s="6">
        <v>42</v>
      </c>
      <c r="BU20" s="6">
        <v>42</v>
      </c>
      <c r="BV20" s="6">
        <v>42</v>
      </c>
    </row>
    <row r="21" spans="1:75" x14ac:dyDescent="0.25">
      <c r="BS21" s="3" t="s">
        <v>632</v>
      </c>
      <c r="BT21" s="131" t="s">
        <v>633</v>
      </c>
      <c r="BU21" s="131" t="s">
        <v>634</v>
      </c>
      <c r="BV21" s="131" t="s">
        <v>635</v>
      </c>
    </row>
    <row r="22" spans="1:75" x14ac:dyDescent="0.25">
      <c r="BS22" s="3" t="s">
        <v>632</v>
      </c>
      <c r="BT22" s="132">
        <f>9/42</f>
        <v>0.21428571428571427</v>
      </c>
      <c r="BU22" s="132">
        <f>31/42</f>
        <v>0.73809523809523814</v>
      </c>
      <c r="BV22" s="132">
        <f>2/42</f>
        <v>4.7619047619047616E-2</v>
      </c>
      <c r="BW22" s="133">
        <f>SUM(BT22:BV22)</f>
        <v>1</v>
      </c>
    </row>
    <row r="24" spans="1:75" x14ac:dyDescent="0.25">
      <c r="BW24" s="3">
        <f>7*6</f>
        <v>42</v>
      </c>
    </row>
    <row r="28" spans="1:75" customFormat="1" ht="24" customHeight="1" x14ac:dyDescent="0.25">
      <c r="AL28" t="s">
        <v>4</v>
      </c>
      <c r="AO28" s="6">
        <f>SUM(AO2:AO12)</f>
        <v>0</v>
      </c>
      <c r="AP28" s="6">
        <v>0</v>
      </c>
      <c r="AQ28" s="6">
        <v>0</v>
      </c>
      <c r="AR28" s="6">
        <v>0</v>
      </c>
      <c r="AS28" s="6">
        <v>0</v>
      </c>
      <c r="AT28">
        <f>SUM(AT2:AT12)</f>
        <v>6</v>
      </c>
      <c r="AU28" s="6">
        <v>0</v>
      </c>
      <c r="AV28" s="6">
        <v>0</v>
      </c>
      <c r="AW28" s="6">
        <v>0</v>
      </c>
      <c r="AX28" s="6">
        <v>0</v>
      </c>
      <c r="AY28">
        <f>SUM(AY2:AY12)</f>
        <v>0</v>
      </c>
      <c r="AZ28" s="6">
        <v>0</v>
      </c>
      <c r="BA28" s="6">
        <v>0</v>
      </c>
      <c r="BB28" s="6">
        <v>0</v>
      </c>
      <c r="BC28">
        <f>SUM(BC2:BC12)</f>
        <v>0</v>
      </c>
      <c r="BD28" s="6">
        <v>0</v>
      </c>
      <c r="BE28" s="6">
        <v>0</v>
      </c>
      <c r="BF28" s="6">
        <v>0</v>
      </c>
      <c r="BG28">
        <f>SUM(BG2:BG12)</f>
        <v>0</v>
      </c>
      <c r="BH28" s="6">
        <v>0</v>
      </c>
      <c r="BI28" s="6">
        <v>0</v>
      </c>
      <c r="BJ28" s="6">
        <v>0</v>
      </c>
      <c r="BK28">
        <f>SUM(BK2:BK12)</f>
        <v>0</v>
      </c>
      <c r="BL28" s="6">
        <v>0</v>
      </c>
      <c r="BM28" s="6">
        <v>0</v>
      </c>
      <c r="BN28" s="6">
        <v>0</v>
      </c>
      <c r="BO28" s="6">
        <v>0</v>
      </c>
      <c r="BP28" s="6">
        <v>0</v>
      </c>
      <c r="BQ28" s="6">
        <v>0</v>
      </c>
      <c r="BR28">
        <f>SUM(AO28:BQ28)</f>
        <v>6</v>
      </c>
      <c r="BS28" t="s">
        <v>4</v>
      </c>
    </row>
    <row r="29" spans="1:75" s="9" customFormat="1" ht="34.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s="6"/>
      <c r="AP29" s="6"/>
      <c r="AQ29"/>
      <c r="AR29"/>
      <c r="AS29"/>
      <c r="AT29"/>
      <c r="AU29"/>
      <c r="AV29"/>
      <c r="AW29"/>
      <c r="AX29"/>
      <c r="AY29"/>
      <c r="AZ29"/>
      <c r="BA29"/>
      <c r="BB29"/>
      <c r="BC29"/>
      <c r="BD29"/>
      <c r="BE29"/>
      <c r="BF29"/>
      <c r="BG29"/>
      <c r="BH29"/>
      <c r="BI29"/>
      <c r="BJ29"/>
      <c r="BK29"/>
      <c r="BL29"/>
      <c r="BM29"/>
      <c r="BN29"/>
      <c r="BO29"/>
      <c r="BP29"/>
      <c r="BQ29"/>
      <c r="BR29">
        <f>SUM(BR28:BR28)</f>
        <v>6</v>
      </c>
      <c r="BS29" s="3"/>
      <c r="BT29"/>
      <c r="BU29"/>
      <c r="BV29"/>
    </row>
    <row r="30" spans="1:75" s="9" customFormat="1" ht="24"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s="6"/>
      <c r="AP30" s="6"/>
      <c r="AQ30"/>
      <c r="AR30"/>
      <c r="AS30"/>
      <c r="AT30"/>
      <c r="AU30"/>
      <c r="AV30"/>
      <c r="AW30"/>
      <c r="AX30"/>
      <c r="AY30"/>
      <c r="AZ30"/>
      <c r="BA30"/>
      <c r="BB30"/>
      <c r="BC30"/>
      <c r="BD30"/>
      <c r="BE30"/>
      <c r="BF30"/>
      <c r="BG30"/>
      <c r="BH30"/>
      <c r="BI30"/>
      <c r="BJ30"/>
      <c r="BK30"/>
      <c r="BL30"/>
      <c r="BM30"/>
      <c r="BN30"/>
      <c r="BO30"/>
      <c r="BP30"/>
      <c r="BQ30"/>
      <c r="BR30"/>
      <c r="BS30" s="115" t="s">
        <v>576</v>
      </c>
      <c r="BT30"/>
      <c r="BU30"/>
      <c r="BV30"/>
    </row>
    <row r="31" spans="1:75" s="9" customFormat="1" ht="24" customHeight="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s="6"/>
      <c r="AP31" s="6"/>
      <c r="AQ31"/>
      <c r="AR31"/>
      <c r="AS31"/>
      <c r="AT31"/>
      <c r="AU31"/>
      <c r="AV31"/>
      <c r="AW31"/>
      <c r="AX31"/>
      <c r="AY31"/>
      <c r="AZ31"/>
      <c r="BA31"/>
      <c r="BB31"/>
      <c r="BC31"/>
      <c r="BD31"/>
      <c r="BE31"/>
      <c r="BF31"/>
      <c r="BG31"/>
      <c r="BH31"/>
      <c r="BI31"/>
      <c r="BJ31"/>
      <c r="BK31"/>
      <c r="BL31"/>
      <c r="BM31"/>
      <c r="BN31"/>
      <c r="BO31"/>
      <c r="BP31"/>
      <c r="BQ31"/>
      <c r="BR31"/>
      <c r="BS31" s="115">
        <f>7*18</f>
        <v>126</v>
      </c>
      <c r="BT31"/>
      <c r="BU31"/>
      <c r="BV31"/>
    </row>
    <row r="32" spans="1:75" s="9" customFormat="1" ht="24" customHeight="1" x14ac:dyDescent="0.25">
      <c r="B32" s="9" t="s">
        <v>627</v>
      </c>
      <c r="C32" s="9">
        <v>30</v>
      </c>
      <c r="D32" s="9">
        <v>62</v>
      </c>
      <c r="E32" s="1">
        <v>34</v>
      </c>
      <c r="F32">
        <f>SUM(C32:E32)</f>
        <v>126</v>
      </c>
      <c r="G32"/>
      <c r="H32"/>
      <c r="I32"/>
      <c r="J32"/>
      <c r="K32"/>
      <c r="L32"/>
      <c r="M32"/>
      <c r="N32"/>
      <c r="O32"/>
      <c r="P32"/>
      <c r="Q32" s="13"/>
      <c r="R32" s="11"/>
      <c r="S32" s="11"/>
      <c r="T32" s="11"/>
      <c r="U32" s="11"/>
      <c r="V32" s="11"/>
      <c r="W32" s="11"/>
      <c r="X32" s="11"/>
      <c r="Y32" s="11"/>
      <c r="Z32" s="10"/>
      <c r="AA32" s="10"/>
      <c r="AB32" s="10"/>
      <c r="AC32" s="14"/>
      <c r="AD32" s="10"/>
      <c r="AE32" s="10"/>
      <c r="AF32" s="10"/>
      <c r="AG32" s="15"/>
      <c r="AH32" s="15"/>
      <c r="AI32" s="10"/>
      <c r="AJ32" s="10"/>
      <c r="AL32" s="10" t="s">
        <v>35</v>
      </c>
      <c r="AQ32" s="10" t="s">
        <v>470</v>
      </c>
      <c r="AV32" s="10" t="s">
        <v>471</v>
      </c>
      <c r="AZ32" s="10" t="s">
        <v>472</v>
      </c>
      <c r="BD32" s="10" t="s">
        <v>473</v>
      </c>
      <c r="BH32" s="10" t="s">
        <v>40</v>
      </c>
      <c r="BL32" s="6">
        <v>0</v>
      </c>
    </row>
    <row r="33" spans="2:72" s="8" customFormat="1" ht="24" customHeight="1" x14ac:dyDescent="0.25">
      <c r="C33" s="126" t="s">
        <v>628</v>
      </c>
      <c r="D33" s="126" t="s">
        <v>629</v>
      </c>
      <c r="E33" s="126" t="s">
        <v>630</v>
      </c>
      <c r="F33"/>
      <c r="G33"/>
      <c r="H33"/>
      <c r="I33"/>
      <c r="J33"/>
      <c r="K33"/>
      <c r="L33"/>
      <c r="M33"/>
      <c r="N33"/>
      <c r="O33"/>
      <c r="P33"/>
      <c r="Q33" s="85"/>
      <c r="R33" s="86"/>
      <c r="S33" s="85"/>
      <c r="T33" s="85"/>
      <c r="U33" s="85"/>
      <c r="V33" s="85"/>
      <c r="W33" s="85"/>
      <c r="X33" s="85"/>
      <c r="Y33" s="85"/>
      <c r="Z33" s="85"/>
      <c r="AC33" s="90"/>
      <c r="AN33" s="8">
        <v>160</v>
      </c>
      <c r="AO33" s="8">
        <v>160</v>
      </c>
      <c r="AQ33" s="8">
        <v>160</v>
      </c>
      <c r="AR33" s="8">
        <v>160</v>
      </c>
      <c r="AS33" s="8">
        <v>160</v>
      </c>
      <c r="AT33" s="8">
        <v>160</v>
      </c>
      <c r="AV33" s="8">
        <v>160</v>
      </c>
      <c r="AW33" s="8">
        <v>160</v>
      </c>
      <c r="AX33" s="8">
        <v>160</v>
      </c>
      <c r="AY33" s="8">
        <v>160</v>
      </c>
      <c r="AZ33" s="8">
        <v>160</v>
      </c>
      <c r="BA33" s="8">
        <v>160</v>
      </c>
      <c r="BB33" s="8">
        <v>160</v>
      </c>
      <c r="BM33" s="6">
        <v>0</v>
      </c>
    </row>
    <row r="34" spans="2:72" s="1" customFormat="1" ht="24" customHeight="1" x14ac:dyDescent="0.25">
      <c r="C34" s="127">
        <f>30/126</f>
        <v>0.23809523809523808</v>
      </c>
      <c r="D34" s="127">
        <f>62/126</f>
        <v>0.49206349206349204</v>
      </c>
      <c r="E34" s="127">
        <f>34/126</f>
        <v>0.26984126984126983</v>
      </c>
      <c r="F34"/>
      <c r="G34"/>
      <c r="H34"/>
      <c r="I34"/>
      <c r="J34"/>
      <c r="K34"/>
      <c r="L34"/>
      <c r="M34"/>
      <c r="N34"/>
      <c r="O34"/>
      <c r="P34"/>
      <c r="Q34" s="92"/>
      <c r="R34" s="93"/>
      <c r="S34" s="92"/>
      <c r="T34" s="92"/>
      <c r="U34" s="92"/>
      <c r="V34" s="92"/>
      <c r="W34" s="92"/>
      <c r="X34" s="92"/>
      <c r="Y34" s="92"/>
      <c r="Z34" s="92"/>
      <c r="AB34" s="1" t="s">
        <v>488</v>
      </c>
      <c r="AC34" s="94"/>
      <c r="AN34" s="95">
        <f>AM29/AN33</f>
        <v>0</v>
      </c>
      <c r="BM34" s="6">
        <v>0</v>
      </c>
    </row>
    <row r="35" spans="2:72" s="1" customFormat="1" ht="24" customHeight="1" x14ac:dyDescent="0.25">
      <c r="F35"/>
      <c r="G35"/>
      <c r="H35"/>
      <c r="I35"/>
      <c r="J35"/>
      <c r="K35"/>
      <c r="L35"/>
      <c r="M35"/>
      <c r="N35"/>
      <c r="O35"/>
      <c r="P35"/>
      <c r="Q35" s="92"/>
      <c r="R35" s="93"/>
      <c r="S35" s="92"/>
      <c r="T35" s="92"/>
      <c r="U35" s="92"/>
      <c r="V35" s="92"/>
      <c r="W35" s="92"/>
      <c r="X35" s="92"/>
      <c r="Y35" s="92"/>
      <c r="Z35" s="92"/>
      <c r="AB35" s="1" t="s">
        <v>490</v>
      </c>
      <c r="AC35" s="94"/>
      <c r="AN35" s="96" t="s">
        <v>479</v>
      </c>
      <c r="BM35" s="6">
        <v>0</v>
      </c>
    </row>
    <row r="36" spans="2:72" s="1" customFormat="1" ht="24" customHeight="1" x14ac:dyDescent="0.25">
      <c r="F36"/>
      <c r="G36"/>
      <c r="H36"/>
      <c r="I36"/>
      <c r="J36"/>
      <c r="K36"/>
      <c r="L36"/>
      <c r="M36"/>
      <c r="N36"/>
      <c r="O36"/>
      <c r="P36"/>
      <c r="Q36" s="92"/>
      <c r="R36" s="93"/>
      <c r="S36" s="92"/>
      <c r="T36" s="92"/>
      <c r="U36" s="92"/>
      <c r="V36" s="92"/>
      <c r="W36" s="92"/>
      <c r="X36" s="92"/>
      <c r="Y36" s="92"/>
      <c r="Z36" s="92"/>
      <c r="AC36" s="97">
        <f>113/160</f>
        <v>0.70625000000000004</v>
      </c>
      <c r="AN36" s="96">
        <f>160*7</f>
        <v>1120</v>
      </c>
      <c r="BM36" s="6">
        <v>0</v>
      </c>
    </row>
    <row r="37" spans="2:72" s="1" customFormat="1" ht="24" customHeight="1" x14ac:dyDescent="0.25">
      <c r="F37"/>
      <c r="G37"/>
      <c r="H37"/>
      <c r="I37"/>
      <c r="J37"/>
      <c r="K37"/>
      <c r="L37"/>
      <c r="M37"/>
      <c r="N37"/>
      <c r="O37"/>
      <c r="P37"/>
      <c r="Q37" s="92"/>
      <c r="R37" s="93"/>
      <c r="S37" s="92"/>
      <c r="T37" s="92"/>
      <c r="U37" s="92"/>
      <c r="V37" s="92"/>
      <c r="W37" s="92"/>
      <c r="X37" s="92"/>
      <c r="Y37" s="92"/>
      <c r="Z37" s="92"/>
      <c r="AC37" s="94"/>
      <c r="AN37" s="95">
        <f>7/1120</f>
        <v>6.2500000000000003E-3</v>
      </c>
      <c r="BM37" s="6">
        <v>0</v>
      </c>
    </row>
    <row r="38" spans="2:72" s="1" customFormat="1" ht="24" customHeight="1" x14ac:dyDescent="0.25">
      <c r="F38"/>
      <c r="G38"/>
      <c r="H38"/>
      <c r="I38"/>
      <c r="J38"/>
      <c r="K38"/>
      <c r="L38"/>
      <c r="M38"/>
      <c r="N38"/>
      <c r="O38"/>
      <c r="P38"/>
      <c r="Q38" s="92"/>
      <c r="R38" s="93"/>
      <c r="S38" s="92"/>
      <c r="T38" s="92"/>
      <c r="U38" s="92"/>
      <c r="V38" s="92"/>
      <c r="W38" s="92"/>
      <c r="X38" s="92"/>
      <c r="Y38" s="92"/>
      <c r="Z38" s="92"/>
      <c r="AC38" s="94"/>
    </row>
    <row r="39" spans="2:72" s="1" customFormat="1" ht="24" customHeight="1" x14ac:dyDescent="0.25">
      <c r="F39"/>
      <c r="G39"/>
      <c r="H39"/>
      <c r="I39"/>
      <c r="J39"/>
      <c r="K39"/>
      <c r="L39"/>
      <c r="M39"/>
      <c r="N39"/>
      <c r="O39"/>
      <c r="P39"/>
      <c r="Q39" s="93"/>
      <c r="R39" s="92"/>
      <c r="S39" s="92"/>
      <c r="T39" s="92"/>
      <c r="U39" s="92"/>
      <c r="V39" s="92"/>
      <c r="W39" s="92"/>
      <c r="X39" s="92"/>
      <c r="Y39" s="92"/>
      <c r="AC39" s="94"/>
    </row>
    <row r="40" spans="2:72" s="1" customFormat="1" ht="24" customHeight="1" x14ac:dyDescent="0.25">
      <c r="F40"/>
      <c r="G40"/>
      <c r="H40"/>
      <c r="I40"/>
      <c r="J40"/>
      <c r="K40"/>
      <c r="L40"/>
      <c r="M40"/>
      <c r="N40"/>
      <c r="O40"/>
      <c r="P40"/>
      <c r="Q40" s="93"/>
      <c r="R40" s="92"/>
      <c r="S40" s="92"/>
      <c r="T40" s="92"/>
      <c r="U40" s="92"/>
      <c r="V40" s="92"/>
      <c r="W40" s="92"/>
      <c r="X40" s="92"/>
      <c r="Y40" s="92"/>
      <c r="AC40" s="94"/>
    </row>
    <row r="41" spans="2:72" s="1" customFormat="1" ht="24" customHeight="1" x14ac:dyDescent="0.25">
      <c r="F41" s="8"/>
      <c r="G41" s="3"/>
      <c r="O41" s="92"/>
      <c r="P41" s="92"/>
      <c r="Q41" s="93"/>
      <c r="R41" s="92"/>
      <c r="S41" s="92"/>
      <c r="T41" s="92"/>
      <c r="U41" s="92"/>
      <c r="V41" s="92"/>
      <c r="W41" s="92"/>
      <c r="X41" s="92"/>
      <c r="Y41" s="92"/>
      <c r="AC41" s="94"/>
    </row>
    <row r="42" spans="2:72" ht="24" customHeight="1" x14ac:dyDescent="0.25">
      <c r="B42" s="3"/>
      <c r="D42" s="3"/>
      <c r="F42" s="1" t="s">
        <v>495</v>
      </c>
      <c r="G42" s="3"/>
      <c r="H42" s="3"/>
      <c r="I42" s="3"/>
      <c r="J42" s="3"/>
      <c r="K42" s="3"/>
      <c r="L42" s="3"/>
      <c r="M42" s="3"/>
      <c r="N42" s="3"/>
      <c r="O42" s="92"/>
      <c r="P42" s="92"/>
      <c r="Q42" s="93"/>
      <c r="R42" s="92"/>
      <c r="S42" s="92"/>
      <c r="T42" s="92"/>
      <c r="U42" s="92"/>
      <c r="V42" s="92"/>
      <c r="W42" s="92"/>
      <c r="X42" s="92"/>
      <c r="Y42" s="92"/>
      <c r="Z42" s="3"/>
      <c r="AA42" s="3"/>
      <c r="AB42" s="3"/>
      <c r="AC42" s="99"/>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T42" s="3"/>
    </row>
    <row r="43" spans="2:72" ht="24" customHeight="1" x14ac:dyDescent="0.25">
      <c r="B43" s="3"/>
      <c r="D43" s="3"/>
      <c r="F43" s="1"/>
      <c r="G43" s="3"/>
      <c r="H43" s="3"/>
      <c r="I43" s="3"/>
      <c r="J43" s="3"/>
      <c r="K43" s="3"/>
      <c r="L43" s="3"/>
      <c r="M43" s="3"/>
      <c r="N43" s="3"/>
      <c r="O43" s="92"/>
      <c r="P43" s="92"/>
      <c r="Q43" s="93"/>
      <c r="R43" s="92"/>
      <c r="S43" s="92"/>
      <c r="T43" s="92"/>
      <c r="U43" s="92"/>
      <c r="V43" s="92"/>
      <c r="W43" s="92"/>
      <c r="X43" s="92"/>
      <c r="Y43" s="92"/>
      <c r="Z43" s="3"/>
      <c r="AA43" s="3"/>
      <c r="AB43" s="3"/>
      <c r="AC43" s="99"/>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T43" s="3"/>
    </row>
    <row r="44" spans="2:72" ht="24" customHeight="1" x14ac:dyDescent="0.25">
      <c r="B44" s="3"/>
      <c r="D44" s="3"/>
      <c r="F44" s="1"/>
      <c r="G44" s="3"/>
      <c r="H44" s="3"/>
      <c r="I44" s="3"/>
      <c r="J44" s="3"/>
      <c r="K44" s="3"/>
      <c r="L44" s="3"/>
      <c r="M44" s="3"/>
      <c r="N44" s="3"/>
      <c r="O44" s="92"/>
      <c r="P44" s="92"/>
      <c r="Q44" s="93"/>
      <c r="R44" s="92"/>
      <c r="S44" s="92"/>
      <c r="T44" s="92"/>
      <c r="U44" s="92"/>
      <c r="V44" s="92"/>
      <c r="W44" s="92"/>
      <c r="X44" s="92"/>
      <c r="Y44" s="92"/>
      <c r="Z44" s="3"/>
      <c r="AA44" s="3"/>
      <c r="AB44" s="3"/>
      <c r="AC44" s="99"/>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T44" s="3"/>
    </row>
    <row r="45" spans="2:72" ht="24" customHeight="1" x14ac:dyDescent="0.25">
      <c r="B45" s="3"/>
      <c r="D45" s="3"/>
      <c r="F45" s="1"/>
      <c r="G45" s="3"/>
      <c r="H45" s="3"/>
      <c r="I45" s="3"/>
      <c r="J45" s="3"/>
      <c r="K45" s="3"/>
      <c r="L45" s="3"/>
      <c r="M45" s="3"/>
      <c r="N45" s="3"/>
      <c r="O45" s="92"/>
      <c r="P45" s="92"/>
      <c r="Q45" s="93"/>
      <c r="R45" s="92"/>
      <c r="S45" s="92"/>
      <c r="T45" s="92"/>
      <c r="U45" s="92"/>
      <c r="V45" s="92"/>
      <c r="W45" s="92"/>
      <c r="X45" s="92"/>
      <c r="Y45" s="92"/>
      <c r="Z45" s="3"/>
      <c r="AA45" s="3"/>
      <c r="AB45" s="3"/>
      <c r="AC45" s="99"/>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T45" s="3"/>
    </row>
    <row r="46" spans="2:72" ht="24" customHeight="1" x14ac:dyDescent="0.25">
      <c r="B46" s="3"/>
      <c r="D46" s="3"/>
      <c r="F46" s="1"/>
      <c r="G46" s="3"/>
      <c r="H46" s="3"/>
      <c r="I46" s="3"/>
      <c r="J46" s="3"/>
      <c r="K46" s="3"/>
      <c r="L46" s="3"/>
      <c r="M46" s="3"/>
      <c r="N46" s="3"/>
      <c r="O46" s="92"/>
      <c r="P46" s="92"/>
      <c r="Q46" s="93"/>
      <c r="R46" s="92"/>
      <c r="S46" s="92"/>
      <c r="T46" s="92"/>
      <c r="U46" s="92"/>
      <c r="V46" s="92"/>
      <c r="W46" s="92"/>
      <c r="X46" s="92"/>
      <c r="Y46" s="92"/>
      <c r="Z46" s="3"/>
      <c r="AA46" s="3"/>
      <c r="AB46" s="3"/>
      <c r="AC46" s="99"/>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T46" s="3"/>
    </row>
    <row r="47" spans="2:72" ht="24" customHeight="1" x14ac:dyDescent="0.25">
      <c r="B47" s="3"/>
      <c r="D47" s="3"/>
      <c r="F47" s="1"/>
      <c r="G47" s="3"/>
      <c r="H47" s="3"/>
      <c r="I47" s="3"/>
      <c r="J47" s="3"/>
      <c r="K47" s="3"/>
      <c r="L47" s="3"/>
      <c r="M47" s="3"/>
      <c r="N47" s="3"/>
      <c r="O47" s="92"/>
      <c r="P47" s="92"/>
      <c r="Q47" s="93"/>
      <c r="R47" s="92"/>
      <c r="S47" s="92"/>
      <c r="T47" s="92"/>
      <c r="U47" s="92"/>
      <c r="V47" s="92"/>
      <c r="W47" s="92"/>
      <c r="X47" s="92"/>
      <c r="Y47" s="92"/>
      <c r="Z47" s="3"/>
      <c r="AA47" s="3"/>
      <c r="AB47" s="3"/>
      <c r="AC47" s="99"/>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T47" s="3"/>
    </row>
    <row r="48" spans="2:72" ht="24" customHeight="1" x14ac:dyDescent="0.25">
      <c r="B48" s="3"/>
      <c r="D48" s="3"/>
      <c r="F48" s="1"/>
      <c r="G48" s="3"/>
      <c r="H48" s="3"/>
      <c r="I48" s="3"/>
      <c r="J48" s="3"/>
      <c r="K48" s="3"/>
      <c r="L48" s="3"/>
      <c r="M48" s="3"/>
      <c r="N48" s="3"/>
      <c r="O48" s="92"/>
      <c r="P48" s="92"/>
      <c r="Q48" s="93"/>
      <c r="R48" s="92"/>
      <c r="S48" s="92"/>
      <c r="T48" s="92"/>
      <c r="U48" s="92"/>
      <c r="V48" s="92"/>
      <c r="W48" s="92"/>
      <c r="X48" s="92"/>
      <c r="Y48" s="92"/>
      <c r="Z48" s="3"/>
      <c r="AA48" s="3"/>
      <c r="AB48" s="3"/>
      <c r="AC48" s="99"/>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T48" s="3"/>
    </row>
    <row r="49" spans="2:72" ht="24" customHeight="1" x14ac:dyDescent="0.25">
      <c r="B49" s="3"/>
      <c r="D49" s="3"/>
      <c r="F49" s="1"/>
      <c r="G49" s="3"/>
      <c r="H49" s="3"/>
      <c r="I49" s="3"/>
      <c r="J49" s="3"/>
      <c r="K49" s="3"/>
      <c r="L49" s="3"/>
      <c r="M49" s="3"/>
      <c r="N49" s="3"/>
      <c r="O49" s="92"/>
      <c r="P49" s="92"/>
      <c r="Q49" s="93"/>
      <c r="R49" s="92"/>
      <c r="S49" s="92"/>
      <c r="T49" s="92"/>
      <c r="U49" s="92"/>
      <c r="V49" s="92"/>
      <c r="W49" s="92"/>
      <c r="X49" s="92"/>
      <c r="Y49" s="92"/>
      <c r="Z49" s="3"/>
      <c r="AA49" s="3"/>
      <c r="AB49" s="3"/>
      <c r="AC49" s="99"/>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T49" s="3"/>
    </row>
    <row r="50" spans="2:72" ht="24" customHeight="1" x14ac:dyDescent="0.25">
      <c r="B50" s="3"/>
      <c r="D50" s="3"/>
      <c r="F50" s="1"/>
      <c r="G50" s="3"/>
      <c r="H50" s="3"/>
      <c r="I50" s="3"/>
      <c r="J50" s="3"/>
      <c r="K50" s="3"/>
      <c r="L50" s="3"/>
      <c r="M50" s="3"/>
      <c r="N50" s="3"/>
      <c r="O50" s="92"/>
      <c r="P50" s="92"/>
      <c r="Q50" s="93"/>
      <c r="R50" s="92"/>
      <c r="S50" s="92"/>
      <c r="T50" s="92"/>
      <c r="U50" s="92"/>
      <c r="V50" s="92"/>
      <c r="W50" s="92"/>
      <c r="X50" s="92"/>
      <c r="Y50" s="92"/>
      <c r="Z50" s="3"/>
      <c r="AA50" s="3"/>
      <c r="AB50" s="3"/>
      <c r="AC50" s="99"/>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T50" s="3"/>
    </row>
    <row r="51" spans="2:72" ht="24" customHeight="1" x14ac:dyDescent="0.25">
      <c r="B51" s="3"/>
      <c r="D51" s="3"/>
      <c r="F51" s="1"/>
      <c r="G51" s="3"/>
      <c r="H51" s="3"/>
      <c r="I51" s="3"/>
      <c r="J51" s="3"/>
      <c r="K51" s="3"/>
      <c r="L51" s="3"/>
      <c r="M51" s="3"/>
      <c r="N51" s="3"/>
      <c r="O51" s="92"/>
      <c r="P51" s="92"/>
      <c r="Q51" s="93"/>
      <c r="R51" s="92"/>
      <c r="S51" s="92"/>
      <c r="T51" s="92"/>
      <c r="U51" s="92"/>
      <c r="V51" s="92"/>
      <c r="W51" s="92"/>
      <c r="X51" s="92"/>
      <c r="Y51" s="92"/>
      <c r="Z51" s="3"/>
      <c r="AA51" s="3"/>
      <c r="AB51" s="3"/>
      <c r="AC51" s="99"/>
      <c r="AD51" s="3"/>
      <c r="AE51" s="3"/>
      <c r="AF51" s="3"/>
      <c r="AG51" s="3"/>
      <c r="AH51" s="3"/>
      <c r="AI51" s="3"/>
      <c r="AJ51" s="3"/>
    </row>
    <row r="52" spans="2:72" ht="24" customHeight="1" x14ac:dyDescent="0.25">
      <c r="B52" s="3"/>
      <c r="D52" s="3"/>
      <c r="F52" s="1"/>
      <c r="G52" s="3"/>
      <c r="H52" s="3"/>
      <c r="I52" s="3"/>
      <c r="J52" s="3"/>
      <c r="K52" s="3"/>
      <c r="L52" s="3"/>
      <c r="M52" s="3"/>
      <c r="N52" s="3"/>
      <c r="O52" s="92"/>
      <c r="P52" s="92"/>
      <c r="Q52" s="93"/>
      <c r="R52" s="92"/>
      <c r="S52" s="92"/>
      <c r="T52" s="92"/>
      <c r="U52" s="92"/>
      <c r="V52" s="92"/>
      <c r="W52" s="92"/>
      <c r="X52" s="92"/>
      <c r="Y52" s="92"/>
      <c r="Z52" s="3"/>
      <c r="AA52" s="3"/>
      <c r="AB52" s="3"/>
      <c r="AC52" s="99"/>
      <c r="AD52" s="3"/>
      <c r="AE52" s="3"/>
      <c r="AF52" s="3"/>
      <c r="AG52" s="3"/>
      <c r="AH52" s="3"/>
      <c r="AI52" s="3"/>
      <c r="AJ52" s="3"/>
    </row>
    <row r="53" spans="2:72" ht="24" customHeight="1" x14ac:dyDescent="0.25">
      <c r="D53" s="15"/>
      <c r="F53" s="1"/>
      <c r="G53" s="3"/>
    </row>
    <row r="54" spans="2:72" ht="24" customHeight="1" x14ac:dyDescent="0.25">
      <c r="D54" s="15"/>
      <c r="F54" s="1"/>
      <c r="G54" s="3"/>
    </row>
    <row r="55" spans="2:72" ht="24" customHeight="1" x14ac:dyDescent="0.25">
      <c r="D55" s="15"/>
      <c r="F55" s="1"/>
      <c r="G55" s="3"/>
    </row>
    <row r="56" spans="2:72" ht="24" customHeight="1" x14ac:dyDescent="0.25">
      <c r="D56" s="10"/>
      <c r="F56" s="1"/>
      <c r="G56" s="3"/>
      <c r="AF56" s="10" t="s">
        <v>496</v>
      </c>
    </row>
    <row r="57" spans="2:72" ht="24" customHeight="1" x14ac:dyDescent="0.25">
      <c r="D57" s="10"/>
      <c r="F57" s="1"/>
      <c r="G57" s="3"/>
      <c r="AF57" s="10" t="s">
        <v>497</v>
      </c>
    </row>
    <row r="58" spans="2:72" ht="24" customHeight="1" x14ac:dyDescent="0.25">
      <c r="D58" s="10"/>
      <c r="F58" s="1"/>
      <c r="G58" s="3"/>
    </row>
    <row r="59" spans="2:72" ht="24" customHeight="1" x14ac:dyDescent="0.25">
      <c r="D59" s="10"/>
      <c r="F59" s="1"/>
      <c r="G59" s="3"/>
      <c r="AF59" s="6"/>
    </row>
    <row r="60" spans="2:72" ht="24" customHeight="1" x14ac:dyDescent="0.25">
      <c r="D60" s="10"/>
      <c r="F60" s="1"/>
      <c r="G60" s="3"/>
    </row>
    <row r="61" spans="2:72" ht="24" customHeight="1" x14ac:dyDescent="0.25">
      <c r="D61" s="10"/>
      <c r="F61" s="1"/>
      <c r="G61" s="3"/>
    </row>
    <row r="62" spans="2:72" x14ac:dyDescent="0.25">
      <c r="F62" s="1"/>
      <c r="G62" s="3"/>
    </row>
    <row r="63" spans="2:72" x14ac:dyDescent="0.25">
      <c r="F63" s="1"/>
      <c r="G63" s="3"/>
    </row>
    <row r="64" spans="2:72" x14ac:dyDescent="0.25">
      <c r="F64" s="1"/>
      <c r="G64" s="3"/>
    </row>
    <row r="65" spans="6:7" x14ac:dyDescent="0.25">
      <c r="F65" s="1"/>
      <c r="G65" s="3"/>
    </row>
    <row r="66" spans="6:7" x14ac:dyDescent="0.25">
      <c r="F66" s="1"/>
      <c r="G66" s="3"/>
    </row>
    <row r="67" spans="6:7" x14ac:dyDescent="0.25">
      <c r="F67" s="1"/>
      <c r="G67" s="3"/>
    </row>
    <row r="68" spans="6:7" x14ac:dyDescent="0.25">
      <c r="F68" s="1"/>
      <c r="G68" s="3"/>
    </row>
    <row r="69" spans="6:7" x14ac:dyDescent="0.25">
      <c r="F69" s="1"/>
      <c r="G69" s="3"/>
    </row>
    <row r="70" spans="6:7" x14ac:dyDescent="0.25">
      <c r="F70" s="1"/>
      <c r="G70" s="3"/>
    </row>
    <row r="71" spans="6:7" x14ac:dyDescent="0.25">
      <c r="F71" s="1"/>
      <c r="G71" s="3"/>
    </row>
    <row r="72" spans="6:7" x14ac:dyDescent="0.25">
      <c r="F72" s="1"/>
      <c r="G72" s="3"/>
    </row>
    <row r="73" spans="6:7" x14ac:dyDescent="0.25">
      <c r="F73" s="1"/>
      <c r="G73" s="3"/>
    </row>
    <row r="74" spans="6:7" x14ac:dyDescent="0.25">
      <c r="F74" s="1"/>
      <c r="G74" s="3"/>
    </row>
    <row r="75" spans="6:7" x14ac:dyDescent="0.25">
      <c r="F75" s="1"/>
      <c r="G75" s="3"/>
    </row>
    <row r="76" spans="6:7" x14ac:dyDescent="0.25">
      <c r="F76" s="1"/>
      <c r="G76" s="3"/>
    </row>
    <row r="77" spans="6:7" x14ac:dyDescent="0.25">
      <c r="F77" s="1"/>
      <c r="G77" s="3"/>
    </row>
    <row r="78" spans="6:7" x14ac:dyDescent="0.25">
      <c r="F78" s="1"/>
      <c r="G78" s="3"/>
    </row>
    <row r="79" spans="6:7" x14ac:dyDescent="0.25">
      <c r="F79" s="1"/>
      <c r="G79" s="3"/>
    </row>
    <row r="80" spans="6:7" x14ac:dyDescent="0.25">
      <c r="F80" s="1"/>
      <c r="G80" s="3"/>
    </row>
    <row r="81" spans="6:7" x14ac:dyDescent="0.25">
      <c r="F81" s="1"/>
      <c r="G81" s="3"/>
    </row>
    <row r="82" spans="6:7" x14ac:dyDescent="0.25">
      <c r="F82" s="1"/>
      <c r="G82" s="3"/>
    </row>
    <row r="83" spans="6:7" x14ac:dyDescent="0.25">
      <c r="F83" s="1"/>
      <c r="G83" s="3"/>
    </row>
    <row r="84" spans="6:7" x14ac:dyDescent="0.25">
      <c r="F84" s="1"/>
      <c r="G84" s="3"/>
    </row>
    <row r="85" spans="6:7" x14ac:dyDescent="0.25">
      <c r="F85" s="1"/>
      <c r="G85" s="3"/>
    </row>
    <row r="86" spans="6:7" x14ac:dyDescent="0.25">
      <c r="F86" s="1"/>
      <c r="G86" s="3"/>
    </row>
    <row r="87" spans="6:7" x14ac:dyDescent="0.25">
      <c r="F87" s="1"/>
      <c r="G87" s="3"/>
    </row>
    <row r="88" spans="6:7" x14ac:dyDescent="0.25">
      <c r="F88" s="1"/>
      <c r="G88" s="3"/>
    </row>
    <row r="89" spans="6:7" x14ac:dyDescent="0.25">
      <c r="F89" s="1"/>
      <c r="G89" s="3"/>
    </row>
    <row r="90" spans="6:7" x14ac:dyDescent="0.25">
      <c r="F90" s="1"/>
      <c r="G90" s="3"/>
    </row>
    <row r="91" spans="6:7" x14ac:dyDescent="0.25">
      <c r="F91" s="1"/>
      <c r="G91" s="3"/>
    </row>
    <row r="92" spans="6:7" x14ac:dyDescent="0.25">
      <c r="F92" s="1"/>
      <c r="G92" s="3"/>
    </row>
    <row r="93" spans="6:7" x14ac:dyDescent="0.25">
      <c r="F93" s="1"/>
      <c r="G93" s="3"/>
    </row>
    <row r="94" spans="6:7" x14ac:dyDescent="0.25">
      <c r="F94" s="1"/>
      <c r="G94" s="3"/>
    </row>
    <row r="95" spans="6:7" x14ac:dyDescent="0.25">
      <c r="F95" s="1"/>
      <c r="G95" s="3"/>
    </row>
    <row r="96" spans="6:7" x14ac:dyDescent="0.25">
      <c r="F96" s="1"/>
      <c r="G96" s="3"/>
    </row>
    <row r="97" spans="6:7" x14ac:dyDescent="0.25">
      <c r="F97" s="1"/>
      <c r="G97" s="3"/>
    </row>
    <row r="98" spans="6:7" x14ac:dyDescent="0.25">
      <c r="F98" s="1"/>
      <c r="G98" s="3"/>
    </row>
    <row r="99" spans="6:7" x14ac:dyDescent="0.25">
      <c r="F99" s="1"/>
      <c r="G99" s="3"/>
    </row>
    <row r="100" spans="6:7" x14ac:dyDescent="0.25">
      <c r="F100" s="1"/>
      <c r="G100" s="3"/>
    </row>
    <row r="101" spans="6:7" x14ac:dyDescent="0.25">
      <c r="F101" s="1"/>
      <c r="G101" s="3"/>
    </row>
    <row r="102" spans="6:7" x14ac:dyDescent="0.25">
      <c r="F102" s="1"/>
      <c r="G102" s="3"/>
    </row>
    <row r="103" spans="6:7" x14ac:dyDescent="0.25">
      <c r="F103" s="1"/>
      <c r="G103" s="3"/>
    </row>
    <row r="104" spans="6:7" x14ac:dyDescent="0.25">
      <c r="F104" s="1"/>
      <c r="G104" s="3"/>
    </row>
    <row r="105" spans="6:7" x14ac:dyDescent="0.25">
      <c r="F105" s="1"/>
      <c r="G105" s="3"/>
    </row>
    <row r="106" spans="6:7" x14ac:dyDescent="0.25">
      <c r="F106" s="1"/>
      <c r="G106" s="3"/>
    </row>
    <row r="107" spans="6:7" x14ac:dyDescent="0.25">
      <c r="F107" s="1"/>
      <c r="G107" s="3"/>
    </row>
    <row r="108" spans="6:7" x14ac:dyDescent="0.25">
      <c r="F10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9"/>
  <sheetViews>
    <sheetView tabSelected="1" workbookViewId="0">
      <selection activeCell="AH6" sqref="AH6"/>
    </sheetView>
  </sheetViews>
  <sheetFormatPr defaultColWidth="7.25" defaultRowHeight="15" x14ac:dyDescent="0.25"/>
  <cols>
    <col min="1" max="1" width="21.875" bestFit="1" customWidth="1"/>
    <col min="2" max="2" width="24.625" customWidth="1"/>
    <col min="3" max="3" width="8.875" customWidth="1"/>
    <col min="4" max="4" width="16.75" customWidth="1"/>
    <col min="5" max="5" width="10.875" customWidth="1"/>
    <col min="6" max="6" width="21.625" customWidth="1"/>
    <col min="7" max="7" width="18.25" customWidth="1"/>
    <col min="8" max="8" width="25.125" customWidth="1"/>
    <col min="9" max="9" width="15.625" customWidth="1"/>
    <col min="10" max="10" width="12.25" customWidth="1"/>
    <col min="11" max="11" width="12.875" customWidth="1"/>
    <col min="12" max="12" width="10.375" customWidth="1"/>
    <col min="13" max="13" width="10" customWidth="1"/>
    <col min="14" max="14" width="8.25" customWidth="1"/>
    <col min="15" max="17" width="6.75" customWidth="1"/>
    <col min="18" max="18" width="9.125" customWidth="1"/>
    <col min="19" max="20" width="11.375" customWidth="1"/>
    <col min="21" max="21" width="10.875" customWidth="1"/>
    <col min="22" max="22" width="11" customWidth="1"/>
    <col min="23" max="25" width="20" customWidth="1"/>
    <col min="26" max="28" width="14.75" customWidth="1"/>
    <col min="29" max="29" width="11.125" customWidth="1"/>
    <col min="30" max="30" width="15.625" customWidth="1"/>
    <col min="31" max="31" width="5.25" customWidth="1"/>
    <col min="32" max="32" width="12.625" customWidth="1"/>
    <col min="33" max="33" width="31.625" customWidth="1"/>
    <col min="34" max="34" width="5.75" customWidth="1"/>
    <col min="35" max="35" width="10.875" customWidth="1"/>
    <col min="36" max="36" width="14.25" customWidth="1"/>
    <col min="37" max="37" width="8.375" bestFit="1" customWidth="1"/>
    <col min="38" max="38" width="33" customWidth="1"/>
    <col min="39" max="39" width="7.75" customWidth="1"/>
    <col min="40" max="40" width="6.625" customWidth="1"/>
    <col min="41" max="42" width="14.125" customWidth="1"/>
    <col min="43" max="43" width="20" customWidth="1"/>
    <col min="44" max="44" width="4.875" customWidth="1"/>
    <col min="45" max="45" width="5" customWidth="1"/>
    <col min="46" max="47" width="9" customWidth="1"/>
    <col min="48" max="48" width="11.875" customWidth="1"/>
    <col min="49" max="49" width="5.875" customWidth="1"/>
    <col min="50" max="50" width="4.25" customWidth="1"/>
    <col min="51" max="51" width="7.875" customWidth="1"/>
    <col min="52" max="52" width="13.375" customWidth="1"/>
    <col min="53" max="53" width="6" customWidth="1"/>
    <col min="54" max="55" width="7.75" customWidth="1"/>
    <col min="56" max="56" width="17.875" customWidth="1"/>
    <col min="57" max="59" width="7.75" customWidth="1"/>
    <col min="60" max="60" width="18.375" customWidth="1"/>
    <col min="61" max="63" width="7.75" customWidth="1"/>
    <col min="64" max="64" width="12.375" customWidth="1"/>
    <col min="65" max="68" width="7.75" customWidth="1"/>
    <col min="69" max="69" width="8.25" customWidth="1"/>
    <col min="70" max="70" width="7.125" customWidth="1"/>
    <col min="73" max="73" width="7" customWidth="1"/>
    <col min="74" max="74" width="27.875" bestFit="1" customWidth="1"/>
  </cols>
  <sheetData>
    <row r="1" spans="1:74" s="3" customFormat="1" ht="43.5" customHeight="1" x14ac:dyDescent="0.25">
      <c r="A1" s="1" t="s">
        <v>636</v>
      </c>
      <c r="B1" s="6" t="s">
        <v>30</v>
      </c>
      <c r="D1" s="7" t="s">
        <v>31</v>
      </c>
      <c r="E1" s="1" t="s">
        <v>32</v>
      </c>
      <c r="F1" s="8" t="s">
        <v>33</v>
      </c>
      <c r="G1" s="9" t="s">
        <v>34</v>
      </c>
      <c r="H1" s="10" t="s">
        <v>35</v>
      </c>
      <c r="I1" s="10" t="s">
        <v>36</v>
      </c>
      <c r="J1" s="10" t="s">
        <v>37</v>
      </c>
      <c r="K1" s="10" t="s">
        <v>38</v>
      </c>
      <c r="L1" s="10" t="s">
        <v>39</v>
      </c>
      <c r="M1" s="10" t="s">
        <v>40</v>
      </c>
      <c r="N1" s="10" t="s">
        <v>41</v>
      </c>
      <c r="O1" s="11" t="s">
        <v>42</v>
      </c>
      <c r="P1" s="12" t="s">
        <v>43</v>
      </c>
      <c r="Q1" s="13"/>
      <c r="R1" s="11" t="s">
        <v>44</v>
      </c>
      <c r="S1" s="11" t="s">
        <v>45</v>
      </c>
      <c r="T1" s="11" t="s">
        <v>46</v>
      </c>
      <c r="U1" s="11" t="s">
        <v>47</v>
      </c>
      <c r="V1" s="11" t="s">
        <v>48</v>
      </c>
      <c r="W1" s="11" t="s">
        <v>49</v>
      </c>
      <c r="X1" s="11" t="s">
        <v>50</v>
      </c>
      <c r="Y1" s="11" t="s">
        <v>51</v>
      </c>
      <c r="Z1" s="10" t="s">
        <v>52</v>
      </c>
      <c r="AA1" s="10" t="s">
        <v>53</v>
      </c>
      <c r="AB1" s="10" t="s">
        <v>54</v>
      </c>
      <c r="AC1" s="14" t="s">
        <v>55</v>
      </c>
      <c r="AD1" s="10" t="s">
        <v>56</v>
      </c>
      <c r="AE1" s="10" t="s">
        <v>57</v>
      </c>
      <c r="AF1" s="10" t="s">
        <v>34</v>
      </c>
      <c r="AG1" s="15" t="s">
        <v>58</v>
      </c>
      <c r="AH1" s="15" t="s">
        <v>32</v>
      </c>
      <c r="AI1" s="10" t="s">
        <v>59</v>
      </c>
      <c r="AJ1" s="10" t="s">
        <v>60</v>
      </c>
      <c r="AK1" s="10" t="s">
        <v>61</v>
      </c>
      <c r="AL1" s="10" t="s">
        <v>62</v>
      </c>
      <c r="AM1" s="10" t="s">
        <v>2</v>
      </c>
      <c r="AN1" s="10" t="s">
        <v>3</v>
      </c>
      <c r="AO1" s="10" t="s">
        <v>4</v>
      </c>
      <c r="AP1" s="10"/>
      <c r="AQ1" s="10" t="s">
        <v>63</v>
      </c>
      <c r="AR1" s="10" t="s">
        <v>2</v>
      </c>
      <c r="AS1" s="10" t="s">
        <v>3</v>
      </c>
      <c r="AT1" s="10" t="s">
        <v>4</v>
      </c>
      <c r="AU1" s="10"/>
      <c r="AV1" s="10" t="s">
        <v>64</v>
      </c>
      <c r="AW1" s="10" t="s">
        <v>2</v>
      </c>
      <c r="AX1" s="10" t="s">
        <v>3</v>
      </c>
      <c r="AY1" s="10" t="s">
        <v>4</v>
      </c>
      <c r="AZ1" s="10" t="s">
        <v>65</v>
      </c>
      <c r="BA1" s="10" t="s">
        <v>2</v>
      </c>
      <c r="BB1" s="10" t="s">
        <v>3</v>
      </c>
      <c r="BC1" s="10" t="s">
        <v>4</v>
      </c>
      <c r="BD1" s="10" t="s">
        <v>66</v>
      </c>
      <c r="BE1" s="10" t="s">
        <v>2</v>
      </c>
      <c r="BF1" s="10" t="s">
        <v>3</v>
      </c>
      <c r="BG1" s="10" t="s">
        <v>4</v>
      </c>
      <c r="BH1" s="10" t="s">
        <v>67</v>
      </c>
      <c r="BI1" s="10" t="s">
        <v>2</v>
      </c>
      <c r="BJ1" s="10" t="s">
        <v>3</v>
      </c>
      <c r="BK1" s="10" t="s">
        <v>4</v>
      </c>
      <c r="BL1" s="10" t="s">
        <v>68</v>
      </c>
      <c r="BM1" s="10" t="s">
        <v>2</v>
      </c>
      <c r="BN1" s="10" t="s">
        <v>3</v>
      </c>
      <c r="BO1" s="10" t="s">
        <v>4</v>
      </c>
      <c r="BP1" s="10"/>
      <c r="BQ1" s="9" t="s">
        <v>69</v>
      </c>
      <c r="BT1" s="10"/>
      <c r="BV1" s="3" t="s">
        <v>70</v>
      </c>
    </row>
    <row r="2" spans="1:74" s="3" customFormat="1" ht="24" customHeight="1" x14ac:dyDescent="0.25">
      <c r="A2" s="16">
        <v>1</v>
      </c>
      <c r="B2" s="6">
        <v>61215</v>
      </c>
      <c r="D2" s="15" t="s">
        <v>71</v>
      </c>
      <c r="E2" s="1">
        <v>4072589</v>
      </c>
      <c r="F2" s="17" t="s">
        <v>72</v>
      </c>
      <c r="G2" s="9" t="s">
        <v>71</v>
      </c>
      <c r="H2" s="6" t="s">
        <v>4</v>
      </c>
      <c r="I2" s="6" t="s">
        <v>4</v>
      </c>
      <c r="J2" s="6" t="s">
        <v>4</v>
      </c>
      <c r="K2" s="6" t="s">
        <v>3</v>
      </c>
      <c r="L2" s="6" t="s">
        <v>3</v>
      </c>
      <c r="M2" s="6" t="s">
        <v>3</v>
      </c>
      <c r="N2" s="6" t="s">
        <v>4</v>
      </c>
      <c r="O2" s="18">
        <v>1</v>
      </c>
      <c r="P2" s="18"/>
      <c r="Q2" s="19"/>
      <c r="R2" s="6">
        <v>1</v>
      </c>
      <c r="S2" t="s">
        <v>642</v>
      </c>
      <c r="T2" s="6"/>
      <c r="U2" s="6"/>
      <c r="V2" s="6" t="s">
        <v>73</v>
      </c>
      <c r="W2" s="6" t="s">
        <v>74</v>
      </c>
      <c r="X2" s="6" t="s">
        <v>74</v>
      </c>
      <c r="Y2" s="6"/>
      <c r="Z2" s="6">
        <v>0</v>
      </c>
      <c r="AA2" s="6">
        <v>0</v>
      </c>
      <c r="AB2" s="6">
        <v>1</v>
      </c>
      <c r="AC2" s="20">
        <v>0</v>
      </c>
      <c r="AD2" s="6">
        <v>0</v>
      </c>
      <c r="AE2" s="3" t="s">
        <v>75</v>
      </c>
      <c r="AF2" s="15" t="s">
        <v>71</v>
      </c>
      <c r="AG2" t="s">
        <v>642</v>
      </c>
      <c r="AH2" s="21"/>
      <c r="AI2" s="6">
        <v>1</v>
      </c>
      <c r="AJ2" s="6">
        <v>0</v>
      </c>
      <c r="AK2" s="6"/>
      <c r="AL2" s="6"/>
      <c r="AM2" s="6">
        <v>0</v>
      </c>
      <c r="AN2" s="6">
        <v>0</v>
      </c>
      <c r="AO2" s="6">
        <v>1</v>
      </c>
      <c r="AP2" s="6"/>
      <c r="AQ2" s="6">
        <v>0</v>
      </c>
      <c r="AR2" s="6">
        <v>0</v>
      </c>
      <c r="AS2" s="6">
        <v>0</v>
      </c>
      <c r="AT2" s="6">
        <v>1</v>
      </c>
      <c r="AU2" s="6"/>
      <c r="AV2" s="6">
        <v>0</v>
      </c>
      <c r="AW2" s="6">
        <v>0</v>
      </c>
      <c r="AX2" s="6">
        <v>0</v>
      </c>
      <c r="AY2" s="6">
        <v>1</v>
      </c>
      <c r="AZ2" s="6">
        <v>0</v>
      </c>
      <c r="BA2" s="6">
        <v>0</v>
      </c>
      <c r="BB2" s="6">
        <v>1</v>
      </c>
      <c r="BC2" s="6">
        <v>0</v>
      </c>
      <c r="BD2" s="6">
        <v>0</v>
      </c>
      <c r="BE2" s="6">
        <v>0</v>
      </c>
      <c r="BF2" s="6">
        <v>1</v>
      </c>
      <c r="BG2" s="6">
        <v>0</v>
      </c>
      <c r="BH2" s="6">
        <v>0</v>
      </c>
      <c r="BI2" s="6">
        <v>0</v>
      </c>
      <c r="BJ2" s="6">
        <v>1</v>
      </c>
      <c r="BK2" s="6">
        <v>0</v>
      </c>
      <c r="BL2" s="6">
        <v>0</v>
      </c>
      <c r="BM2" s="6">
        <v>0</v>
      </c>
      <c r="BN2" s="6">
        <v>0</v>
      </c>
      <c r="BO2" s="6">
        <v>1</v>
      </c>
      <c r="BP2" s="6">
        <f t="shared" ref="BP2:BP13" si="0">SUM(AM2:BO2)</f>
        <v>7</v>
      </c>
      <c r="BQ2" s="3">
        <v>1</v>
      </c>
      <c r="BT2" s="6"/>
      <c r="BU2" s="3">
        <f>SUM(AM2:BQ2)</f>
        <v>15</v>
      </c>
      <c r="BV2" s="3">
        <v>1</v>
      </c>
    </row>
    <row r="3" spans="1:74" s="3" customFormat="1" ht="24" customHeight="1" x14ac:dyDescent="0.25">
      <c r="A3" s="16">
        <v>1</v>
      </c>
      <c r="B3" s="6">
        <v>61215</v>
      </c>
      <c r="D3" s="10" t="s">
        <v>114</v>
      </c>
      <c r="E3" s="4">
        <v>2502168</v>
      </c>
      <c r="F3" s="26" t="s">
        <v>115</v>
      </c>
      <c r="G3" s="9" t="s">
        <v>114</v>
      </c>
      <c r="H3" s="6" t="s">
        <v>4</v>
      </c>
      <c r="I3" s="6" t="s">
        <v>4</v>
      </c>
      <c r="J3" s="6" t="s">
        <v>4</v>
      </c>
      <c r="K3" s="6" t="s">
        <v>4</v>
      </c>
      <c r="L3" s="6" t="s">
        <v>3</v>
      </c>
      <c r="M3" s="6" t="s">
        <v>3</v>
      </c>
      <c r="N3" s="6" t="s">
        <v>4</v>
      </c>
      <c r="O3" s="23">
        <v>1</v>
      </c>
      <c r="P3" s="23"/>
      <c r="Q3" s="24"/>
      <c r="R3" s="23">
        <v>1</v>
      </c>
      <c r="S3" t="s">
        <v>642</v>
      </c>
      <c r="T3" s="23"/>
      <c r="U3" s="23"/>
      <c r="V3" s="23"/>
      <c r="W3" s="23"/>
      <c r="X3" s="23"/>
      <c r="Y3" s="23"/>
      <c r="Z3" s="6">
        <v>0</v>
      </c>
      <c r="AA3" s="6">
        <v>0</v>
      </c>
      <c r="AB3" s="6">
        <v>0</v>
      </c>
      <c r="AC3" s="20">
        <v>1</v>
      </c>
      <c r="AD3" s="6">
        <v>0</v>
      </c>
      <c r="AE3" s="9" t="s">
        <v>116</v>
      </c>
      <c r="AF3" s="10" t="s">
        <v>114</v>
      </c>
      <c r="AG3" t="s">
        <v>642</v>
      </c>
      <c r="AH3" s="7"/>
      <c r="AI3" s="6">
        <v>0</v>
      </c>
      <c r="AJ3" s="6">
        <v>0</v>
      </c>
      <c r="AK3" s="6"/>
      <c r="AL3" s="6"/>
      <c r="AM3" s="6">
        <v>0</v>
      </c>
      <c r="AN3" s="6">
        <v>0</v>
      </c>
      <c r="AO3" s="6">
        <v>1</v>
      </c>
      <c r="AP3" s="6"/>
      <c r="AQ3" s="6">
        <v>0</v>
      </c>
      <c r="AR3" s="6">
        <v>0</v>
      </c>
      <c r="AS3" s="6">
        <v>0</v>
      </c>
      <c r="AT3" s="6">
        <v>1</v>
      </c>
      <c r="AU3" s="6"/>
      <c r="AV3" s="6">
        <v>0</v>
      </c>
      <c r="AW3" s="6">
        <v>0</v>
      </c>
      <c r="AX3" s="6">
        <v>0</v>
      </c>
      <c r="AY3" s="6">
        <v>1</v>
      </c>
      <c r="AZ3" s="6">
        <v>0</v>
      </c>
      <c r="BA3" s="6">
        <v>0</v>
      </c>
      <c r="BB3" s="6">
        <v>0</v>
      </c>
      <c r="BC3" s="6">
        <v>1</v>
      </c>
      <c r="BD3" s="6">
        <v>0</v>
      </c>
      <c r="BE3" s="6">
        <v>0</v>
      </c>
      <c r="BF3" s="6">
        <v>1</v>
      </c>
      <c r="BG3" s="6">
        <v>0</v>
      </c>
      <c r="BH3" s="6">
        <v>0</v>
      </c>
      <c r="BI3" s="6">
        <v>0</v>
      </c>
      <c r="BJ3" s="6">
        <v>1</v>
      </c>
      <c r="BK3" s="6">
        <v>0</v>
      </c>
      <c r="BL3" s="6">
        <v>0</v>
      </c>
      <c r="BM3" s="6">
        <v>0</v>
      </c>
      <c r="BN3" s="6">
        <v>0</v>
      </c>
      <c r="BO3" s="6">
        <v>1</v>
      </c>
      <c r="BP3" s="6">
        <f t="shared" si="0"/>
        <v>7</v>
      </c>
      <c r="BQ3" s="3">
        <v>1</v>
      </c>
      <c r="BT3" s="6"/>
      <c r="BU3" s="3">
        <f>SUM(AM3:BQ3)</f>
        <v>15</v>
      </c>
    </row>
    <row r="4" spans="1:74" s="3" customFormat="1" ht="24" customHeight="1" x14ac:dyDescent="0.25">
      <c r="A4" s="16">
        <v>1</v>
      </c>
      <c r="B4" s="6">
        <v>61215</v>
      </c>
      <c r="D4" s="10" t="s">
        <v>166</v>
      </c>
      <c r="E4" s="4">
        <v>3994881</v>
      </c>
      <c r="F4" s="26" t="s">
        <v>167</v>
      </c>
      <c r="G4" s="9" t="s">
        <v>166</v>
      </c>
      <c r="H4" s="6" t="s">
        <v>3</v>
      </c>
      <c r="I4" s="6" t="s">
        <v>4</v>
      </c>
      <c r="J4" s="6" t="s">
        <v>2</v>
      </c>
      <c r="K4" s="6" t="s">
        <v>4</v>
      </c>
      <c r="L4" s="6" t="s">
        <v>3</v>
      </c>
      <c r="M4" s="6" t="s">
        <v>3</v>
      </c>
      <c r="N4" s="6" t="s">
        <v>4</v>
      </c>
      <c r="O4" s="23">
        <v>1</v>
      </c>
      <c r="P4" s="23"/>
      <c r="Q4" s="24"/>
      <c r="R4" s="23">
        <v>1</v>
      </c>
      <c r="S4" t="s">
        <v>642</v>
      </c>
      <c r="T4" s="23"/>
      <c r="U4" s="23"/>
      <c r="V4" s="23"/>
      <c r="W4" s="23"/>
      <c r="X4" s="23"/>
      <c r="Y4" s="23"/>
      <c r="Z4" s="6">
        <v>0</v>
      </c>
      <c r="AA4" s="6">
        <v>0</v>
      </c>
      <c r="AB4" s="6">
        <v>0</v>
      </c>
      <c r="AC4" s="20">
        <v>1</v>
      </c>
      <c r="AD4" s="6">
        <v>0</v>
      </c>
      <c r="AE4" s="3" t="s">
        <v>168</v>
      </c>
      <c r="AF4" s="10" t="s">
        <v>166</v>
      </c>
      <c r="AG4" t="s">
        <v>642</v>
      </c>
      <c r="AI4" s="6">
        <v>0</v>
      </c>
      <c r="AJ4" s="6">
        <v>0</v>
      </c>
      <c r="AK4" s="6"/>
      <c r="AL4" s="6"/>
      <c r="AM4" s="6">
        <v>0</v>
      </c>
      <c r="AN4" s="6">
        <v>1</v>
      </c>
      <c r="AO4" s="6">
        <v>0</v>
      </c>
      <c r="AP4" s="6"/>
      <c r="AQ4" s="6">
        <v>0</v>
      </c>
      <c r="AR4" s="6">
        <v>0</v>
      </c>
      <c r="AS4" s="6">
        <v>0</v>
      </c>
      <c r="AT4" s="6">
        <v>1</v>
      </c>
      <c r="AU4" s="6"/>
      <c r="AV4" s="6">
        <v>0</v>
      </c>
      <c r="AW4" s="6">
        <v>1</v>
      </c>
      <c r="AX4" s="6">
        <v>0</v>
      </c>
      <c r="AY4" s="6">
        <v>0</v>
      </c>
      <c r="AZ4" s="6">
        <v>0</v>
      </c>
      <c r="BA4" s="6">
        <v>0</v>
      </c>
      <c r="BB4" s="6">
        <v>0</v>
      </c>
      <c r="BC4" s="6">
        <v>1</v>
      </c>
      <c r="BD4" s="6">
        <v>0</v>
      </c>
      <c r="BE4" s="6">
        <v>0</v>
      </c>
      <c r="BF4" s="6">
        <v>1</v>
      </c>
      <c r="BG4" s="6">
        <v>0</v>
      </c>
      <c r="BH4" s="6">
        <v>0</v>
      </c>
      <c r="BI4" s="6">
        <v>0</v>
      </c>
      <c r="BJ4" s="6">
        <v>1</v>
      </c>
      <c r="BK4" s="6">
        <v>0</v>
      </c>
      <c r="BL4" s="6">
        <v>0</v>
      </c>
      <c r="BM4" s="6">
        <v>0</v>
      </c>
      <c r="BN4" s="6">
        <v>0</v>
      </c>
      <c r="BO4" s="6">
        <v>1</v>
      </c>
      <c r="BP4" s="6">
        <f t="shared" si="0"/>
        <v>7</v>
      </c>
      <c r="BQ4" s="3">
        <v>1</v>
      </c>
      <c r="BT4" s="6"/>
      <c r="BU4" s="3">
        <f t="shared" ref="BU4:BU13" si="1">SUM(AM4:BO4)</f>
        <v>7</v>
      </c>
    </row>
    <row r="5" spans="1:74" s="3" customFormat="1" ht="24" customHeight="1" x14ac:dyDescent="0.25">
      <c r="A5" s="16">
        <v>1</v>
      </c>
      <c r="B5" s="6">
        <v>61215</v>
      </c>
      <c r="D5" s="10" t="s">
        <v>194</v>
      </c>
      <c r="E5" s="34">
        <v>320809</v>
      </c>
      <c r="F5" s="26" t="s">
        <v>195</v>
      </c>
      <c r="G5" s="9" t="s">
        <v>194</v>
      </c>
      <c r="H5" s="6" t="s">
        <v>4</v>
      </c>
      <c r="I5" s="6" t="s">
        <v>4</v>
      </c>
      <c r="J5" s="6" t="s">
        <v>4</v>
      </c>
      <c r="K5" s="6" t="s">
        <v>4</v>
      </c>
      <c r="L5" s="6" t="s">
        <v>3</v>
      </c>
      <c r="M5" s="6" t="s">
        <v>3</v>
      </c>
      <c r="N5" s="6" t="s">
        <v>4</v>
      </c>
      <c r="O5" s="23">
        <v>1</v>
      </c>
      <c r="P5" s="23"/>
      <c r="Q5" s="24"/>
      <c r="R5" s="23">
        <v>1</v>
      </c>
      <c r="S5" t="s">
        <v>642</v>
      </c>
      <c r="T5" s="23"/>
      <c r="U5" s="23"/>
      <c r="V5" s="23"/>
      <c r="W5" s="23"/>
      <c r="X5" s="23"/>
      <c r="Y5" s="23"/>
      <c r="Z5" s="6">
        <v>0</v>
      </c>
      <c r="AA5" s="6">
        <v>0</v>
      </c>
      <c r="AB5" s="6">
        <v>0</v>
      </c>
      <c r="AC5" s="20">
        <v>1</v>
      </c>
      <c r="AD5" s="6">
        <v>0</v>
      </c>
      <c r="AE5" s="3" t="s">
        <v>196</v>
      </c>
      <c r="AF5" s="10" t="s">
        <v>194</v>
      </c>
      <c r="AG5" t="s">
        <v>642</v>
      </c>
      <c r="AI5" s="6">
        <v>0</v>
      </c>
      <c r="AJ5" s="6">
        <v>0</v>
      </c>
      <c r="AK5" s="6"/>
      <c r="AL5" s="6"/>
      <c r="AM5" s="6">
        <v>0</v>
      </c>
      <c r="AN5" s="6">
        <v>0</v>
      </c>
      <c r="AO5" s="6">
        <v>1</v>
      </c>
      <c r="AP5" s="6"/>
      <c r="AQ5" s="6">
        <v>0</v>
      </c>
      <c r="AR5" s="6">
        <v>0</v>
      </c>
      <c r="AS5" s="6">
        <v>0</v>
      </c>
      <c r="AT5" s="6">
        <v>1</v>
      </c>
      <c r="AU5" s="6"/>
      <c r="AV5" s="6">
        <v>0</v>
      </c>
      <c r="AW5" s="6">
        <v>0</v>
      </c>
      <c r="AX5" s="6">
        <v>0</v>
      </c>
      <c r="AY5" s="6">
        <v>1</v>
      </c>
      <c r="AZ5" s="6">
        <v>0</v>
      </c>
      <c r="BA5" s="6">
        <v>0</v>
      </c>
      <c r="BB5" s="6">
        <v>0</v>
      </c>
      <c r="BC5" s="6">
        <v>1</v>
      </c>
      <c r="BD5" s="6">
        <v>0</v>
      </c>
      <c r="BE5" s="6">
        <v>0</v>
      </c>
      <c r="BF5" s="6">
        <v>1</v>
      </c>
      <c r="BG5" s="6">
        <v>0</v>
      </c>
      <c r="BH5" s="6">
        <v>0</v>
      </c>
      <c r="BI5" s="6">
        <v>0</v>
      </c>
      <c r="BJ5" s="6">
        <v>1</v>
      </c>
      <c r="BK5" s="6">
        <v>0</v>
      </c>
      <c r="BL5" s="6">
        <v>0</v>
      </c>
      <c r="BM5" s="6">
        <v>0</v>
      </c>
      <c r="BN5" s="6">
        <v>0</v>
      </c>
      <c r="BO5" s="6">
        <v>1</v>
      </c>
      <c r="BP5" s="6">
        <f t="shared" si="0"/>
        <v>7</v>
      </c>
      <c r="BQ5" s="3">
        <v>1</v>
      </c>
      <c r="BT5" s="6"/>
      <c r="BU5" s="3">
        <f t="shared" si="1"/>
        <v>7</v>
      </c>
    </row>
    <row r="6" spans="1:74" s="3" customFormat="1" ht="24" customHeight="1" x14ac:dyDescent="0.25">
      <c r="A6" s="16">
        <v>1</v>
      </c>
      <c r="B6" s="6">
        <v>61215</v>
      </c>
      <c r="D6" s="10" t="s">
        <v>221</v>
      </c>
      <c r="E6" s="3">
        <v>17991257</v>
      </c>
      <c r="F6" s="26" t="s">
        <v>222</v>
      </c>
      <c r="G6" s="9" t="s">
        <v>221</v>
      </c>
      <c r="H6" s="6" t="s">
        <v>4</v>
      </c>
      <c r="I6" s="6" t="s">
        <v>4</v>
      </c>
      <c r="J6" s="6" t="s">
        <v>2</v>
      </c>
      <c r="K6" s="6" t="s">
        <v>3</v>
      </c>
      <c r="L6" s="6" t="s">
        <v>3</v>
      </c>
      <c r="M6" s="6" t="s">
        <v>3</v>
      </c>
      <c r="N6" s="6" t="s">
        <v>4</v>
      </c>
      <c r="O6" s="23">
        <v>1</v>
      </c>
      <c r="P6" s="23"/>
      <c r="Q6" s="24"/>
      <c r="R6" s="23">
        <v>1</v>
      </c>
      <c r="S6" t="s">
        <v>642</v>
      </c>
      <c r="T6" s="23"/>
      <c r="U6" s="23"/>
      <c r="V6" s="23"/>
      <c r="W6" s="23"/>
      <c r="X6" s="23"/>
      <c r="Y6" s="23"/>
      <c r="Z6" s="6">
        <v>0</v>
      </c>
      <c r="AA6" s="6">
        <v>0</v>
      </c>
      <c r="AB6" s="6">
        <v>1</v>
      </c>
      <c r="AC6" s="20">
        <v>0</v>
      </c>
      <c r="AD6" s="6">
        <v>0</v>
      </c>
      <c r="AE6" s="6" t="s">
        <v>223</v>
      </c>
      <c r="AF6" s="10" t="s">
        <v>221</v>
      </c>
      <c r="AG6" t="s">
        <v>642</v>
      </c>
      <c r="AI6" s="6"/>
      <c r="AJ6" s="6">
        <v>0</v>
      </c>
      <c r="AK6" s="6"/>
      <c r="AL6" s="6"/>
      <c r="AM6" s="6">
        <v>0</v>
      </c>
      <c r="AN6" s="6">
        <v>0</v>
      </c>
      <c r="AO6" s="6">
        <v>1</v>
      </c>
      <c r="AP6" s="6"/>
      <c r="AQ6" s="6">
        <v>0</v>
      </c>
      <c r="AR6" s="6">
        <v>0</v>
      </c>
      <c r="AS6" s="6">
        <v>0</v>
      </c>
      <c r="AT6" s="6">
        <v>1</v>
      </c>
      <c r="AU6" s="6"/>
      <c r="AV6" s="6">
        <v>0</v>
      </c>
      <c r="AW6" s="6">
        <v>1</v>
      </c>
      <c r="AX6" s="6">
        <v>0</v>
      </c>
      <c r="AY6" s="6">
        <v>0</v>
      </c>
      <c r="AZ6" s="6">
        <v>0</v>
      </c>
      <c r="BA6" s="6">
        <v>0</v>
      </c>
      <c r="BB6" s="6">
        <v>1</v>
      </c>
      <c r="BC6" s="6">
        <v>0</v>
      </c>
      <c r="BD6" s="6">
        <v>0</v>
      </c>
      <c r="BE6" s="6">
        <v>0</v>
      </c>
      <c r="BF6" s="6">
        <v>1</v>
      </c>
      <c r="BG6" s="6">
        <v>0</v>
      </c>
      <c r="BH6" s="6">
        <v>0</v>
      </c>
      <c r="BI6" s="6">
        <v>0</v>
      </c>
      <c r="BJ6" s="6">
        <v>1</v>
      </c>
      <c r="BK6" s="6">
        <v>0</v>
      </c>
      <c r="BL6" s="6">
        <v>0</v>
      </c>
      <c r="BM6" s="6">
        <v>0</v>
      </c>
      <c r="BN6" s="6">
        <v>0</v>
      </c>
      <c r="BO6" s="6">
        <v>1</v>
      </c>
      <c r="BP6" s="6">
        <f t="shared" si="0"/>
        <v>7</v>
      </c>
      <c r="BQ6" s="3">
        <v>1</v>
      </c>
      <c r="BT6" s="6"/>
      <c r="BU6" s="3">
        <f t="shared" si="1"/>
        <v>7</v>
      </c>
    </row>
    <row r="7" spans="1:74" s="3" customFormat="1" ht="24" customHeight="1" x14ac:dyDescent="0.25">
      <c r="A7" s="16">
        <v>1</v>
      </c>
      <c r="B7" s="6">
        <v>61215</v>
      </c>
      <c r="D7" s="10" t="s">
        <v>239</v>
      </c>
      <c r="E7" s="3">
        <v>7347074</v>
      </c>
      <c r="F7" s="26" t="s">
        <v>240</v>
      </c>
      <c r="G7" s="9" t="s">
        <v>239</v>
      </c>
      <c r="H7" s="6" t="s">
        <v>4</v>
      </c>
      <c r="I7" s="6" t="s">
        <v>4</v>
      </c>
      <c r="J7" s="6" t="s">
        <v>3</v>
      </c>
      <c r="K7" s="6" t="s">
        <v>3</v>
      </c>
      <c r="L7" s="6" t="s">
        <v>4</v>
      </c>
      <c r="M7" s="6" t="s">
        <v>3</v>
      </c>
      <c r="N7" s="6" t="s">
        <v>4</v>
      </c>
      <c r="O7" s="23">
        <v>1</v>
      </c>
      <c r="P7" s="23"/>
      <c r="Q7" s="24"/>
      <c r="R7" s="23">
        <v>1</v>
      </c>
      <c r="S7" t="s">
        <v>642</v>
      </c>
      <c r="T7" s="23"/>
      <c r="U7" s="23"/>
      <c r="V7" s="23"/>
      <c r="W7" s="23"/>
      <c r="X7" s="23"/>
      <c r="Y7" s="23"/>
      <c r="Z7" s="6">
        <v>0</v>
      </c>
      <c r="AA7" s="6">
        <v>0</v>
      </c>
      <c r="AB7" s="6">
        <v>0</v>
      </c>
      <c r="AC7" s="20">
        <v>1</v>
      </c>
      <c r="AD7" s="6">
        <v>0</v>
      </c>
      <c r="AE7" s="3" t="s">
        <v>241</v>
      </c>
      <c r="AF7" s="10" t="s">
        <v>239</v>
      </c>
      <c r="AG7" t="s">
        <v>642</v>
      </c>
      <c r="AI7" s="6"/>
      <c r="AJ7" s="6">
        <v>0</v>
      </c>
      <c r="AK7" s="6"/>
      <c r="AL7" s="6"/>
      <c r="AM7" s="6">
        <v>0</v>
      </c>
      <c r="AN7" s="6">
        <v>0</v>
      </c>
      <c r="AO7" s="6">
        <v>1</v>
      </c>
      <c r="AP7" s="6"/>
      <c r="AQ7" s="6">
        <v>0</v>
      </c>
      <c r="AR7" s="6">
        <v>0</v>
      </c>
      <c r="AS7" s="6">
        <v>0</v>
      </c>
      <c r="AT7" s="6">
        <v>1</v>
      </c>
      <c r="AU7" s="6"/>
      <c r="AV7" s="6">
        <v>0</v>
      </c>
      <c r="AW7" s="6">
        <v>0</v>
      </c>
      <c r="AX7" s="6">
        <v>1</v>
      </c>
      <c r="AY7" s="6">
        <v>0</v>
      </c>
      <c r="AZ7" s="6">
        <v>0</v>
      </c>
      <c r="BA7" s="6">
        <v>0</v>
      </c>
      <c r="BB7" s="6">
        <v>1</v>
      </c>
      <c r="BC7" s="6">
        <v>0</v>
      </c>
      <c r="BD7" s="6">
        <v>0</v>
      </c>
      <c r="BE7" s="6">
        <v>0</v>
      </c>
      <c r="BF7" s="6">
        <v>0</v>
      </c>
      <c r="BG7" s="6">
        <v>1</v>
      </c>
      <c r="BH7" s="6">
        <v>0</v>
      </c>
      <c r="BI7" s="6">
        <v>0</v>
      </c>
      <c r="BJ7" s="6">
        <v>1</v>
      </c>
      <c r="BK7" s="6">
        <v>0</v>
      </c>
      <c r="BL7" s="6">
        <v>0</v>
      </c>
      <c r="BM7" s="6">
        <v>0</v>
      </c>
      <c r="BN7" s="6">
        <v>0</v>
      </c>
      <c r="BO7" s="6">
        <v>1</v>
      </c>
      <c r="BP7" s="6">
        <f t="shared" si="0"/>
        <v>7</v>
      </c>
      <c r="BQ7" s="3">
        <v>1</v>
      </c>
      <c r="BT7" s="6"/>
      <c r="BU7" s="3">
        <f t="shared" si="1"/>
        <v>7</v>
      </c>
    </row>
    <row r="8" spans="1:74" s="3" customFormat="1" ht="24" customHeight="1" x14ac:dyDescent="0.25">
      <c r="A8" s="16">
        <v>1</v>
      </c>
      <c r="B8" s="6">
        <v>61215</v>
      </c>
      <c r="D8" s="10" t="s">
        <v>313</v>
      </c>
      <c r="E8" s="16">
        <v>7618736</v>
      </c>
      <c r="F8" s="17" t="s">
        <v>314</v>
      </c>
      <c r="G8" s="9" t="s">
        <v>313</v>
      </c>
      <c r="H8" s="6" t="s">
        <v>4</v>
      </c>
      <c r="I8" s="6" t="s">
        <v>4</v>
      </c>
      <c r="J8" s="6" t="s">
        <v>3</v>
      </c>
      <c r="K8" s="6" t="s">
        <v>4</v>
      </c>
      <c r="L8" s="6" t="s">
        <v>3</v>
      </c>
      <c r="M8" s="6" t="s">
        <v>3</v>
      </c>
      <c r="N8" s="6" t="s">
        <v>4</v>
      </c>
      <c r="O8" s="32">
        <v>1</v>
      </c>
      <c r="P8" s="32"/>
      <c r="Q8" s="19"/>
      <c r="R8" s="32">
        <v>1</v>
      </c>
      <c r="S8" t="s">
        <v>642</v>
      </c>
      <c r="T8" s="32"/>
      <c r="U8" s="32"/>
      <c r="V8" s="32"/>
      <c r="W8" s="32"/>
      <c r="X8" s="32"/>
      <c r="Y8" s="32"/>
      <c r="Z8" s="6">
        <v>0</v>
      </c>
      <c r="AA8" s="6">
        <v>0</v>
      </c>
      <c r="AB8" s="6">
        <v>1</v>
      </c>
      <c r="AC8" s="20">
        <v>0</v>
      </c>
      <c r="AD8" s="6">
        <v>0</v>
      </c>
      <c r="AE8" s="3" t="s">
        <v>315</v>
      </c>
      <c r="AF8" s="10" t="s">
        <v>313</v>
      </c>
      <c r="AG8" t="s">
        <v>642</v>
      </c>
      <c r="AI8" s="6">
        <v>1</v>
      </c>
      <c r="AJ8" s="6">
        <v>1</v>
      </c>
      <c r="AK8" s="6"/>
      <c r="AL8" s="6"/>
      <c r="AM8" s="6">
        <v>0</v>
      </c>
      <c r="AN8" s="6">
        <v>0</v>
      </c>
      <c r="AO8" s="6">
        <v>1</v>
      </c>
      <c r="AP8" s="6"/>
      <c r="AQ8" s="6">
        <v>0</v>
      </c>
      <c r="AR8" s="6">
        <v>0</v>
      </c>
      <c r="AS8" s="6">
        <v>0</v>
      </c>
      <c r="AT8" s="6">
        <v>1</v>
      </c>
      <c r="AU8" s="6"/>
      <c r="AV8" s="6">
        <v>0</v>
      </c>
      <c r="AW8" s="6">
        <v>0</v>
      </c>
      <c r="AX8" s="6">
        <v>1</v>
      </c>
      <c r="AY8" s="6">
        <v>0</v>
      </c>
      <c r="AZ8" s="6">
        <v>0</v>
      </c>
      <c r="BA8" s="6">
        <v>0</v>
      </c>
      <c r="BB8" s="6">
        <v>0</v>
      </c>
      <c r="BC8" s="6">
        <v>1</v>
      </c>
      <c r="BD8" s="6">
        <v>0</v>
      </c>
      <c r="BE8" s="6">
        <v>0</v>
      </c>
      <c r="BF8" s="6">
        <v>1</v>
      </c>
      <c r="BG8" s="6">
        <v>0</v>
      </c>
      <c r="BH8" s="6">
        <v>0</v>
      </c>
      <c r="BI8" s="6">
        <v>0</v>
      </c>
      <c r="BJ8" s="6">
        <v>1</v>
      </c>
      <c r="BK8" s="6">
        <v>0</v>
      </c>
      <c r="BL8" s="6">
        <v>0</v>
      </c>
      <c r="BM8" s="6">
        <v>0</v>
      </c>
      <c r="BN8" s="6">
        <v>0</v>
      </c>
      <c r="BO8" s="6">
        <v>1</v>
      </c>
      <c r="BP8" s="6">
        <f t="shared" si="0"/>
        <v>7</v>
      </c>
      <c r="BQ8" s="3">
        <v>1</v>
      </c>
      <c r="BT8" s="6"/>
      <c r="BU8" s="3">
        <f t="shared" si="1"/>
        <v>7</v>
      </c>
    </row>
    <row r="9" spans="1:74" s="3" customFormat="1" ht="31.5" customHeight="1" x14ac:dyDescent="0.25">
      <c r="A9" s="16">
        <v>1</v>
      </c>
      <c r="B9" s="6">
        <v>61215</v>
      </c>
      <c r="D9" s="10" t="s">
        <v>320</v>
      </c>
      <c r="E9" s="1">
        <v>8874913</v>
      </c>
      <c r="F9" s="17" t="s">
        <v>321</v>
      </c>
      <c r="G9" s="9" t="s">
        <v>320</v>
      </c>
      <c r="H9" s="6" t="s">
        <v>3</v>
      </c>
      <c r="I9" s="7" t="s">
        <v>4</v>
      </c>
      <c r="J9" s="6" t="s">
        <v>3</v>
      </c>
      <c r="K9" s="6" t="s">
        <v>4</v>
      </c>
      <c r="L9" s="6" t="s">
        <v>3</v>
      </c>
      <c r="M9" s="6" t="s">
        <v>3</v>
      </c>
      <c r="N9" s="6" t="s">
        <v>4</v>
      </c>
      <c r="O9" s="32">
        <v>1</v>
      </c>
      <c r="P9" s="32"/>
      <c r="Q9" s="19"/>
      <c r="R9" s="32">
        <v>1</v>
      </c>
      <c r="S9" t="s">
        <v>642</v>
      </c>
      <c r="T9" s="32"/>
      <c r="U9" s="32"/>
      <c r="V9" s="32"/>
      <c r="W9" s="32"/>
      <c r="X9" s="32"/>
      <c r="Y9" s="32"/>
      <c r="Z9" s="6">
        <v>0</v>
      </c>
      <c r="AA9" s="6">
        <v>0</v>
      </c>
      <c r="AB9" s="6">
        <v>0</v>
      </c>
      <c r="AC9" s="20">
        <v>1</v>
      </c>
      <c r="AD9" s="6">
        <v>0</v>
      </c>
      <c r="AE9" s="3" t="s">
        <v>322</v>
      </c>
      <c r="AF9" s="10" t="s">
        <v>320</v>
      </c>
      <c r="AG9" t="s">
        <v>642</v>
      </c>
      <c r="AI9" s="10">
        <v>0</v>
      </c>
      <c r="AJ9" s="6">
        <v>0</v>
      </c>
      <c r="AK9" s="6"/>
      <c r="AL9" s="6"/>
      <c r="AM9" s="6">
        <v>0</v>
      </c>
      <c r="AN9" s="6">
        <v>1</v>
      </c>
      <c r="AO9" s="6">
        <v>0</v>
      </c>
      <c r="AP9" s="6"/>
      <c r="AQ9" s="6">
        <v>0</v>
      </c>
      <c r="AR9" s="6">
        <v>0</v>
      </c>
      <c r="AS9" s="6">
        <v>0</v>
      </c>
      <c r="AT9" s="6">
        <v>1</v>
      </c>
      <c r="AU9" s="6"/>
      <c r="AV9" s="6">
        <v>0</v>
      </c>
      <c r="AW9" s="6">
        <v>0</v>
      </c>
      <c r="AX9" s="6">
        <v>1</v>
      </c>
      <c r="AY9" s="6">
        <v>0</v>
      </c>
      <c r="AZ9" s="6">
        <v>0</v>
      </c>
      <c r="BA9" s="6">
        <v>0</v>
      </c>
      <c r="BB9" s="6">
        <v>0</v>
      </c>
      <c r="BC9" s="6">
        <v>1</v>
      </c>
      <c r="BD9" s="6">
        <v>0</v>
      </c>
      <c r="BE9" s="6">
        <v>0</v>
      </c>
      <c r="BF9" s="6">
        <v>1</v>
      </c>
      <c r="BG9" s="6">
        <v>0</v>
      </c>
      <c r="BH9" s="6">
        <v>0</v>
      </c>
      <c r="BI9" s="6">
        <v>0</v>
      </c>
      <c r="BJ9" s="6">
        <v>1</v>
      </c>
      <c r="BK9" s="6">
        <v>0</v>
      </c>
      <c r="BL9" s="6">
        <v>0</v>
      </c>
      <c r="BM9" s="6">
        <v>0</v>
      </c>
      <c r="BN9" s="6">
        <v>0</v>
      </c>
      <c r="BO9" s="6">
        <v>1</v>
      </c>
      <c r="BP9" s="6">
        <f t="shared" si="0"/>
        <v>7</v>
      </c>
      <c r="BQ9" s="3">
        <v>1</v>
      </c>
      <c r="BT9" s="6"/>
      <c r="BU9" s="3">
        <f t="shared" si="1"/>
        <v>7</v>
      </c>
    </row>
    <row r="10" spans="1:74" s="3" customFormat="1" ht="24" customHeight="1" x14ac:dyDescent="0.25">
      <c r="A10" s="16">
        <v>1</v>
      </c>
      <c r="B10" s="6">
        <v>61215</v>
      </c>
      <c r="D10" s="15" t="s">
        <v>331</v>
      </c>
      <c r="E10" s="16">
        <v>25593710</v>
      </c>
      <c r="F10" s="17" t="s">
        <v>332</v>
      </c>
      <c r="G10" s="9" t="s">
        <v>331</v>
      </c>
      <c r="H10" s="6" t="s">
        <v>3</v>
      </c>
      <c r="I10" s="6" t="s">
        <v>4</v>
      </c>
      <c r="J10" s="6" t="s">
        <v>2</v>
      </c>
      <c r="K10" s="6" t="s">
        <v>4</v>
      </c>
      <c r="L10" s="6" t="s">
        <v>3</v>
      </c>
      <c r="M10" s="6" t="s">
        <v>3</v>
      </c>
      <c r="N10" s="6" t="s">
        <v>4</v>
      </c>
      <c r="O10" s="32">
        <v>1</v>
      </c>
      <c r="P10" s="32"/>
      <c r="Q10" s="19"/>
      <c r="R10" s="32">
        <v>1</v>
      </c>
      <c r="S10" t="s">
        <v>642</v>
      </c>
      <c r="T10" s="32"/>
      <c r="U10" s="32"/>
      <c r="V10" s="32"/>
      <c r="W10" s="32"/>
      <c r="X10" s="32"/>
      <c r="Y10" s="32"/>
      <c r="Z10" s="6">
        <v>0</v>
      </c>
      <c r="AA10" s="6">
        <v>0</v>
      </c>
      <c r="AB10" s="6">
        <v>1</v>
      </c>
      <c r="AC10" s="20">
        <v>0</v>
      </c>
      <c r="AD10" s="6">
        <v>0</v>
      </c>
      <c r="AE10" s="6" t="s">
        <v>333</v>
      </c>
      <c r="AF10" s="10" t="s">
        <v>331</v>
      </c>
      <c r="AG10" t="s">
        <v>642</v>
      </c>
      <c r="AH10" s="77"/>
      <c r="AI10" s="10">
        <v>1</v>
      </c>
      <c r="AJ10" s="6">
        <v>1</v>
      </c>
      <c r="AK10" s="6"/>
      <c r="AL10" s="6"/>
      <c r="AM10" s="6">
        <v>0</v>
      </c>
      <c r="AN10" s="6">
        <v>1</v>
      </c>
      <c r="AO10" s="6">
        <v>0</v>
      </c>
      <c r="AP10" s="6"/>
      <c r="AQ10" s="6">
        <v>0</v>
      </c>
      <c r="AR10" s="6">
        <v>0</v>
      </c>
      <c r="AS10" s="6">
        <v>0</v>
      </c>
      <c r="AT10" s="6">
        <v>1</v>
      </c>
      <c r="AU10" s="6"/>
      <c r="AV10" s="6">
        <v>0</v>
      </c>
      <c r="AW10" s="6">
        <v>1</v>
      </c>
      <c r="AX10" s="6">
        <v>0</v>
      </c>
      <c r="AY10" s="6">
        <v>0</v>
      </c>
      <c r="AZ10" s="6">
        <v>0</v>
      </c>
      <c r="BA10" s="6">
        <v>0</v>
      </c>
      <c r="BB10" s="6">
        <v>0</v>
      </c>
      <c r="BC10" s="6">
        <v>1</v>
      </c>
      <c r="BD10" s="6">
        <v>0</v>
      </c>
      <c r="BE10" s="6">
        <v>0</v>
      </c>
      <c r="BF10" s="6">
        <v>1</v>
      </c>
      <c r="BG10" s="6">
        <v>0</v>
      </c>
      <c r="BH10" s="6">
        <v>0</v>
      </c>
      <c r="BI10" s="6">
        <v>0</v>
      </c>
      <c r="BJ10" s="6">
        <v>1</v>
      </c>
      <c r="BK10" s="6">
        <v>0</v>
      </c>
      <c r="BL10" s="6">
        <v>0</v>
      </c>
      <c r="BM10" s="6">
        <v>0</v>
      </c>
      <c r="BN10" s="6">
        <v>0</v>
      </c>
      <c r="BO10" s="6">
        <v>1</v>
      </c>
      <c r="BP10" s="6">
        <f t="shared" si="0"/>
        <v>7</v>
      </c>
      <c r="BQ10" s="3">
        <v>1</v>
      </c>
      <c r="BT10" s="6"/>
      <c r="BU10" s="3">
        <f t="shared" si="1"/>
        <v>7</v>
      </c>
      <c r="BV10" s="3">
        <v>1</v>
      </c>
    </row>
    <row r="11" spans="1:74" ht="24" customHeight="1" x14ac:dyDescent="0.25">
      <c r="A11" s="16">
        <v>1</v>
      </c>
      <c r="B11" s="6">
        <v>61215</v>
      </c>
      <c r="C11" s="3"/>
      <c r="D11" s="10" t="s">
        <v>339</v>
      </c>
      <c r="E11" s="16"/>
      <c r="F11" s="17" t="s">
        <v>340</v>
      </c>
      <c r="G11" s="9" t="s">
        <v>339</v>
      </c>
      <c r="H11" s="6" t="s">
        <v>3</v>
      </c>
      <c r="I11" s="6" t="s">
        <v>3</v>
      </c>
      <c r="J11" s="6" t="s">
        <v>4</v>
      </c>
      <c r="K11" s="6" t="s">
        <v>3</v>
      </c>
      <c r="L11" s="6" t="s">
        <v>3</v>
      </c>
      <c r="M11" s="6" t="s">
        <v>3</v>
      </c>
      <c r="N11" s="6" t="s">
        <v>4</v>
      </c>
      <c r="O11" s="32">
        <v>1</v>
      </c>
      <c r="P11" s="32"/>
      <c r="Q11" s="19"/>
      <c r="R11" s="32">
        <v>1</v>
      </c>
      <c r="S11" t="s">
        <v>642</v>
      </c>
      <c r="T11" s="32"/>
      <c r="U11" s="32"/>
      <c r="V11" s="32"/>
      <c r="W11" s="32"/>
      <c r="X11" s="28" t="s">
        <v>341</v>
      </c>
      <c r="Y11" s="32"/>
      <c r="Z11" s="28">
        <v>0</v>
      </c>
      <c r="AA11" s="6">
        <v>0</v>
      </c>
      <c r="AB11" s="6">
        <v>1</v>
      </c>
      <c r="AC11" s="20">
        <v>0</v>
      </c>
      <c r="AD11" s="6">
        <v>1</v>
      </c>
      <c r="AE11" s="6" t="s">
        <v>342</v>
      </c>
      <c r="AF11" s="10" t="s">
        <v>339</v>
      </c>
      <c r="AG11" t="s">
        <v>642</v>
      </c>
      <c r="AH11" s="75"/>
      <c r="AI11" s="10">
        <v>0</v>
      </c>
      <c r="AJ11" s="6">
        <v>0</v>
      </c>
      <c r="AK11" s="6"/>
      <c r="AL11" s="6"/>
      <c r="AM11" s="6">
        <v>0</v>
      </c>
      <c r="AN11" s="6">
        <v>1</v>
      </c>
      <c r="AO11" s="6">
        <v>0</v>
      </c>
      <c r="AP11" s="6"/>
      <c r="AQ11" s="6">
        <v>0</v>
      </c>
      <c r="AR11" s="6">
        <v>0</v>
      </c>
      <c r="AS11" s="6">
        <v>1</v>
      </c>
      <c r="AT11" s="6">
        <v>0</v>
      </c>
      <c r="AU11" s="6"/>
      <c r="AV11" s="6">
        <v>0</v>
      </c>
      <c r="AW11" s="6">
        <v>0</v>
      </c>
      <c r="AX11" s="6">
        <v>0</v>
      </c>
      <c r="AY11" s="6">
        <v>1</v>
      </c>
      <c r="AZ11" s="6">
        <v>0</v>
      </c>
      <c r="BA11" s="6">
        <v>0</v>
      </c>
      <c r="BB11" s="6">
        <v>1</v>
      </c>
      <c r="BC11" s="6">
        <v>0</v>
      </c>
      <c r="BD11" s="6">
        <v>0</v>
      </c>
      <c r="BE11" s="6">
        <v>0</v>
      </c>
      <c r="BF11" s="6">
        <v>1</v>
      </c>
      <c r="BG11" s="6">
        <v>0</v>
      </c>
      <c r="BH11" s="6">
        <v>0</v>
      </c>
      <c r="BI11" s="6">
        <v>0</v>
      </c>
      <c r="BJ11" s="6">
        <v>1</v>
      </c>
      <c r="BK11" s="6">
        <v>0</v>
      </c>
      <c r="BL11" s="6">
        <v>0</v>
      </c>
      <c r="BM11" s="6">
        <v>0</v>
      </c>
      <c r="BN11" s="6">
        <v>0</v>
      </c>
      <c r="BO11" s="6">
        <v>1</v>
      </c>
      <c r="BP11" s="6">
        <f t="shared" si="0"/>
        <v>7</v>
      </c>
      <c r="BQ11" s="3">
        <v>1</v>
      </c>
      <c r="BR11" s="3"/>
      <c r="BS11" s="3"/>
      <c r="BT11" s="6"/>
      <c r="BU11" s="3">
        <f t="shared" si="1"/>
        <v>7</v>
      </c>
      <c r="BV11" s="3">
        <v>1</v>
      </c>
    </row>
    <row r="12" spans="1:74" ht="24" customHeight="1" x14ac:dyDescent="0.25">
      <c r="A12" s="16">
        <v>1</v>
      </c>
      <c r="B12" s="6">
        <v>61215</v>
      </c>
      <c r="C12" s="3"/>
      <c r="D12" s="10" t="s">
        <v>377</v>
      </c>
      <c r="E12" s="16">
        <v>12803261</v>
      </c>
      <c r="F12" s="17" t="s">
        <v>378</v>
      </c>
      <c r="G12" s="9" t="s">
        <v>377</v>
      </c>
      <c r="H12" s="6" t="s">
        <v>3</v>
      </c>
      <c r="I12" s="6" t="s">
        <v>4</v>
      </c>
      <c r="J12" s="6" t="s">
        <v>4</v>
      </c>
      <c r="K12" s="6" t="s">
        <v>4</v>
      </c>
      <c r="L12" s="6" t="s">
        <v>3</v>
      </c>
      <c r="M12" s="6" t="s">
        <v>3</v>
      </c>
      <c r="N12" s="6" t="s">
        <v>4</v>
      </c>
      <c r="O12" s="32">
        <v>1</v>
      </c>
      <c r="P12" s="32"/>
      <c r="Q12" s="19"/>
      <c r="R12" s="32">
        <v>1</v>
      </c>
      <c r="S12" t="s">
        <v>642</v>
      </c>
      <c r="T12" s="32"/>
      <c r="U12" s="32"/>
      <c r="V12" s="32"/>
      <c r="W12" s="32"/>
      <c r="X12" s="32"/>
      <c r="Y12" s="32"/>
      <c r="Z12" s="6">
        <v>0</v>
      </c>
      <c r="AA12" s="6">
        <v>0</v>
      </c>
      <c r="AB12" s="6">
        <v>1</v>
      </c>
      <c r="AC12" s="20">
        <v>0</v>
      </c>
      <c r="AD12" s="6">
        <v>0</v>
      </c>
      <c r="AE12" s="6" t="s">
        <v>379</v>
      </c>
      <c r="AF12" s="10" t="s">
        <v>377</v>
      </c>
      <c r="AG12" t="s">
        <v>642</v>
      </c>
      <c r="AH12" s="21"/>
      <c r="AI12" s="10">
        <v>1</v>
      </c>
      <c r="AJ12" s="6">
        <v>1</v>
      </c>
      <c r="AK12" s="6"/>
      <c r="AL12" s="6"/>
      <c r="AM12" s="6">
        <v>0</v>
      </c>
      <c r="AN12" s="6">
        <v>1</v>
      </c>
      <c r="AO12" s="6">
        <v>0</v>
      </c>
      <c r="AP12" s="6"/>
      <c r="AQ12" s="6">
        <v>0</v>
      </c>
      <c r="AR12" s="6">
        <v>0</v>
      </c>
      <c r="AS12" s="6">
        <v>0</v>
      </c>
      <c r="AT12" s="6">
        <v>1</v>
      </c>
      <c r="AU12" s="6"/>
      <c r="AV12" s="6">
        <v>0</v>
      </c>
      <c r="AW12" s="6">
        <v>0</v>
      </c>
      <c r="AX12" s="6">
        <v>0</v>
      </c>
      <c r="AY12" s="6">
        <v>1</v>
      </c>
      <c r="AZ12" s="6">
        <v>0</v>
      </c>
      <c r="BA12" s="6">
        <v>0</v>
      </c>
      <c r="BB12" s="6">
        <v>0</v>
      </c>
      <c r="BC12" s="6">
        <v>1</v>
      </c>
      <c r="BD12" s="6">
        <v>0</v>
      </c>
      <c r="BE12" s="6">
        <v>0</v>
      </c>
      <c r="BF12" s="6">
        <v>1</v>
      </c>
      <c r="BG12" s="6">
        <v>0</v>
      </c>
      <c r="BH12" s="6">
        <v>0</v>
      </c>
      <c r="BI12" s="6">
        <v>0</v>
      </c>
      <c r="BJ12" s="6">
        <v>1</v>
      </c>
      <c r="BK12" s="6">
        <v>0</v>
      </c>
      <c r="BL12" s="6">
        <v>0</v>
      </c>
      <c r="BM12" s="6">
        <v>0</v>
      </c>
      <c r="BN12" s="6">
        <v>0</v>
      </c>
      <c r="BO12" s="6">
        <v>1</v>
      </c>
      <c r="BP12" s="6">
        <f t="shared" si="0"/>
        <v>7</v>
      </c>
      <c r="BQ12" s="3">
        <v>1</v>
      </c>
      <c r="BR12" s="3"/>
      <c r="BS12" s="3"/>
      <c r="BT12" s="6"/>
      <c r="BU12" s="3">
        <f t="shared" si="1"/>
        <v>7</v>
      </c>
      <c r="BV12" s="3">
        <v>1</v>
      </c>
    </row>
    <row r="13" spans="1:74" ht="24" customHeight="1" x14ac:dyDescent="0.25">
      <c r="A13" s="16">
        <v>1</v>
      </c>
      <c r="B13" s="6">
        <v>61215</v>
      </c>
      <c r="C13" s="3"/>
      <c r="D13" s="10" t="s">
        <v>396</v>
      </c>
      <c r="E13" s="16">
        <v>3717612</v>
      </c>
      <c r="F13" s="17" t="s">
        <v>397</v>
      </c>
      <c r="G13" s="9" t="s">
        <v>396</v>
      </c>
      <c r="H13" s="6" t="s">
        <v>3</v>
      </c>
      <c r="I13" s="6" t="s">
        <v>4</v>
      </c>
      <c r="J13" s="6" t="s">
        <v>4</v>
      </c>
      <c r="K13" s="6" t="s">
        <v>4</v>
      </c>
      <c r="L13" s="6" t="s">
        <v>3</v>
      </c>
      <c r="M13" s="6" t="s">
        <v>3</v>
      </c>
      <c r="N13" s="6" t="s">
        <v>4</v>
      </c>
      <c r="O13" s="32">
        <v>1</v>
      </c>
      <c r="P13" s="32"/>
      <c r="Q13" s="19"/>
      <c r="R13" s="32">
        <v>1</v>
      </c>
      <c r="S13" t="s">
        <v>642</v>
      </c>
      <c r="T13" s="32"/>
      <c r="U13" s="32"/>
      <c r="V13" s="32"/>
      <c r="W13" s="32"/>
      <c r="X13" s="32"/>
      <c r="Y13" s="32"/>
      <c r="Z13" s="6">
        <v>0</v>
      </c>
      <c r="AA13" s="6">
        <v>0</v>
      </c>
      <c r="AB13" s="6">
        <v>0</v>
      </c>
      <c r="AC13" s="20">
        <v>1</v>
      </c>
      <c r="AD13" s="6">
        <v>0</v>
      </c>
      <c r="AE13" s="9" t="s">
        <v>398</v>
      </c>
      <c r="AF13" s="10" t="s">
        <v>396</v>
      </c>
      <c r="AG13" t="s">
        <v>642</v>
      </c>
      <c r="AH13" s="3"/>
      <c r="AI13" s="10">
        <v>1</v>
      </c>
      <c r="AJ13" s="6">
        <v>0</v>
      </c>
      <c r="AK13" s="6"/>
      <c r="AL13" s="6"/>
      <c r="AM13" s="6">
        <v>0</v>
      </c>
      <c r="AN13" s="6">
        <v>1</v>
      </c>
      <c r="AO13" s="6">
        <v>0</v>
      </c>
      <c r="AP13" s="6"/>
      <c r="AQ13" s="6">
        <v>0</v>
      </c>
      <c r="AR13" s="6">
        <v>0</v>
      </c>
      <c r="AS13" s="6">
        <v>0</v>
      </c>
      <c r="AT13" s="6">
        <v>1</v>
      </c>
      <c r="AU13" s="6"/>
      <c r="AV13" s="6">
        <v>0</v>
      </c>
      <c r="AW13" s="6">
        <v>0</v>
      </c>
      <c r="AX13" s="6">
        <v>0</v>
      </c>
      <c r="AY13" s="6">
        <v>1</v>
      </c>
      <c r="AZ13" s="6">
        <v>0</v>
      </c>
      <c r="BA13" s="6">
        <v>0</v>
      </c>
      <c r="BB13" s="6">
        <v>0</v>
      </c>
      <c r="BC13" s="6">
        <v>1</v>
      </c>
      <c r="BD13" s="6">
        <v>0</v>
      </c>
      <c r="BE13" s="6">
        <v>0</v>
      </c>
      <c r="BF13" s="6">
        <v>1</v>
      </c>
      <c r="BG13" s="6">
        <v>0</v>
      </c>
      <c r="BH13" s="6">
        <v>0</v>
      </c>
      <c r="BI13" s="6">
        <v>0</v>
      </c>
      <c r="BJ13" s="6">
        <v>1</v>
      </c>
      <c r="BK13" s="6">
        <v>0</v>
      </c>
      <c r="BL13" s="6">
        <v>0</v>
      </c>
      <c r="BM13" s="6">
        <v>0</v>
      </c>
      <c r="BN13" s="6">
        <v>0</v>
      </c>
      <c r="BO13" s="6">
        <v>1</v>
      </c>
      <c r="BP13" s="6">
        <f t="shared" si="0"/>
        <v>7</v>
      </c>
      <c r="BQ13" s="3">
        <v>1</v>
      </c>
      <c r="BR13" s="3"/>
      <c r="BS13" s="3"/>
      <c r="BT13" s="6"/>
      <c r="BU13" s="3">
        <f t="shared" si="1"/>
        <v>7</v>
      </c>
      <c r="BV13" s="3">
        <v>1</v>
      </c>
    </row>
    <row r="14" spans="1:74" s="119" customFormat="1" ht="24" customHeight="1" x14ac:dyDescent="0.25">
      <c r="A14" s="119">
        <f>SUM(A2:A13)</f>
        <v>12</v>
      </c>
      <c r="AL14" s="119" t="s">
        <v>2</v>
      </c>
      <c r="AM14" s="119">
        <f>SUM(AM2:AM13)</f>
        <v>0</v>
      </c>
      <c r="AN14" s="20">
        <v>0</v>
      </c>
      <c r="AO14" s="20">
        <v>0</v>
      </c>
      <c r="AP14" s="20">
        <v>0</v>
      </c>
      <c r="AQ14" s="20">
        <v>0</v>
      </c>
      <c r="AR14" s="20">
        <f>SUM(AR2:AR13)</f>
        <v>0</v>
      </c>
      <c r="AS14" s="20">
        <v>0</v>
      </c>
      <c r="AT14" s="20">
        <v>0</v>
      </c>
      <c r="AU14" s="20">
        <v>0</v>
      </c>
      <c r="AV14" s="20">
        <v>0</v>
      </c>
      <c r="AW14" s="20">
        <f>SUM(AW2:AW13)</f>
        <v>3</v>
      </c>
      <c r="AX14" s="20">
        <v>0</v>
      </c>
      <c r="AY14" s="20">
        <v>0</v>
      </c>
      <c r="AZ14" s="20">
        <v>0</v>
      </c>
      <c r="BA14" s="20">
        <f>SUM(BA2:BA13)</f>
        <v>0</v>
      </c>
      <c r="BB14" s="20">
        <v>0</v>
      </c>
      <c r="BC14" s="20">
        <v>0</v>
      </c>
      <c r="BD14" s="20">
        <v>0</v>
      </c>
      <c r="BE14" s="20">
        <f>SUM(BE2:BE13)</f>
        <v>0</v>
      </c>
      <c r="BF14" s="20">
        <v>0</v>
      </c>
      <c r="BG14" s="20">
        <v>0</v>
      </c>
      <c r="BH14" s="20">
        <v>0</v>
      </c>
      <c r="BI14" s="20">
        <f>SUM(BI2:BI13)</f>
        <v>0</v>
      </c>
      <c r="BJ14" s="20">
        <v>0</v>
      </c>
      <c r="BK14" s="20">
        <v>0</v>
      </c>
      <c r="BL14" s="20">
        <v>0</v>
      </c>
      <c r="BM14" s="20">
        <f>SUM(BM2:BM13)</f>
        <v>0</v>
      </c>
      <c r="BN14" s="20">
        <f>SUM(BN2:BN13)</f>
        <v>0</v>
      </c>
      <c r="BO14" s="20">
        <v>0</v>
      </c>
      <c r="BP14" s="20">
        <v>0</v>
      </c>
      <c r="BQ14" s="20">
        <v>0</v>
      </c>
      <c r="BR14" s="119">
        <f>SUM(AM14:BQ14)</f>
        <v>3</v>
      </c>
      <c r="BS14" s="119" t="s">
        <v>2</v>
      </c>
    </row>
    <row r="15" spans="1:74" s="134" customFormat="1" ht="24" customHeight="1" x14ac:dyDescent="0.25">
      <c r="AL15" s="134" t="s">
        <v>3</v>
      </c>
      <c r="AN15" s="134">
        <f>SUM(AN2:AN14)</f>
        <v>6</v>
      </c>
      <c r="AO15" s="135">
        <v>0</v>
      </c>
      <c r="AP15" s="135">
        <v>0</v>
      </c>
      <c r="AQ15" s="135">
        <v>0</v>
      </c>
      <c r="AR15" s="135">
        <v>0</v>
      </c>
      <c r="AS15" s="135">
        <f>SUM(AS2:AS14)</f>
        <v>1</v>
      </c>
      <c r="AT15" s="135">
        <v>0</v>
      </c>
      <c r="AU15" s="135">
        <v>0</v>
      </c>
      <c r="AV15" s="135">
        <v>0</v>
      </c>
      <c r="AW15" s="135">
        <v>0</v>
      </c>
      <c r="AX15" s="135">
        <f>SUM(AX2:AX14)</f>
        <v>3</v>
      </c>
      <c r="AY15" s="135">
        <v>0</v>
      </c>
      <c r="AZ15" s="135">
        <v>0</v>
      </c>
      <c r="BA15" s="135">
        <v>0</v>
      </c>
      <c r="BB15" s="135">
        <f>SUM(BB2:BB14)</f>
        <v>4</v>
      </c>
      <c r="BC15" s="135">
        <v>0</v>
      </c>
      <c r="BD15" s="135">
        <v>0</v>
      </c>
      <c r="BE15" s="135">
        <v>0</v>
      </c>
      <c r="BF15" s="135">
        <f>SUM(BF2:BF14)</f>
        <v>11</v>
      </c>
      <c r="BG15" s="135">
        <v>0</v>
      </c>
      <c r="BH15" s="135">
        <v>0</v>
      </c>
      <c r="BI15" s="135">
        <v>0</v>
      </c>
      <c r="BJ15" s="135">
        <f>SUM(BJ2:BJ14)</f>
        <v>12</v>
      </c>
      <c r="BK15" s="135">
        <v>0</v>
      </c>
      <c r="BL15" s="135">
        <v>0</v>
      </c>
      <c r="BM15" s="135">
        <v>0</v>
      </c>
      <c r="BN15" s="135">
        <v>0</v>
      </c>
      <c r="BO15" s="135">
        <v>0</v>
      </c>
      <c r="BP15" s="135">
        <v>0</v>
      </c>
      <c r="BQ15" s="135">
        <v>0</v>
      </c>
      <c r="BR15" s="134">
        <f>SUM(AM15:BQ15)</f>
        <v>37</v>
      </c>
    </row>
    <row r="16" spans="1:74" s="137" customFormat="1" ht="24" customHeight="1" x14ac:dyDescent="0.25">
      <c r="A16" s="136" t="s">
        <v>637</v>
      </c>
      <c r="B16" s="137" t="s">
        <v>2</v>
      </c>
      <c r="C16" s="137" t="s">
        <v>3</v>
      </c>
      <c r="D16" s="137" t="s">
        <v>4</v>
      </c>
      <c r="AO16" s="138">
        <f>SUM(AO2:AO15)</f>
        <v>6</v>
      </c>
      <c r="AP16" s="138">
        <v>0</v>
      </c>
      <c r="AQ16" s="138">
        <v>0</v>
      </c>
      <c r="AR16" s="138">
        <v>0</v>
      </c>
      <c r="AS16" s="138">
        <v>0</v>
      </c>
      <c r="AT16" s="138">
        <f>SUM(AT2:AT15)</f>
        <v>11</v>
      </c>
      <c r="AU16" s="135">
        <v>0</v>
      </c>
      <c r="AV16" s="135">
        <v>0</v>
      </c>
      <c r="AW16" s="135">
        <v>0</v>
      </c>
      <c r="AX16" s="138"/>
      <c r="AY16" s="138">
        <f>SUM(AY2:AY15)</f>
        <v>6</v>
      </c>
      <c r="AZ16" s="135">
        <v>0</v>
      </c>
      <c r="BA16" s="135">
        <v>0</v>
      </c>
      <c r="BB16" s="138">
        <v>0</v>
      </c>
      <c r="BC16" s="138">
        <f>SUM(BC2:BC15)</f>
        <v>8</v>
      </c>
      <c r="BD16" s="135">
        <v>0</v>
      </c>
      <c r="BE16" s="135">
        <v>0</v>
      </c>
      <c r="BF16" s="138">
        <v>0</v>
      </c>
      <c r="BG16" s="138">
        <f>SUM(BG2:BG15)</f>
        <v>1</v>
      </c>
      <c r="BH16" s="138">
        <v>0</v>
      </c>
      <c r="BI16" s="138">
        <v>0</v>
      </c>
      <c r="BJ16" s="138">
        <v>0</v>
      </c>
      <c r="BK16" s="138">
        <v>0</v>
      </c>
      <c r="BL16" s="138">
        <f>SUM(BL2:BL15)</f>
        <v>0</v>
      </c>
      <c r="BM16" s="138">
        <v>0</v>
      </c>
      <c r="BN16" s="138">
        <v>0</v>
      </c>
      <c r="BO16" s="138">
        <f>SUM(BO2:BO15)</f>
        <v>12</v>
      </c>
      <c r="BP16" s="138">
        <v>0</v>
      </c>
      <c r="BQ16" s="138">
        <v>0</v>
      </c>
      <c r="BR16" s="137">
        <f>SUM(AO16:BQ16)</f>
        <v>44</v>
      </c>
      <c r="BS16" s="137" t="s">
        <v>3</v>
      </c>
    </row>
    <row r="17" spans="1:70" ht="24" customHeight="1" x14ac:dyDescent="0.25">
      <c r="A17" t="s">
        <v>619</v>
      </c>
      <c r="B17">
        <v>0</v>
      </c>
      <c r="C17">
        <v>6</v>
      </c>
      <c r="D17">
        <v>6</v>
      </c>
      <c r="E17">
        <f>SUM(B17:D17)</f>
        <v>12</v>
      </c>
      <c r="F17" s="115" t="s">
        <v>638</v>
      </c>
      <c r="G17" s="116">
        <f>12/84</f>
        <v>0.14285714285714285</v>
      </c>
      <c r="BR17">
        <f>SUM(B17:BQ17)</f>
        <v>24.142857142857142</v>
      </c>
    </row>
    <row r="18" spans="1:70" ht="31.5" customHeight="1" x14ac:dyDescent="0.25">
      <c r="A18" t="s">
        <v>63</v>
      </c>
      <c r="B18">
        <v>0</v>
      </c>
      <c r="C18">
        <v>1</v>
      </c>
      <c r="D18">
        <v>11</v>
      </c>
      <c r="E18">
        <f>SUM(B18:D18)</f>
        <v>12</v>
      </c>
    </row>
    <row r="19" spans="1:70" ht="24" customHeight="1" x14ac:dyDescent="0.25">
      <c r="A19" t="s">
        <v>64</v>
      </c>
      <c r="B19">
        <v>3</v>
      </c>
      <c r="C19">
        <v>3</v>
      </c>
      <c r="D19">
        <v>6</v>
      </c>
      <c r="E19">
        <f t="shared" ref="E19" si="2">SUM(B19:D19)</f>
        <v>12</v>
      </c>
      <c r="BR19" s="119">
        <v>27</v>
      </c>
    </row>
    <row r="20" spans="1:70" ht="24" customHeight="1" x14ac:dyDescent="0.25">
      <c r="A20" t="s">
        <v>65</v>
      </c>
      <c r="B20">
        <v>0</v>
      </c>
      <c r="C20">
        <v>4</v>
      </c>
      <c r="D20">
        <v>8</v>
      </c>
      <c r="BR20" s="134">
        <v>37</v>
      </c>
    </row>
    <row r="21" spans="1:70" ht="24" customHeight="1" x14ac:dyDescent="0.25">
      <c r="A21" t="s">
        <v>66</v>
      </c>
      <c r="B21">
        <v>0</v>
      </c>
      <c r="C21">
        <v>11</v>
      </c>
      <c r="D21">
        <v>1</v>
      </c>
      <c r="BR21" s="137">
        <v>44</v>
      </c>
    </row>
    <row r="22" spans="1:70" ht="24" customHeight="1" x14ac:dyDescent="0.25">
      <c r="A22" t="s">
        <v>67</v>
      </c>
      <c r="B22">
        <v>0</v>
      </c>
      <c r="C22">
        <v>12</v>
      </c>
      <c r="D22">
        <v>0</v>
      </c>
      <c r="BR22">
        <f>SUM(BR19:BR21)</f>
        <v>108</v>
      </c>
    </row>
    <row r="23" spans="1:70" ht="24" customHeight="1" x14ac:dyDescent="0.25">
      <c r="A23" t="s">
        <v>68</v>
      </c>
      <c r="B23">
        <v>0</v>
      </c>
      <c r="C23">
        <v>0</v>
      </c>
      <c r="D23">
        <v>12</v>
      </c>
    </row>
    <row r="24" spans="1:70" ht="24" customHeight="1" x14ac:dyDescent="0.25">
      <c r="B24">
        <f t="shared" ref="B24:D24" si="3">SUM(B17:B23)</f>
        <v>3</v>
      </c>
      <c r="C24">
        <f t="shared" si="3"/>
        <v>37</v>
      </c>
      <c r="D24">
        <f t="shared" si="3"/>
        <v>44</v>
      </c>
      <c r="E24">
        <f>SUM(B24:D24)</f>
        <v>84</v>
      </c>
      <c r="BR24">
        <f>7*12</f>
        <v>84</v>
      </c>
    </row>
    <row r="25" spans="1:70" ht="24" customHeight="1" x14ac:dyDescent="0.25">
      <c r="B25" s="115" t="s">
        <v>639</v>
      </c>
      <c r="C25" s="115" t="s">
        <v>640</v>
      </c>
      <c r="D25" s="115" t="s">
        <v>641</v>
      </c>
    </row>
    <row r="26" spans="1:70" ht="24" customHeight="1" x14ac:dyDescent="0.25">
      <c r="B26" s="116">
        <f>3/84</f>
        <v>3.5714285714285712E-2</v>
      </c>
      <c r="C26" s="116">
        <f>37/84</f>
        <v>0.44047619047619047</v>
      </c>
      <c r="D26" s="116">
        <f>44/84</f>
        <v>0.52380952380952384</v>
      </c>
      <c r="E26" s="98">
        <f>SUM(B26:D26)</f>
        <v>1</v>
      </c>
    </row>
    <row r="27" spans="1:70" ht="34.5" customHeight="1" x14ac:dyDescent="0.25"/>
    <row r="28" spans="1:70" ht="24" customHeight="1" x14ac:dyDescent="0.25"/>
    <row r="29" spans="1:70" ht="24" customHeight="1" x14ac:dyDescent="0.25"/>
    <row r="30" spans="1:70" ht="24" customHeight="1" x14ac:dyDescent="0.25"/>
    <row r="31" spans="1:70" ht="24" customHeight="1" x14ac:dyDescent="0.25"/>
    <row r="32" spans="1:70"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41"/>
  <sheetViews>
    <sheetView topLeftCell="AA142" workbookViewId="0">
      <selection activeCell="AA142" sqref="A1:XFD1048576"/>
    </sheetView>
  </sheetViews>
  <sheetFormatPr defaultColWidth="7.25" defaultRowHeight="15" x14ac:dyDescent="0.25"/>
  <cols>
    <col min="1" max="1" width="21.875" style="3" bestFit="1" customWidth="1"/>
    <col min="2" max="2" width="24.625" style="6" customWidth="1"/>
    <col min="3" max="3" width="7.25" style="3"/>
    <col min="4" max="4" width="16.75" style="6" customWidth="1"/>
    <col min="5" max="5" width="10.875" style="1" customWidth="1"/>
    <col min="6" max="6" width="21.625" style="8" customWidth="1"/>
    <col min="7" max="7" width="18.25" style="9" customWidth="1"/>
    <col min="8" max="8" width="25.125" style="6" customWidth="1"/>
    <col min="9" max="9" width="15.625" style="6" customWidth="1"/>
    <col min="10" max="10" width="12.25" style="6" customWidth="1"/>
    <col min="11" max="11" width="12.875" style="6" customWidth="1"/>
    <col min="12" max="12" width="10.375" style="6" customWidth="1"/>
    <col min="13" max="13" width="10" style="6" customWidth="1"/>
    <col min="14" max="14" width="8.25" style="6" customWidth="1"/>
    <col min="15" max="16" width="6.75" style="32" customWidth="1"/>
    <col min="17" max="17" width="6.75" style="19" customWidth="1"/>
    <col min="18" max="18" width="9.125" style="32" customWidth="1"/>
    <col min="19" max="20" width="11.375" style="32" customWidth="1"/>
    <col min="21" max="21" width="10.875" style="32" customWidth="1"/>
    <col min="22" max="22" width="11" style="32" customWidth="1"/>
    <col min="23" max="25" width="20" style="32" customWidth="1"/>
    <col min="26" max="28" width="14.75" style="6" customWidth="1"/>
    <col min="29" max="29" width="11.125" style="20" customWidth="1"/>
    <col min="30" max="30" width="15.625" style="6" customWidth="1"/>
    <col min="31" max="31" width="5.25" style="6" customWidth="1"/>
    <col min="32" max="32" width="12.625" style="10" customWidth="1"/>
    <col min="33" max="33" width="31.625" style="7" customWidth="1"/>
    <col min="34" max="34" width="9.125" style="7" customWidth="1"/>
    <col min="35" max="35" width="10.875" style="6" customWidth="1"/>
    <col min="36" max="36" width="14.25" style="6" customWidth="1"/>
    <col min="37" max="37" width="8.375" style="6" bestFit="1" customWidth="1"/>
    <col min="38" max="38" width="33" style="6" customWidth="1"/>
    <col min="39" max="39" width="7.75" style="6" customWidth="1"/>
    <col min="40" max="40" width="6.625" style="6" customWidth="1"/>
    <col min="41" max="41" width="14.125" style="6" customWidth="1"/>
    <col min="42" max="42" width="20" style="6" customWidth="1"/>
    <col min="43" max="43" width="4.875" style="6" customWidth="1"/>
    <col min="44" max="44" width="5" style="6" customWidth="1"/>
    <col min="45" max="45" width="9" style="6" customWidth="1"/>
    <col min="46" max="46" width="11.875" style="6" customWidth="1"/>
    <col min="47" max="47" width="5.875" style="6" customWidth="1"/>
    <col min="48" max="48" width="4.25" style="6" customWidth="1"/>
    <col min="49" max="49" width="7.875" style="6" customWidth="1"/>
    <col min="50" max="50" width="13.375" style="6" customWidth="1"/>
    <col min="51" max="51" width="6" style="6" customWidth="1"/>
    <col min="52" max="53" width="7.75" style="6" customWidth="1"/>
    <col min="54" max="54" width="17.875" style="6" customWidth="1"/>
    <col min="55" max="57" width="7.75" style="6" customWidth="1"/>
    <col min="58" max="58" width="18.375" style="6" customWidth="1"/>
    <col min="59" max="61" width="7.75" style="6" customWidth="1"/>
    <col min="62" max="62" width="12.375" style="6" customWidth="1"/>
    <col min="63" max="66" width="7.75" style="6" customWidth="1"/>
    <col min="67" max="67" width="8.25" style="3" customWidth="1"/>
    <col min="68" max="68" width="7.125" style="3" customWidth="1"/>
    <col min="69" max="69" width="7.25" style="3"/>
    <col min="70" max="70" width="7.25" style="6"/>
    <col min="71" max="71" width="7" style="3" customWidth="1"/>
    <col min="72" max="72" width="27.875" style="3" bestFit="1" customWidth="1"/>
    <col min="73" max="16384" width="7.25" style="3"/>
  </cols>
  <sheetData>
    <row r="1" spans="1:72" ht="43.5" customHeight="1" x14ac:dyDescent="0.25">
      <c r="A1" s="1"/>
      <c r="B1" s="6" t="s">
        <v>30</v>
      </c>
      <c r="D1" s="7" t="s">
        <v>31</v>
      </c>
      <c r="E1" s="1" t="s">
        <v>32</v>
      </c>
      <c r="F1" s="8" t="s">
        <v>33</v>
      </c>
      <c r="G1" s="9" t="s">
        <v>34</v>
      </c>
      <c r="H1" s="10" t="s">
        <v>35</v>
      </c>
      <c r="I1" s="10" t="s">
        <v>36</v>
      </c>
      <c r="J1" s="10" t="s">
        <v>37</v>
      </c>
      <c r="K1" s="10" t="s">
        <v>38</v>
      </c>
      <c r="L1" s="10" t="s">
        <v>39</v>
      </c>
      <c r="M1" s="10" t="s">
        <v>40</v>
      </c>
      <c r="N1" s="10" t="s">
        <v>41</v>
      </c>
      <c r="O1" s="11" t="s">
        <v>42</v>
      </c>
      <c r="P1" s="12" t="s">
        <v>43</v>
      </c>
      <c r="Q1" s="13"/>
      <c r="R1" s="11" t="s">
        <v>44</v>
      </c>
      <c r="S1" s="11" t="s">
        <v>45</v>
      </c>
      <c r="T1" s="11" t="s">
        <v>46</v>
      </c>
      <c r="U1" s="11" t="s">
        <v>47</v>
      </c>
      <c r="V1" s="11" t="s">
        <v>48</v>
      </c>
      <c r="W1" s="11" t="s">
        <v>49</v>
      </c>
      <c r="X1" s="11" t="s">
        <v>50</v>
      </c>
      <c r="Y1" s="11" t="s">
        <v>51</v>
      </c>
      <c r="Z1" s="10" t="s">
        <v>52</v>
      </c>
      <c r="AA1" s="10" t="s">
        <v>53</v>
      </c>
      <c r="AB1" s="10" t="s">
        <v>54</v>
      </c>
      <c r="AC1" s="14" t="s">
        <v>55</v>
      </c>
      <c r="AD1" s="10" t="s">
        <v>56</v>
      </c>
      <c r="AE1" s="10" t="s">
        <v>57</v>
      </c>
      <c r="AF1" s="10" t="s">
        <v>34</v>
      </c>
      <c r="AG1" s="15" t="s">
        <v>58</v>
      </c>
      <c r="AH1" s="15" t="s">
        <v>32</v>
      </c>
      <c r="AI1" s="10" t="s">
        <v>59</v>
      </c>
      <c r="AJ1" s="10" t="s">
        <v>60</v>
      </c>
      <c r="AK1" s="10" t="s">
        <v>61</v>
      </c>
      <c r="AL1" s="10" t="s">
        <v>62</v>
      </c>
      <c r="AM1" s="10" t="s">
        <v>2</v>
      </c>
      <c r="AN1" s="10" t="s">
        <v>3</v>
      </c>
      <c r="AO1" s="10" t="s">
        <v>4</v>
      </c>
      <c r="AP1" s="10" t="s">
        <v>63</v>
      </c>
      <c r="AQ1" s="10" t="s">
        <v>2</v>
      </c>
      <c r="AR1" s="10" t="s">
        <v>3</v>
      </c>
      <c r="AS1" s="10" t="s">
        <v>4</v>
      </c>
      <c r="AT1" s="10" t="s">
        <v>64</v>
      </c>
      <c r="AU1" s="10" t="s">
        <v>2</v>
      </c>
      <c r="AV1" s="10" t="s">
        <v>3</v>
      </c>
      <c r="AW1" s="10" t="s">
        <v>4</v>
      </c>
      <c r="AX1" s="10" t="s">
        <v>65</v>
      </c>
      <c r="AY1" s="10" t="s">
        <v>2</v>
      </c>
      <c r="AZ1" s="10" t="s">
        <v>3</v>
      </c>
      <c r="BA1" s="10" t="s">
        <v>4</v>
      </c>
      <c r="BB1" s="10" t="s">
        <v>66</v>
      </c>
      <c r="BC1" s="10" t="s">
        <v>2</v>
      </c>
      <c r="BD1" s="10" t="s">
        <v>3</v>
      </c>
      <c r="BE1" s="10" t="s">
        <v>4</v>
      </c>
      <c r="BF1" s="10" t="s">
        <v>67</v>
      </c>
      <c r="BG1" s="10" t="s">
        <v>2</v>
      </c>
      <c r="BH1" s="10" t="s">
        <v>3</v>
      </c>
      <c r="BI1" s="10" t="s">
        <v>4</v>
      </c>
      <c r="BJ1" s="10" t="s">
        <v>68</v>
      </c>
      <c r="BK1" s="10" t="s">
        <v>2</v>
      </c>
      <c r="BL1" s="10" t="s">
        <v>3</v>
      </c>
      <c r="BM1" s="10" t="s">
        <v>4</v>
      </c>
      <c r="BN1" s="10"/>
      <c r="BO1" s="9" t="s">
        <v>69</v>
      </c>
      <c r="BR1" s="10"/>
      <c r="BT1" s="3" t="s">
        <v>70</v>
      </c>
    </row>
    <row r="2" spans="1:72" ht="24" customHeight="1" x14ac:dyDescent="0.25">
      <c r="A2" s="16"/>
      <c r="B2" s="6">
        <v>61215</v>
      </c>
      <c r="D2" s="15" t="s">
        <v>71</v>
      </c>
      <c r="E2" s="1">
        <v>4072589</v>
      </c>
      <c r="F2" s="17" t="s">
        <v>72</v>
      </c>
      <c r="G2" s="9" t="s">
        <v>71</v>
      </c>
      <c r="H2" s="6" t="s">
        <v>4</v>
      </c>
      <c r="I2" s="6" t="s">
        <v>4</v>
      </c>
      <c r="J2" s="6" t="s">
        <v>4</v>
      </c>
      <c r="K2" s="6" t="s">
        <v>3</v>
      </c>
      <c r="L2" s="6" t="s">
        <v>3</v>
      </c>
      <c r="M2" s="6" t="s">
        <v>3</v>
      </c>
      <c r="N2" s="6" t="s">
        <v>4</v>
      </c>
      <c r="O2" s="18">
        <v>1</v>
      </c>
      <c r="P2" s="18"/>
      <c r="R2" s="6">
        <v>1</v>
      </c>
      <c r="S2" s="6" t="s">
        <v>642</v>
      </c>
      <c r="T2" s="6"/>
      <c r="U2" s="6"/>
      <c r="V2" s="6" t="s">
        <v>73</v>
      </c>
      <c r="W2" s="6" t="s">
        <v>642</v>
      </c>
      <c r="X2" s="6" t="s">
        <v>642</v>
      </c>
      <c r="Y2" s="6" t="s">
        <v>642</v>
      </c>
      <c r="Z2" s="6">
        <v>0</v>
      </c>
      <c r="AA2" s="6">
        <v>0</v>
      </c>
      <c r="AB2" s="6">
        <v>1</v>
      </c>
      <c r="AC2" s="20">
        <v>0</v>
      </c>
      <c r="AD2" s="6">
        <v>0</v>
      </c>
      <c r="AE2" s="3" t="s">
        <v>75</v>
      </c>
      <c r="AF2" s="15" t="s">
        <v>71</v>
      </c>
      <c r="AG2" t="s">
        <v>642</v>
      </c>
      <c r="AH2" s="21"/>
      <c r="AI2" s="6">
        <v>1</v>
      </c>
      <c r="AJ2" s="6">
        <v>0</v>
      </c>
      <c r="AM2" s="6">
        <v>0</v>
      </c>
      <c r="AN2" s="6">
        <v>0</v>
      </c>
      <c r="AO2" s="6">
        <v>1</v>
      </c>
      <c r="AP2" s="6">
        <v>0</v>
      </c>
      <c r="AQ2" s="6">
        <v>0</v>
      </c>
      <c r="AR2" s="6">
        <v>0</v>
      </c>
      <c r="AS2" s="6">
        <v>1</v>
      </c>
      <c r="AT2" s="6">
        <v>0</v>
      </c>
      <c r="AU2" s="6">
        <v>0</v>
      </c>
      <c r="AV2" s="6">
        <v>0</v>
      </c>
      <c r="AW2" s="6">
        <v>1</v>
      </c>
      <c r="AX2" s="6">
        <v>0</v>
      </c>
      <c r="AY2" s="6">
        <v>0</v>
      </c>
      <c r="AZ2" s="6">
        <v>1</v>
      </c>
      <c r="BA2" s="6">
        <v>0</v>
      </c>
      <c r="BB2" s="6">
        <v>0</v>
      </c>
      <c r="BC2" s="6">
        <v>0</v>
      </c>
      <c r="BD2" s="6">
        <v>1</v>
      </c>
      <c r="BE2" s="6">
        <v>0</v>
      </c>
      <c r="BF2" s="6">
        <v>0</v>
      </c>
      <c r="BG2" s="6">
        <v>0</v>
      </c>
      <c r="BH2" s="6">
        <v>1</v>
      </c>
      <c r="BI2" s="6">
        <v>0</v>
      </c>
      <c r="BJ2" s="6">
        <v>0</v>
      </c>
      <c r="BK2" s="6">
        <v>0</v>
      </c>
      <c r="BL2" s="6">
        <v>0</v>
      </c>
      <c r="BM2" s="6">
        <v>1</v>
      </c>
      <c r="BN2" s="6">
        <f>SUM(AM2:BM2)</f>
        <v>7</v>
      </c>
      <c r="BO2" s="3">
        <v>1</v>
      </c>
      <c r="BS2" s="3">
        <f t="shared" ref="BS2:BS17" si="0">SUM(AM2:BO2)</f>
        <v>15</v>
      </c>
      <c r="BT2" s="3">
        <v>1</v>
      </c>
    </row>
    <row r="3" spans="1:72" ht="24" customHeight="1" x14ac:dyDescent="0.25">
      <c r="B3" s="6">
        <v>61215</v>
      </c>
      <c r="D3" s="10" t="s">
        <v>76</v>
      </c>
      <c r="E3" s="1">
        <v>2816239</v>
      </c>
      <c r="F3" s="17" t="s">
        <v>77</v>
      </c>
      <c r="G3" s="9" t="s">
        <v>76</v>
      </c>
      <c r="H3" s="6" t="s">
        <v>4</v>
      </c>
      <c r="I3" s="6" t="s">
        <v>4</v>
      </c>
      <c r="J3" s="6" t="s">
        <v>4</v>
      </c>
      <c r="K3" s="6" t="s">
        <v>4</v>
      </c>
      <c r="L3" s="6" t="s">
        <v>3</v>
      </c>
      <c r="M3" s="6" t="s">
        <v>3</v>
      </c>
      <c r="N3" s="6" t="s">
        <v>4</v>
      </c>
      <c r="O3" s="18">
        <v>1</v>
      </c>
      <c r="P3" s="18"/>
      <c r="R3" s="6">
        <v>1</v>
      </c>
      <c r="S3" s="6" t="s">
        <v>642</v>
      </c>
      <c r="T3" s="6"/>
      <c r="U3" s="6"/>
      <c r="V3" s="6" t="s">
        <v>73</v>
      </c>
      <c r="W3" s="6" t="s">
        <v>642</v>
      </c>
      <c r="X3" s="6" t="s">
        <v>642</v>
      </c>
      <c r="Y3" s="6" t="s">
        <v>642</v>
      </c>
      <c r="Z3" s="6">
        <v>0</v>
      </c>
      <c r="AA3" s="6">
        <v>0</v>
      </c>
      <c r="AB3" s="6">
        <v>1</v>
      </c>
      <c r="AC3" s="20">
        <v>0</v>
      </c>
      <c r="AD3" s="6">
        <v>0</v>
      </c>
      <c r="AF3" s="10" t="s">
        <v>76</v>
      </c>
      <c r="AG3" t="s">
        <v>642</v>
      </c>
      <c r="AI3" s="6">
        <v>1</v>
      </c>
      <c r="AJ3" s="6">
        <v>0</v>
      </c>
      <c r="AM3" s="6">
        <v>0</v>
      </c>
      <c r="AN3" s="6">
        <v>0</v>
      </c>
      <c r="AO3" s="6">
        <v>1</v>
      </c>
      <c r="AP3" s="6">
        <v>0</v>
      </c>
      <c r="AQ3" s="6">
        <v>0</v>
      </c>
      <c r="AR3" s="6">
        <v>0</v>
      </c>
      <c r="AS3" s="6">
        <v>1</v>
      </c>
      <c r="AT3" s="6">
        <v>0</v>
      </c>
      <c r="AU3" s="6">
        <v>0</v>
      </c>
      <c r="AV3" s="6">
        <v>0</v>
      </c>
      <c r="AW3" s="6">
        <v>1</v>
      </c>
      <c r="AX3" s="6">
        <v>0</v>
      </c>
      <c r="AY3" s="6">
        <v>0</v>
      </c>
      <c r="AZ3" s="6">
        <v>0</v>
      </c>
      <c r="BA3" s="6">
        <v>1</v>
      </c>
      <c r="BB3" s="6">
        <v>0</v>
      </c>
      <c r="BC3" s="6">
        <v>0</v>
      </c>
      <c r="BD3" s="6">
        <v>1</v>
      </c>
      <c r="BE3" s="6">
        <v>0</v>
      </c>
      <c r="BF3" s="6">
        <v>0</v>
      </c>
      <c r="BG3" s="6">
        <v>0</v>
      </c>
      <c r="BH3" s="6">
        <v>1</v>
      </c>
      <c r="BI3" s="6">
        <v>0</v>
      </c>
      <c r="BJ3" s="6">
        <v>0</v>
      </c>
      <c r="BK3" s="6">
        <v>0</v>
      </c>
      <c r="BL3" s="6">
        <v>0</v>
      </c>
      <c r="BM3" s="6">
        <v>1</v>
      </c>
      <c r="BN3" s="6">
        <f t="shared" ref="BN3:BN17" si="1">SUM(AM3:BM3)</f>
        <v>7</v>
      </c>
      <c r="BO3" s="3">
        <v>1</v>
      </c>
      <c r="BS3" s="3">
        <f t="shared" si="0"/>
        <v>15</v>
      </c>
    </row>
    <row r="4" spans="1:72" ht="24" customHeight="1" x14ac:dyDescent="0.25">
      <c r="B4" s="6">
        <v>61215</v>
      </c>
      <c r="D4" s="10" t="s">
        <v>78</v>
      </c>
      <c r="E4" s="1">
        <v>7484023</v>
      </c>
      <c r="F4" s="17" t="s">
        <v>79</v>
      </c>
      <c r="G4" s="9" t="s">
        <v>78</v>
      </c>
      <c r="H4" s="6" t="s">
        <v>4</v>
      </c>
      <c r="I4" s="6" t="s">
        <v>4</v>
      </c>
      <c r="J4" s="6" t="s">
        <v>4</v>
      </c>
      <c r="K4" s="6" t="s">
        <v>4</v>
      </c>
      <c r="L4" s="6" t="s">
        <v>3</v>
      </c>
      <c r="M4" s="6" t="s">
        <v>3</v>
      </c>
      <c r="N4" s="6" t="s">
        <v>4</v>
      </c>
      <c r="O4" s="18">
        <v>1</v>
      </c>
      <c r="P4" s="18"/>
      <c r="R4" s="6">
        <v>1</v>
      </c>
      <c r="S4" s="6" t="s">
        <v>642</v>
      </c>
      <c r="T4"/>
      <c r="U4" s="6"/>
      <c r="V4" s="6" t="s">
        <v>73</v>
      </c>
      <c r="W4" s="6" t="s">
        <v>642</v>
      </c>
      <c r="X4" s="6" t="s">
        <v>642</v>
      </c>
      <c r="Y4" s="6" t="s">
        <v>642</v>
      </c>
      <c r="Z4" s="6">
        <v>0</v>
      </c>
      <c r="AA4" s="6">
        <v>0</v>
      </c>
      <c r="AB4" s="6">
        <v>1</v>
      </c>
      <c r="AC4" s="20">
        <v>0</v>
      </c>
      <c r="AD4" s="6">
        <v>0</v>
      </c>
      <c r="AF4" s="10" t="s">
        <v>78</v>
      </c>
      <c r="AG4" t="s">
        <v>642</v>
      </c>
      <c r="AH4" s="22"/>
      <c r="AI4" s="6">
        <v>1</v>
      </c>
      <c r="AJ4" s="6">
        <v>0</v>
      </c>
      <c r="AM4" s="6">
        <v>0</v>
      </c>
      <c r="AN4" s="6">
        <v>0</v>
      </c>
      <c r="AO4" s="6">
        <v>1</v>
      </c>
      <c r="AP4" s="6">
        <v>0</v>
      </c>
      <c r="AQ4" s="6">
        <v>0</v>
      </c>
      <c r="AR4" s="6">
        <v>0</v>
      </c>
      <c r="AS4" s="6">
        <v>1</v>
      </c>
      <c r="AT4" s="6">
        <v>0</v>
      </c>
      <c r="AU4" s="6">
        <v>0</v>
      </c>
      <c r="AV4" s="6">
        <v>0</v>
      </c>
      <c r="AW4" s="6">
        <v>1</v>
      </c>
      <c r="AX4" s="6">
        <v>0</v>
      </c>
      <c r="AY4" s="6">
        <v>0</v>
      </c>
      <c r="AZ4" s="6">
        <v>0</v>
      </c>
      <c r="BA4" s="6">
        <v>1</v>
      </c>
      <c r="BB4" s="6">
        <v>0</v>
      </c>
      <c r="BC4" s="6">
        <v>0</v>
      </c>
      <c r="BD4" s="6">
        <v>1</v>
      </c>
      <c r="BE4" s="6">
        <v>0</v>
      </c>
      <c r="BF4" s="6">
        <v>0</v>
      </c>
      <c r="BG4" s="6">
        <v>0</v>
      </c>
      <c r="BH4" s="6">
        <v>1</v>
      </c>
      <c r="BI4" s="6">
        <v>0</v>
      </c>
      <c r="BJ4" s="6">
        <v>0</v>
      </c>
      <c r="BK4" s="6">
        <v>0</v>
      </c>
      <c r="BL4" s="6">
        <v>0</v>
      </c>
      <c r="BM4" s="6">
        <v>1</v>
      </c>
      <c r="BN4" s="6">
        <f t="shared" si="1"/>
        <v>7</v>
      </c>
      <c r="BO4" s="3">
        <v>1</v>
      </c>
      <c r="BS4" s="3">
        <f t="shared" si="0"/>
        <v>15</v>
      </c>
    </row>
    <row r="5" spans="1:72" ht="24" customHeight="1" x14ac:dyDescent="0.25">
      <c r="B5" s="6">
        <v>61215</v>
      </c>
      <c r="D5" s="10" t="s">
        <v>80</v>
      </c>
      <c r="E5" s="1">
        <v>7793188</v>
      </c>
      <c r="F5" s="17" t="s">
        <v>81</v>
      </c>
      <c r="G5" s="9" t="s">
        <v>80</v>
      </c>
      <c r="H5" s="6" t="s">
        <v>4</v>
      </c>
      <c r="I5" s="6" t="s">
        <v>4</v>
      </c>
      <c r="J5" s="6" t="s">
        <v>4</v>
      </c>
      <c r="K5" s="6" t="s">
        <v>3</v>
      </c>
      <c r="L5" s="6" t="s">
        <v>3</v>
      </c>
      <c r="M5" s="6" t="s">
        <v>3</v>
      </c>
      <c r="N5" s="6" t="s">
        <v>4</v>
      </c>
      <c r="O5" s="23">
        <v>1</v>
      </c>
      <c r="P5" s="23"/>
      <c r="Q5" s="24"/>
      <c r="R5" s="6">
        <v>1</v>
      </c>
      <c r="S5" s="6" t="s">
        <v>642</v>
      </c>
      <c r="T5"/>
      <c r="U5" s="6"/>
      <c r="V5" s="6" t="s">
        <v>73</v>
      </c>
      <c r="W5" s="6" t="s">
        <v>642</v>
      </c>
      <c r="X5" s="6" t="s">
        <v>642</v>
      </c>
      <c r="Y5" s="6" t="s">
        <v>642</v>
      </c>
      <c r="Z5" s="6">
        <v>0</v>
      </c>
      <c r="AA5" s="6">
        <v>0</v>
      </c>
      <c r="AB5" s="6">
        <v>1</v>
      </c>
      <c r="AC5" s="20">
        <v>0</v>
      </c>
      <c r="AD5" s="6">
        <v>0</v>
      </c>
      <c r="AF5" s="10" t="s">
        <v>80</v>
      </c>
      <c r="AG5" t="s">
        <v>642</v>
      </c>
      <c r="AH5" s="21"/>
      <c r="AI5" s="6">
        <v>1</v>
      </c>
      <c r="AJ5" s="6">
        <v>0</v>
      </c>
      <c r="AM5" s="6">
        <v>0</v>
      </c>
      <c r="AN5" s="6">
        <v>0</v>
      </c>
      <c r="AO5" s="6">
        <v>1</v>
      </c>
      <c r="AP5" s="6">
        <v>0</v>
      </c>
      <c r="AQ5" s="6">
        <v>0</v>
      </c>
      <c r="AR5" s="6">
        <v>0</v>
      </c>
      <c r="AS5" s="6">
        <v>1</v>
      </c>
      <c r="AT5" s="6">
        <v>0</v>
      </c>
      <c r="AU5" s="6">
        <v>0</v>
      </c>
      <c r="AV5" s="6">
        <v>0</v>
      </c>
      <c r="AW5" s="6">
        <v>1</v>
      </c>
      <c r="AX5" s="6">
        <v>0</v>
      </c>
      <c r="AY5" s="6">
        <v>0</v>
      </c>
      <c r="AZ5" s="6">
        <v>1</v>
      </c>
      <c r="BA5" s="6">
        <v>0</v>
      </c>
      <c r="BB5" s="6">
        <v>0</v>
      </c>
      <c r="BC5" s="6">
        <v>0</v>
      </c>
      <c r="BD5" s="6">
        <v>1</v>
      </c>
      <c r="BE5" s="6">
        <v>0</v>
      </c>
      <c r="BF5" s="6">
        <v>0</v>
      </c>
      <c r="BG5" s="6">
        <v>0</v>
      </c>
      <c r="BH5" s="6">
        <v>1</v>
      </c>
      <c r="BI5" s="6">
        <v>0</v>
      </c>
      <c r="BJ5" s="6">
        <v>0</v>
      </c>
      <c r="BK5" s="6">
        <v>0</v>
      </c>
      <c r="BL5" s="6">
        <v>0</v>
      </c>
      <c r="BM5" s="6">
        <v>1</v>
      </c>
      <c r="BN5" s="6">
        <f t="shared" si="1"/>
        <v>7</v>
      </c>
      <c r="BO5" s="3">
        <v>1</v>
      </c>
      <c r="BS5" s="3">
        <f t="shared" si="0"/>
        <v>15</v>
      </c>
    </row>
    <row r="6" spans="1:72" ht="24" customHeight="1" x14ac:dyDescent="0.25">
      <c r="B6" s="6">
        <v>61215</v>
      </c>
      <c r="D6" s="10" t="s">
        <v>82</v>
      </c>
      <c r="E6" s="1" t="s">
        <v>74</v>
      </c>
      <c r="F6" s="17" t="s">
        <v>83</v>
      </c>
      <c r="G6" s="9" t="s">
        <v>82</v>
      </c>
      <c r="H6" s="6" t="s">
        <v>4</v>
      </c>
      <c r="I6" s="6" t="s">
        <v>4</v>
      </c>
      <c r="J6" s="6" t="s">
        <v>4</v>
      </c>
      <c r="K6" s="6" t="s">
        <v>4</v>
      </c>
      <c r="L6" s="6" t="s">
        <v>3</v>
      </c>
      <c r="M6" s="6" t="s">
        <v>3</v>
      </c>
      <c r="N6" s="6" t="s">
        <v>4</v>
      </c>
      <c r="O6" s="23">
        <v>1</v>
      </c>
      <c r="P6" s="23"/>
      <c r="Q6" s="24"/>
      <c r="R6" s="6">
        <v>1</v>
      </c>
      <c r="S6" s="6" t="s">
        <v>642</v>
      </c>
      <c r="T6"/>
      <c r="U6" s="6">
        <v>1</v>
      </c>
      <c r="V6" s="6" t="s">
        <v>73</v>
      </c>
      <c r="W6" s="6" t="s">
        <v>642</v>
      </c>
      <c r="X6" s="6" t="s">
        <v>642</v>
      </c>
      <c r="Y6" s="6" t="s">
        <v>642</v>
      </c>
      <c r="Z6" s="6">
        <v>0</v>
      </c>
      <c r="AA6" s="6">
        <v>0</v>
      </c>
      <c r="AB6" s="6">
        <v>1</v>
      </c>
      <c r="AC6" s="20">
        <v>0</v>
      </c>
      <c r="AD6" s="6">
        <v>0</v>
      </c>
      <c r="AF6" s="10" t="s">
        <v>82</v>
      </c>
      <c r="AG6" t="s">
        <v>642</v>
      </c>
      <c r="AH6" s="21"/>
      <c r="AI6" s="6">
        <v>1</v>
      </c>
      <c r="AJ6" s="6">
        <v>0</v>
      </c>
      <c r="AM6" s="6">
        <v>0</v>
      </c>
      <c r="AN6" s="6">
        <v>0</v>
      </c>
      <c r="AO6" s="6">
        <v>1</v>
      </c>
      <c r="AP6" s="6">
        <v>0</v>
      </c>
      <c r="AQ6" s="6">
        <v>0</v>
      </c>
      <c r="AR6" s="6">
        <v>0</v>
      </c>
      <c r="AS6" s="6">
        <v>1</v>
      </c>
      <c r="AT6" s="6">
        <v>0</v>
      </c>
      <c r="AU6" s="6">
        <v>0</v>
      </c>
      <c r="AV6" s="6">
        <v>0</v>
      </c>
      <c r="AW6" s="6">
        <v>1</v>
      </c>
      <c r="AX6" s="6">
        <v>0</v>
      </c>
      <c r="AY6" s="6">
        <v>0</v>
      </c>
      <c r="AZ6" s="6">
        <v>0</v>
      </c>
      <c r="BA6" s="6">
        <v>1</v>
      </c>
      <c r="BB6" s="6">
        <v>0</v>
      </c>
      <c r="BC6" s="6">
        <v>0</v>
      </c>
      <c r="BD6" s="6">
        <v>1</v>
      </c>
      <c r="BE6" s="6">
        <v>0</v>
      </c>
      <c r="BF6" s="6">
        <v>0</v>
      </c>
      <c r="BG6" s="6">
        <v>0</v>
      </c>
      <c r="BH6" s="6">
        <v>1</v>
      </c>
      <c r="BI6" s="6">
        <v>0</v>
      </c>
      <c r="BJ6" s="6">
        <v>0</v>
      </c>
      <c r="BK6" s="6">
        <v>0</v>
      </c>
      <c r="BL6" s="6">
        <v>0</v>
      </c>
      <c r="BM6" s="6">
        <v>1</v>
      </c>
      <c r="BN6" s="6">
        <f t="shared" si="1"/>
        <v>7</v>
      </c>
      <c r="BO6" s="3">
        <v>1</v>
      </c>
      <c r="BS6" s="3">
        <f t="shared" si="0"/>
        <v>15</v>
      </c>
    </row>
    <row r="7" spans="1:72" ht="24" customHeight="1" x14ac:dyDescent="0.25">
      <c r="A7" s="6"/>
      <c r="B7" s="6">
        <v>61215</v>
      </c>
      <c r="D7" s="10" t="s">
        <v>84</v>
      </c>
      <c r="E7" s="1">
        <v>12697591</v>
      </c>
      <c r="F7" s="17" t="s">
        <v>85</v>
      </c>
      <c r="G7" s="9" t="s">
        <v>84</v>
      </c>
      <c r="H7" s="6" t="s">
        <v>3</v>
      </c>
      <c r="I7" s="6" t="s">
        <v>4</v>
      </c>
      <c r="J7" s="6" t="s">
        <v>4</v>
      </c>
      <c r="K7" s="6" t="s">
        <v>4</v>
      </c>
      <c r="L7" s="6" t="s">
        <v>3</v>
      </c>
      <c r="M7" s="6" t="s">
        <v>3</v>
      </c>
      <c r="N7" s="6" t="s">
        <v>4</v>
      </c>
      <c r="O7" s="23">
        <v>1</v>
      </c>
      <c r="P7" s="23"/>
      <c r="Q7" s="24"/>
      <c r="R7" s="6">
        <v>1</v>
      </c>
      <c r="S7" s="6" t="s">
        <v>642</v>
      </c>
      <c r="T7"/>
      <c r="U7" s="6">
        <v>1</v>
      </c>
      <c r="V7" s="6" t="s">
        <v>73</v>
      </c>
      <c r="W7" s="6" t="s">
        <v>642</v>
      </c>
      <c r="X7" s="6" t="s">
        <v>642</v>
      </c>
      <c r="Y7" s="6" t="s">
        <v>642</v>
      </c>
      <c r="Z7" s="6">
        <v>0</v>
      </c>
      <c r="AA7" s="6">
        <v>0</v>
      </c>
      <c r="AB7" s="6">
        <v>1</v>
      </c>
      <c r="AC7" s="20">
        <v>0</v>
      </c>
      <c r="AD7" s="6">
        <v>0</v>
      </c>
      <c r="AF7" s="10" t="s">
        <v>84</v>
      </c>
      <c r="AG7" t="s">
        <v>642</v>
      </c>
      <c r="AH7" s="25"/>
      <c r="AI7" s="6">
        <v>1</v>
      </c>
      <c r="AJ7" s="6">
        <v>0</v>
      </c>
      <c r="AM7" s="6">
        <v>0</v>
      </c>
      <c r="AN7" s="6">
        <v>1</v>
      </c>
      <c r="AO7" s="6">
        <v>0</v>
      </c>
      <c r="AP7" s="6">
        <v>0</v>
      </c>
      <c r="AQ7" s="6">
        <v>0</v>
      </c>
      <c r="AR7" s="6">
        <v>0</v>
      </c>
      <c r="AS7" s="6">
        <v>1</v>
      </c>
      <c r="AT7" s="6">
        <v>0</v>
      </c>
      <c r="AU7" s="6">
        <v>0</v>
      </c>
      <c r="AV7" s="6">
        <v>0</v>
      </c>
      <c r="AW7" s="6">
        <v>1</v>
      </c>
      <c r="AX7" s="6">
        <v>0</v>
      </c>
      <c r="AY7" s="6">
        <v>0</v>
      </c>
      <c r="AZ7" s="6">
        <v>0</v>
      </c>
      <c r="BA7" s="6">
        <v>1</v>
      </c>
      <c r="BB7" s="6">
        <v>0</v>
      </c>
      <c r="BC7" s="6">
        <v>0</v>
      </c>
      <c r="BD7" s="6">
        <v>1</v>
      </c>
      <c r="BE7" s="6">
        <v>0</v>
      </c>
      <c r="BF7" s="6">
        <v>0</v>
      </c>
      <c r="BG7" s="6">
        <v>0</v>
      </c>
      <c r="BH7" s="6">
        <v>1</v>
      </c>
      <c r="BI7" s="6">
        <v>0</v>
      </c>
      <c r="BJ7" s="6">
        <v>0</v>
      </c>
      <c r="BK7" s="6">
        <v>0</v>
      </c>
      <c r="BL7" s="6">
        <v>0</v>
      </c>
      <c r="BM7" s="6">
        <v>1</v>
      </c>
      <c r="BN7" s="6">
        <f t="shared" si="1"/>
        <v>7</v>
      </c>
      <c r="BO7" s="3">
        <v>1</v>
      </c>
      <c r="BS7" s="3">
        <f t="shared" si="0"/>
        <v>15</v>
      </c>
    </row>
    <row r="8" spans="1:72" ht="24" customHeight="1" x14ac:dyDescent="0.25">
      <c r="A8" s="6"/>
      <c r="B8" s="6">
        <v>61215</v>
      </c>
      <c r="D8" s="10" t="s">
        <v>86</v>
      </c>
      <c r="E8" s="1">
        <v>8141443</v>
      </c>
      <c r="F8" s="26" t="s">
        <v>87</v>
      </c>
      <c r="G8" s="27" t="s">
        <v>88</v>
      </c>
      <c r="H8" s="6" t="s">
        <v>3</v>
      </c>
      <c r="I8" s="28" t="s">
        <v>89</v>
      </c>
      <c r="J8" s="28" t="s">
        <v>90</v>
      </c>
      <c r="K8" s="28" t="s">
        <v>90</v>
      </c>
      <c r="L8" s="6" t="s">
        <v>3</v>
      </c>
      <c r="M8" s="6" t="s">
        <v>3</v>
      </c>
      <c r="N8" s="6" t="s">
        <v>3</v>
      </c>
      <c r="O8" s="23">
        <v>1</v>
      </c>
      <c r="P8" s="23"/>
      <c r="Q8" s="24"/>
      <c r="R8" s="23">
        <v>1</v>
      </c>
      <c r="S8" s="6" t="s">
        <v>642</v>
      </c>
      <c r="T8" s="29"/>
      <c r="U8" s="23">
        <v>1</v>
      </c>
      <c r="V8" s="6" t="s">
        <v>73</v>
      </c>
      <c r="W8" s="6" t="s">
        <v>642</v>
      </c>
      <c r="X8" s="6" t="s">
        <v>642</v>
      </c>
      <c r="Y8" s="6" t="s">
        <v>642</v>
      </c>
      <c r="Z8" s="6">
        <v>1</v>
      </c>
      <c r="AA8" s="6">
        <v>0</v>
      </c>
      <c r="AB8" s="6">
        <v>1</v>
      </c>
      <c r="AC8" s="20">
        <v>0</v>
      </c>
      <c r="AD8" s="6">
        <v>1</v>
      </c>
      <c r="AF8" s="10" t="s">
        <v>93</v>
      </c>
      <c r="AG8" t="s">
        <v>642</v>
      </c>
      <c r="AH8" s="3"/>
      <c r="AI8" s="6">
        <v>0</v>
      </c>
      <c r="AJ8" s="6">
        <v>0</v>
      </c>
      <c r="AM8" s="6">
        <v>0</v>
      </c>
      <c r="AN8" s="6">
        <v>1</v>
      </c>
      <c r="AO8" s="6">
        <v>0</v>
      </c>
      <c r="AP8" s="6">
        <v>0</v>
      </c>
      <c r="AQ8" s="6">
        <v>0</v>
      </c>
      <c r="AR8" s="18">
        <v>1</v>
      </c>
      <c r="AS8" s="18">
        <v>0</v>
      </c>
      <c r="AT8" s="6">
        <v>0</v>
      </c>
      <c r="AU8" s="18">
        <v>0</v>
      </c>
      <c r="AV8" s="18">
        <v>1</v>
      </c>
      <c r="AW8" s="6">
        <v>0</v>
      </c>
      <c r="AX8" s="6">
        <v>0</v>
      </c>
      <c r="AY8" s="18">
        <v>0</v>
      </c>
      <c r="AZ8" s="18">
        <v>1</v>
      </c>
      <c r="BA8" s="6">
        <v>0</v>
      </c>
      <c r="BB8" s="6">
        <v>0</v>
      </c>
      <c r="BC8" s="6">
        <v>0</v>
      </c>
      <c r="BD8" s="6">
        <v>1</v>
      </c>
      <c r="BE8" s="6">
        <v>0</v>
      </c>
      <c r="BF8" s="6">
        <v>0</v>
      </c>
      <c r="BG8" s="6">
        <v>0</v>
      </c>
      <c r="BH8" s="6">
        <v>1</v>
      </c>
      <c r="BI8" s="6">
        <v>0</v>
      </c>
      <c r="BJ8" s="6">
        <v>0</v>
      </c>
      <c r="BK8" s="6">
        <v>0</v>
      </c>
      <c r="BL8" s="6">
        <v>1</v>
      </c>
      <c r="BM8" s="6">
        <v>0</v>
      </c>
      <c r="BN8" s="6">
        <f t="shared" si="1"/>
        <v>7</v>
      </c>
      <c r="BO8" s="3">
        <v>1</v>
      </c>
      <c r="BP8" s="31" t="s">
        <v>94</v>
      </c>
      <c r="BS8" s="3">
        <f t="shared" si="0"/>
        <v>15</v>
      </c>
    </row>
    <row r="9" spans="1:72" ht="41.25" customHeight="1" x14ac:dyDescent="0.25">
      <c r="A9" s="6"/>
      <c r="B9" s="6">
        <v>61215</v>
      </c>
      <c r="D9" s="10" t="s">
        <v>95</v>
      </c>
      <c r="E9" s="1">
        <v>889672</v>
      </c>
      <c r="F9" s="17" t="s">
        <v>96</v>
      </c>
      <c r="G9" s="9" t="s">
        <v>95</v>
      </c>
      <c r="H9" s="6" t="s">
        <v>4</v>
      </c>
      <c r="I9" s="6" t="s">
        <v>4</v>
      </c>
      <c r="J9" s="6" t="s">
        <v>4</v>
      </c>
      <c r="K9" s="6" t="s">
        <v>4</v>
      </c>
      <c r="L9" s="6" t="s">
        <v>3</v>
      </c>
      <c r="M9" s="6" t="s">
        <v>3</v>
      </c>
      <c r="N9" s="6" t="s">
        <v>4</v>
      </c>
      <c r="O9" s="23">
        <v>1</v>
      </c>
      <c r="P9" s="23"/>
      <c r="Q9" s="24"/>
      <c r="R9" s="32">
        <v>1</v>
      </c>
      <c r="S9" s="6" t="s">
        <v>642</v>
      </c>
      <c r="T9" s="32">
        <v>0</v>
      </c>
      <c r="U9" s="32">
        <v>0</v>
      </c>
      <c r="V9" s="6" t="s">
        <v>73</v>
      </c>
      <c r="W9" s="6" t="s">
        <v>642</v>
      </c>
      <c r="X9" s="6" t="s">
        <v>642</v>
      </c>
      <c r="Y9" s="6" t="s">
        <v>642</v>
      </c>
      <c r="Z9" s="6">
        <v>0</v>
      </c>
      <c r="AA9" s="6">
        <v>0</v>
      </c>
      <c r="AB9" s="6">
        <v>0</v>
      </c>
      <c r="AC9" s="20">
        <v>1</v>
      </c>
      <c r="AD9" s="6">
        <v>0</v>
      </c>
      <c r="AE9" s="9"/>
      <c r="AF9" s="10" t="s">
        <v>95</v>
      </c>
      <c r="AG9" t="s">
        <v>642</v>
      </c>
      <c r="AI9" s="6">
        <v>0</v>
      </c>
      <c r="AJ9" s="6">
        <v>0</v>
      </c>
      <c r="AM9" s="6">
        <v>0</v>
      </c>
      <c r="AN9" s="6">
        <v>0</v>
      </c>
      <c r="AO9" s="6">
        <v>1</v>
      </c>
      <c r="AP9" s="6">
        <v>0</v>
      </c>
      <c r="AQ9" s="6">
        <v>0</v>
      </c>
      <c r="AR9" s="6">
        <v>0</v>
      </c>
      <c r="AS9" s="6">
        <v>1</v>
      </c>
      <c r="AT9" s="6">
        <v>0</v>
      </c>
      <c r="AU9" s="6">
        <v>0</v>
      </c>
      <c r="AV9" s="6">
        <v>0</v>
      </c>
      <c r="AW9" s="6">
        <v>1</v>
      </c>
      <c r="AX9" s="6">
        <v>0</v>
      </c>
      <c r="AY9" s="6">
        <v>0</v>
      </c>
      <c r="AZ9" s="6">
        <v>0</v>
      </c>
      <c r="BA9" s="6">
        <v>1</v>
      </c>
      <c r="BB9" s="6">
        <v>0</v>
      </c>
      <c r="BC9" s="6">
        <v>0</v>
      </c>
      <c r="BD9" s="6">
        <v>1</v>
      </c>
      <c r="BE9" s="6">
        <v>0</v>
      </c>
      <c r="BF9" s="6">
        <v>0</v>
      </c>
      <c r="BG9" s="6">
        <v>0</v>
      </c>
      <c r="BH9" s="6">
        <v>1</v>
      </c>
      <c r="BI9" s="6">
        <v>0</v>
      </c>
      <c r="BJ9" s="6">
        <v>0</v>
      </c>
      <c r="BK9" s="6">
        <v>0</v>
      </c>
      <c r="BL9" s="6">
        <v>0</v>
      </c>
      <c r="BM9" s="6">
        <v>1</v>
      </c>
      <c r="BN9" s="6">
        <f t="shared" si="1"/>
        <v>7</v>
      </c>
      <c r="BO9" s="3">
        <v>1</v>
      </c>
      <c r="BS9" s="3">
        <f t="shared" si="0"/>
        <v>15</v>
      </c>
    </row>
    <row r="10" spans="1:72" ht="53.25" customHeight="1" x14ac:dyDescent="0.25">
      <c r="A10" s="6"/>
      <c r="B10" s="6">
        <v>61215</v>
      </c>
      <c r="D10" s="10" t="s">
        <v>97</v>
      </c>
      <c r="E10" s="1">
        <v>17122226</v>
      </c>
      <c r="F10" s="26" t="s">
        <v>98</v>
      </c>
      <c r="G10" s="27" t="s">
        <v>97</v>
      </c>
      <c r="H10" s="6" t="s">
        <v>3</v>
      </c>
      <c r="I10" s="6" t="s">
        <v>4</v>
      </c>
      <c r="J10" s="6" t="s">
        <v>2</v>
      </c>
      <c r="K10" s="6" t="s">
        <v>3</v>
      </c>
      <c r="L10" s="6" t="s">
        <v>3</v>
      </c>
      <c r="M10" s="6" t="s">
        <v>3</v>
      </c>
      <c r="N10" s="6" t="s">
        <v>4</v>
      </c>
      <c r="O10" s="23">
        <v>1</v>
      </c>
      <c r="P10" s="23"/>
      <c r="Q10" s="24"/>
      <c r="R10" s="23">
        <v>1</v>
      </c>
      <c r="S10" s="6" t="s">
        <v>642</v>
      </c>
      <c r="T10" s="1">
        <v>0</v>
      </c>
      <c r="U10" s="1">
        <v>1</v>
      </c>
      <c r="V10" s="6" t="s">
        <v>73</v>
      </c>
      <c r="W10" s="6" t="s">
        <v>642</v>
      </c>
      <c r="X10" s="6" t="s">
        <v>642</v>
      </c>
      <c r="Y10" s="6" t="s">
        <v>642</v>
      </c>
      <c r="Z10" s="6">
        <v>1</v>
      </c>
      <c r="AA10" s="6">
        <v>0</v>
      </c>
      <c r="AB10" s="6">
        <v>1</v>
      </c>
      <c r="AC10" s="20">
        <v>0</v>
      </c>
      <c r="AD10" s="6">
        <v>0</v>
      </c>
      <c r="AE10" s="9"/>
      <c r="AF10" s="10" t="s">
        <v>97</v>
      </c>
      <c r="AG10" t="s">
        <v>642</v>
      </c>
      <c r="AH10" s="25"/>
      <c r="AI10" s="6">
        <v>1</v>
      </c>
      <c r="AJ10" s="6">
        <v>1</v>
      </c>
      <c r="AM10" s="6">
        <v>0</v>
      </c>
      <c r="AN10" s="6">
        <v>1</v>
      </c>
      <c r="AO10" s="6">
        <v>0</v>
      </c>
      <c r="AP10" s="6">
        <v>0</v>
      </c>
      <c r="AQ10" s="6">
        <v>0</v>
      </c>
      <c r="AR10" s="6">
        <v>0</v>
      </c>
      <c r="AS10" s="6">
        <v>1</v>
      </c>
      <c r="AT10" s="6">
        <v>0</v>
      </c>
      <c r="AU10" s="6">
        <v>1</v>
      </c>
      <c r="AV10" s="6">
        <v>0</v>
      </c>
      <c r="AW10" s="6">
        <v>0</v>
      </c>
      <c r="AX10" s="6">
        <v>0</v>
      </c>
      <c r="AY10" s="6">
        <v>0</v>
      </c>
      <c r="AZ10" s="6">
        <v>1</v>
      </c>
      <c r="BA10" s="6">
        <v>0</v>
      </c>
      <c r="BB10" s="6">
        <v>0</v>
      </c>
      <c r="BC10" s="6">
        <v>0</v>
      </c>
      <c r="BD10" s="6">
        <v>1</v>
      </c>
      <c r="BE10" s="6">
        <v>0</v>
      </c>
      <c r="BF10" s="6">
        <v>0</v>
      </c>
      <c r="BG10" s="6">
        <v>0</v>
      </c>
      <c r="BH10" s="6">
        <v>1</v>
      </c>
      <c r="BI10" s="6">
        <v>0</v>
      </c>
      <c r="BJ10" s="6">
        <v>0</v>
      </c>
      <c r="BK10" s="6">
        <v>0</v>
      </c>
      <c r="BL10" s="6">
        <v>0</v>
      </c>
      <c r="BM10" s="6">
        <v>1</v>
      </c>
      <c r="BN10" s="6">
        <f t="shared" si="1"/>
        <v>7</v>
      </c>
      <c r="BO10" s="3">
        <v>1</v>
      </c>
      <c r="BS10" s="3">
        <f t="shared" si="0"/>
        <v>15</v>
      </c>
    </row>
    <row r="11" spans="1:72" s="34" customFormat="1" ht="24" customHeight="1" x14ac:dyDescent="0.25">
      <c r="A11" s="33"/>
      <c r="B11" s="33">
        <v>61215</v>
      </c>
      <c r="D11" s="35" t="s">
        <v>99</v>
      </c>
      <c r="E11" s="34">
        <v>18597226</v>
      </c>
      <c r="F11" s="36" t="s">
        <v>100</v>
      </c>
      <c r="G11" s="37" t="s">
        <v>99</v>
      </c>
      <c r="H11" s="33" t="s">
        <v>4</v>
      </c>
      <c r="I11" s="33" t="s">
        <v>4</v>
      </c>
      <c r="J11" s="33" t="s">
        <v>2</v>
      </c>
      <c r="K11" s="33" t="s">
        <v>2</v>
      </c>
      <c r="L11" s="33" t="s">
        <v>3</v>
      </c>
      <c r="M11" s="33" t="s">
        <v>3</v>
      </c>
      <c r="N11" s="33" t="s">
        <v>3</v>
      </c>
      <c r="O11" s="33">
        <v>1</v>
      </c>
      <c r="P11" s="33"/>
      <c r="Q11" s="33"/>
      <c r="R11" s="33">
        <v>1</v>
      </c>
      <c r="S11" s="6" t="s">
        <v>642</v>
      </c>
      <c r="T11" s="33">
        <v>0</v>
      </c>
      <c r="U11" s="33">
        <v>0</v>
      </c>
      <c r="V11" s="6" t="s">
        <v>73</v>
      </c>
      <c r="W11" s="6" t="s">
        <v>642</v>
      </c>
      <c r="X11" s="6" t="s">
        <v>642</v>
      </c>
      <c r="Y11" s="6" t="s">
        <v>642</v>
      </c>
      <c r="Z11" s="33">
        <v>1</v>
      </c>
      <c r="AA11" s="33">
        <v>0</v>
      </c>
      <c r="AB11" s="33">
        <v>1</v>
      </c>
      <c r="AC11" s="20">
        <v>0</v>
      </c>
      <c r="AD11" s="33">
        <v>1</v>
      </c>
      <c r="AE11" s="36"/>
      <c r="AF11" s="35" t="s">
        <v>99</v>
      </c>
      <c r="AG11" t="s">
        <v>642</v>
      </c>
      <c r="AH11" s="38"/>
      <c r="AI11" s="33">
        <v>1</v>
      </c>
      <c r="AJ11" s="33">
        <v>1</v>
      </c>
      <c r="AK11" s="33"/>
      <c r="AL11" s="33"/>
      <c r="AM11" s="33">
        <v>0</v>
      </c>
      <c r="AN11" s="33">
        <v>0</v>
      </c>
      <c r="AO11" s="33">
        <v>1</v>
      </c>
      <c r="AP11" s="33">
        <v>0</v>
      </c>
      <c r="AQ11" s="33">
        <v>0</v>
      </c>
      <c r="AR11" s="33">
        <v>0</v>
      </c>
      <c r="AS11" s="33">
        <v>1</v>
      </c>
      <c r="AT11" s="6">
        <v>0</v>
      </c>
      <c r="AU11" s="33">
        <v>1</v>
      </c>
      <c r="AV11" s="33">
        <v>0</v>
      </c>
      <c r="AW11" s="33">
        <v>0</v>
      </c>
      <c r="AX11" s="6">
        <v>0</v>
      </c>
      <c r="AY11" s="33">
        <v>1</v>
      </c>
      <c r="AZ11" s="33">
        <v>0</v>
      </c>
      <c r="BA11" s="33">
        <v>0</v>
      </c>
      <c r="BB11" s="6">
        <v>0</v>
      </c>
      <c r="BC11" s="33">
        <v>0</v>
      </c>
      <c r="BD11" s="33">
        <v>1</v>
      </c>
      <c r="BE11" s="33">
        <v>0</v>
      </c>
      <c r="BF11" s="6">
        <v>0</v>
      </c>
      <c r="BG11" s="33">
        <v>0</v>
      </c>
      <c r="BH11" s="33">
        <v>1</v>
      </c>
      <c r="BI11" s="33">
        <v>0</v>
      </c>
      <c r="BJ11" s="6">
        <v>0</v>
      </c>
      <c r="BK11" s="33">
        <v>0</v>
      </c>
      <c r="BL11" s="33">
        <v>1</v>
      </c>
      <c r="BM11" s="33">
        <v>0</v>
      </c>
      <c r="BN11" s="33">
        <f t="shared" si="1"/>
        <v>7</v>
      </c>
      <c r="BO11" s="34">
        <v>1</v>
      </c>
      <c r="BR11" s="33"/>
      <c r="BS11" s="34">
        <f t="shared" si="0"/>
        <v>15</v>
      </c>
    </row>
    <row r="12" spans="1:72" ht="24" customHeight="1" x14ac:dyDescent="0.25">
      <c r="A12" s="7"/>
      <c r="B12" s="6">
        <v>61215</v>
      </c>
      <c r="D12" s="10" t="s">
        <v>101</v>
      </c>
      <c r="E12" s="4">
        <v>11446941</v>
      </c>
      <c r="F12" s="26" t="s">
        <v>102</v>
      </c>
      <c r="G12" s="9" t="s">
        <v>101</v>
      </c>
      <c r="H12" s="6" t="s">
        <v>2</v>
      </c>
      <c r="I12" s="6" t="s">
        <v>103</v>
      </c>
      <c r="J12" s="6" t="s">
        <v>2</v>
      </c>
      <c r="K12" s="6" t="s">
        <v>4</v>
      </c>
      <c r="L12" s="6" t="s">
        <v>3</v>
      </c>
      <c r="M12" s="6" t="s">
        <v>3</v>
      </c>
      <c r="N12" s="6" t="s">
        <v>4</v>
      </c>
      <c r="O12" s="23">
        <v>1</v>
      </c>
      <c r="P12" s="23"/>
      <c r="Q12" s="24"/>
      <c r="R12" s="23">
        <v>1</v>
      </c>
      <c r="S12" s="6" t="s">
        <v>642</v>
      </c>
      <c r="T12" s="23">
        <v>0</v>
      </c>
      <c r="U12" s="23">
        <v>1</v>
      </c>
      <c r="V12" s="6" t="s">
        <v>73</v>
      </c>
      <c r="W12" s="6" t="s">
        <v>642</v>
      </c>
      <c r="X12" s="6" t="s">
        <v>642</v>
      </c>
      <c r="Y12" s="6" t="s">
        <v>642</v>
      </c>
      <c r="Z12" s="6">
        <v>0</v>
      </c>
      <c r="AA12" s="6">
        <v>0</v>
      </c>
      <c r="AB12" s="6">
        <v>1</v>
      </c>
      <c r="AC12" s="20">
        <v>0</v>
      </c>
      <c r="AD12" s="6">
        <v>0</v>
      </c>
      <c r="AE12" s="9"/>
      <c r="AF12" s="10" t="s">
        <v>101</v>
      </c>
      <c r="AG12" t="s">
        <v>642</v>
      </c>
      <c r="AH12" s="21"/>
      <c r="AI12" s="39">
        <v>1</v>
      </c>
      <c r="AJ12" s="10">
        <v>0</v>
      </c>
      <c r="AM12" s="6">
        <v>1</v>
      </c>
      <c r="AN12" s="6">
        <v>0</v>
      </c>
      <c r="AO12" s="6">
        <v>0</v>
      </c>
      <c r="AP12" s="6">
        <v>0</v>
      </c>
      <c r="AQ12" s="6">
        <v>0</v>
      </c>
      <c r="AR12" s="6">
        <v>0</v>
      </c>
      <c r="AS12" s="6">
        <v>1</v>
      </c>
      <c r="AT12" s="6">
        <v>0</v>
      </c>
      <c r="AU12" s="6">
        <v>1</v>
      </c>
      <c r="AV12" s="6">
        <v>0</v>
      </c>
      <c r="AW12" s="6">
        <v>0</v>
      </c>
      <c r="AX12" s="6">
        <v>0</v>
      </c>
      <c r="AY12" s="6">
        <v>0</v>
      </c>
      <c r="AZ12" s="6">
        <v>0</v>
      </c>
      <c r="BA12" s="6">
        <v>1</v>
      </c>
      <c r="BB12" s="6">
        <v>0</v>
      </c>
      <c r="BC12" s="6">
        <v>0</v>
      </c>
      <c r="BD12" s="6">
        <v>1</v>
      </c>
      <c r="BE12" s="6">
        <v>0</v>
      </c>
      <c r="BF12" s="6">
        <v>0</v>
      </c>
      <c r="BG12" s="6">
        <v>0</v>
      </c>
      <c r="BH12" s="6">
        <v>1</v>
      </c>
      <c r="BI12" s="6">
        <v>0</v>
      </c>
      <c r="BJ12" s="6">
        <v>0</v>
      </c>
      <c r="BK12" s="6">
        <v>0</v>
      </c>
      <c r="BL12" s="6">
        <v>0</v>
      </c>
      <c r="BM12" s="6">
        <v>1</v>
      </c>
      <c r="BN12" s="6">
        <f t="shared" si="1"/>
        <v>7</v>
      </c>
      <c r="BO12" s="3">
        <v>1</v>
      </c>
      <c r="BS12" s="3">
        <f t="shared" si="0"/>
        <v>15</v>
      </c>
    </row>
    <row r="13" spans="1:72" ht="24" customHeight="1" x14ac:dyDescent="0.25">
      <c r="A13" s="6"/>
      <c r="B13" s="6">
        <v>61215</v>
      </c>
      <c r="D13" s="10" t="s">
        <v>104</v>
      </c>
      <c r="E13" s="4">
        <v>10910478</v>
      </c>
      <c r="F13" s="26" t="s">
        <v>105</v>
      </c>
      <c r="G13" s="9" t="s">
        <v>104</v>
      </c>
      <c r="H13" s="6" t="s">
        <v>3</v>
      </c>
      <c r="I13" s="6" t="s">
        <v>3</v>
      </c>
      <c r="J13" s="6" t="s">
        <v>2</v>
      </c>
      <c r="K13" s="6" t="s">
        <v>3</v>
      </c>
      <c r="L13" s="6" t="s">
        <v>3</v>
      </c>
      <c r="M13" s="6" t="s">
        <v>3</v>
      </c>
      <c r="N13" s="6" t="s">
        <v>4</v>
      </c>
      <c r="O13" s="23">
        <v>1</v>
      </c>
      <c r="P13" s="23"/>
      <c r="Q13" s="24"/>
      <c r="R13" s="23">
        <v>1</v>
      </c>
      <c r="S13" s="6" t="s">
        <v>642</v>
      </c>
      <c r="T13" s="23">
        <v>0</v>
      </c>
      <c r="U13" s="30">
        <v>1</v>
      </c>
      <c r="V13" s="6" t="s">
        <v>73</v>
      </c>
      <c r="W13" s="6" t="s">
        <v>642</v>
      </c>
      <c r="X13" s="6" t="s">
        <v>642</v>
      </c>
      <c r="Y13" s="6" t="s">
        <v>642</v>
      </c>
      <c r="Z13" s="6">
        <v>0</v>
      </c>
      <c r="AA13" s="6">
        <v>0</v>
      </c>
      <c r="AB13" s="6">
        <v>1</v>
      </c>
      <c r="AC13" s="20">
        <v>0</v>
      </c>
      <c r="AD13" s="6">
        <v>0</v>
      </c>
      <c r="AF13" s="10" t="s">
        <v>104</v>
      </c>
      <c r="AG13" t="s">
        <v>642</v>
      </c>
      <c r="AH13" s="25"/>
      <c r="AI13" s="6">
        <v>1</v>
      </c>
      <c r="AJ13" s="6">
        <v>0</v>
      </c>
      <c r="AM13" s="6">
        <v>0</v>
      </c>
      <c r="AN13" s="6">
        <v>1</v>
      </c>
      <c r="AO13" s="6">
        <v>0</v>
      </c>
      <c r="AP13" s="6">
        <v>0</v>
      </c>
      <c r="AQ13" s="6">
        <v>0</v>
      </c>
      <c r="AR13" s="6">
        <v>1</v>
      </c>
      <c r="AS13" s="6">
        <v>0</v>
      </c>
      <c r="AT13" s="6">
        <v>0</v>
      </c>
      <c r="AU13" s="6">
        <v>1</v>
      </c>
      <c r="AV13" s="6">
        <v>0</v>
      </c>
      <c r="AW13" s="6">
        <v>0</v>
      </c>
      <c r="AX13" s="6">
        <v>0</v>
      </c>
      <c r="AY13" s="6">
        <v>0</v>
      </c>
      <c r="AZ13" s="6">
        <v>1</v>
      </c>
      <c r="BA13" s="6">
        <v>0</v>
      </c>
      <c r="BB13" s="6">
        <v>0</v>
      </c>
      <c r="BC13" s="6">
        <v>0</v>
      </c>
      <c r="BD13" s="6">
        <v>1</v>
      </c>
      <c r="BE13" s="6">
        <v>0</v>
      </c>
      <c r="BF13" s="6">
        <v>0</v>
      </c>
      <c r="BG13" s="6">
        <v>0</v>
      </c>
      <c r="BH13" s="6">
        <v>1</v>
      </c>
      <c r="BI13" s="6">
        <v>0</v>
      </c>
      <c r="BJ13" s="6">
        <v>0</v>
      </c>
      <c r="BK13" s="6">
        <v>0</v>
      </c>
      <c r="BL13" s="6">
        <v>0</v>
      </c>
      <c r="BM13" s="6">
        <v>1</v>
      </c>
      <c r="BN13" s="6">
        <f t="shared" si="1"/>
        <v>7</v>
      </c>
      <c r="BO13" s="3">
        <v>1</v>
      </c>
      <c r="BS13" s="3">
        <f t="shared" si="0"/>
        <v>15</v>
      </c>
    </row>
    <row r="14" spans="1:72" ht="24" customHeight="1" x14ac:dyDescent="0.25">
      <c r="A14" s="4"/>
      <c r="B14" s="6">
        <v>61215</v>
      </c>
      <c r="D14" s="10" t="s">
        <v>106</v>
      </c>
      <c r="E14" s="4">
        <v>9706922</v>
      </c>
      <c r="F14" s="26" t="s">
        <v>107</v>
      </c>
      <c r="G14" s="27" t="s">
        <v>106</v>
      </c>
      <c r="H14" s="6" t="s">
        <v>4</v>
      </c>
      <c r="I14" s="6" t="s">
        <v>2</v>
      </c>
      <c r="J14" s="6" t="s">
        <v>2</v>
      </c>
      <c r="K14" s="6" t="s">
        <v>4</v>
      </c>
      <c r="L14" s="6" t="s">
        <v>3</v>
      </c>
      <c r="M14" s="6" t="s">
        <v>3</v>
      </c>
      <c r="N14" s="6" t="s">
        <v>4</v>
      </c>
      <c r="O14" s="23">
        <v>1</v>
      </c>
      <c r="P14" s="23"/>
      <c r="Q14" s="24"/>
      <c r="R14" s="23">
        <v>1</v>
      </c>
      <c r="S14" s="6" t="s">
        <v>642</v>
      </c>
      <c r="T14" s="23">
        <v>0</v>
      </c>
      <c r="U14" s="23">
        <v>0</v>
      </c>
      <c r="V14" s="6" t="s">
        <v>73</v>
      </c>
      <c r="W14" s="6" t="s">
        <v>642</v>
      </c>
      <c r="X14" s="6" t="s">
        <v>642</v>
      </c>
      <c r="Y14" s="6" t="s">
        <v>642</v>
      </c>
      <c r="Z14" s="6">
        <v>0</v>
      </c>
      <c r="AA14" s="6">
        <v>0</v>
      </c>
      <c r="AB14" s="6">
        <v>0</v>
      </c>
      <c r="AC14" s="20">
        <v>1</v>
      </c>
      <c r="AD14" s="6">
        <v>0</v>
      </c>
      <c r="AF14" s="15" t="s">
        <v>106</v>
      </c>
      <c r="AG14" t="s">
        <v>642</v>
      </c>
      <c r="AH14" s="3"/>
      <c r="AI14" s="6">
        <v>0</v>
      </c>
      <c r="AJ14" s="6">
        <v>0</v>
      </c>
      <c r="AM14" s="6">
        <v>0</v>
      </c>
      <c r="AN14" s="6">
        <v>0</v>
      </c>
      <c r="AO14" s="6">
        <v>1</v>
      </c>
      <c r="AP14" s="6">
        <v>0</v>
      </c>
      <c r="AQ14" s="6">
        <v>1</v>
      </c>
      <c r="AR14" s="6">
        <v>0</v>
      </c>
      <c r="AS14" s="6">
        <v>0</v>
      </c>
      <c r="AT14" s="6">
        <v>0</v>
      </c>
      <c r="AU14" s="6">
        <v>1</v>
      </c>
      <c r="AV14" s="6">
        <v>0</v>
      </c>
      <c r="AW14" s="6">
        <v>0</v>
      </c>
      <c r="AX14" s="6">
        <v>0</v>
      </c>
      <c r="AY14" s="6">
        <v>0</v>
      </c>
      <c r="AZ14" s="6">
        <v>0</v>
      </c>
      <c r="BA14" s="6">
        <v>1</v>
      </c>
      <c r="BB14" s="6">
        <v>0</v>
      </c>
      <c r="BC14" s="6">
        <v>0</v>
      </c>
      <c r="BD14" s="6">
        <v>1</v>
      </c>
      <c r="BE14" s="6">
        <v>0</v>
      </c>
      <c r="BF14" s="6">
        <v>0</v>
      </c>
      <c r="BG14" s="6">
        <v>0</v>
      </c>
      <c r="BH14" s="6">
        <v>1</v>
      </c>
      <c r="BI14" s="6">
        <v>0</v>
      </c>
      <c r="BJ14" s="6">
        <v>0</v>
      </c>
      <c r="BK14" s="6">
        <v>0</v>
      </c>
      <c r="BL14" s="6">
        <v>0</v>
      </c>
      <c r="BM14" s="6">
        <v>1</v>
      </c>
      <c r="BN14" s="6">
        <f t="shared" si="1"/>
        <v>7</v>
      </c>
      <c r="BO14" s="3">
        <v>1</v>
      </c>
      <c r="BS14" s="3">
        <f t="shared" si="0"/>
        <v>15</v>
      </c>
    </row>
    <row r="15" spans="1:72" ht="24" customHeight="1" x14ac:dyDescent="0.25">
      <c r="A15" s="4"/>
      <c r="B15" s="6">
        <v>61215</v>
      </c>
      <c r="D15" s="10" t="s">
        <v>108</v>
      </c>
      <c r="E15" s="4">
        <v>18337600</v>
      </c>
      <c r="F15" s="26" t="s">
        <v>109</v>
      </c>
      <c r="G15" s="27" t="s">
        <v>108</v>
      </c>
      <c r="H15" s="6" t="s">
        <v>3</v>
      </c>
      <c r="I15" s="6" t="s">
        <v>3</v>
      </c>
      <c r="J15" s="6" t="s">
        <v>2</v>
      </c>
      <c r="K15" s="6" t="s">
        <v>3</v>
      </c>
      <c r="L15" s="6" t="s">
        <v>3</v>
      </c>
      <c r="M15" s="6" t="s">
        <v>3</v>
      </c>
      <c r="N15" s="6" t="s">
        <v>3</v>
      </c>
      <c r="O15" s="23">
        <v>1</v>
      </c>
      <c r="P15" s="23"/>
      <c r="Q15" s="24"/>
      <c r="R15" s="23">
        <v>1</v>
      </c>
      <c r="S15" s="6" t="s">
        <v>642</v>
      </c>
      <c r="T15" s="23">
        <v>0</v>
      </c>
      <c r="U15" s="23"/>
      <c r="V15" s="6" t="s">
        <v>73</v>
      </c>
      <c r="W15" s="6" t="s">
        <v>642</v>
      </c>
      <c r="X15" s="6" t="s">
        <v>642</v>
      </c>
      <c r="Y15" s="6" t="s">
        <v>642</v>
      </c>
      <c r="Z15" s="6">
        <v>1</v>
      </c>
      <c r="AA15" s="6">
        <v>0</v>
      </c>
      <c r="AB15" s="6">
        <v>1</v>
      </c>
      <c r="AC15" s="20">
        <v>0</v>
      </c>
      <c r="AD15" s="6">
        <v>1</v>
      </c>
      <c r="AE15" s="6" t="s">
        <v>110</v>
      </c>
      <c r="AF15" s="15" t="s">
        <v>108</v>
      </c>
      <c r="AG15" t="s">
        <v>642</v>
      </c>
      <c r="AH15" s="22"/>
      <c r="AI15" s="6">
        <v>1</v>
      </c>
      <c r="AJ15" s="6">
        <v>1</v>
      </c>
      <c r="AM15" s="6">
        <v>0</v>
      </c>
      <c r="AN15" s="6">
        <v>1</v>
      </c>
      <c r="AO15" s="6">
        <v>0</v>
      </c>
      <c r="AP15" s="6">
        <v>0</v>
      </c>
      <c r="AQ15" s="6">
        <v>0</v>
      </c>
      <c r="AR15" s="6">
        <v>1</v>
      </c>
      <c r="AS15" s="6">
        <v>0</v>
      </c>
      <c r="AT15" s="6">
        <v>0</v>
      </c>
      <c r="AU15" s="6">
        <v>1</v>
      </c>
      <c r="AV15" s="6">
        <v>0</v>
      </c>
      <c r="AW15" s="6">
        <v>0</v>
      </c>
      <c r="AX15" s="6">
        <v>0</v>
      </c>
      <c r="AY15" s="6">
        <v>0</v>
      </c>
      <c r="AZ15" s="6">
        <v>1</v>
      </c>
      <c r="BA15" s="6">
        <v>0</v>
      </c>
      <c r="BB15" s="6">
        <v>0</v>
      </c>
      <c r="BC15" s="6">
        <v>0</v>
      </c>
      <c r="BD15" s="6">
        <v>1</v>
      </c>
      <c r="BE15" s="6">
        <v>0</v>
      </c>
      <c r="BF15" s="6">
        <v>0</v>
      </c>
      <c r="BG15" s="6">
        <v>0</v>
      </c>
      <c r="BH15" s="6">
        <v>1</v>
      </c>
      <c r="BI15" s="6">
        <v>0</v>
      </c>
      <c r="BJ15" s="6">
        <v>0</v>
      </c>
      <c r="BK15" s="6">
        <v>0</v>
      </c>
      <c r="BL15" s="6">
        <v>1</v>
      </c>
      <c r="BM15" s="6">
        <v>0</v>
      </c>
      <c r="BN15" s="6">
        <f t="shared" si="1"/>
        <v>7</v>
      </c>
      <c r="BO15" s="3">
        <v>1</v>
      </c>
      <c r="BS15" s="3">
        <f t="shared" si="0"/>
        <v>15</v>
      </c>
    </row>
    <row r="16" spans="1:72" ht="24" customHeight="1" x14ac:dyDescent="0.25">
      <c r="A16" s="9"/>
      <c r="B16" s="6">
        <v>61215</v>
      </c>
      <c r="D16" s="10" t="s">
        <v>111</v>
      </c>
      <c r="E16" s="4">
        <v>21848460</v>
      </c>
      <c r="F16" s="26" t="s">
        <v>112</v>
      </c>
      <c r="G16" s="9" t="s">
        <v>111</v>
      </c>
      <c r="H16" s="6" t="s">
        <v>3</v>
      </c>
      <c r="I16" s="6" t="s">
        <v>3</v>
      </c>
      <c r="J16" s="6" t="s">
        <v>2</v>
      </c>
      <c r="K16" s="6" t="s">
        <v>3</v>
      </c>
      <c r="L16" s="6" t="s">
        <v>3</v>
      </c>
      <c r="M16" s="6" t="s">
        <v>3</v>
      </c>
      <c r="N16" s="6" t="s">
        <v>3</v>
      </c>
      <c r="O16" s="23">
        <v>1</v>
      </c>
      <c r="P16" s="23"/>
      <c r="Q16" s="24"/>
      <c r="R16" s="23">
        <v>1</v>
      </c>
      <c r="S16" s="6" t="s">
        <v>642</v>
      </c>
      <c r="T16" s="23">
        <v>0</v>
      </c>
      <c r="U16" s="23">
        <v>0</v>
      </c>
      <c r="V16" s="6" t="s">
        <v>73</v>
      </c>
      <c r="W16" s="6" t="s">
        <v>642</v>
      </c>
      <c r="X16" s="6" t="s">
        <v>642</v>
      </c>
      <c r="Y16" s="6" t="s">
        <v>642</v>
      </c>
      <c r="Z16" s="6">
        <v>1</v>
      </c>
      <c r="AA16" s="6">
        <v>0</v>
      </c>
      <c r="AB16" s="6">
        <v>1</v>
      </c>
      <c r="AC16" s="20">
        <v>0</v>
      </c>
      <c r="AD16" s="6">
        <v>1</v>
      </c>
      <c r="AE16" s="6" t="s">
        <v>113</v>
      </c>
      <c r="AF16" s="10" t="s">
        <v>111</v>
      </c>
      <c r="AG16" t="s">
        <v>642</v>
      </c>
      <c r="AH16" s="22"/>
      <c r="AI16" s="6">
        <v>1</v>
      </c>
      <c r="AJ16" s="6">
        <v>1</v>
      </c>
      <c r="AM16" s="6">
        <v>0</v>
      </c>
      <c r="AN16" s="6">
        <v>1</v>
      </c>
      <c r="AO16" s="6">
        <v>0</v>
      </c>
      <c r="AP16" s="6">
        <v>0</v>
      </c>
      <c r="AQ16" s="6">
        <v>0</v>
      </c>
      <c r="AR16" s="6">
        <v>1</v>
      </c>
      <c r="AS16" s="6">
        <v>0</v>
      </c>
      <c r="AT16" s="6">
        <v>0</v>
      </c>
      <c r="AU16" s="6">
        <v>1</v>
      </c>
      <c r="AV16" s="6">
        <v>0</v>
      </c>
      <c r="AW16" s="6">
        <v>0</v>
      </c>
      <c r="AX16" s="6">
        <v>0</v>
      </c>
      <c r="AY16" s="6">
        <v>0</v>
      </c>
      <c r="AZ16" s="6">
        <v>1</v>
      </c>
      <c r="BA16" s="6">
        <v>0</v>
      </c>
      <c r="BB16" s="6">
        <v>0</v>
      </c>
      <c r="BC16" s="6">
        <v>0</v>
      </c>
      <c r="BD16" s="6">
        <v>1</v>
      </c>
      <c r="BE16" s="6">
        <v>0</v>
      </c>
      <c r="BF16" s="6">
        <v>0</v>
      </c>
      <c r="BG16" s="6">
        <v>0</v>
      </c>
      <c r="BH16" s="6">
        <v>1</v>
      </c>
      <c r="BI16" s="6">
        <v>0</v>
      </c>
      <c r="BJ16" s="6">
        <v>0</v>
      </c>
      <c r="BK16" s="6">
        <v>0</v>
      </c>
      <c r="BL16" s="6">
        <v>1</v>
      </c>
      <c r="BM16" s="6">
        <v>0</v>
      </c>
      <c r="BN16" s="6">
        <f t="shared" si="1"/>
        <v>7</v>
      </c>
      <c r="BO16" s="3">
        <v>1</v>
      </c>
      <c r="BS16" s="3">
        <f t="shared" si="0"/>
        <v>15</v>
      </c>
    </row>
    <row r="17" spans="1:71" ht="24" customHeight="1" x14ac:dyDescent="0.25">
      <c r="A17" s="9"/>
      <c r="B17" s="6">
        <v>61215</v>
      </c>
      <c r="D17" s="10" t="s">
        <v>114</v>
      </c>
      <c r="E17" s="4">
        <v>2502168</v>
      </c>
      <c r="F17" s="26" t="s">
        <v>115</v>
      </c>
      <c r="G17" s="9" t="s">
        <v>114</v>
      </c>
      <c r="H17" s="6" t="s">
        <v>4</v>
      </c>
      <c r="I17" s="6" t="s">
        <v>4</v>
      </c>
      <c r="J17" s="6" t="s">
        <v>4</v>
      </c>
      <c r="K17" s="6" t="s">
        <v>4</v>
      </c>
      <c r="L17" s="6" t="s">
        <v>3</v>
      </c>
      <c r="M17" s="6" t="s">
        <v>3</v>
      </c>
      <c r="N17" s="6" t="s">
        <v>4</v>
      </c>
      <c r="O17" s="23">
        <v>1</v>
      </c>
      <c r="P17" s="23"/>
      <c r="Q17" s="24"/>
      <c r="R17" s="23">
        <v>1</v>
      </c>
      <c r="S17" s="6" t="s">
        <v>642</v>
      </c>
      <c r="T17" s="23"/>
      <c r="U17" s="23"/>
      <c r="V17" s="6" t="s">
        <v>73</v>
      </c>
      <c r="W17" s="6" t="s">
        <v>642</v>
      </c>
      <c r="X17" s="6" t="s">
        <v>642</v>
      </c>
      <c r="Y17" s="6" t="s">
        <v>642</v>
      </c>
      <c r="Z17" s="6">
        <v>0</v>
      </c>
      <c r="AA17" s="6">
        <v>0</v>
      </c>
      <c r="AB17" s="6">
        <v>0</v>
      </c>
      <c r="AC17" s="20">
        <v>1</v>
      </c>
      <c r="AD17" s="6">
        <v>0</v>
      </c>
      <c r="AE17" s="9" t="s">
        <v>116</v>
      </c>
      <c r="AF17" s="10" t="s">
        <v>114</v>
      </c>
      <c r="AG17" t="s">
        <v>642</v>
      </c>
      <c r="AI17" s="6">
        <v>0</v>
      </c>
      <c r="AJ17" s="6">
        <v>0</v>
      </c>
      <c r="AM17" s="6">
        <v>0</v>
      </c>
      <c r="AN17" s="6">
        <v>0</v>
      </c>
      <c r="AO17" s="6">
        <v>1</v>
      </c>
      <c r="AP17" s="6">
        <v>0</v>
      </c>
      <c r="AQ17" s="6">
        <v>0</v>
      </c>
      <c r="AR17" s="6">
        <v>0</v>
      </c>
      <c r="AS17" s="6">
        <v>1</v>
      </c>
      <c r="AT17" s="6">
        <v>0</v>
      </c>
      <c r="AU17" s="6">
        <v>0</v>
      </c>
      <c r="AV17" s="6">
        <v>0</v>
      </c>
      <c r="AW17" s="6">
        <v>1</v>
      </c>
      <c r="AX17" s="6">
        <v>0</v>
      </c>
      <c r="AY17" s="6">
        <v>0</v>
      </c>
      <c r="AZ17" s="6">
        <v>0</v>
      </c>
      <c r="BA17" s="6">
        <v>1</v>
      </c>
      <c r="BB17" s="6">
        <v>0</v>
      </c>
      <c r="BC17" s="6">
        <v>0</v>
      </c>
      <c r="BD17" s="6">
        <v>1</v>
      </c>
      <c r="BE17" s="6">
        <v>0</v>
      </c>
      <c r="BF17" s="6">
        <v>0</v>
      </c>
      <c r="BG17" s="6">
        <v>0</v>
      </c>
      <c r="BH17" s="6">
        <v>1</v>
      </c>
      <c r="BI17" s="6">
        <v>0</v>
      </c>
      <c r="BJ17" s="6">
        <v>0</v>
      </c>
      <c r="BK17" s="6">
        <v>0</v>
      </c>
      <c r="BL17" s="6">
        <v>0</v>
      </c>
      <c r="BM17" s="6">
        <v>1</v>
      </c>
      <c r="BN17" s="6">
        <f t="shared" si="1"/>
        <v>7</v>
      </c>
      <c r="BO17" s="3">
        <v>1</v>
      </c>
      <c r="BS17" s="3">
        <f t="shared" si="0"/>
        <v>15</v>
      </c>
    </row>
    <row r="18" spans="1:71" s="42" customFormat="1" ht="24" customHeight="1" x14ac:dyDescent="0.25">
      <c r="A18" s="40"/>
      <c r="B18" s="41">
        <v>61215</v>
      </c>
      <c r="D18" s="43" t="s">
        <v>117</v>
      </c>
      <c r="E18" s="44">
        <v>9717593</v>
      </c>
      <c r="F18" s="45" t="s">
        <v>118</v>
      </c>
      <c r="G18" s="40" t="s">
        <v>117</v>
      </c>
      <c r="H18" s="41" t="s">
        <v>3</v>
      </c>
      <c r="I18" s="41" t="s">
        <v>2</v>
      </c>
      <c r="J18" s="41" t="s">
        <v>2</v>
      </c>
      <c r="K18" s="41" t="s">
        <v>3</v>
      </c>
      <c r="L18" s="41" t="s">
        <v>3</v>
      </c>
      <c r="M18" s="41" t="s">
        <v>3</v>
      </c>
      <c r="N18" s="41" t="s">
        <v>3</v>
      </c>
      <c r="O18" s="46" t="s">
        <v>119</v>
      </c>
      <c r="P18" s="46"/>
      <c r="Q18" s="47"/>
      <c r="R18" s="46">
        <v>1</v>
      </c>
      <c r="S18" s="6" t="s">
        <v>642</v>
      </c>
      <c r="T18" s="46"/>
      <c r="U18" s="46"/>
      <c r="V18" s="6" t="s">
        <v>73</v>
      </c>
      <c r="W18" s="6" t="s">
        <v>642</v>
      </c>
      <c r="X18" s="6" t="s">
        <v>642</v>
      </c>
      <c r="Y18" s="6" t="s">
        <v>642</v>
      </c>
      <c r="Z18" s="41">
        <v>1</v>
      </c>
      <c r="AA18" s="41">
        <v>0</v>
      </c>
      <c r="AB18" s="41">
        <v>1</v>
      </c>
      <c r="AC18" s="48">
        <v>0</v>
      </c>
      <c r="AD18" s="41">
        <v>1</v>
      </c>
      <c r="AE18" s="41"/>
      <c r="AF18" s="43" t="s">
        <v>117</v>
      </c>
      <c r="AG18" t="s">
        <v>642</v>
      </c>
      <c r="AH18" s="49"/>
      <c r="AI18" s="41">
        <v>1</v>
      </c>
      <c r="AJ18" s="41">
        <v>0</v>
      </c>
      <c r="AK18" s="41"/>
      <c r="AL18" s="41"/>
      <c r="AM18" s="41">
        <v>0</v>
      </c>
      <c r="AN18" s="41">
        <v>1</v>
      </c>
      <c r="AO18" s="41">
        <v>0</v>
      </c>
      <c r="AP18" s="41">
        <v>0</v>
      </c>
      <c r="AQ18" s="41">
        <v>1</v>
      </c>
      <c r="AR18" s="41">
        <v>0</v>
      </c>
      <c r="AS18" s="41">
        <v>0</v>
      </c>
      <c r="AT18" s="6">
        <v>0</v>
      </c>
      <c r="AU18" s="41">
        <v>1</v>
      </c>
      <c r="AV18" s="41">
        <v>0</v>
      </c>
      <c r="AW18" s="41">
        <v>0</v>
      </c>
      <c r="AX18" s="6">
        <v>0</v>
      </c>
      <c r="AY18" s="41">
        <v>0</v>
      </c>
      <c r="AZ18" s="41">
        <v>1</v>
      </c>
      <c r="BA18" s="41">
        <v>0</v>
      </c>
      <c r="BB18" s="6">
        <v>0</v>
      </c>
      <c r="BC18" s="41">
        <v>0</v>
      </c>
      <c r="BD18" s="41">
        <v>1</v>
      </c>
      <c r="BE18" s="41">
        <v>0</v>
      </c>
      <c r="BF18" s="6">
        <v>0</v>
      </c>
      <c r="BG18" s="41">
        <v>0</v>
      </c>
      <c r="BH18" s="41">
        <v>1</v>
      </c>
      <c r="BI18" s="41">
        <v>0</v>
      </c>
      <c r="BJ18" s="6">
        <v>0</v>
      </c>
      <c r="BK18" s="41">
        <v>0</v>
      </c>
      <c r="BL18" s="41">
        <v>1</v>
      </c>
      <c r="BM18" s="41">
        <v>0</v>
      </c>
      <c r="BN18" s="41">
        <f>SUM(AM18:BM18)</f>
        <v>7</v>
      </c>
      <c r="BO18" s="42">
        <v>1</v>
      </c>
      <c r="BR18" s="41"/>
      <c r="BS18" s="42">
        <f t="shared" ref="BS18:BS65" si="2">SUM(AM18:BM18)</f>
        <v>7</v>
      </c>
    </row>
    <row r="19" spans="1:71" ht="24" customHeight="1" x14ac:dyDescent="0.25">
      <c r="B19" s="6">
        <v>61215</v>
      </c>
      <c r="D19" s="10" t="s">
        <v>120</v>
      </c>
      <c r="E19" s="4">
        <v>23704</v>
      </c>
      <c r="F19" s="26" t="s">
        <v>121</v>
      </c>
      <c r="G19" s="9" t="s">
        <v>120</v>
      </c>
      <c r="H19" s="6" t="s">
        <v>3</v>
      </c>
      <c r="I19" s="6" t="s">
        <v>4</v>
      </c>
      <c r="J19" s="6" t="s">
        <v>3</v>
      </c>
      <c r="K19" s="6" t="s">
        <v>2</v>
      </c>
      <c r="L19" s="6" t="s">
        <v>3</v>
      </c>
      <c r="M19" s="6" t="s">
        <v>3</v>
      </c>
      <c r="N19" s="6" t="s">
        <v>4</v>
      </c>
      <c r="O19" s="23">
        <v>1</v>
      </c>
      <c r="P19" s="23"/>
      <c r="Q19" s="24"/>
      <c r="R19" s="23">
        <v>1</v>
      </c>
      <c r="S19" s="6" t="s">
        <v>642</v>
      </c>
      <c r="T19" s="23"/>
      <c r="U19" s="23"/>
      <c r="V19" s="6" t="s">
        <v>73</v>
      </c>
      <c r="W19" s="6" t="s">
        <v>642</v>
      </c>
      <c r="X19" s="6" t="s">
        <v>642</v>
      </c>
      <c r="Y19" s="6" t="s">
        <v>642</v>
      </c>
      <c r="Z19" s="6">
        <v>0</v>
      </c>
      <c r="AA19" s="6">
        <v>0</v>
      </c>
      <c r="AB19" s="6">
        <v>0</v>
      </c>
      <c r="AC19" s="20">
        <v>1</v>
      </c>
      <c r="AD19" s="6">
        <v>0</v>
      </c>
      <c r="AF19" s="10" t="s">
        <v>120</v>
      </c>
      <c r="AG19" t="s">
        <v>642</v>
      </c>
      <c r="AH19" s="3"/>
      <c r="AI19" s="6">
        <v>0</v>
      </c>
      <c r="AJ19" s="6">
        <v>0</v>
      </c>
      <c r="AM19" s="6">
        <v>0</v>
      </c>
      <c r="AN19" s="6">
        <v>1</v>
      </c>
      <c r="AO19" s="6">
        <v>0</v>
      </c>
      <c r="AP19" s="6">
        <v>0</v>
      </c>
      <c r="AQ19" s="6">
        <v>0</v>
      </c>
      <c r="AR19" s="6">
        <v>0</v>
      </c>
      <c r="AS19" s="6">
        <v>1</v>
      </c>
      <c r="AT19" s="6">
        <v>0</v>
      </c>
      <c r="AU19" s="6">
        <v>0</v>
      </c>
      <c r="AV19" s="6">
        <v>1</v>
      </c>
      <c r="AW19" s="6">
        <v>0</v>
      </c>
      <c r="AX19" s="6">
        <v>0</v>
      </c>
      <c r="AY19" s="6">
        <v>1</v>
      </c>
      <c r="AZ19" s="6">
        <v>0</v>
      </c>
      <c r="BA19" s="6">
        <v>0</v>
      </c>
      <c r="BB19" s="6">
        <v>0</v>
      </c>
      <c r="BC19" s="6">
        <v>0</v>
      </c>
      <c r="BD19" s="6">
        <v>1</v>
      </c>
      <c r="BE19" s="6">
        <v>0</v>
      </c>
      <c r="BF19" s="6">
        <v>0</v>
      </c>
      <c r="BG19" s="6">
        <v>0</v>
      </c>
      <c r="BH19" s="6">
        <v>1</v>
      </c>
      <c r="BI19" s="6">
        <v>0</v>
      </c>
      <c r="BJ19" s="6">
        <v>0</v>
      </c>
      <c r="BK19" s="6">
        <v>0</v>
      </c>
      <c r="BL19" s="6">
        <v>0</v>
      </c>
      <c r="BM19" s="6">
        <v>1</v>
      </c>
      <c r="BN19" s="6">
        <f t="shared" ref="BN19:BN59" si="3">SUM(AM19:BM19)</f>
        <v>7</v>
      </c>
      <c r="BO19" s="3">
        <v>1</v>
      </c>
      <c r="BS19" s="3">
        <f t="shared" si="2"/>
        <v>7</v>
      </c>
    </row>
    <row r="20" spans="1:71" ht="24" customHeight="1" x14ac:dyDescent="0.25">
      <c r="B20" s="6">
        <v>61215</v>
      </c>
      <c r="D20" s="10" t="s">
        <v>122</v>
      </c>
      <c r="E20" s="4">
        <v>15505444</v>
      </c>
      <c r="F20" s="26" t="s">
        <v>123</v>
      </c>
      <c r="G20" s="9" t="s">
        <v>122</v>
      </c>
      <c r="H20" s="6" t="s">
        <v>3</v>
      </c>
      <c r="I20" s="6" t="s">
        <v>4</v>
      </c>
      <c r="J20" s="6" t="s">
        <v>2</v>
      </c>
      <c r="K20" s="6" t="s">
        <v>4</v>
      </c>
      <c r="L20" s="6" t="s">
        <v>3</v>
      </c>
      <c r="M20" s="6" t="s">
        <v>3</v>
      </c>
      <c r="N20" s="6" t="s">
        <v>3</v>
      </c>
      <c r="O20" s="23">
        <v>1</v>
      </c>
      <c r="P20" s="23"/>
      <c r="Q20" s="24"/>
      <c r="R20" s="23">
        <v>1</v>
      </c>
      <c r="S20" s="6" t="s">
        <v>642</v>
      </c>
      <c r="T20" s="23"/>
      <c r="U20" s="23"/>
      <c r="V20" s="6" t="s">
        <v>73</v>
      </c>
      <c r="W20" s="6" t="s">
        <v>642</v>
      </c>
      <c r="X20" s="6" t="s">
        <v>642</v>
      </c>
      <c r="Y20" s="6" t="s">
        <v>642</v>
      </c>
      <c r="Z20" s="6">
        <v>1</v>
      </c>
      <c r="AA20" s="6">
        <v>0</v>
      </c>
      <c r="AB20" s="6">
        <v>1</v>
      </c>
      <c r="AC20" s="20">
        <v>0</v>
      </c>
      <c r="AD20" s="6">
        <v>1</v>
      </c>
      <c r="AF20" s="10" t="s">
        <v>122</v>
      </c>
      <c r="AG20" t="s">
        <v>642</v>
      </c>
      <c r="AH20" s="22"/>
      <c r="AI20" s="6">
        <v>1</v>
      </c>
      <c r="AJ20" s="6">
        <v>1</v>
      </c>
      <c r="AM20" s="6">
        <v>0</v>
      </c>
      <c r="AN20" s="6">
        <v>1</v>
      </c>
      <c r="AO20" s="6">
        <v>0</v>
      </c>
      <c r="AP20" s="6">
        <v>0</v>
      </c>
      <c r="AQ20" s="6">
        <v>0</v>
      </c>
      <c r="AR20" s="6">
        <v>0</v>
      </c>
      <c r="AS20" s="6">
        <v>1</v>
      </c>
      <c r="AT20" s="6">
        <v>0</v>
      </c>
      <c r="AU20" s="6">
        <v>1</v>
      </c>
      <c r="AV20" s="6">
        <v>0</v>
      </c>
      <c r="AW20" s="6">
        <v>0</v>
      </c>
      <c r="AX20" s="6">
        <v>0</v>
      </c>
      <c r="AY20" s="6">
        <v>0</v>
      </c>
      <c r="AZ20" s="6">
        <v>0</v>
      </c>
      <c r="BA20" s="6">
        <v>1</v>
      </c>
      <c r="BB20" s="6">
        <v>0</v>
      </c>
      <c r="BC20" s="6">
        <v>0</v>
      </c>
      <c r="BD20" s="6">
        <v>1</v>
      </c>
      <c r="BE20" s="6">
        <v>0</v>
      </c>
      <c r="BF20" s="6">
        <v>0</v>
      </c>
      <c r="BG20" s="6">
        <v>0</v>
      </c>
      <c r="BH20" s="6">
        <v>1</v>
      </c>
      <c r="BI20" s="6">
        <v>0</v>
      </c>
      <c r="BJ20" s="6">
        <v>0</v>
      </c>
      <c r="BK20" s="6">
        <v>0</v>
      </c>
      <c r="BL20" s="6">
        <v>1</v>
      </c>
      <c r="BM20" s="6">
        <v>0</v>
      </c>
      <c r="BN20" s="6">
        <f t="shared" si="3"/>
        <v>7</v>
      </c>
      <c r="BO20" s="3">
        <v>1</v>
      </c>
      <c r="BS20" s="3">
        <f t="shared" si="2"/>
        <v>7</v>
      </c>
    </row>
    <row r="21" spans="1:71" ht="24" customHeight="1" x14ac:dyDescent="0.25">
      <c r="B21" s="6">
        <v>61215</v>
      </c>
      <c r="D21" s="10" t="s">
        <v>124</v>
      </c>
      <c r="E21" s="50">
        <v>23220856</v>
      </c>
      <c r="F21" s="26" t="s">
        <v>125</v>
      </c>
      <c r="G21" s="9" t="s">
        <v>124</v>
      </c>
      <c r="H21" s="6" t="s">
        <v>3</v>
      </c>
      <c r="I21" s="6" t="s">
        <v>4</v>
      </c>
      <c r="J21" s="6" t="s">
        <v>2</v>
      </c>
      <c r="K21" s="6" t="s">
        <v>4</v>
      </c>
      <c r="L21" s="6" t="s">
        <v>3</v>
      </c>
      <c r="M21" s="6" t="s">
        <v>3</v>
      </c>
      <c r="N21" s="6" t="s">
        <v>4</v>
      </c>
      <c r="O21" s="23">
        <v>1</v>
      </c>
      <c r="P21" s="23"/>
      <c r="Q21" s="24"/>
      <c r="R21" s="23">
        <v>1</v>
      </c>
      <c r="S21" s="6" t="s">
        <v>642</v>
      </c>
      <c r="T21" s="23">
        <v>0</v>
      </c>
      <c r="U21" s="23"/>
      <c r="V21" s="6" t="s">
        <v>73</v>
      </c>
      <c r="W21" s="6" t="s">
        <v>642</v>
      </c>
      <c r="X21" s="6" t="s">
        <v>642</v>
      </c>
      <c r="Y21" s="6" t="s">
        <v>642</v>
      </c>
      <c r="Z21" s="6">
        <v>0</v>
      </c>
      <c r="AA21" s="6">
        <v>0</v>
      </c>
      <c r="AB21" s="6">
        <v>1</v>
      </c>
      <c r="AC21" s="20">
        <v>0</v>
      </c>
      <c r="AD21" s="6">
        <v>0</v>
      </c>
      <c r="AF21" s="10" t="s">
        <v>124</v>
      </c>
      <c r="AG21" t="s">
        <v>642</v>
      </c>
      <c r="AH21" s="6"/>
      <c r="AI21" s="6">
        <v>1</v>
      </c>
      <c r="AJ21" s="6">
        <v>0</v>
      </c>
      <c r="AM21" s="6">
        <v>0</v>
      </c>
      <c r="AN21" s="6">
        <v>1</v>
      </c>
      <c r="AO21" s="6">
        <v>0</v>
      </c>
      <c r="AP21" s="6">
        <v>0</v>
      </c>
      <c r="AQ21" s="6">
        <v>0</v>
      </c>
      <c r="AR21" s="6">
        <v>0</v>
      </c>
      <c r="AS21" s="6">
        <v>1</v>
      </c>
      <c r="AT21" s="6">
        <v>0</v>
      </c>
      <c r="AU21" s="6">
        <v>1</v>
      </c>
      <c r="AV21" s="6">
        <v>0</v>
      </c>
      <c r="AW21" s="6">
        <v>0</v>
      </c>
      <c r="AX21" s="6">
        <v>0</v>
      </c>
      <c r="AY21" s="6">
        <v>0</v>
      </c>
      <c r="AZ21" s="6">
        <v>0</v>
      </c>
      <c r="BA21" s="6">
        <v>1</v>
      </c>
      <c r="BB21" s="6">
        <v>0</v>
      </c>
      <c r="BC21" s="6">
        <v>0</v>
      </c>
      <c r="BD21" s="6">
        <v>1</v>
      </c>
      <c r="BE21" s="6">
        <v>0</v>
      </c>
      <c r="BF21" s="6">
        <v>0</v>
      </c>
      <c r="BG21" s="6">
        <v>0</v>
      </c>
      <c r="BH21" s="6">
        <v>1</v>
      </c>
      <c r="BI21" s="6">
        <v>0</v>
      </c>
      <c r="BJ21" s="6">
        <v>0</v>
      </c>
      <c r="BK21" s="6">
        <v>0</v>
      </c>
      <c r="BL21" s="6">
        <v>0</v>
      </c>
      <c r="BM21" s="6">
        <v>1</v>
      </c>
      <c r="BN21" s="6">
        <f t="shared" si="3"/>
        <v>7</v>
      </c>
      <c r="BO21" s="3">
        <v>1</v>
      </c>
      <c r="BS21" s="3">
        <f t="shared" si="2"/>
        <v>7</v>
      </c>
    </row>
    <row r="22" spans="1:71" ht="24" customHeight="1" x14ac:dyDescent="0.25">
      <c r="B22" s="6">
        <v>61215</v>
      </c>
      <c r="D22" s="10" t="s">
        <v>126</v>
      </c>
      <c r="E22" s="4">
        <v>15957626</v>
      </c>
      <c r="F22" s="26" t="s">
        <v>127</v>
      </c>
      <c r="G22" s="9" t="s">
        <v>126</v>
      </c>
      <c r="H22" s="6" t="s">
        <v>3</v>
      </c>
      <c r="I22" s="6" t="s">
        <v>2</v>
      </c>
      <c r="J22" s="6" t="s">
        <v>2</v>
      </c>
      <c r="K22" s="6" t="s">
        <v>3</v>
      </c>
      <c r="L22" s="6" t="s">
        <v>3</v>
      </c>
      <c r="M22" s="6" t="s">
        <v>3</v>
      </c>
      <c r="N22" s="6" t="s">
        <v>3</v>
      </c>
      <c r="O22" s="23">
        <v>1</v>
      </c>
      <c r="P22" s="23"/>
      <c r="Q22" s="24"/>
      <c r="R22" s="23">
        <v>1</v>
      </c>
      <c r="S22" s="6" t="s">
        <v>642</v>
      </c>
      <c r="T22" s="23">
        <v>0</v>
      </c>
      <c r="U22" s="23"/>
      <c r="V22" s="6" t="s">
        <v>73</v>
      </c>
      <c r="W22" s="6" t="s">
        <v>642</v>
      </c>
      <c r="X22" s="6" t="s">
        <v>642</v>
      </c>
      <c r="Y22" s="6" t="s">
        <v>642</v>
      </c>
      <c r="Z22" s="6">
        <v>1</v>
      </c>
      <c r="AA22" s="6">
        <v>0</v>
      </c>
      <c r="AB22" s="6">
        <v>1</v>
      </c>
      <c r="AC22" s="20">
        <v>0</v>
      </c>
      <c r="AD22" s="6">
        <v>1</v>
      </c>
      <c r="AF22" s="10" t="s">
        <v>126</v>
      </c>
      <c r="AG22" t="s">
        <v>642</v>
      </c>
      <c r="AH22" s="25"/>
      <c r="AI22" s="6">
        <v>1</v>
      </c>
      <c r="AJ22" s="6">
        <v>1</v>
      </c>
      <c r="AM22" s="6">
        <v>0</v>
      </c>
      <c r="AN22" s="6">
        <v>1</v>
      </c>
      <c r="AO22" s="6">
        <v>0</v>
      </c>
      <c r="AP22" s="6">
        <v>0</v>
      </c>
      <c r="AQ22" s="6">
        <v>1</v>
      </c>
      <c r="AR22" s="6">
        <v>0</v>
      </c>
      <c r="AS22" s="6">
        <v>0</v>
      </c>
      <c r="AT22" s="6">
        <v>0</v>
      </c>
      <c r="AU22" s="6">
        <v>1</v>
      </c>
      <c r="AV22" s="6">
        <v>0</v>
      </c>
      <c r="AW22" s="6">
        <v>0</v>
      </c>
      <c r="AX22" s="6">
        <v>0</v>
      </c>
      <c r="AY22" s="6">
        <v>0</v>
      </c>
      <c r="AZ22" s="6">
        <v>1</v>
      </c>
      <c r="BA22" s="6">
        <v>0</v>
      </c>
      <c r="BB22" s="6">
        <v>0</v>
      </c>
      <c r="BC22" s="6">
        <v>0</v>
      </c>
      <c r="BD22" s="6">
        <v>1</v>
      </c>
      <c r="BE22" s="6">
        <v>0</v>
      </c>
      <c r="BF22" s="6">
        <v>0</v>
      </c>
      <c r="BG22" s="6">
        <v>0</v>
      </c>
      <c r="BH22" s="6">
        <v>1</v>
      </c>
      <c r="BI22" s="6">
        <v>0</v>
      </c>
      <c r="BJ22" s="6">
        <v>0</v>
      </c>
      <c r="BK22" s="6">
        <v>0</v>
      </c>
      <c r="BL22" s="6">
        <v>1</v>
      </c>
      <c r="BM22" s="6">
        <v>0</v>
      </c>
      <c r="BN22" s="6">
        <f t="shared" si="3"/>
        <v>7</v>
      </c>
      <c r="BO22" s="3">
        <v>1</v>
      </c>
      <c r="BS22" s="3">
        <f t="shared" si="2"/>
        <v>7</v>
      </c>
    </row>
    <row r="23" spans="1:71" s="42" customFormat="1" ht="39" customHeight="1" x14ac:dyDescent="0.25">
      <c r="B23" s="41">
        <v>61215</v>
      </c>
      <c r="D23" s="43" t="s">
        <v>128</v>
      </c>
      <c r="E23" s="44">
        <v>1389826</v>
      </c>
      <c r="F23" s="45" t="s">
        <v>129</v>
      </c>
      <c r="G23" s="40" t="s">
        <v>128</v>
      </c>
      <c r="H23" s="41" t="s">
        <v>4</v>
      </c>
      <c r="I23" s="41" t="s">
        <v>4</v>
      </c>
      <c r="J23" s="41" t="s">
        <v>4</v>
      </c>
      <c r="K23" s="41" t="s">
        <v>4</v>
      </c>
      <c r="L23" s="41" t="s">
        <v>3</v>
      </c>
      <c r="M23" s="41" t="s">
        <v>3</v>
      </c>
      <c r="N23" s="41" t="s">
        <v>4</v>
      </c>
      <c r="O23" s="46">
        <v>1</v>
      </c>
      <c r="P23" s="46"/>
      <c r="Q23" s="47"/>
      <c r="R23" s="46">
        <v>1</v>
      </c>
      <c r="S23" s="6" t="s">
        <v>642</v>
      </c>
      <c r="T23" s="46"/>
      <c r="U23" s="46"/>
      <c r="V23" s="6" t="s">
        <v>73</v>
      </c>
      <c r="W23" s="6" t="s">
        <v>642</v>
      </c>
      <c r="X23" s="6" t="s">
        <v>642</v>
      </c>
      <c r="Y23" s="6" t="s">
        <v>642</v>
      </c>
      <c r="Z23" s="41">
        <v>0</v>
      </c>
      <c r="AA23" s="41">
        <v>0</v>
      </c>
      <c r="AB23" s="41">
        <v>0</v>
      </c>
      <c r="AC23" s="48">
        <v>1</v>
      </c>
      <c r="AD23" s="41">
        <v>0</v>
      </c>
      <c r="AE23" s="41"/>
      <c r="AF23" s="43" t="s">
        <v>128</v>
      </c>
      <c r="AG23" t="s">
        <v>642</v>
      </c>
      <c r="AH23" s="51"/>
      <c r="AI23" s="41">
        <v>0</v>
      </c>
      <c r="AJ23" s="41">
        <v>0</v>
      </c>
      <c r="AK23" s="41"/>
      <c r="AL23" s="41"/>
      <c r="AM23" s="41">
        <v>0</v>
      </c>
      <c r="AN23" s="41">
        <v>0</v>
      </c>
      <c r="AO23" s="41">
        <v>1</v>
      </c>
      <c r="AP23" s="41">
        <v>0</v>
      </c>
      <c r="AQ23" s="41">
        <v>0</v>
      </c>
      <c r="AR23" s="41">
        <v>0</v>
      </c>
      <c r="AS23" s="41">
        <v>1</v>
      </c>
      <c r="AT23" s="6">
        <v>0</v>
      </c>
      <c r="AU23" s="41">
        <v>0</v>
      </c>
      <c r="AV23" s="41">
        <v>0</v>
      </c>
      <c r="AW23" s="41">
        <v>1</v>
      </c>
      <c r="AX23" s="6">
        <v>0</v>
      </c>
      <c r="AY23" s="41">
        <v>0</v>
      </c>
      <c r="AZ23" s="41">
        <v>0</v>
      </c>
      <c r="BA23" s="41">
        <v>1</v>
      </c>
      <c r="BB23" s="6">
        <v>0</v>
      </c>
      <c r="BC23" s="41">
        <v>0</v>
      </c>
      <c r="BD23" s="41">
        <v>1</v>
      </c>
      <c r="BE23" s="41">
        <v>0</v>
      </c>
      <c r="BF23" s="6">
        <v>0</v>
      </c>
      <c r="BG23" s="41">
        <v>0</v>
      </c>
      <c r="BH23" s="41">
        <v>1</v>
      </c>
      <c r="BI23" s="41">
        <v>0</v>
      </c>
      <c r="BJ23" s="6">
        <v>0</v>
      </c>
      <c r="BK23" s="41">
        <v>0</v>
      </c>
      <c r="BL23" s="41">
        <v>0</v>
      </c>
      <c r="BM23" s="41">
        <v>1</v>
      </c>
      <c r="BN23" s="41">
        <f t="shared" si="3"/>
        <v>7</v>
      </c>
      <c r="BO23" s="42">
        <v>1</v>
      </c>
      <c r="BR23" s="41"/>
      <c r="BS23" s="42">
        <f t="shared" si="2"/>
        <v>7</v>
      </c>
    </row>
    <row r="24" spans="1:71" ht="33.75" customHeight="1" x14ac:dyDescent="0.25">
      <c r="B24" s="6">
        <v>61215</v>
      </c>
      <c r="D24" s="10" t="s">
        <v>130</v>
      </c>
      <c r="E24" s="4">
        <v>23325937</v>
      </c>
      <c r="F24" s="26" t="s">
        <v>131</v>
      </c>
      <c r="G24" s="9" t="s">
        <v>130</v>
      </c>
      <c r="H24" s="6" t="s">
        <v>4</v>
      </c>
      <c r="I24" s="6" t="s">
        <v>3</v>
      </c>
      <c r="J24" s="6" t="s">
        <v>3</v>
      </c>
      <c r="K24" s="6" t="s">
        <v>3</v>
      </c>
      <c r="L24" s="6" t="s">
        <v>3</v>
      </c>
      <c r="M24" s="6" t="s">
        <v>3</v>
      </c>
      <c r="N24" s="6" t="s">
        <v>3</v>
      </c>
      <c r="O24" s="23">
        <v>1</v>
      </c>
      <c r="P24" s="23"/>
      <c r="Q24" s="24"/>
      <c r="R24" s="23">
        <v>1</v>
      </c>
      <c r="S24" s="6" t="s">
        <v>642</v>
      </c>
      <c r="T24" s="23"/>
      <c r="U24" s="23"/>
      <c r="V24" s="6" t="s">
        <v>73</v>
      </c>
      <c r="W24" s="6" t="s">
        <v>642</v>
      </c>
      <c r="X24" s="6" t="s">
        <v>642</v>
      </c>
      <c r="Y24" s="6" t="s">
        <v>642</v>
      </c>
      <c r="Z24" s="6">
        <v>1</v>
      </c>
      <c r="AA24" s="6">
        <v>0</v>
      </c>
      <c r="AB24" s="6">
        <v>1</v>
      </c>
      <c r="AC24" s="20">
        <v>0</v>
      </c>
      <c r="AD24" s="6">
        <v>1</v>
      </c>
      <c r="AF24" s="10" t="s">
        <v>130</v>
      </c>
      <c r="AG24" t="s">
        <v>642</v>
      </c>
      <c r="AH24" s="39"/>
      <c r="AI24" s="6">
        <v>1</v>
      </c>
      <c r="AJ24" s="6">
        <v>1</v>
      </c>
      <c r="AM24" s="6">
        <v>0</v>
      </c>
      <c r="AN24" s="6">
        <v>0</v>
      </c>
      <c r="AO24" s="6">
        <v>1</v>
      </c>
      <c r="AP24" s="6">
        <v>0</v>
      </c>
      <c r="AQ24" s="6">
        <v>0</v>
      </c>
      <c r="AR24" s="6">
        <v>1</v>
      </c>
      <c r="AS24" s="6">
        <v>0</v>
      </c>
      <c r="AT24" s="6">
        <v>0</v>
      </c>
      <c r="AU24" s="6">
        <v>0</v>
      </c>
      <c r="AV24" s="6">
        <v>1</v>
      </c>
      <c r="AW24" s="6">
        <v>0</v>
      </c>
      <c r="AX24" s="6">
        <v>0</v>
      </c>
      <c r="AY24" s="6">
        <v>0</v>
      </c>
      <c r="AZ24" s="6">
        <v>1</v>
      </c>
      <c r="BA24" s="6">
        <v>0</v>
      </c>
      <c r="BB24" s="6">
        <v>0</v>
      </c>
      <c r="BC24" s="6">
        <v>0</v>
      </c>
      <c r="BD24" s="6">
        <v>1</v>
      </c>
      <c r="BE24" s="6">
        <v>0</v>
      </c>
      <c r="BF24" s="6">
        <v>0</v>
      </c>
      <c r="BG24" s="6">
        <v>0</v>
      </c>
      <c r="BH24" s="6">
        <v>1</v>
      </c>
      <c r="BI24" s="6">
        <v>0</v>
      </c>
      <c r="BJ24" s="6">
        <v>0</v>
      </c>
      <c r="BK24" s="6">
        <v>0</v>
      </c>
      <c r="BL24" s="6">
        <v>1</v>
      </c>
      <c r="BM24" s="6">
        <v>0</v>
      </c>
      <c r="BN24" s="6">
        <f t="shared" si="3"/>
        <v>7</v>
      </c>
      <c r="BO24" s="3">
        <v>1</v>
      </c>
      <c r="BS24" s="3">
        <f t="shared" si="2"/>
        <v>7</v>
      </c>
    </row>
    <row r="25" spans="1:71" ht="35.25" customHeight="1" x14ac:dyDescent="0.25">
      <c r="B25" s="6">
        <v>61215</v>
      </c>
      <c r="D25" s="10" t="s">
        <v>132</v>
      </c>
      <c r="E25" s="4">
        <v>949108</v>
      </c>
      <c r="F25" s="26" t="s">
        <v>133</v>
      </c>
      <c r="G25" s="9" t="s">
        <v>132</v>
      </c>
      <c r="H25" s="6" t="s">
        <v>4</v>
      </c>
      <c r="I25" s="6" t="s">
        <v>4</v>
      </c>
      <c r="J25" s="6" t="s">
        <v>4</v>
      </c>
      <c r="K25" s="6" t="s">
        <v>4</v>
      </c>
      <c r="L25" s="6" t="s">
        <v>3</v>
      </c>
      <c r="M25" s="6" t="s">
        <v>3</v>
      </c>
      <c r="N25" s="6" t="s">
        <v>4</v>
      </c>
      <c r="O25" s="23">
        <v>1</v>
      </c>
      <c r="P25" s="23"/>
      <c r="Q25" s="24"/>
      <c r="R25" s="23">
        <v>1</v>
      </c>
      <c r="S25" s="6" t="s">
        <v>642</v>
      </c>
      <c r="T25" s="23"/>
      <c r="U25" s="23"/>
      <c r="V25" s="6" t="s">
        <v>73</v>
      </c>
      <c r="W25" s="6" t="s">
        <v>642</v>
      </c>
      <c r="X25" s="6" t="s">
        <v>642</v>
      </c>
      <c r="Y25" s="6" t="s">
        <v>642</v>
      </c>
      <c r="Z25" s="6">
        <v>0</v>
      </c>
      <c r="AA25" s="6">
        <v>0</v>
      </c>
      <c r="AB25" s="6">
        <v>0</v>
      </c>
      <c r="AC25" s="20">
        <v>1</v>
      </c>
      <c r="AD25" s="6">
        <v>0</v>
      </c>
      <c r="AF25" s="10" t="s">
        <v>132</v>
      </c>
      <c r="AG25" t="s">
        <v>642</v>
      </c>
      <c r="AH25" s="3"/>
      <c r="AI25" s="6">
        <v>0</v>
      </c>
      <c r="AJ25" s="6">
        <v>0</v>
      </c>
      <c r="AM25" s="6">
        <v>0</v>
      </c>
      <c r="AN25" s="6">
        <v>0</v>
      </c>
      <c r="AO25" s="6">
        <v>1</v>
      </c>
      <c r="AP25" s="6">
        <v>0</v>
      </c>
      <c r="AQ25" s="6">
        <v>0</v>
      </c>
      <c r="AR25" s="6">
        <v>0</v>
      </c>
      <c r="AS25" s="6">
        <v>1</v>
      </c>
      <c r="AT25" s="6">
        <v>0</v>
      </c>
      <c r="AU25" s="6">
        <v>0</v>
      </c>
      <c r="AV25" s="6">
        <v>0</v>
      </c>
      <c r="AW25" s="6">
        <v>1</v>
      </c>
      <c r="AX25" s="6">
        <v>0</v>
      </c>
      <c r="AY25" s="6">
        <v>0</v>
      </c>
      <c r="AZ25" s="6">
        <v>0</v>
      </c>
      <c r="BA25" s="6">
        <v>1</v>
      </c>
      <c r="BB25" s="6">
        <v>0</v>
      </c>
      <c r="BC25" s="6">
        <v>0</v>
      </c>
      <c r="BD25" s="6">
        <v>1</v>
      </c>
      <c r="BE25" s="6">
        <v>0</v>
      </c>
      <c r="BF25" s="6">
        <v>0</v>
      </c>
      <c r="BG25" s="6">
        <v>0</v>
      </c>
      <c r="BH25" s="6">
        <v>1</v>
      </c>
      <c r="BI25" s="6">
        <v>0</v>
      </c>
      <c r="BJ25" s="6">
        <v>0</v>
      </c>
      <c r="BK25" s="6">
        <v>0</v>
      </c>
      <c r="BL25" s="6">
        <v>0</v>
      </c>
      <c r="BM25" s="6">
        <v>1</v>
      </c>
      <c r="BN25" s="6">
        <f t="shared" si="3"/>
        <v>7</v>
      </c>
      <c r="BO25" s="3">
        <v>1</v>
      </c>
      <c r="BS25" s="3">
        <f t="shared" si="2"/>
        <v>7</v>
      </c>
    </row>
    <row r="26" spans="1:71" ht="24" customHeight="1" x14ac:dyDescent="0.25">
      <c r="B26" s="6">
        <v>61215</v>
      </c>
      <c r="D26" s="10" t="s">
        <v>134</v>
      </c>
      <c r="E26" s="4">
        <v>1817616</v>
      </c>
      <c r="F26" s="26" t="s">
        <v>135</v>
      </c>
      <c r="G26" s="9" t="s">
        <v>134</v>
      </c>
      <c r="H26" s="6" t="s">
        <v>4</v>
      </c>
      <c r="I26" s="6" t="s">
        <v>4</v>
      </c>
      <c r="J26" s="6" t="s">
        <v>4</v>
      </c>
      <c r="K26" s="6" t="s">
        <v>4</v>
      </c>
      <c r="L26" s="6" t="s">
        <v>3</v>
      </c>
      <c r="M26" s="6" t="s">
        <v>3</v>
      </c>
      <c r="N26" s="6" t="s">
        <v>4</v>
      </c>
      <c r="O26" s="23">
        <v>1</v>
      </c>
      <c r="P26" s="23"/>
      <c r="Q26" s="24"/>
      <c r="R26" s="23">
        <v>1</v>
      </c>
      <c r="S26" s="6" t="s">
        <v>642</v>
      </c>
      <c r="T26" s="23"/>
      <c r="U26" s="23"/>
      <c r="V26" s="6" t="s">
        <v>73</v>
      </c>
      <c r="W26" s="6" t="s">
        <v>642</v>
      </c>
      <c r="X26" s="6" t="s">
        <v>642</v>
      </c>
      <c r="Y26" s="6" t="s">
        <v>642</v>
      </c>
      <c r="Z26" s="6">
        <v>0</v>
      </c>
      <c r="AA26" s="6">
        <v>0</v>
      </c>
      <c r="AB26" s="6">
        <v>0</v>
      </c>
      <c r="AC26" s="20">
        <v>1</v>
      </c>
      <c r="AD26" s="6">
        <v>0</v>
      </c>
      <c r="AF26" s="10" t="s">
        <v>134</v>
      </c>
      <c r="AG26" t="s">
        <v>642</v>
      </c>
      <c r="AH26" s="3"/>
      <c r="AI26" s="6">
        <v>0</v>
      </c>
      <c r="AJ26" s="6">
        <v>0</v>
      </c>
      <c r="AM26" s="6">
        <v>0</v>
      </c>
      <c r="AN26" s="6">
        <v>0</v>
      </c>
      <c r="AO26" s="6">
        <v>1</v>
      </c>
      <c r="AP26" s="6">
        <v>0</v>
      </c>
      <c r="AQ26" s="6">
        <v>0</v>
      </c>
      <c r="AR26" s="6">
        <v>0</v>
      </c>
      <c r="AS26" s="6">
        <v>1</v>
      </c>
      <c r="AT26" s="6">
        <v>0</v>
      </c>
      <c r="AU26" s="6">
        <v>0</v>
      </c>
      <c r="AV26" s="6">
        <v>0</v>
      </c>
      <c r="AW26" s="6">
        <v>1</v>
      </c>
      <c r="AX26" s="6">
        <v>0</v>
      </c>
      <c r="AY26" s="6">
        <v>0</v>
      </c>
      <c r="AZ26" s="6">
        <v>0</v>
      </c>
      <c r="BA26" s="6">
        <v>1</v>
      </c>
      <c r="BB26" s="6">
        <v>0</v>
      </c>
      <c r="BC26" s="6">
        <v>0</v>
      </c>
      <c r="BD26" s="6">
        <v>1</v>
      </c>
      <c r="BE26" s="6">
        <v>0</v>
      </c>
      <c r="BF26" s="6">
        <v>0</v>
      </c>
      <c r="BG26" s="6">
        <v>0</v>
      </c>
      <c r="BH26" s="6">
        <v>1</v>
      </c>
      <c r="BI26" s="6">
        <v>0</v>
      </c>
      <c r="BJ26" s="6">
        <v>0</v>
      </c>
      <c r="BK26" s="6">
        <v>0</v>
      </c>
      <c r="BL26" s="6">
        <v>0</v>
      </c>
      <c r="BM26" s="6">
        <v>1</v>
      </c>
      <c r="BN26" s="6">
        <f t="shared" si="3"/>
        <v>7</v>
      </c>
      <c r="BO26" s="3">
        <v>1</v>
      </c>
      <c r="BS26" s="3">
        <f t="shared" si="2"/>
        <v>7</v>
      </c>
    </row>
    <row r="27" spans="1:71" ht="38.25" customHeight="1" x14ac:dyDescent="0.25">
      <c r="B27" s="6">
        <v>61215</v>
      </c>
      <c r="D27" s="10" t="s">
        <v>136</v>
      </c>
      <c r="E27" s="4" t="s">
        <v>74</v>
      </c>
      <c r="F27" s="26" t="s">
        <v>137</v>
      </c>
      <c r="G27" s="27" t="s">
        <v>138</v>
      </c>
      <c r="H27" s="6" t="s">
        <v>4</v>
      </c>
      <c r="I27" s="6" t="s">
        <v>4</v>
      </c>
      <c r="J27" s="6" t="s">
        <v>2</v>
      </c>
      <c r="K27" s="6" t="s">
        <v>4</v>
      </c>
      <c r="L27" s="6" t="s">
        <v>3</v>
      </c>
      <c r="M27" s="6" t="s">
        <v>3</v>
      </c>
      <c r="N27" s="6" t="s">
        <v>4</v>
      </c>
      <c r="O27" s="23">
        <v>1</v>
      </c>
      <c r="P27" s="23"/>
      <c r="Q27" s="24"/>
      <c r="R27" s="23">
        <v>1</v>
      </c>
      <c r="S27" s="6" t="s">
        <v>642</v>
      </c>
      <c r="T27" s="23"/>
      <c r="U27" s="23"/>
      <c r="V27" s="6" t="s">
        <v>73</v>
      </c>
      <c r="W27" s="6" t="s">
        <v>642</v>
      </c>
      <c r="X27" s="6" t="s">
        <v>642</v>
      </c>
      <c r="Y27" s="6" t="s">
        <v>642</v>
      </c>
      <c r="Z27" s="6">
        <v>0</v>
      </c>
      <c r="AA27" s="6">
        <v>0</v>
      </c>
      <c r="AB27" s="6">
        <v>0</v>
      </c>
      <c r="AC27" s="20">
        <v>1</v>
      </c>
      <c r="AD27" s="6">
        <v>0</v>
      </c>
      <c r="AF27" s="10" t="s">
        <v>136</v>
      </c>
      <c r="AG27" t="s">
        <v>642</v>
      </c>
      <c r="AH27" s="3"/>
      <c r="AI27" s="6">
        <v>0</v>
      </c>
      <c r="AJ27" s="6">
        <v>0</v>
      </c>
      <c r="AM27" s="6">
        <v>0</v>
      </c>
      <c r="AN27" s="6">
        <v>0</v>
      </c>
      <c r="AO27" s="6">
        <v>1</v>
      </c>
      <c r="AP27" s="6">
        <v>0</v>
      </c>
      <c r="AQ27" s="6">
        <v>0</v>
      </c>
      <c r="AR27" s="6">
        <v>0</v>
      </c>
      <c r="AS27" s="6">
        <v>1</v>
      </c>
      <c r="AT27" s="6">
        <v>0</v>
      </c>
      <c r="AU27" s="6">
        <v>1</v>
      </c>
      <c r="AV27" s="6">
        <v>0</v>
      </c>
      <c r="AW27" s="6">
        <v>0</v>
      </c>
      <c r="AX27" s="6">
        <v>0</v>
      </c>
      <c r="AY27" s="6">
        <v>0</v>
      </c>
      <c r="AZ27" s="6">
        <v>0</v>
      </c>
      <c r="BA27" s="6">
        <v>1</v>
      </c>
      <c r="BB27" s="6">
        <v>0</v>
      </c>
      <c r="BC27" s="6">
        <v>0</v>
      </c>
      <c r="BD27" s="6">
        <v>1</v>
      </c>
      <c r="BE27" s="6">
        <v>0</v>
      </c>
      <c r="BF27" s="6">
        <v>0</v>
      </c>
      <c r="BG27" s="6">
        <v>0</v>
      </c>
      <c r="BH27" s="6">
        <v>1</v>
      </c>
      <c r="BI27" s="6">
        <v>0</v>
      </c>
      <c r="BJ27" s="6">
        <v>0</v>
      </c>
      <c r="BK27" s="6">
        <v>0</v>
      </c>
      <c r="BL27" s="6">
        <v>0</v>
      </c>
      <c r="BM27" s="6">
        <v>1</v>
      </c>
      <c r="BN27" s="6">
        <f t="shared" si="3"/>
        <v>7</v>
      </c>
      <c r="BO27" s="3">
        <v>1</v>
      </c>
      <c r="BS27" s="3">
        <f t="shared" si="2"/>
        <v>7</v>
      </c>
    </row>
    <row r="28" spans="1:71" ht="36" customHeight="1" x14ac:dyDescent="0.25">
      <c r="B28" s="6">
        <v>61215</v>
      </c>
      <c r="D28" s="10" t="s">
        <v>139</v>
      </c>
      <c r="E28" s="4">
        <v>4769611</v>
      </c>
      <c r="F28" s="26" t="s">
        <v>140</v>
      </c>
      <c r="G28" s="9" t="s">
        <v>139</v>
      </c>
      <c r="H28" s="6" t="s">
        <v>4</v>
      </c>
      <c r="I28" s="6" t="s">
        <v>4</v>
      </c>
      <c r="J28" s="6" t="s">
        <v>4</v>
      </c>
      <c r="K28" s="6" t="s">
        <v>4</v>
      </c>
      <c r="L28" s="6" t="s">
        <v>3</v>
      </c>
      <c r="M28" s="6" t="s">
        <v>3</v>
      </c>
      <c r="N28" s="6" t="s">
        <v>4</v>
      </c>
      <c r="O28" s="23"/>
      <c r="P28" s="23"/>
      <c r="Q28" s="24"/>
      <c r="R28" s="23">
        <v>1</v>
      </c>
      <c r="S28" s="6" t="s">
        <v>642</v>
      </c>
      <c r="T28" s="23"/>
      <c r="U28" s="23"/>
      <c r="V28" s="6" t="s">
        <v>73</v>
      </c>
      <c r="W28" s="6" t="s">
        <v>642</v>
      </c>
      <c r="X28" s="6" t="s">
        <v>642</v>
      </c>
      <c r="Y28" s="6" t="s">
        <v>642</v>
      </c>
      <c r="Z28" s="6">
        <v>0</v>
      </c>
      <c r="AA28" s="6">
        <v>0</v>
      </c>
      <c r="AB28" s="6">
        <v>0</v>
      </c>
      <c r="AC28" s="20">
        <v>1</v>
      </c>
      <c r="AD28" s="6">
        <v>0</v>
      </c>
      <c r="AF28" s="10" t="s">
        <v>139</v>
      </c>
      <c r="AG28" t="s">
        <v>642</v>
      </c>
      <c r="AH28" s="3"/>
      <c r="AI28" s="6">
        <v>0</v>
      </c>
      <c r="AJ28" s="6">
        <v>0</v>
      </c>
      <c r="AM28" s="6">
        <v>0</v>
      </c>
      <c r="AN28" s="6">
        <v>0</v>
      </c>
      <c r="AO28" s="6">
        <v>1</v>
      </c>
      <c r="AP28" s="6">
        <v>0</v>
      </c>
      <c r="AQ28" s="6">
        <v>0</v>
      </c>
      <c r="AR28" s="6">
        <v>0</v>
      </c>
      <c r="AS28" s="6">
        <v>1</v>
      </c>
      <c r="AT28" s="6">
        <v>0</v>
      </c>
      <c r="AU28" s="6">
        <v>0</v>
      </c>
      <c r="AV28" s="6">
        <v>0</v>
      </c>
      <c r="AW28" s="6">
        <v>1</v>
      </c>
      <c r="AX28" s="6">
        <v>0</v>
      </c>
      <c r="AY28" s="6">
        <v>0</v>
      </c>
      <c r="AZ28" s="6">
        <v>0</v>
      </c>
      <c r="BA28" s="6">
        <v>1</v>
      </c>
      <c r="BB28" s="6">
        <v>0</v>
      </c>
      <c r="BC28" s="6">
        <v>0</v>
      </c>
      <c r="BD28" s="6">
        <v>1</v>
      </c>
      <c r="BE28" s="6">
        <v>0</v>
      </c>
      <c r="BF28" s="6">
        <v>0</v>
      </c>
      <c r="BG28" s="6">
        <v>0</v>
      </c>
      <c r="BH28" s="6">
        <v>1</v>
      </c>
      <c r="BI28" s="6">
        <v>0</v>
      </c>
      <c r="BJ28" s="6">
        <v>0</v>
      </c>
      <c r="BK28" s="6">
        <v>0</v>
      </c>
      <c r="BL28" s="6">
        <v>0</v>
      </c>
      <c r="BM28" s="6">
        <v>1</v>
      </c>
      <c r="BN28" s="6">
        <f t="shared" si="3"/>
        <v>7</v>
      </c>
      <c r="BO28" s="3">
        <v>1</v>
      </c>
      <c r="BS28" s="3">
        <f t="shared" si="2"/>
        <v>7</v>
      </c>
    </row>
    <row r="29" spans="1:71" ht="24" customHeight="1" x14ac:dyDescent="0.25">
      <c r="B29" s="6">
        <v>61215</v>
      </c>
      <c r="D29" s="10" t="s">
        <v>141</v>
      </c>
      <c r="E29" s="3">
        <v>15516347</v>
      </c>
      <c r="F29" s="26" t="s">
        <v>142</v>
      </c>
      <c r="G29" s="9" t="s">
        <v>141</v>
      </c>
      <c r="H29" s="6" t="s">
        <v>3</v>
      </c>
      <c r="I29" s="6" t="s">
        <v>2</v>
      </c>
      <c r="J29" s="6" t="s">
        <v>2</v>
      </c>
      <c r="K29" s="6" t="s">
        <v>4</v>
      </c>
      <c r="L29" s="6" t="s">
        <v>3</v>
      </c>
      <c r="M29" s="6" t="s">
        <v>3</v>
      </c>
      <c r="N29" s="6" t="s">
        <v>4</v>
      </c>
      <c r="O29" s="23">
        <v>1</v>
      </c>
      <c r="P29" s="23"/>
      <c r="Q29" s="24"/>
      <c r="R29" s="23">
        <v>1</v>
      </c>
      <c r="S29" s="6" t="s">
        <v>642</v>
      </c>
      <c r="T29" s="23"/>
      <c r="U29" s="23"/>
      <c r="V29" s="6" t="s">
        <v>73</v>
      </c>
      <c r="W29" s="6" t="s">
        <v>642</v>
      </c>
      <c r="X29" s="6" t="s">
        <v>642</v>
      </c>
      <c r="Y29" s="6" t="s">
        <v>642</v>
      </c>
      <c r="Z29" s="6">
        <v>1</v>
      </c>
      <c r="AA29" s="6">
        <v>0</v>
      </c>
      <c r="AB29" s="6">
        <v>1</v>
      </c>
      <c r="AC29" s="20">
        <v>0</v>
      </c>
      <c r="AD29" s="6">
        <v>1</v>
      </c>
      <c r="AF29" s="15" t="s">
        <v>141</v>
      </c>
      <c r="AG29" t="s">
        <v>642</v>
      </c>
      <c r="AH29" s="22"/>
      <c r="AI29" s="6">
        <v>1</v>
      </c>
      <c r="AJ29" s="6">
        <v>1</v>
      </c>
      <c r="AM29" s="6">
        <v>0</v>
      </c>
      <c r="AN29" s="6">
        <v>1</v>
      </c>
      <c r="AO29" s="6">
        <v>0</v>
      </c>
      <c r="AP29" s="6">
        <v>0</v>
      </c>
      <c r="AQ29" s="6">
        <v>1</v>
      </c>
      <c r="AR29" s="6">
        <v>0</v>
      </c>
      <c r="AS29" s="6">
        <v>0</v>
      </c>
      <c r="AT29" s="6">
        <v>0</v>
      </c>
      <c r="AU29" s="6">
        <v>1</v>
      </c>
      <c r="AV29" s="6">
        <v>0</v>
      </c>
      <c r="AW29" s="6">
        <v>0</v>
      </c>
      <c r="AX29" s="6">
        <v>0</v>
      </c>
      <c r="AY29" s="6">
        <v>0</v>
      </c>
      <c r="AZ29" s="6">
        <v>0</v>
      </c>
      <c r="BA29" s="6">
        <v>1</v>
      </c>
      <c r="BB29" s="6">
        <v>0</v>
      </c>
      <c r="BC29" s="6">
        <v>0</v>
      </c>
      <c r="BD29" s="6">
        <v>1</v>
      </c>
      <c r="BE29" s="6">
        <v>0</v>
      </c>
      <c r="BF29" s="6">
        <v>0</v>
      </c>
      <c r="BG29" s="6">
        <v>0</v>
      </c>
      <c r="BH29" s="6">
        <v>1</v>
      </c>
      <c r="BI29" s="6">
        <v>0</v>
      </c>
      <c r="BJ29" s="6">
        <v>0</v>
      </c>
      <c r="BK29" s="6">
        <v>0</v>
      </c>
      <c r="BL29" s="6">
        <v>0</v>
      </c>
      <c r="BM29" s="6">
        <v>1</v>
      </c>
      <c r="BN29" s="6">
        <f t="shared" si="3"/>
        <v>7</v>
      </c>
      <c r="BO29" s="3">
        <v>1</v>
      </c>
      <c r="BS29" s="3">
        <f t="shared" si="2"/>
        <v>7</v>
      </c>
    </row>
    <row r="30" spans="1:71" ht="24" customHeight="1" x14ac:dyDescent="0.25">
      <c r="B30" s="6">
        <v>61215</v>
      </c>
      <c r="D30" s="15" t="s">
        <v>143</v>
      </c>
      <c r="E30" s="4">
        <v>10713871</v>
      </c>
      <c r="F30" s="26" t="s">
        <v>144</v>
      </c>
      <c r="G30" s="10" t="s">
        <v>145</v>
      </c>
      <c r="H30" s="6" t="s">
        <v>4</v>
      </c>
      <c r="I30" s="6" t="s">
        <v>4</v>
      </c>
      <c r="J30" s="6" t="s">
        <v>4</v>
      </c>
      <c r="K30" s="6" t="s">
        <v>4</v>
      </c>
      <c r="L30" s="6" t="s">
        <v>3</v>
      </c>
      <c r="M30" s="6" t="s">
        <v>3</v>
      </c>
      <c r="N30" s="6" t="s">
        <v>4</v>
      </c>
      <c r="O30" s="23">
        <v>1</v>
      </c>
      <c r="P30" s="23"/>
      <c r="Q30" s="24"/>
      <c r="R30" s="23">
        <v>1</v>
      </c>
      <c r="S30" s="6" t="s">
        <v>642</v>
      </c>
      <c r="T30" s="23"/>
      <c r="U30" s="23"/>
      <c r="V30" s="6" t="s">
        <v>73</v>
      </c>
      <c r="W30" s="6" t="s">
        <v>642</v>
      </c>
      <c r="X30" s="6" t="s">
        <v>642</v>
      </c>
      <c r="Y30" s="6" t="s">
        <v>642</v>
      </c>
      <c r="Z30" s="6">
        <v>0</v>
      </c>
      <c r="AA30" s="6">
        <v>0</v>
      </c>
      <c r="AB30" s="6">
        <v>0</v>
      </c>
      <c r="AC30" s="20">
        <v>1</v>
      </c>
      <c r="AD30" s="6">
        <v>0</v>
      </c>
      <c r="AF30" s="15" t="s">
        <v>145</v>
      </c>
      <c r="AG30" t="s">
        <v>642</v>
      </c>
      <c r="AH30" s="3"/>
      <c r="AI30" s="6">
        <v>0</v>
      </c>
      <c r="AJ30" s="6">
        <v>0</v>
      </c>
      <c r="AM30" s="6">
        <v>0</v>
      </c>
      <c r="AN30" s="6">
        <v>0</v>
      </c>
      <c r="AO30" s="6">
        <v>1</v>
      </c>
      <c r="AP30" s="6">
        <v>0</v>
      </c>
      <c r="AQ30" s="6">
        <v>0</v>
      </c>
      <c r="AR30" s="6">
        <v>0</v>
      </c>
      <c r="AS30" s="6">
        <v>1</v>
      </c>
      <c r="AT30" s="6">
        <v>0</v>
      </c>
      <c r="AU30" s="6">
        <v>0</v>
      </c>
      <c r="AV30" s="6">
        <v>0</v>
      </c>
      <c r="AW30" s="6">
        <v>1</v>
      </c>
      <c r="AX30" s="6">
        <v>0</v>
      </c>
      <c r="AY30" s="6">
        <v>0</v>
      </c>
      <c r="AZ30" s="6">
        <v>0</v>
      </c>
      <c r="BA30" s="6">
        <v>1</v>
      </c>
      <c r="BB30" s="6">
        <v>0</v>
      </c>
      <c r="BC30" s="6">
        <v>0</v>
      </c>
      <c r="BD30" s="6">
        <v>1</v>
      </c>
      <c r="BE30" s="6">
        <v>0</v>
      </c>
      <c r="BF30" s="6">
        <v>0</v>
      </c>
      <c r="BG30" s="6">
        <v>0</v>
      </c>
      <c r="BH30" s="6">
        <v>1</v>
      </c>
      <c r="BI30" s="6">
        <v>0</v>
      </c>
      <c r="BJ30" s="6">
        <v>0</v>
      </c>
      <c r="BK30" s="6">
        <v>0</v>
      </c>
      <c r="BL30" s="6">
        <v>0</v>
      </c>
      <c r="BM30" s="6">
        <v>1</v>
      </c>
      <c r="BN30" s="6">
        <f t="shared" si="3"/>
        <v>7</v>
      </c>
      <c r="BO30" s="3">
        <v>1</v>
      </c>
      <c r="BS30" s="3">
        <f t="shared" si="2"/>
        <v>7</v>
      </c>
    </row>
    <row r="31" spans="1:71" ht="24" customHeight="1" x14ac:dyDescent="0.25">
      <c r="B31" s="6">
        <v>61215</v>
      </c>
      <c r="D31" s="10" t="s">
        <v>146</v>
      </c>
      <c r="E31" s="4">
        <v>12074418</v>
      </c>
      <c r="F31" s="26" t="s">
        <v>147</v>
      </c>
      <c r="G31" s="9" t="s">
        <v>146</v>
      </c>
      <c r="H31" s="6" t="s">
        <v>2</v>
      </c>
      <c r="I31" s="6" t="s">
        <v>2</v>
      </c>
      <c r="J31" s="6" t="s">
        <v>4</v>
      </c>
      <c r="K31" s="6" t="s">
        <v>4</v>
      </c>
      <c r="L31" s="6" t="s">
        <v>3</v>
      </c>
      <c r="M31" s="6" t="s">
        <v>3</v>
      </c>
      <c r="N31" s="6" t="s">
        <v>4</v>
      </c>
      <c r="O31" s="23">
        <v>1</v>
      </c>
      <c r="P31" s="23"/>
      <c r="Q31" s="24"/>
      <c r="R31" s="23">
        <v>1</v>
      </c>
      <c r="S31" s="6" t="s">
        <v>642</v>
      </c>
      <c r="T31" s="23"/>
      <c r="U31" s="23"/>
      <c r="V31" s="6" t="s">
        <v>73</v>
      </c>
      <c r="W31" s="6" t="s">
        <v>642</v>
      </c>
      <c r="X31" s="6" t="s">
        <v>642</v>
      </c>
      <c r="Y31" s="6" t="s">
        <v>642</v>
      </c>
      <c r="Z31" s="6">
        <v>0</v>
      </c>
      <c r="AA31" s="6">
        <v>1</v>
      </c>
      <c r="AB31" s="6">
        <v>1</v>
      </c>
      <c r="AC31" s="20">
        <v>0</v>
      </c>
      <c r="AD31" s="6">
        <v>0</v>
      </c>
      <c r="AF31" s="10" t="s">
        <v>146</v>
      </c>
      <c r="AG31" t="s">
        <v>642</v>
      </c>
      <c r="AH31" s="25"/>
      <c r="AI31" s="6">
        <v>0</v>
      </c>
      <c r="AJ31" s="6">
        <v>0</v>
      </c>
      <c r="AM31" s="6">
        <v>1</v>
      </c>
      <c r="AN31" s="6">
        <v>0</v>
      </c>
      <c r="AO31" s="6">
        <v>0</v>
      </c>
      <c r="AP31" s="6">
        <v>0</v>
      </c>
      <c r="AQ31" s="6">
        <v>1</v>
      </c>
      <c r="AR31" s="6">
        <v>0</v>
      </c>
      <c r="AS31" s="6">
        <v>0</v>
      </c>
      <c r="AT31" s="6">
        <v>0</v>
      </c>
      <c r="AU31" s="6">
        <v>0</v>
      </c>
      <c r="AV31" s="6">
        <v>0</v>
      </c>
      <c r="AW31" s="6">
        <v>1</v>
      </c>
      <c r="AX31" s="6">
        <v>0</v>
      </c>
      <c r="AY31" s="6">
        <v>0</v>
      </c>
      <c r="AZ31" s="6">
        <v>0</v>
      </c>
      <c r="BA31" s="6">
        <v>1</v>
      </c>
      <c r="BB31" s="6">
        <v>0</v>
      </c>
      <c r="BC31" s="6">
        <v>0</v>
      </c>
      <c r="BD31" s="6">
        <v>1</v>
      </c>
      <c r="BE31" s="6">
        <v>0</v>
      </c>
      <c r="BF31" s="6">
        <v>0</v>
      </c>
      <c r="BG31" s="6">
        <v>0</v>
      </c>
      <c r="BH31" s="6">
        <v>1</v>
      </c>
      <c r="BI31" s="6">
        <v>0</v>
      </c>
      <c r="BJ31" s="6">
        <v>0</v>
      </c>
      <c r="BK31" s="6">
        <v>0</v>
      </c>
      <c r="BL31" s="6">
        <v>0</v>
      </c>
      <c r="BM31" s="6">
        <v>1</v>
      </c>
      <c r="BN31" s="6">
        <f t="shared" si="3"/>
        <v>7</v>
      </c>
      <c r="BO31" s="3">
        <v>1</v>
      </c>
      <c r="BS31" s="3">
        <f t="shared" si="2"/>
        <v>7</v>
      </c>
    </row>
    <row r="32" spans="1:71" s="42" customFormat="1" ht="45" customHeight="1" x14ac:dyDescent="0.25">
      <c r="B32" s="41">
        <v>61215</v>
      </c>
      <c r="D32" s="43" t="s">
        <v>148</v>
      </c>
      <c r="E32" s="44">
        <v>8373604</v>
      </c>
      <c r="F32" s="45" t="s">
        <v>149</v>
      </c>
      <c r="G32" s="40" t="s">
        <v>148</v>
      </c>
      <c r="H32" s="41" t="s">
        <v>3</v>
      </c>
      <c r="I32" s="41" t="s">
        <v>3</v>
      </c>
      <c r="J32" s="41" t="s">
        <v>3</v>
      </c>
      <c r="K32" s="41" t="s">
        <v>2</v>
      </c>
      <c r="L32" s="41" t="s">
        <v>3</v>
      </c>
      <c r="M32" s="41" t="s">
        <v>3</v>
      </c>
      <c r="N32" s="41" t="s">
        <v>3</v>
      </c>
      <c r="O32" s="46">
        <v>1</v>
      </c>
      <c r="P32" s="46"/>
      <c r="Q32" s="47"/>
      <c r="R32" s="46">
        <v>1</v>
      </c>
      <c r="S32" s="6" t="s">
        <v>642</v>
      </c>
      <c r="T32" s="46"/>
      <c r="U32" s="46"/>
      <c r="V32" s="6" t="s">
        <v>73</v>
      </c>
      <c r="W32" s="6" t="s">
        <v>642</v>
      </c>
      <c r="X32" s="6" t="s">
        <v>642</v>
      </c>
      <c r="Y32" s="6" t="s">
        <v>642</v>
      </c>
      <c r="Z32" s="41">
        <v>1</v>
      </c>
      <c r="AA32" s="41">
        <v>0</v>
      </c>
      <c r="AB32" s="41">
        <v>1</v>
      </c>
      <c r="AC32" s="48">
        <v>0</v>
      </c>
      <c r="AD32" s="41">
        <v>1</v>
      </c>
      <c r="AE32" s="41"/>
      <c r="AF32" s="43" t="s">
        <v>148</v>
      </c>
      <c r="AG32" t="s">
        <v>642</v>
      </c>
      <c r="AH32" s="52"/>
      <c r="AI32" s="41">
        <v>1</v>
      </c>
      <c r="AJ32" s="41">
        <v>1</v>
      </c>
      <c r="AK32" s="41"/>
      <c r="AL32" s="41"/>
      <c r="AM32" s="41">
        <v>0</v>
      </c>
      <c r="AN32" s="41">
        <v>1</v>
      </c>
      <c r="AO32" s="41">
        <v>0</v>
      </c>
      <c r="AP32" s="41">
        <v>0</v>
      </c>
      <c r="AQ32" s="41">
        <v>0</v>
      </c>
      <c r="AR32" s="41">
        <v>1</v>
      </c>
      <c r="AS32" s="41">
        <v>0</v>
      </c>
      <c r="AT32" s="6">
        <v>0</v>
      </c>
      <c r="AU32" s="41">
        <v>0</v>
      </c>
      <c r="AV32" s="41">
        <v>1</v>
      </c>
      <c r="AW32" s="41">
        <v>0</v>
      </c>
      <c r="AX32" s="6">
        <v>0</v>
      </c>
      <c r="AY32" s="41">
        <v>1</v>
      </c>
      <c r="AZ32" s="41">
        <v>0</v>
      </c>
      <c r="BA32" s="41">
        <v>0</v>
      </c>
      <c r="BB32" s="6">
        <v>0</v>
      </c>
      <c r="BC32" s="41">
        <v>0</v>
      </c>
      <c r="BD32" s="41">
        <v>1</v>
      </c>
      <c r="BE32" s="41">
        <v>0</v>
      </c>
      <c r="BF32" s="6">
        <v>0</v>
      </c>
      <c r="BG32" s="41">
        <v>0</v>
      </c>
      <c r="BH32" s="41">
        <v>1</v>
      </c>
      <c r="BI32" s="41">
        <v>0</v>
      </c>
      <c r="BJ32" s="6">
        <v>0</v>
      </c>
      <c r="BK32" s="41">
        <v>0</v>
      </c>
      <c r="BL32" s="18">
        <v>1</v>
      </c>
      <c r="BM32" s="18">
        <v>0</v>
      </c>
      <c r="BN32" s="41">
        <f t="shared" si="3"/>
        <v>7</v>
      </c>
      <c r="BO32" s="42">
        <v>1</v>
      </c>
      <c r="BP32" s="31" t="s">
        <v>150</v>
      </c>
      <c r="BR32" s="41"/>
      <c r="BS32" s="42">
        <f t="shared" si="2"/>
        <v>7</v>
      </c>
    </row>
    <row r="33" spans="2:71" ht="24" customHeight="1" x14ac:dyDescent="0.25">
      <c r="B33" s="6">
        <v>61215</v>
      </c>
      <c r="D33" s="10" t="s">
        <v>151</v>
      </c>
      <c r="E33" s="4">
        <v>19842242</v>
      </c>
      <c r="F33" s="26" t="s">
        <v>152</v>
      </c>
      <c r="G33" s="9" t="s">
        <v>151</v>
      </c>
      <c r="H33" s="6" t="s">
        <v>4</v>
      </c>
      <c r="I33" s="6" t="s">
        <v>4</v>
      </c>
      <c r="J33" s="6" t="s">
        <v>4</v>
      </c>
      <c r="K33" s="6" t="s">
        <v>3</v>
      </c>
      <c r="L33" s="6" t="s">
        <v>3</v>
      </c>
      <c r="M33" s="6" t="s">
        <v>3</v>
      </c>
      <c r="N33" s="6" t="s">
        <v>4</v>
      </c>
      <c r="O33" s="23">
        <v>1</v>
      </c>
      <c r="P33" s="23"/>
      <c r="Q33" s="24"/>
      <c r="R33" s="23">
        <v>1</v>
      </c>
      <c r="S33" s="6" t="s">
        <v>642</v>
      </c>
      <c r="T33" s="23"/>
      <c r="U33" s="23"/>
      <c r="V33" s="6" t="s">
        <v>73</v>
      </c>
      <c r="W33" s="6" t="s">
        <v>642</v>
      </c>
      <c r="X33" s="6" t="s">
        <v>642</v>
      </c>
      <c r="Y33" s="6" t="s">
        <v>642</v>
      </c>
      <c r="Z33" s="6">
        <v>0</v>
      </c>
      <c r="AA33" s="6">
        <v>0</v>
      </c>
      <c r="AB33" s="6">
        <v>1</v>
      </c>
      <c r="AC33" s="20">
        <v>0</v>
      </c>
      <c r="AD33" s="6">
        <v>0</v>
      </c>
      <c r="AF33" s="10" t="s">
        <v>151</v>
      </c>
      <c r="AG33" t="s">
        <v>642</v>
      </c>
      <c r="AH33" s="25"/>
      <c r="AI33" s="6">
        <v>1</v>
      </c>
      <c r="AJ33" s="6">
        <v>0</v>
      </c>
      <c r="AM33" s="6">
        <v>0</v>
      </c>
      <c r="AN33" s="6">
        <v>0</v>
      </c>
      <c r="AO33" s="6">
        <v>1</v>
      </c>
      <c r="AP33" s="6">
        <v>0</v>
      </c>
      <c r="AQ33" s="6">
        <v>0</v>
      </c>
      <c r="AR33" s="6">
        <v>0</v>
      </c>
      <c r="AS33" s="6">
        <v>1</v>
      </c>
      <c r="AT33" s="6">
        <v>0</v>
      </c>
      <c r="AU33" s="6">
        <v>0</v>
      </c>
      <c r="AV33" s="6">
        <v>0</v>
      </c>
      <c r="AW33" s="6">
        <v>1</v>
      </c>
      <c r="AX33" s="6">
        <v>0</v>
      </c>
      <c r="AY33" s="6">
        <v>0</v>
      </c>
      <c r="AZ33" s="6">
        <v>1</v>
      </c>
      <c r="BA33" s="6">
        <v>0</v>
      </c>
      <c r="BB33" s="6">
        <v>0</v>
      </c>
      <c r="BC33" s="6">
        <v>0</v>
      </c>
      <c r="BD33" s="6">
        <v>1</v>
      </c>
      <c r="BE33" s="6">
        <v>0</v>
      </c>
      <c r="BF33" s="6">
        <v>0</v>
      </c>
      <c r="BG33" s="6">
        <v>0</v>
      </c>
      <c r="BH33" s="6">
        <v>1</v>
      </c>
      <c r="BI33" s="6">
        <v>0</v>
      </c>
      <c r="BJ33" s="6">
        <v>0</v>
      </c>
      <c r="BK33" s="6">
        <v>0</v>
      </c>
      <c r="BL33" s="6">
        <v>0</v>
      </c>
      <c r="BM33" s="6">
        <v>1</v>
      </c>
      <c r="BN33" s="6">
        <f t="shared" si="3"/>
        <v>7</v>
      </c>
      <c r="BO33" s="3">
        <v>1</v>
      </c>
      <c r="BS33" s="3">
        <f t="shared" si="2"/>
        <v>7</v>
      </c>
    </row>
    <row r="34" spans="2:71" s="42" customFormat="1" ht="24" customHeight="1" x14ac:dyDescent="0.25">
      <c r="B34" s="41">
        <v>61215</v>
      </c>
      <c r="D34" s="43" t="s">
        <v>153</v>
      </c>
      <c r="E34" s="44">
        <v>3268179</v>
      </c>
      <c r="F34" s="45" t="s">
        <v>154</v>
      </c>
      <c r="G34" s="40" t="s">
        <v>153</v>
      </c>
      <c r="H34" s="41" t="s">
        <v>4</v>
      </c>
      <c r="I34" s="41" t="s">
        <v>4</v>
      </c>
      <c r="J34" s="41" t="s">
        <v>4</v>
      </c>
      <c r="K34" s="41" t="s">
        <v>4</v>
      </c>
      <c r="L34" s="41" t="s">
        <v>3</v>
      </c>
      <c r="M34" s="41" t="s">
        <v>3</v>
      </c>
      <c r="N34" s="41" t="s">
        <v>4</v>
      </c>
      <c r="O34" s="46">
        <v>1</v>
      </c>
      <c r="P34" s="46"/>
      <c r="Q34" s="47"/>
      <c r="R34" s="46">
        <v>1</v>
      </c>
      <c r="S34" s="6" t="s">
        <v>642</v>
      </c>
      <c r="T34" s="46"/>
      <c r="U34" s="46"/>
      <c r="V34" s="6" t="s">
        <v>73</v>
      </c>
      <c r="W34" s="6" t="s">
        <v>642</v>
      </c>
      <c r="X34" s="6" t="s">
        <v>642</v>
      </c>
      <c r="Y34" s="6" t="s">
        <v>642</v>
      </c>
      <c r="Z34" s="41">
        <v>0</v>
      </c>
      <c r="AA34" s="41">
        <v>0</v>
      </c>
      <c r="AB34" s="41">
        <v>0</v>
      </c>
      <c r="AC34" s="48">
        <v>1</v>
      </c>
      <c r="AD34" s="41">
        <v>0</v>
      </c>
      <c r="AE34" s="41"/>
      <c r="AF34" s="43" t="s">
        <v>153</v>
      </c>
      <c r="AG34" t="s">
        <v>642</v>
      </c>
      <c r="AI34" s="41">
        <v>0</v>
      </c>
      <c r="AJ34" s="41">
        <v>0</v>
      </c>
      <c r="AK34" s="41"/>
      <c r="AL34" s="41"/>
      <c r="AM34" s="41">
        <v>0</v>
      </c>
      <c r="AN34" s="41">
        <v>0</v>
      </c>
      <c r="AO34" s="41">
        <v>1</v>
      </c>
      <c r="AP34" s="41">
        <v>0</v>
      </c>
      <c r="AQ34" s="41">
        <v>0</v>
      </c>
      <c r="AR34" s="41">
        <v>0</v>
      </c>
      <c r="AS34" s="41">
        <v>1</v>
      </c>
      <c r="AT34" s="6">
        <v>0</v>
      </c>
      <c r="AU34" s="41">
        <v>0</v>
      </c>
      <c r="AV34" s="41">
        <v>0</v>
      </c>
      <c r="AW34" s="41">
        <v>1</v>
      </c>
      <c r="AX34" s="6">
        <v>0</v>
      </c>
      <c r="AY34" s="41">
        <v>0</v>
      </c>
      <c r="AZ34" s="41">
        <v>0</v>
      </c>
      <c r="BA34" s="41">
        <v>1</v>
      </c>
      <c r="BB34" s="6">
        <v>0</v>
      </c>
      <c r="BC34" s="41">
        <v>0</v>
      </c>
      <c r="BD34" s="41">
        <v>1</v>
      </c>
      <c r="BE34" s="41">
        <v>0</v>
      </c>
      <c r="BF34" s="6">
        <v>0</v>
      </c>
      <c r="BG34" s="41">
        <v>0</v>
      </c>
      <c r="BH34" s="41">
        <v>1</v>
      </c>
      <c r="BI34" s="41">
        <v>0</v>
      </c>
      <c r="BJ34" s="6">
        <v>0</v>
      </c>
      <c r="BK34" s="41">
        <v>0</v>
      </c>
      <c r="BL34" s="41">
        <v>0</v>
      </c>
      <c r="BM34" s="41">
        <v>1</v>
      </c>
      <c r="BN34" s="41">
        <f t="shared" si="3"/>
        <v>7</v>
      </c>
      <c r="BO34" s="42">
        <v>1</v>
      </c>
      <c r="BR34" s="41"/>
      <c r="BS34" s="42">
        <f t="shared" si="2"/>
        <v>7</v>
      </c>
    </row>
    <row r="35" spans="2:71" s="54" customFormat="1" ht="24" customHeight="1" x14ac:dyDescent="0.25">
      <c r="B35" s="53">
        <v>61215</v>
      </c>
      <c r="D35" s="55" t="s">
        <v>155</v>
      </c>
      <c r="E35" s="54">
        <v>15041614</v>
      </c>
      <c r="F35" s="56" t="s">
        <v>156</v>
      </c>
      <c r="G35" s="57" t="s">
        <v>155</v>
      </c>
      <c r="H35" s="53" t="s">
        <v>3</v>
      </c>
      <c r="I35" s="53" t="s">
        <v>3</v>
      </c>
      <c r="J35" s="53" t="s">
        <v>4</v>
      </c>
      <c r="K35" s="53" t="s">
        <v>4</v>
      </c>
      <c r="L35" s="53" t="s">
        <v>3</v>
      </c>
      <c r="M35" s="53" t="s">
        <v>3</v>
      </c>
      <c r="N35" s="53" t="s">
        <v>4</v>
      </c>
      <c r="O35" s="58">
        <v>1</v>
      </c>
      <c r="P35" s="58"/>
      <c r="Q35" s="59"/>
      <c r="R35" s="58">
        <v>1</v>
      </c>
      <c r="S35" s="6" t="s">
        <v>642</v>
      </c>
      <c r="T35" s="58"/>
      <c r="U35" s="58"/>
      <c r="V35" s="6" t="s">
        <v>73</v>
      </c>
      <c r="W35" s="6" t="s">
        <v>642</v>
      </c>
      <c r="X35" s="6" t="s">
        <v>642</v>
      </c>
      <c r="Y35" s="6" t="s">
        <v>642</v>
      </c>
      <c r="Z35" s="53">
        <v>1</v>
      </c>
      <c r="AA35" s="53">
        <v>0</v>
      </c>
      <c r="AB35" s="53">
        <v>1</v>
      </c>
      <c r="AC35" s="60">
        <v>0</v>
      </c>
      <c r="AD35" s="53">
        <v>1</v>
      </c>
      <c r="AE35" s="53"/>
      <c r="AF35" s="55" t="s">
        <v>155</v>
      </c>
      <c r="AG35" t="s">
        <v>642</v>
      </c>
      <c r="AI35" s="53">
        <v>0</v>
      </c>
      <c r="AJ35" s="53">
        <v>0</v>
      </c>
      <c r="AK35" s="53"/>
      <c r="AL35" s="53"/>
      <c r="AM35" s="53">
        <v>0</v>
      </c>
      <c r="AN35" s="53">
        <v>1</v>
      </c>
      <c r="AO35" s="53">
        <v>0</v>
      </c>
      <c r="AP35" s="53">
        <v>0</v>
      </c>
      <c r="AQ35" s="53">
        <v>0</v>
      </c>
      <c r="AR35" s="53">
        <v>1</v>
      </c>
      <c r="AS35" s="53">
        <v>0</v>
      </c>
      <c r="AT35" s="6">
        <v>0</v>
      </c>
      <c r="AU35" s="53">
        <v>0</v>
      </c>
      <c r="AV35" s="53">
        <v>0</v>
      </c>
      <c r="AW35" s="53">
        <v>1</v>
      </c>
      <c r="AX35" s="6">
        <v>0</v>
      </c>
      <c r="AY35" s="53">
        <v>0</v>
      </c>
      <c r="AZ35" s="53">
        <v>0</v>
      </c>
      <c r="BA35" s="53">
        <v>1</v>
      </c>
      <c r="BB35" s="6">
        <v>0</v>
      </c>
      <c r="BC35" s="53">
        <v>0</v>
      </c>
      <c r="BD35" s="53">
        <v>1</v>
      </c>
      <c r="BE35" s="53">
        <v>0</v>
      </c>
      <c r="BF35" s="6">
        <v>0</v>
      </c>
      <c r="BG35" s="53">
        <v>0</v>
      </c>
      <c r="BH35" s="53">
        <v>1</v>
      </c>
      <c r="BI35" s="53">
        <v>0</v>
      </c>
      <c r="BJ35" s="6">
        <v>0</v>
      </c>
      <c r="BK35" s="53">
        <v>0</v>
      </c>
      <c r="BL35" s="53">
        <v>0</v>
      </c>
      <c r="BM35" s="53">
        <v>1</v>
      </c>
      <c r="BN35" s="53">
        <f t="shared" si="3"/>
        <v>7</v>
      </c>
      <c r="BO35" s="54">
        <v>1</v>
      </c>
      <c r="BR35" s="53"/>
      <c r="BS35" s="54">
        <f t="shared" si="2"/>
        <v>7</v>
      </c>
    </row>
    <row r="36" spans="2:71" s="42" customFormat="1" ht="24" customHeight="1" x14ac:dyDescent="0.25">
      <c r="B36" s="41">
        <v>61215</v>
      </c>
      <c r="D36" s="43" t="s">
        <v>157</v>
      </c>
      <c r="E36" s="61">
        <v>22434266</v>
      </c>
      <c r="F36" s="62" t="s">
        <v>158</v>
      </c>
      <c r="G36" s="40" t="s">
        <v>159</v>
      </c>
      <c r="H36" s="41" t="s">
        <v>3</v>
      </c>
      <c r="I36" s="41" t="s">
        <v>4</v>
      </c>
      <c r="J36" s="41" t="s">
        <v>2</v>
      </c>
      <c r="K36" s="41" t="s">
        <v>4</v>
      </c>
      <c r="L36" s="41" t="s">
        <v>3</v>
      </c>
      <c r="M36" s="41" t="s">
        <v>3</v>
      </c>
      <c r="N36" s="41" t="s">
        <v>4</v>
      </c>
      <c r="O36" s="46">
        <v>1</v>
      </c>
      <c r="P36" s="46"/>
      <c r="Q36" s="47"/>
      <c r="R36" s="46">
        <v>1</v>
      </c>
      <c r="S36" s="6" t="s">
        <v>642</v>
      </c>
      <c r="T36" s="46">
        <v>0</v>
      </c>
      <c r="U36" s="46"/>
      <c r="V36" s="6" t="s">
        <v>73</v>
      </c>
      <c r="W36" s="6" t="s">
        <v>642</v>
      </c>
      <c r="X36" s="6" t="s">
        <v>642</v>
      </c>
      <c r="Y36" s="6" t="s">
        <v>642</v>
      </c>
      <c r="Z36" s="41">
        <v>0</v>
      </c>
      <c r="AA36" s="41">
        <v>0</v>
      </c>
      <c r="AB36" s="41">
        <v>1</v>
      </c>
      <c r="AC36" s="48">
        <v>0</v>
      </c>
      <c r="AD36" s="41">
        <v>0</v>
      </c>
      <c r="AE36" s="41"/>
      <c r="AF36" s="43" t="s">
        <v>159</v>
      </c>
      <c r="AG36" t="s">
        <v>642</v>
      </c>
      <c r="AH36" s="63"/>
      <c r="AI36" s="41">
        <v>1</v>
      </c>
      <c r="AJ36" s="41">
        <v>0</v>
      </c>
      <c r="AK36" s="41"/>
      <c r="AL36" s="41"/>
      <c r="AM36" s="41">
        <v>0</v>
      </c>
      <c r="AN36" s="41">
        <v>1</v>
      </c>
      <c r="AO36" s="41">
        <v>0</v>
      </c>
      <c r="AP36" s="41">
        <v>0</v>
      </c>
      <c r="AQ36" s="41">
        <v>0</v>
      </c>
      <c r="AR36" s="41">
        <v>0</v>
      </c>
      <c r="AS36" s="41">
        <v>1</v>
      </c>
      <c r="AT36" s="6">
        <v>0</v>
      </c>
      <c r="AU36" s="41">
        <v>1</v>
      </c>
      <c r="AV36" s="41">
        <v>0</v>
      </c>
      <c r="AW36" s="41">
        <v>0</v>
      </c>
      <c r="AX36" s="6">
        <v>0</v>
      </c>
      <c r="AY36" s="41">
        <v>0</v>
      </c>
      <c r="AZ36" s="41">
        <v>0</v>
      </c>
      <c r="BA36" s="41">
        <v>1</v>
      </c>
      <c r="BB36" s="6">
        <v>0</v>
      </c>
      <c r="BC36" s="41">
        <v>0</v>
      </c>
      <c r="BD36" s="41">
        <v>1</v>
      </c>
      <c r="BE36" s="41">
        <v>0</v>
      </c>
      <c r="BF36" s="6">
        <v>0</v>
      </c>
      <c r="BG36" s="41">
        <v>0</v>
      </c>
      <c r="BH36" s="41">
        <v>1</v>
      </c>
      <c r="BI36" s="41">
        <v>0</v>
      </c>
      <c r="BJ36" s="6">
        <v>0</v>
      </c>
      <c r="BK36" s="41">
        <v>0</v>
      </c>
      <c r="BL36" s="41">
        <v>0</v>
      </c>
      <c r="BM36" s="41">
        <v>1</v>
      </c>
      <c r="BN36" s="41">
        <f t="shared" si="3"/>
        <v>7</v>
      </c>
      <c r="BO36" s="42">
        <v>1</v>
      </c>
      <c r="BR36" s="41"/>
      <c r="BS36" s="42">
        <f t="shared" si="2"/>
        <v>7</v>
      </c>
    </row>
    <row r="37" spans="2:71" ht="34.5" customHeight="1" x14ac:dyDescent="0.25">
      <c r="B37" s="6">
        <v>61215</v>
      </c>
      <c r="D37" s="10" t="s">
        <v>160</v>
      </c>
      <c r="E37" s="4">
        <v>2942163</v>
      </c>
      <c r="F37" s="26" t="s">
        <v>161</v>
      </c>
      <c r="G37" s="9" t="s">
        <v>160</v>
      </c>
      <c r="H37" s="6" t="s">
        <v>3</v>
      </c>
      <c r="I37" s="6" t="s">
        <v>3</v>
      </c>
      <c r="J37" s="6" t="s">
        <v>2</v>
      </c>
      <c r="K37" s="6" t="s">
        <v>2</v>
      </c>
      <c r="L37" s="6" t="s">
        <v>3</v>
      </c>
      <c r="M37" s="6" t="s">
        <v>3</v>
      </c>
      <c r="N37" s="6" t="s">
        <v>3</v>
      </c>
      <c r="O37" s="23">
        <v>1</v>
      </c>
      <c r="P37" s="23"/>
      <c r="Q37" s="24"/>
      <c r="R37" s="23">
        <v>1</v>
      </c>
      <c r="S37" s="6" t="s">
        <v>642</v>
      </c>
      <c r="T37" s="23"/>
      <c r="U37" s="23"/>
      <c r="V37" s="6" t="s">
        <v>73</v>
      </c>
      <c r="W37" s="6" t="s">
        <v>642</v>
      </c>
      <c r="X37" s="6" t="s">
        <v>642</v>
      </c>
      <c r="Y37" s="6" t="s">
        <v>642</v>
      </c>
      <c r="Z37" s="6">
        <v>1</v>
      </c>
      <c r="AA37" s="6">
        <v>0</v>
      </c>
      <c r="AB37" s="6">
        <v>1</v>
      </c>
      <c r="AC37" s="20">
        <v>0</v>
      </c>
      <c r="AD37" s="6">
        <v>1</v>
      </c>
      <c r="AF37" s="10" t="s">
        <v>160</v>
      </c>
      <c r="AG37" t="s">
        <v>642</v>
      </c>
      <c r="AH37" s="22"/>
      <c r="AI37" s="6">
        <v>1</v>
      </c>
      <c r="AJ37" s="6">
        <v>1</v>
      </c>
      <c r="AM37" s="6">
        <v>0</v>
      </c>
      <c r="AN37" s="6">
        <v>1</v>
      </c>
      <c r="AO37" s="6">
        <v>0</v>
      </c>
      <c r="AP37" s="6">
        <v>0</v>
      </c>
      <c r="AQ37" s="6">
        <v>0</v>
      </c>
      <c r="AR37" s="6">
        <v>1</v>
      </c>
      <c r="AS37" s="6">
        <v>0</v>
      </c>
      <c r="AT37" s="6">
        <v>0</v>
      </c>
      <c r="AU37" s="6">
        <v>1</v>
      </c>
      <c r="AV37" s="6">
        <v>0</v>
      </c>
      <c r="AW37" s="6">
        <v>0</v>
      </c>
      <c r="AX37" s="6">
        <v>0</v>
      </c>
      <c r="AY37" s="6">
        <v>1</v>
      </c>
      <c r="AZ37" s="6">
        <v>0</v>
      </c>
      <c r="BA37" s="6">
        <v>0</v>
      </c>
      <c r="BB37" s="6">
        <v>0</v>
      </c>
      <c r="BC37" s="6">
        <v>0</v>
      </c>
      <c r="BD37" s="6">
        <v>1</v>
      </c>
      <c r="BE37" s="6">
        <v>0</v>
      </c>
      <c r="BF37" s="6">
        <v>0</v>
      </c>
      <c r="BG37" s="6">
        <v>0</v>
      </c>
      <c r="BH37" s="6">
        <v>1</v>
      </c>
      <c r="BI37" s="6">
        <v>0</v>
      </c>
      <c r="BJ37" s="6">
        <v>0</v>
      </c>
      <c r="BK37" s="6">
        <v>0</v>
      </c>
      <c r="BL37" s="6">
        <v>1</v>
      </c>
      <c r="BM37" s="6">
        <v>0</v>
      </c>
      <c r="BN37" s="6">
        <f t="shared" si="3"/>
        <v>7</v>
      </c>
      <c r="BO37" s="3">
        <v>1</v>
      </c>
      <c r="BS37" s="3">
        <f t="shared" si="2"/>
        <v>7</v>
      </c>
    </row>
    <row r="38" spans="2:71" ht="24" customHeight="1" x14ac:dyDescent="0.25">
      <c r="B38" s="6">
        <v>61215</v>
      </c>
      <c r="C38" s="6"/>
      <c r="D38" s="10" t="s">
        <v>162</v>
      </c>
      <c r="E38" s="3">
        <v>3492156</v>
      </c>
      <c r="F38" s="9" t="s">
        <v>163</v>
      </c>
      <c r="G38" s="27" t="s">
        <v>162</v>
      </c>
      <c r="H38" s="6" t="s">
        <v>4</v>
      </c>
      <c r="I38" s="6" t="s">
        <v>4</v>
      </c>
      <c r="J38" s="6" t="s">
        <v>4</v>
      </c>
      <c r="K38" s="6" t="s">
        <v>4</v>
      </c>
      <c r="L38" s="6" t="s">
        <v>3</v>
      </c>
      <c r="M38" s="6" t="s">
        <v>3</v>
      </c>
      <c r="N38" s="6" t="s">
        <v>4</v>
      </c>
      <c r="O38" s="23">
        <v>1</v>
      </c>
      <c r="P38" s="23"/>
      <c r="Q38" s="24"/>
      <c r="R38" s="23">
        <v>1</v>
      </c>
      <c r="S38" s="6" t="s">
        <v>642</v>
      </c>
      <c r="T38" s="23"/>
      <c r="U38" s="23"/>
      <c r="V38" s="6" t="s">
        <v>73</v>
      </c>
      <c r="W38" s="6" t="s">
        <v>642</v>
      </c>
      <c r="X38" s="6" t="s">
        <v>642</v>
      </c>
      <c r="Y38" s="6" t="s">
        <v>642</v>
      </c>
      <c r="Z38" s="6">
        <v>0</v>
      </c>
      <c r="AA38" s="6">
        <v>0</v>
      </c>
      <c r="AB38" s="6">
        <v>0</v>
      </c>
      <c r="AC38" s="20">
        <v>1</v>
      </c>
      <c r="AD38" s="6">
        <v>0</v>
      </c>
      <c r="AF38" s="10" t="s">
        <v>162</v>
      </c>
      <c r="AG38" t="s">
        <v>642</v>
      </c>
      <c r="AH38" s="3"/>
      <c r="AI38" s="6">
        <v>0</v>
      </c>
      <c r="AJ38" s="6">
        <v>0</v>
      </c>
      <c r="AM38" s="6">
        <v>0</v>
      </c>
      <c r="AN38" s="6">
        <v>0</v>
      </c>
      <c r="AO38" s="6">
        <v>1</v>
      </c>
      <c r="AP38" s="6">
        <v>0</v>
      </c>
      <c r="AQ38" s="6">
        <v>0</v>
      </c>
      <c r="AR38" s="6">
        <v>0</v>
      </c>
      <c r="AS38" s="6">
        <v>1</v>
      </c>
      <c r="AT38" s="6">
        <v>0</v>
      </c>
      <c r="AU38" s="6">
        <v>0</v>
      </c>
      <c r="AV38" s="6">
        <v>0</v>
      </c>
      <c r="AW38" s="6">
        <v>1</v>
      </c>
      <c r="AX38" s="6">
        <v>0</v>
      </c>
      <c r="AY38" s="6">
        <v>0</v>
      </c>
      <c r="AZ38" s="6">
        <v>0</v>
      </c>
      <c r="BA38" s="6">
        <v>1</v>
      </c>
      <c r="BB38" s="6">
        <v>0</v>
      </c>
      <c r="BC38" s="6">
        <v>0</v>
      </c>
      <c r="BD38" s="6">
        <v>1</v>
      </c>
      <c r="BE38" s="6">
        <v>0</v>
      </c>
      <c r="BF38" s="6">
        <v>0</v>
      </c>
      <c r="BG38" s="6">
        <v>0</v>
      </c>
      <c r="BH38" s="6">
        <v>1</v>
      </c>
      <c r="BI38" s="6">
        <v>0</v>
      </c>
      <c r="BJ38" s="6">
        <v>0</v>
      </c>
      <c r="BK38" s="6">
        <v>0</v>
      </c>
      <c r="BL38" s="6">
        <v>0</v>
      </c>
      <c r="BM38" s="6">
        <v>1</v>
      </c>
      <c r="BN38" s="6">
        <f t="shared" si="3"/>
        <v>7</v>
      </c>
      <c r="BO38" s="3">
        <v>1</v>
      </c>
      <c r="BS38" s="3">
        <f t="shared" si="2"/>
        <v>7</v>
      </c>
    </row>
    <row r="39" spans="2:71" ht="24" customHeight="1" x14ac:dyDescent="0.25">
      <c r="B39" s="6">
        <v>61215</v>
      </c>
      <c r="D39" s="10" t="s">
        <v>164</v>
      </c>
      <c r="E39" s="3">
        <v>8829934</v>
      </c>
      <c r="F39" s="9" t="s">
        <v>165</v>
      </c>
      <c r="G39" s="9" t="s">
        <v>164</v>
      </c>
      <c r="H39" s="6" t="s">
        <v>4</v>
      </c>
      <c r="I39" s="6" t="s">
        <v>4</v>
      </c>
      <c r="J39" s="6" t="s">
        <v>4</v>
      </c>
      <c r="K39" s="6" t="s">
        <v>3</v>
      </c>
      <c r="L39" s="6" t="s">
        <v>3</v>
      </c>
      <c r="M39" s="6" t="s">
        <v>3</v>
      </c>
      <c r="N39" s="6" t="s">
        <v>4</v>
      </c>
      <c r="O39" s="23">
        <v>1</v>
      </c>
      <c r="P39" s="23"/>
      <c r="Q39" s="24"/>
      <c r="R39" s="23">
        <v>1</v>
      </c>
      <c r="S39" s="6" t="s">
        <v>642</v>
      </c>
      <c r="T39" s="23"/>
      <c r="U39" s="23"/>
      <c r="V39" s="6" t="s">
        <v>73</v>
      </c>
      <c r="W39" s="6" t="s">
        <v>642</v>
      </c>
      <c r="X39" s="6" t="s">
        <v>642</v>
      </c>
      <c r="Y39" s="6" t="s">
        <v>642</v>
      </c>
      <c r="Z39" s="6">
        <v>0</v>
      </c>
      <c r="AA39" s="6">
        <v>0</v>
      </c>
      <c r="AB39" s="6">
        <v>0</v>
      </c>
      <c r="AC39" s="20">
        <v>1</v>
      </c>
      <c r="AD39" s="6">
        <v>0</v>
      </c>
      <c r="AF39" s="15" t="s">
        <v>164</v>
      </c>
      <c r="AG39" t="s">
        <v>642</v>
      </c>
      <c r="AH39" s="3"/>
      <c r="AI39" s="6">
        <v>0</v>
      </c>
      <c r="AJ39" s="6">
        <v>0</v>
      </c>
      <c r="AM39" s="6">
        <v>0</v>
      </c>
      <c r="AN39" s="6">
        <v>0</v>
      </c>
      <c r="AO39" s="6">
        <v>1</v>
      </c>
      <c r="AP39" s="6">
        <v>0</v>
      </c>
      <c r="AQ39" s="6">
        <v>0</v>
      </c>
      <c r="AR39" s="6">
        <v>0</v>
      </c>
      <c r="AS39" s="6">
        <v>1</v>
      </c>
      <c r="AT39" s="6">
        <v>0</v>
      </c>
      <c r="AU39" s="6">
        <v>0</v>
      </c>
      <c r="AV39" s="6">
        <v>0</v>
      </c>
      <c r="AW39" s="6">
        <v>1</v>
      </c>
      <c r="AX39" s="6">
        <v>0</v>
      </c>
      <c r="AY39" s="6">
        <v>0</v>
      </c>
      <c r="AZ39" s="6">
        <v>1</v>
      </c>
      <c r="BA39" s="6">
        <v>0</v>
      </c>
      <c r="BB39" s="6">
        <v>0</v>
      </c>
      <c r="BC39" s="6">
        <v>0</v>
      </c>
      <c r="BD39" s="6">
        <v>1</v>
      </c>
      <c r="BE39" s="6">
        <v>0</v>
      </c>
      <c r="BF39" s="6">
        <v>0</v>
      </c>
      <c r="BG39" s="6">
        <v>0</v>
      </c>
      <c r="BH39" s="6">
        <v>1</v>
      </c>
      <c r="BI39" s="6">
        <v>0</v>
      </c>
      <c r="BJ39" s="6">
        <v>0</v>
      </c>
      <c r="BK39" s="6">
        <v>0</v>
      </c>
      <c r="BL39" s="6">
        <v>0</v>
      </c>
      <c r="BM39" s="6">
        <v>1</v>
      </c>
      <c r="BN39" s="6">
        <f t="shared" si="3"/>
        <v>7</v>
      </c>
      <c r="BO39" s="3">
        <v>1</v>
      </c>
      <c r="BS39" s="3">
        <f t="shared" si="2"/>
        <v>7</v>
      </c>
    </row>
    <row r="40" spans="2:71" ht="24" customHeight="1" x14ac:dyDescent="0.25">
      <c r="B40" s="6">
        <v>61215</v>
      </c>
      <c r="D40" s="10" t="s">
        <v>166</v>
      </c>
      <c r="E40" s="4">
        <v>3994881</v>
      </c>
      <c r="F40" s="26" t="s">
        <v>167</v>
      </c>
      <c r="G40" s="9" t="s">
        <v>166</v>
      </c>
      <c r="H40" s="6" t="s">
        <v>3</v>
      </c>
      <c r="I40" s="6" t="s">
        <v>4</v>
      </c>
      <c r="J40" s="6" t="s">
        <v>2</v>
      </c>
      <c r="K40" s="6" t="s">
        <v>4</v>
      </c>
      <c r="L40" s="6" t="s">
        <v>3</v>
      </c>
      <c r="M40" s="6" t="s">
        <v>3</v>
      </c>
      <c r="N40" s="6" t="s">
        <v>4</v>
      </c>
      <c r="O40" s="23">
        <v>1</v>
      </c>
      <c r="P40" s="23"/>
      <c r="Q40" s="24"/>
      <c r="R40" s="23">
        <v>1</v>
      </c>
      <c r="S40" s="6" t="s">
        <v>642</v>
      </c>
      <c r="T40" s="23"/>
      <c r="U40" s="23"/>
      <c r="V40" s="6" t="s">
        <v>73</v>
      </c>
      <c r="W40" s="6" t="s">
        <v>642</v>
      </c>
      <c r="X40" s="6" t="s">
        <v>642</v>
      </c>
      <c r="Y40" s="6" t="s">
        <v>642</v>
      </c>
      <c r="Z40" s="6">
        <v>0</v>
      </c>
      <c r="AA40" s="6">
        <v>0</v>
      </c>
      <c r="AB40" s="6">
        <v>0</v>
      </c>
      <c r="AC40" s="20">
        <v>1</v>
      </c>
      <c r="AD40" s="6">
        <v>0</v>
      </c>
      <c r="AE40" s="3" t="s">
        <v>168</v>
      </c>
      <c r="AF40" s="10" t="s">
        <v>166</v>
      </c>
      <c r="AG40" t="s">
        <v>642</v>
      </c>
      <c r="AH40" s="3"/>
      <c r="AI40" s="6">
        <v>0</v>
      </c>
      <c r="AJ40" s="6">
        <v>0</v>
      </c>
      <c r="AM40" s="6">
        <v>0</v>
      </c>
      <c r="AN40" s="6">
        <v>1</v>
      </c>
      <c r="AO40" s="6">
        <v>0</v>
      </c>
      <c r="AP40" s="6">
        <v>0</v>
      </c>
      <c r="AQ40" s="6">
        <v>0</v>
      </c>
      <c r="AR40" s="6">
        <v>0</v>
      </c>
      <c r="AS40" s="6">
        <v>1</v>
      </c>
      <c r="AT40" s="6">
        <v>0</v>
      </c>
      <c r="AU40" s="6">
        <v>1</v>
      </c>
      <c r="AV40" s="6">
        <v>0</v>
      </c>
      <c r="AW40" s="6">
        <v>0</v>
      </c>
      <c r="AX40" s="6">
        <v>0</v>
      </c>
      <c r="AY40" s="6">
        <v>0</v>
      </c>
      <c r="AZ40" s="6">
        <v>0</v>
      </c>
      <c r="BA40" s="6">
        <v>1</v>
      </c>
      <c r="BB40" s="6">
        <v>0</v>
      </c>
      <c r="BC40" s="6">
        <v>0</v>
      </c>
      <c r="BD40" s="6">
        <v>1</v>
      </c>
      <c r="BE40" s="6">
        <v>0</v>
      </c>
      <c r="BF40" s="6">
        <v>0</v>
      </c>
      <c r="BG40" s="6">
        <v>0</v>
      </c>
      <c r="BH40" s="6">
        <v>1</v>
      </c>
      <c r="BI40" s="6">
        <v>0</v>
      </c>
      <c r="BJ40" s="6">
        <v>0</v>
      </c>
      <c r="BK40" s="6">
        <v>0</v>
      </c>
      <c r="BL40" s="6">
        <v>0</v>
      </c>
      <c r="BM40" s="6">
        <v>1</v>
      </c>
      <c r="BN40" s="6">
        <f t="shared" si="3"/>
        <v>7</v>
      </c>
      <c r="BO40" s="3">
        <v>1</v>
      </c>
      <c r="BS40" s="3">
        <f t="shared" si="2"/>
        <v>7</v>
      </c>
    </row>
    <row r="41" spans="2:71" ht="24" customHeight="1" x14ac:dyDescent="0.25">
      <c r="B41" s="6">
        <v>61215</v>
      </c>
      <c r="D41" s="10" t="s">
        <v>169</v>
      </c>
      <c r="E41" s="4">
        <v>6691877</v>
      </c>
      <c r="F41" s="26" t="s">
        <v>170</v>
      </c>
      <c r="G41" s="9" t="s">
        <v>171</v>
      </c>
      <c r="H41" s="6" t="s">
        <v>4</v>
      </c>
      <c r="I41" s="6" t="s">
        <v>4</v>
      </c>
      <c r="J41" s="6" t="s">
        <v>4</v>
      </c>
      <c r="K41" s="6" t="s">
        <v>4</v>
      </c>
      <c r="L41" s="6" t="s">
        <v>3</v>
      </c>
      <c r="M41" s="6" t="s">
        <v>3</v>
      </c>
      <c r="N41" s="6" t="s">
        <v>4</v>
      </c>
      <c r="O41" s="23">
        <v>1</v>
      </c>
      <c r="P41" s="23"/>
      <c r="Q41" s="24"/>
      <c r="R41" s="23">
        <v>1</v>
      </c>
      <c r="S41" s="6" t="s">
        <v>642</v>
      </c>
      <c r="T41" s="23"/>
      <c r="U41" s="23"/>
      <c r="V41" s="6" t="s">
        <v>73</v>
      </c>
      <c r="W41" s="6" t="s">
        <v>642</v>
      </c>
      <c r="X41" s="6" t="s">
        <v>642</v>
      </c>
      <c r="Y41" s="6" t="s">
        <v>642</v>
      </c>
      <c r="Z41" s="6">
        <v>0</v>
      </c>
      <c r="AA41" s="6">
        <v>0</v>
      </c>
      <c r="AB41" s="6">
        <v>0</v>
      </c>
      <c r="AC41" s="20">
        <v>1</v>
      </c>
      <c r="AD41" s="6">
        <v>0</v>
      </c>
      <c r="AF41" s="10" t="s">
        <v>171</v>
      </c>
      <c r="AG41" t="s">
        <v>642</v>
      </c>
      <c r="AH41" s="3"/>
      <c r="AI41" s="6">
        <v>0</v>
      </c>
      <c r="AJ41" s="6">
        <v>0</v>
      </c>
      <c r="AM41" s="6">
        <v>0</v>
      </c>
      <c r="AN41" s="6">
        <v>0</v>
      </c>
      <c r="AO41" s="6">
        <v>1</v>
      </c>
      <c r="AP41" s="6">
        <v>0</v>
      </c>
      <c r="AQ41" s="6">
        <v>0</v>
      </c>
      <c r="AR41" s="6">
        <v>0</v>
      </c>
      <c r="AS41" s="6">
        <v>1</v>
      </c>
      <c r="AT41" s="6">
        <v>0</v>
      </c>
      <c r="AU41" s="6">
        <v>0</v>
      </c>
      <c r="AV41" s="6">
        <v>0</v>
      </c>
      <c r="AW41" s="6">
        <v>1</v>
      </c>
      <c r="AX41" s="6">
        <v>0</v>
      </c>
      <c r="AY41" s="6">
        <v>0</v>
      </c>
      <c r="AZ41" s="6">
        <v>0</v>
      </c>
      <c r="BA41" s="6">
        <v>1</v>
      </c>
      <c r="BB41" s="6">
        <v>0</v>
      </c>
      <c r="BC41" s="6">
        <v>0</v>
      </c>
      <c r="BD41" s="6">
        <v>1</v>
      </c>
      <c r="BE41" s="6">
        <v>0</v>
      </c>
      <c r="BF41" s="6">
        <v>0</v>
      </c>
      <c r="BG41" s="6">
        <v>0</v>
      </c>
      <c r="BH41" s="6">
        <v>1</v>
      </c>
      <c r="BI41" s="6">
        <v>0</v>
      </c>
      <c r="BJ41" s="6">
        <v>0</v>
      </c>
      <c r="BK41" s="6">
        <v>0</v>
      </c>
      <c r="BL41" s="6">
        <v>0</v>
      </c>
      <c r="BM41" s="6">
        <v>1</v>
      </c>
      <c r="BN41" s="6">
        <f t="shared" si="3"/>
        <v>7</v>
      </c>
      <c r="BO41" s="3">
        <v>1</v>
      </c>
      <c r="BS41" s="3">
        <f t="shared" si="2"/>
        <v>7</v>
      </c>
    </row>
    <row r="42" spans="2:71" ht="24" customHeight="1" x14ac:dyDescent="0.25">
      <c r="B42" s="6">
        <v>61215</v>
      </c>
      <c r="D42" s="10" t="s">
        <v>172</v>
      </c>
      <c r="E42" s="3">
        <v>24407896</v>
      </c>
      <c r="F42" s="26" t="s">
        <v>173</v>
      </c>
      <c r="G42" s="9" t="s">
        <v>172</v>
      </c>
      <c r="H42" s="6" t="s">
        <v>4</v>
      </c>
      <c r="I42" s="6" t="s">
        <v>4</v>
      </c>
      <c r="J42" s="6" t="s">
        <v>2</v>
      </c>
      <c r="K42" s="6" t="s">
        <v>3</v>
      </c>
      <c r="L42" s="6" t="s">
        <v>3</v>
      </c>
      <c r="M42" s="6" t="s">
        <v>3</v>
      </c>
      <c r="N42" s="6" t="s">
        <v>4</v>
      </c>
      <c r="O42" s="23">
        <v>1</v>
      </c>
      <c r="P42" s="23"/>
      <c r="Q42" s="24"/>
      <c r="R42" s="23">
        <v>1</v>
      </c>
      <c r="S42" s="6" t="s">
        <v>642</v>
      </c>
      <c r="T42" s="23"/>
      <c r="U42" s="23"/>
      <c r="V42" s="6" t="s">
        <v>73</v>
      </c>
      <c r="W42" s="6" t="s">
        <v>642</v>
      </c>
      <c r="X42" s="6" t="s">
        <v>642</v>
      </c>
      <c r="Y42" s="6" t="s">
        <v>642</v>
      </c>
      <c r="Z42" s="6">
        <v>0</v>
      </c>
      <c r="AA42" s="6">
        <v>0</v>
      </c>
      <c r="AB42" s="6">
        <v>1</v>
      </c>
      <c r="AC42" s="20">
        <v>0</v>
      </c>
      <c r="AD42" s="6">
        <v>0</v>
      </c>
      <c r="AF42" s="10" t="s">
        <v>172</v>
      </c>
      <c r="AG42" t="s">
        <v>642</v>
      </c>
      <c r="AH42" s="6"/>
      <c r="AI42" s="6">
        <v>1</v>
      </c>
      <c r="AJ42" s="6">
        <v>0</v>
      </c>
      <c r="AM42" s="6">
        <v>0</v>
      </c>
      <c r="AN42" s="6">
        <v>0</v>
      </c>
      <c r="AO42" s="6">
        <v>1</v>
      </c>
      <c r="AP42" s="6">
        <v>0</v>
      </c>
      <c r="AQ42" s="6">
        <v>0</v>
      </c>
      <c r="AR42" s="6">
        <v>0</v>
      </c>
      <c r="AS42" s="6">
        <v>1</v>
      </c>
      <c r="AT42" s="6">
        <v>0</v>
      </c>
      <c r="AU42" s="6">
        <v>1</v>
      </c>
      <c r="AV42" s="6">
        <v>0</v>
      </c>
      <c r="AW42" s="6">
        <v>0</v>
      </c>
      <c r="AX42" s="6">
        <v>0</v>
      </c>
      <c r="AY42" s="6">
        <v>0</v>
      </c>
      <c r="AZ42" s="6">
        <v>1</v>
      </c>
      <c r="BA42" s="6">
        <v>0</v>
      </c>
      <c r="BB42" s="6">
        <v>0</v>
      </c>
      <c r="BC42" s="6">
        <v>0</v>
      </c>
      <c r="BD42" s="6">
        <v>1</v>
      </c>
      <c r="BE42" s="6">
        <v>0</v>
      </c>
      <c r="BF42" s="6">
        <v>0</v>
      </c>
      <c r="BG42" s="6">
        <v>0</v>
      </c>
      <c r="BH42" s="6">
        <v>1</v>
      </c>
      <c r="BI42" s="6">
        <v>0</v>
      </c>
      <c r="BJ42" s="6">
        <v>0</v>
      </c>
      <c r="BK42" s="6">
        <v>0</v>
      </c>
      <c r="BL42" s="6">
        <v>0</v>
      </c>
      <c r="BM42" s="6">
        <v>1</v>
      </c>
      <c r="BN42" s="6">
        <f t="shared" si="3"/>
        <v>7</v>
      </c>
      <c r="BO42" s="3">
        <v>1</v>
      </c>
      <c r="BS42" s="3">
        <f t="shared" si="2"/>
        <v>7</v>
      </c>
    </row>
    <row r="43" spans="2:71" ht="24" customHeight="1" x14ac:dyDescent="0.25">
      <c r="B43" s="6">
        <v>61215</v>
      </c>
      <c r="D43" s="10" t="s">
        <v>174</v>
      </c>
      <c r="E43" s="4">
        <v>7486097</v>
      </c>
      <c r="F43" s="26" t="s">
        <v>175</v>
      </c>
      <c r="G43" s="27" t="s">
        <v>176</v>
      </c>
      <c r="H43" s="6" t="s">
        <v>3</v>
      </c>
      <c r="I43" s="6" t="s">
        <v>3</v>
      </c>
      <c r="J43" s="6" t="s">
        <v>3</v>
      </c>
      <c r="K43" s="6" t="s">
        <v>3</v>
      </c>
      <c r="L43" s="6" t="s">
        <v>3</v>
      </c>
      <c r="M43" s="6" t="s">
        <v>3</v>
      </c>
      <c r="N43" s="6" t="s">
        <v>3</v>
      </c>
      <c r="O43" s="23">
        <v>1</v>
      </c>
      <c r="P43" s="23"/>
      <c r="Q43" s="24"/>
      <c r="R43" s="23">
        <v>1</v>
      </c>
      <c r="S43" s="6" t="s">
        <v>642</v>
      </c>
      <c r="T43" s="23"/>
      <c r="U43" s="23"/>
      <c r="V43" s="6" t="s">
        <v>73</v>
      </c>
      <c r="W43" s="6" t="s">
        <v>642</v>
      </c>
      <c r="X43" s="6" t="s">
        <v>642</v>
      </c>
      <c r="Y43" s="6" t="s">
        <v>642</v>
      </c>
      <c r="Z43" s="6">
        <v>1</v>
      </c>
      <c r="AA43" s="6">
        <v>0</v>
      </c>
      <c r="AB43" s="6">
        <v>1</v>
      </c>
      <c r="AC43" s="20">
        <v>0</v>
      </c>
      <c r="AD43" s="6">
        <v>1</v>
      </c>
      <c r="AF43" s="15" t="s">
        <v>177</v>
      </c>
      <c r="AG43" t="s">
        <v>642</v>
      </c>
      <c r="AH43" s="6"/>
      <c r="AI43" s="6">
        <v>1</v>
      </c>
      <c r="AJ43" s="6">
        <v>0</v>
      </c>
      <c r="AM43" s="6">
        <v>0</v>
      </c>
      <c r="AN43" s="6">
        <v>1</v>
      </c>
      <c r="AO43" s="6">
        <v>0</v>
      </c>
      <c r="AP43" s="6">
        <v>0</v>
      </c>
      <c r="AQ43" s="6">
        <v>0</v>
      </c>
      <c r="AR43" s="6">
        <v>1</v>
      </c>
      <c r="AS43" s="6">
        <v>0</v>
      </c>
      <c r="AT43" s="6">
        <v>0</v>
      </c>
      <c r="AU43" s="6">
        <v>0</v>
      </c>
      <c r="AV43" s="6">
        <v>1</v>
      </c>
      <c r="AW43" s="6">
        <v>0</v>
      </c>
      <c r="AX43" s="6">
        <v>0</v>
      </c>
      <c r="AY43" s="6">
        <v>0</v>
      </c>
      <c r="AZ43" s="6">
        <v>1</v>
      </c>
      <c r="BA43" s="6">
        <v>0</v>
      </c>
      <c r="BB43" s="6">
        <v>0</v>
      </c>
      <c r="BC43" s="6">
        <v>0</v>
      </c>
      <c r="BD43" s="6">
        <v>1</v>
      </c>
      <c r="BE43" s="6">
        <v>0</v>
      </c>
      <c r="BF43" s="6">
        <v>0</v>
      </c>
      <c r="BG43" s="6">
        <v>0</v>
      </c>
      <c r="BH43" s="6">
        <v>1</v>
      </c>
      <c r="BI43" s="6">
        <v>0</v>
      </c>
      <c r="BJ43" s="6">
        <v>0</v>
      </c>
      <c r="BK43" s="6">
        <v>0</v>
      </c>
      <c r="BL43" s="6">
        <v>1</v>
      </c>
      <c r="BM43" s="6">
        <v>0</v>
      </c>
      <c r="BN43" s="6">
        <f t="shared" si="3"/>
        <v>7</v>
      </c>
      <c r="BO43" s="3">
        <v>1</v>
      </c>
      <c r="BS43" s="3">
        <f t="shared" si="2"/>
        <v>7</v>
      </c>
    </row>
    <row r="44" spans="2:71" ht="24" customHeight="1" x14ac:dyDescent="0.25">
      <c r="B44" s="6">
        <v>61215</v>
      </c>
      <c r="D44" s="10" t="s">
        <v>178</v>
      </c>
      <c r="E44" s="4">
        <v>15486010</v>
      </c>
      <c r="F44" s="26" t="s">
        <v>179</v>
      </c>
      <c r="G44" s="9" t="s">
        <v>178</v>
      </c>
      <c r="H44" s="6" t="s">
        <v>3</v>
      </c>
      <c r="I44" s="6" t="s">
        <v>2</v>
      </c>
      <c r="J44" s="6" t="s">
        <v>2</v>
      </c>
      <c r="K44" s="6" t="s">
        <v>3</v>
      </c>
      <c r="L44" s="6" t="s">
        <v>3</v>
      </c>
      <c r="M44" s="6" t="s">
        <v>3</v>
      </c>
      <c r="N44" s="6" t="s">
        <v>3</v>
      </c>
      <c r="O44" s="23">
        <v>1</v>
      </c>
      <c r="P44" s="23"/>
      <c r="Q44" s="24"/>
      <c r="R44" s="23">
        <v>1</v>
      </c>
      <c r="S44" s="6" t="s">
        <v>642</v>
      </c>
      <c r="T44" s="23"/>
      <c r="U44" s="23"/>
      <c r="V44" s="6" t="s">
        <v>73</v>
      </c>
      <c r="W44" s="6" t="s">
        <v>642</v>
      </c>
      <c r="X44" s="6" t="s">
        <v>642</v>
      </c>
      <c r="Y44" s="6" t="s">
        <v>642</v>
      </c>
      <c r="Z44" s="6">
        <v>1</v>
      </c>
      <c r="AA44" s="6">
        <v>0</v>
      </c>
      <c r="AB44" s="6">
        <v>1</v>
      </c>
      <c r="AC44" s="20">
        <v>0</v>
      </c>
      <c r="AD44" s="6">
        <v>1</v>
      </c>
      <c r="AF44" s="10" t="s">
        <v>178</v>
      </c>
      <c r="AG44" t="s">
        <v>642</v>
      </c>
      <c r="AI44" s="6">
        <v>1</v>
      </c>
      <c r="AJ44" s="6" t="s">
        <v>180</v>
      </c>
      <c r="AM44" s="6">
        <v>0</v>
      </c>
      <c r="AN44" s="6">
        <v>1</v>
      </c>
      <c r="AO44" s="6">
        <v>0</v>
      </c>
      <c r="AP44" s="6">
        <v>0</v>
      </c>
      <c r="AQ44" s="6">
        <v>1</v>
      </c>
      <c r="AR44" s="6">
        <v>0</v>
      </c>
      <c r="AS44" s="6">
        <v>0</v>
      </c>
      <c r="AT44" s="6">
        <v>0</v>
      </c>
      <c r="AU44" s="6">
        <v>1</v>
      </c>
      <c r="AV44" s="6">
        <v>0</v>
      </c>
      <c r="AW44" s="6">
        <v>0</v>
      </c>
      <c r="AX44" s="6">
        <v>0</v>
      </c>
      <c r="AY44" s="6">
        <v>0</v>
      </c>
      <c r="AZ44" s="6">
        <v>1</v>
      </c>
      <c r="BA44" s="6">
        <v>0</v>
      </c>
      <c r="BB44" s="6">
        <v>0</v>
      </c>
      <c r="BC44" s="6">
        <v>0</v>
      </c>
      <c r="BD44" s="6">
        <v>1</v>
      </c>
      <c r="BE44" s="6">
        <v>0</v>
      </c>
      <c r="BF44" s="6">
        <v>0</v>
      </c>
      <c r="BG44" s="6">
        <v>0</v>
      </c>
      <c r="BH44" s="6">
        <v>1</v>
      </c>
      <c r="BI44" s="6">
        <v>0</v>
      </c>
      <c r="BJ44" s="6">
        <v>0</v>
      </c>
      <c r="BK44" s="6">
        <v>0</v>
      </c>
      <c r="BL44" s="6">
        <v>1</v>
      </c>
      <c r="BM44" s="6">
        <v>0</v>
      </c>
      <c r="BN44" s="6">
        <f t="shared" si="3"/>
        <v>7</v>
      </c>
      <c r="BO44" s="3">
        <v>1</v>
      </c>
      <c r="BS44" s="3">
        <f t="shared" si="2"/>
        <v>7</v>
      </c>
    </row>
    <row r="45" spans="2:71" ht="42.75" customHeight="1" x14ac:dyDescent="0.25">
      <c r="B45" s="6">
        <v>61215</v>
      </c>
      <c r="D45" s="15" t="s">
        <v>181</v>
      </c>
      <c r="E45" s="64">
        <v>20640208</v>
      </c>
      <c r="F45" s="26" t="s">
        <v>182</v>
      </c>
      <c r="G45" s="27" t="s">
        <v>183</v>
      </c>
      <c r="H45" s="6" t="s">
        <v>4</v>
      </c>
      <c r="I45" s="6" t="s">
        <v>4</v>
      </c>
      <c r="J45" s="6" t="s">
        <v>4</v>
      </c>
      <c r="K45" s="6" t="s">
        <v>4</v>
      </c>
      <c r="L45" s="6" t="s">
        <v>3</v>
      </c>
      <c r="M45" s="6" t="s">
        <v>3</v>
      </c>
      <c r="N45" s="6" t="s">
        <v>4</v>
      </c>
      <c r="O45" s="23">
        <v>1</v>
      </c>
      <c r="P45" s="23"/>
      <c r="Q45" s="24"/>
      <c r="R45" s="23">
        <v>1</v>
      </c>
      <c r="S45" s="6" t="s">
        <v>642</v>
      </c>
      <c r="T45" s="23"/>
      <c r="U45" s="23"/>
      <c r="V45" s="6" t="s">
        <v>73</v>
      </c>
      <c r="W45" s="6" t="s">
        <v>642</v>
      </c>
      <c r="X45" s="6" t="s">
        <v>642</v>
      </c>
      <c r="Y45" s="6" t="s">
        <v>642</v>
      </c>
      <c r="Z45" s="6">
        <v>0</v>
      </c>
      <c r="AA45" s="6">
        <v>0</v>
      </c>
      <c r="AB45" s="6">
        <v>0</v>
      </c>
      <c r="AC45" s="20">
        <v>1</v>
      </c>
      <c r="AD45" s="6">
        <v>0</v>
      </c>
      <c r="AF45" s="15" t="s">
        <v>181</v>
      </c>
      <c r="AG45" t="s">
        <v>642</v>
      </c>
      <c r="AH45" s="3"/>
      <c r="AJ45" s="6">
        <v>1</v>
      </c>
      <c r="AM45" s="6">
        <v>0</v>
      </c>
      <c r="AN45" s="6">
        <v>0</v>
      </c>
      <c r="AO45" s="6">
        <v>1</v>
      </c>
      <c r="AP45" s="6">
        <v>0</v>
      </c>
      <c r="AQ45" s="6">
        <v>0</v>
      </c>
      <c r="AR45" s="6">
        <v>0</v>
      </c>
      <c r="AS45" s="6">
        <v>1</v>
      </c>
      <c r="AT45" s="6">
        <v>0</v>
      </c>
      <c r="AU45" s="6">
        <v>0</v>
      </c>
      <c r="AV45" s="6">
        <v>0</v>
      </c>
      <c r="AW45" s="6">
        <v>1</v>
      </c>
      <c r="AX45" s="6">
        <v>0</v>
      </c>
      <c r="AY45" s="6">
        <v>0</v>
      </c>
      <c r="AZ45" s="6">
        <v>0</v>
      </c>
      <c r="BA45" s="6">
        <v>1</v>
      </c>
      <c r="BB45" s="6">
        <v>0</v>
      </c>
      <c r="BC45" s="6">
        <v>0</v>
      </c>
      <c r="BD45" s="6">
        <v>1</v>
      </c>
      <c r="BE45" s="6">
        <v>0</v>
      </c>
      <c r="BF45" s="6">
        <v>0</v>
      </c>
      <c r="BG45" s="6">
        <v>0</v>
      </c>
      <c r="BH45" s="6">
        <v>1</v>
      </c>
      <c r="BI45" s="6">
        <v>0</v>
      </c>
      <c r="BJ45" s="6">
        <v>0</v>
      </c>
      <c r="BK45" s="6">
        <v>0</v>
      </c>
      <c r="BL45" s="6">
        <v>0</v>
      </c>
      <c r="BM45" s="6">
        <v>1</v>
      </c>
      <c r="BN45" s="6">
        <f t="shared" si="3"/>
        <v>7</v>
      </c>
      <c r="BO45" s="3">
        <v>1</v>
      </c>
      <c r="BS45" s="3">
        <f t="shared" si="2"/>
        <v>7</v>
      </c>
    </row>
    <row r="46" spans="2:71" ht="24" customHeight="1" x14ac:dyDescent="0.25">
      <c r="B46" s="6">
        <v>61215</v>
      </c>
      <c r="D46" s="10" t="s">
        <v>184</v>
      </c>
      <c r="E46" s="50">
        <v>382914</v>
      </c>
      <c r="F46" s="26" t="s">
        <v>185</v>
      </c>
      <c r="G46" s="9" t="s">
        <v>184</v>
      </c>
      <c r="H46" s="6" t="s">
        <v>4</v>
      </c>
      <c r="I46" s="6" t="s">
        <v>4</v>
      </c>
      <c r="J46" s="6" t="s">
        <v>4</v>
      </c>
      <c r="K46" s="6" t="s">
        <v>4</v>
      </c>
      <c r="L46" s="6" t="s">
        <v>3</v>
      </c>
      <c r="M46" s="6" t="s">
        <v>3</v>
      </c>
      <c r="N46" s="6" t="s">
        <v>4</v>
      </c>
      <c r="O46" s="23">
        <v>1</v>
      </c>
      <c r="P46" s="23"/>
      <c r="Q46" s="24"/>
      <c r="R46" s="23">
        <v>1</v>
      </c>
      <c r="S46" s="6" t="s">
        <v>642</v>
      </c>
      <c r="T46" s="23"/>
      <c r="U46" s="23"/>
      <c r="V46" s="6" t="s">
        <v>73</v>
      </c>
      <c r="W46" s="6" t="s">
        <v>642</v>
      </c>
      <c r="X46" s="6" t="s">
        <v>642</v>
      </c>
      <c r="Y46" s="6" t="s">
        <v>642</v>
      </c>
      <c r="Z46" s="6">
        <v>0</v>
      </c>
      <c r="AA46" s="6">
        <v>0</v>
      </c>
      <c r="AB46" s="6">
        <v>0</v>
      </c>
      <c r="AC46" s="20">
        <v>1</v>
      </c>
      <c r="AD46" s="6">
        <v>0</v>
      </c>
      <c r="AF46" s="10" t="s">
        <v>184</v>
      </c>
      <c r="AG46" t="s">
        <v>642</v>
      </c>
      <c r="AH46" s="3"/>
      <c r="AI46" s="6">
        <v>0</v>
      </c>
      <c r="AJ46" s="6">
        <v>0</v>
      </c>
      <c r="AM46" s="6">
        <v>0</v>
      </c>
      <c r="AN46" s="6">
        <v>0</v>
      </c>
      <c r="AO46" s="6">
        <v>1</v>
      </c>
      <c r="AP46" s="6">
        <v>0</v>
      </c>
      <c r="AQ46" s="6">
        <v>0</v>
      </c>
      <c r="AR46" s="6">
        <v>0</v>
      </c>
      <c r="AS46" s="6">
        <v>1</v>
      </c>
      <c r="AT46" s="6">
        <v>0</v>
      </c>
      <c r="AU46" s="6">
        <v>0</v>
      </c>
      <c r="AV46" s="6">
        <v>0</v>
      </c>
      <c r="AW46" s="6">
        <v>1</v>
      </c>
      <c r="AX46" s="6">
        <v>0</v>
      </c>
      <c r="AY46" s="6">
        <v>0</v>
      </c>
      <c r="AZ46" s="6">
        <v>0</v>
      </c>
      <c r="BA46" s="6">
        <v>1</v>
      </c>
      <c r="BB46" s="6">
        <v>0</v>
      </c>
      <c r="BC46" s="6">
        <v>0</v>
      </c>
      <c r="BD46" s="6">
        <v>1</v>
      </c>
      <c r="BE46" s="6">
        <v>0</v>
      </c>
      <c r="BF46" s="6">
        <v>0</v>
      </c>
      <c r="BG46" s="6">
        <v>0</v>
      </c>
      <c r="BH46" s="6">
        <v>1</v>
      </c>
      <c r="BI46" s="6">
        <v>0</v>
      </c>
      <c r="BJ46" s="6">
        <v>0</v>
      </c>
      <c r="BK46" s="6">
        <v>0</v>
      </c>
      <c r="BL46" s="6">
        <v>0</v>
      </c>
      <c r="BM46" s="6">
        <v>1</v>
      </c>
      <c r="BN46" s="6">
        <f t="shared" si="3"/>
        <v>7</v>
      </c>
      <c r="BO46" s="3">
        <v>1</v>
      </c>
      <c r="BS46" s="3">
        <f t="shared" si="2"/>
        <v>7</v>
      </c>
    </row>
    <row r="47" spans="2:71" ht="24" customHeight="1" x14ac:dyDescent="0.25">
      <c r="B47" s="6">
        <v>61215</v>
      </c>
      <c r="D47" s="10" t="s">
        <v>186</v>
      </c>
      <c r="E47" s="3">
        <v>12131107</v>
      </c>
      <c r="F47" s="26" t="s">
        <v>187</v>
      </c>
      <c r="G47" s="9" t="s">
        <v>186</v>
      </c>
      <c r="H47" s="6" t="s">
        <v>3</v>
      </c>
      <c r="I47" s="6" t="s">
        <v>4</v>
      </c>
      <c r="J47" s="6" t="s">
        <v>2</v>
      </c>
      <c r="K47" s="6" t="s">
        <v>2</v>
      </c>
      <c r="L47" s="6" t="s">
        <v>3</v>
      </c>
      <c r="M47" s="6" t="s">
        <v>3</v>
      </c>
      <c r="N47" s="6" t="s">
        <v>3</v>
      </c>
      <c r="O47" s="23">
        <v>1</v>
      </c>
      <c r="P47" s="23"/>
      <c r="Q47" s="24"/>
      <c r="R47" s="23">
        <v>1</v>
      </c>
      <c r="S47" s="6" t="s">
        <v>642</v>
      </c>
      <c r="T47" s="23"/>
      <c r="U47" s="23"/>
      <c r="V47" s="6" t="s">
        <v>73</v>
      </c>
      <c r="W47" s="6" t="s">
        <v>642</v>
      </c>
      <c r="X47" s="6" t="s">
        <v>642</v>
      </c>
      <c r="Y47" s="6" t="s">
        <v>642</v>
      </c>
      <c r="Z47" s="7">
        <v>1</v>
      </c>
      <c r="AA47" s="6">
        <v>0</v>
      </c>
      <c r="AB47" s="6">
        <v>1</v>
      </c>
      <c r="AC47" s="20">
        <v>0</v>
      </c>
      <c r="AD47" s="6">
        <v>1</v>
      </c>
      <c r="AF47" s="15" t="s">
        <v>186</v>
      </c>
      <c r="AG47" t="s">
        <v>642</v>
      </c>
      <c r="AH47" s="25"/>
      <c r="AI47" s="7"/>
      <c r="AJ47" s="7">
        <v>1</v>
      </c>
      <c r="AM47" s="6">
        <v>0</v>
      </c>
      <c r="AN47" s="6">
        <v>1</v>
      </c>
      <c r="AO47" s="6">
        <v>0</v>
      </c>
      <c r="AP47" s="6">
        <v>0</v>
      </c>
      <c r="AQ47" s="6">
        <v>0</v>
      </c>
      <c r="AR47" s="6">
        <v>0</v>
      </c>
      <c r="AS47" s="6">
        <v>1</v>
      </c>
      <c r="AT47" s="6">
        <v>0</v>
      </c>
      <c r="AU47" s="6">
        <v>1</v>
      </c>
      <c r="AV47" s="6">
        <v>0</v>
      </c>
      <c r="AW47" s="6">
        <v>0</v>
      </c>
      <c r="AX47" s="6">
        <v>0</v>
      </c>
      <c r="AY47" s="6">
        <v>1</v>
      </c>
      <c r="AZ47" s="6">
        <v>0</v>
      </c>
      <c r="BA47" s="6">
        <v>0</v>
      </c>
      <c r="BB47" s="6">
        <v>0</v>
      </c>
      <c r="BC47" s="6">
        <v>0</v>
      </c>
      <c r="BD47" s="6">
        <v>1</v>
      </c>
      <c r="BE47" s="6">
        <v>0</v>
      </c>
      <c r="BF47" s="6">
        <v>0</v>
      </c>
      <c r="BG47" s="6">
        <v>0</v>
      </c>
      <c r="BH47" s="6">
        <v>1</v>
      </c>
      <c r="BI47" s="6">
        <v>0</v>
      </c>
      <c r="BJ47" s="6">
        <v>0</v>
      </c>
      <c r="BK47" s="6">
        <v>0</v>
      </c>
      <c r="BL47" s="6">
        <v>1</v>
      </c>
      <c r="BM47" s="6">
        <v>0</v>
      </c>
      <c r="BN47" s="6">
        <f t="shared" si="3"/>
        <v>7</v>
      </c>
      <c r="BO47" s="3">
        <v>1</v>
      </c>
      <c r="BS47" s="3">
        <f t="shared" si="2"/>
        <v>7</v>
      </c>
    </row>
    <row r="48" spans="2:71" ht="36" customHeight="1" x14ac:dyDescent="0.25">
      <c r="B48" s="6">
        <v>61215</v>
      </c>
      <c r="D48" s="10" t="s">
        <v>188</v>
      </c>
      <c r="E48" s="3">
        <v>861118</v>
      </c>
      <c r="F48" s="26" t="s">
        <v>189</v>
      </c>
      <c r="G48" s="9" t="s">
        <v>188</v>
      </c>
      <c r="H48" s="6" t="s">
        <v>4</v>
      </c>
      <c r="I48" s="6" t="s">
        <v>4</v>
      </c>
      <c r="J48" s="6" t="s">
        <v>4</v>
      </c>
      <c r="K48" s="6" t="s">
        <v>3</v>
      </c>
      <c r="L48" s="6" t="s">
        <v>3</v>
      </c>
      <c r="M48" s="6" t="s">
        <v>3</v>
      </c>
      <c r="N48" s="6" t="s">
        <v>4</v>
      </c>
      <c r="O48" s="23">
        <v>1</v>
      </c>
      <c r="P48" s="23"/>
      <c r="Q48" s="24"/>
      <c r="R48" s="23">
        <v>1</v>
      </c>
      <c r="S48" s="6" t="s">
        <v>642</v>
      </c>
      <c r="T48" s="23"/>
      <c r="U48" s="23"/>
      <c r="V48" s="6" t="s">
        <v>73</v>
      </c>
      <c r="W48" s="6" t="s">
        <v>642</v>
      </c>
      <c r="X48" s="6" t="s">
        <v>642</v>
      </c>
      <c r="Y48" s="6" t="s">
        <v>642</v>
      </c>
      <c r="Z48" s="7">
        <v>0</v>
      </c>
      <c r="AA48" s="6">
        <v>0</v>
      </c>
      <c r="AB48" s="6">
        <v>0</v>
      </c>
      <c r="AC48" s="20">
        <v>1</v>
      </c>
      <c r="AD48" s="6">
        <v>0</v>
      </c>
      <c r="AF48" s="15" t="s">
        <v>188</v>
      </c>
      <c r="AG48" t="s">
        <v>642</v>
      </c>
      <c r="AI48" s="7">
        <v>0</v>
      </c>
      <c r="AJ48" s="7">
        <v>0</v>
      </c>
      <c r="AM48" s="6">
        <v>0</v>
      </c>
      <c r="AN48" s="6">
        <v>0</v>
      </c>
      <c r="AO48" s="6">
        <v>1</v>
      </c>
      <c r="AP48" s="6">
        <v>0</v>
      </c>
      <c r="AQ48" s="6">
        <v>0</v>
      </c>
      <c r="AR48" s="6">
        <v>0</v>
      </c>
      <c r="AS48" s="6">
        <v>1</v>
      </c>
      <c r="AT48" s="6">
        <v>0</v>
      </c>
      <c r="AU48" s="6">
        <v>0</v>
      </c>
      <c r="AV48" s="6">
        <v>0</v>
      </c>
      <c r="AW48" s="6">
        <v>1</v>
      </c>
      <c r="AX48" s="6">
        <v>0</v>
      </c>
      <c r="AY48" s="6">
        <v>0</v>
      </c>
      <c r="AZ48" s="6">
        <v>1</v>
      </c>
      <c r="BA48" s="6">
        <v>0</v>
      </c>
      <c r="BB48" s="6">
        <v>0</v>
      </c>
      <c r="BC48" s="6">
        <v>0</v>
      </c>
      <c r="BD48" s="6">
        <v>1</v>
      </c>
      <c r="BE48" s="6">
        <v>0</v>
      </c>
      <c r="BF48" s="6">
        <v>0</v>
      </c>
      <c r="BG48" s="6">
        <v>0</v>
      </c>
      <c r="BH48" s="6">
        <v>1</v>
      </c>
      <c r="BI48" s="6">
        <v>0</v>
      </c>
      <c r="BJ48" s="6">
        <v>0</v>
      </c>
      <c r="BK48" s="6">
        <v>0</v>
      </c>
      <c r="BL48" s="6">
        <v>0</v>
      </c>
      <c r="BM48" s="6">
        <v>1</v>
      </c>
      <c r="BN48" s="6">
        <f t="shared" si="3"/>
        <v>7</v>
      </c>
      <c r="BO48" s="3">
        <v>1</v>
      </c>
      <c r="BS48" s="3">
        <f t="shared" si="2"/>
        <v>7</v>
      </c>
    </row>
    <row r="49" spans="2:71" ht="24" customHeight="1" x14ac:dyDescent="0.25">
      <c r="B49" s="6">
        <v>61215</v>
      </c>
      <c r="D49" s="10" t="s">
        <v>190</v>
      </c>
      <c r="E49" s="3">
        <v>9719718</v>
      </c>
      <c r="F49" s="26" t="s">
        <v>191</v>
      </c>
      <c r="G49" s="9" t="s">
        <v>190</v>
      </c>
      <c r="H49" s="6" t="s">
        <v>3</v>
      </c>
      <c r="I49" s="6" t="s">
        <v>3</v>
      </c>
      <c r="J49" s="6" t="s">
        <v>4</v>
      </c>
      <c r="K49" s="6" t="s">
        <v>3</v>
      </c>
      <c r="L49" s="6" t="s">
        <v>3</v>
      </c>
      <c r="M49" s="6" t="s">
        <v>3</v>
      </c>
      <c r="N49" s="6" t="s">
        <v>3</v>
      </c>
      <c r="O49" s="23">
        <v>1</v>
      </c>
      <c r="P49" s="23"/>
      <c r="Q49" s="24"/>
      <c r="R49" s="23">
        <v>1</v>
      </c>
      <c r="S49" s="6" t="s">
        <v>642</v>
      </c>
      <c r="T49" s="23"/>
      <c r="U49" s="23"/>
      <c r="V49" s="6" t="s">
        <v>73</v>
      </c>
      <c r="W49" s="6" t="s">
        <v>642</v>
      </c>
      <c r="X49" s="6" t="s">
        <v>642</v>
      </c>
      <c r="Y49" s="6" t="s">
        <v>642</v>
      </c>
      <c r="Z49" s="7">
        <v>1</v>
      </c>
      <c r="AA49" s="6">
        <v>0</v>
      </c>
      <c r="AB49" s="6">
        <v>1</v>
      </c>
      <c r="AC49" s="20">
        <v>0</v>
      </c>
      <c r="AD49" s="6">
        <v>1</v>
      </c>
      <c r="AF49" s="15" t="s">
        <v>190</v>
      </c>
      <c r="AG49" t="s">
        <v>642</v>
      </c>
      <c r="AH49" s="25"/>
      <c r="AI49" s="7">
        <v>1</v>
      </c>
      <c r="AJ49" s="7">
        <v>1</v>
      </c>
      <c r="AM49" s="6">
        <v>0</v>
      </c>
      <c r="AN49" s="6">
        <v>1</v>
      </c>
      <c r="AO49" s="6">
        <v>0</v>
      </c>
      <c r="AP49" s="6">
        <v>0</v>
      </c>
      <c r="AQ49" s="6">
        <v>0</v>
      </c>
      <c r="AR49" s="6">
        <v>1</v>
      </c>
      <c r="AS49" s="6">
        <v>0</v>
      </c>
      <c r="AT49" s="6">
        <v>0</v>
      </c>
      <c r="AU49" s="6">
        <v>0</v>
      </c>
      <c r="AV49" s="6">
        <v>0</v>
      </c>
      <c r="AW49" s="6">
        <v>1</v>
      </c>
      <c r="AX49" s="6">
        <v>0</v>
      </c>
      <c r="AY49" s="6">
        <v>0</v>
      </c>
      <c r="AZ49" s="6">
        <v>1</v>
      </c>
      <c r="BA49" s="6">
        <v>0</v>
      </c>
      <c r="BB49" s="6">
        <v>0</v>
      </c>
      <c r="BC49" s="6">
        <v>0</v>
      </c>
      <c r="BD49" s="6">
        <v>1</v>
      </c>
      <c r="BE49" s="6">
        <v>0</v>
      </c>
      <c r="BF49" s="6">
        <v>0</v>
      </c>
      <c r="BG49" s="6">
        <v>0</v>
      </c>
      <c r="BH49" s="6">
        <v>1</v>
      </c>
      <c r="BI49" s="6">
        <v>0</v>
      </c>
      <c r="BJ49" s="6">
        <v>0</v>
      </c>
      <c r="BK49" s="6">
        <v>0</v>
      </c>
      <c r="BL49" s="6">
        <v>1</v>
      </c>
      <c r="BM49" s="6">
        <v>0</v>
      </c>
      <c r="BN49" s="6">
        <f t="shared" si="3"/>
        <v>7</v>
      </c>
      <c r="BO49" s="3">
        <v>1</v>
      </c>
      <c r="BS49" s="3">
        <f t="shared" si="2"/>
        <v>7</v>
      </c>
    </row>
    <row r="50" spans="2:71" ht="24" customHeight="1" x14ac:dyDescent="0.25">
      <c r="B50" s="6">
        <v>61215</v>
      </c>
      <c r="D50" s="10" t="s">
        <v>192</v>
      </c>
      <c r="E50" s="4">
        <v>20085547</v>
      </c>
      <c r="F50" s="26" t="s">
        <v>193</v>
      </c>
      <c r="G50" s="9" t="s">
        <v>192</v>
      </c>
      <c r="H50" s="6" t="s">
        <v>3</v>
      </c>
      <c r="I50" s="6" t="s">
        <v>3</v>
      </c>
      <c r="J50" s="6" t="s">
        <v>3</v>
      </c>
      <c r="K50" s="6" t="s">
        <v>3</v>
      </c>
      <c r="L50" s="6" t="s">
        <v>3</v>
      </c>
      <c r="M50" s="6" t="s">
        <v>3</v>
      </c>
      <c r="N50" s="6" t="s">
        <v>3</v>
      </c>
      <c r="O50" s="23">
        <v>1</v>
      </c>
      <c r="P50" s="23"/>
      <c r="Q50" s="24"/>
      <c r="R50" s="23">
        <v>1</v>
      </c>
      <c r="S50" s="6" t="s">
        <v>642</v>
      </c>
      <c r="T50" s="23"/>
      <c r="U50" s="23"/>
      <c r="V50" s="6" t="s">
        <v>73</v>
      </c>
      <c r="W50" s="6" t="s">
        <v>642</v>
      </c>
      <c r="X50" s="6" t="s">
        <v>642</v>
      </c>
      <c r="Y50" s="6" t="s">
        <v>642</v>
      </c>
      <c r="Z50" s="6">
        <v>1</v>
      </c>
      <c r="AA50" s="6">
        <v>0</v>
      </c>
      <c r="AB50" s="6">
        <v>1</v>
      </c>
      <c r="AC50" s="20">
        <v>0</v>
      </c>
      <c r="AD50" s="6">
        <v>1</v>
      </c>
      <c r="AF50" s="10" t="s">
        <v>192</v>
      </c>
      <c r="AG50" t="s">
        <v>642</v>
      </c>
      <c r="AH50" s="25"/>
      <c r="AI50" s="6">
        <v>1</v>
      </c>
      <c r="AJ50" s="6">
        <v>1</v>
      </c>
      <c r="AM50" s="6">
        <v>0</v>
      </c>
      <c r="AN50" s="6">
        <v>1</v>
      </c>
      <c r="AO50" s="6">
        <v>0</v>
      </c>
      <c r="AP50" s="6">
        <v>0</v>
      </c>
      <c r="AQ50" s="6">
        <v>0</v>
      </c>
      <c r="AR50" s="6">
        <v>1</v>
      </c>
      <c r="AS50" s="6">
        <v>0</v>
      </c>
      <c r="AT50" s="6">
        <v>0</v>
      </c>
      <c r="AU50" s="6">
        <v>0</v>
      </c>
      <c r="AV50" s="6">
        <v>1</v>
      </c>
      <c r="AW50" s="6">
        <v>0</v>
      </c>
      <c r="AX50" s="6">
        <v>0</v>
      </c>
      <c r="AY50" s="6">
        <v>0</v>
      </c>
      <c r="AZ50" s="6">
        <v>1</v>
      </c>
      <c r="BA50" s="6">
        <v>0</v>
      </c>
      <c r="BB50" s="6">
        <v>0</v>
      </c>
      <c r="BC50" s="6">
        <v>0</v>
      </c>
      <c r="BD50" s="6">
        <v>1</v>
      </c>
      <c r="BE50" s="6">
        <v>0</v>
      </c>
      <c r="BF50" s="6">
        <v>0</v>
      </c>
      <c r="BG50" s="6">
        <v>0</v>
      </c>
      <c r="BH50" s="6">
        <v>1</v>
      </c>
      <c r="BI50" s="6">
        <v>0</v>
      </c>
      <c r="BJ50" s="6">
        <v>0</v>
      </c>
      <c r="BK50" s="6">
        <v>0</v>
      </c>
      <c r="BL50" s="6">
        <v>1</v>
      </c>
      <c r="BM50" s="6">
        <v>0</v>
      </c>
      <c r="BN50" s="6">
        <f t="shared" si="3"/>
        <v>7</v>
      </c>
      <c r="BO50" s="3">
        <v>1</v>
      </c>
      <c r="BS50" s="3">
        <f t="shared" si="2"/>
        <v>7</v>
      </c>
    </row>
    <row r="51" spans="2:71" ht="42" customHeight="1" x14ac:dyDescent="0.25">
      <c r="B51" s="6">
        <v>61215</v>
      </c>
      <c r="D51" s="10" t="s">
        <v>194</v>
      </c>
      <c r="E51" s="34">
        <v>320809</v>
      </c>
      <c r="F51" s="26" t="s">
        <v>195</v>
      </c>
      <c r="G51" s="9" t="s">
        <v>194</v>
      </c>
      <c r="H51" s="6" t="s">
        <v>4</v>
      </c>
      <c r="I51" s="6" t="s">
        <v>4</v>
      </c>
      <c r="J51" s="6" t="s">
        <v>4</v>
      </c>
      <c r="K51" s="6" t="s">
        <v>4</v>
      </c>
      <c r="L51" s="6" t="s">
        <v>3</v>
      </c>
      <c r="M51" s="6" t="s">
        <v>3</v>
      </c>
      <c r="N51" s="6" t="s">
        <v>4</v>
      </c>
      <c r="O51" s="23">
        <v>1</v>
      </c>
      <c r="P51" s="23"/>
      <c r="Q51" s="24"/>
      <c r="R51" s="23">
        <v>1</v>
      </c>
      <c r="S51" s="6" t="s">
        <v>642</v>
      </c>
      <c r="T51" s="23"/>
      <c r="U51" s="23"/>
      <c r="V51" s="6" t="s">
        <v>73</v>
      </c>
      <c r="W51" s="6" t="s">
        <v>642</v>
      </c>
      <c r="X51" s="6" t="s">
        <v>642</v>
      </c>
      <c r="Y51" s="6" t="s">
        <v>642</v>
      </c>
      <c r="Z51" s="6">
        <v>0</v>
      </c>
      <c r="AA51" s="6">
        <v>0</v>
      </c>
      <c r="AB51" s="6">
        <v>0</v>
      </c>
      <c r="AC51" s="20">
        <v>1</v>
      </c>
      <c r="AD51" s="6">
        <v>0</v>
      </c>
      <c r="AE51" s="3" t="s">
        <v>196</v>
      </c>
      <c r="AF51" s="10" t="s">
        <v>194</v>
      </c>
      <c r="AG51" t="s">
        <v>642</v>
      </c>
      <c r="AH51" s="3"/>
      <c r="AI51" s="6">
        <v>0</v>
      </c>
      <c r="AJ51" s="6">
        <v>0</v>
      </c>
      <c r="AM51" s="6">
        <v>0</v>
      </c>
      <c r="AN51" s="6">
        <v>0</v>
      </c>
      <c r="AO51" s="6">
        <v>1</v>
      </c>
      <c r="AP51" s="6">
        <v>0</v>
      </c>
      <c r="AQ51" s="6">
        <v>0</v>
      </c>
      <c r="AR51" s="6">
        <v>0</v>
      </c>
      <c r="AS51" s="6">
        <v>1</v>
      </c>
      <c r="AT51" s="6">
        <v>0</v>
      </c>
      <c r="AU51" s="6">
        <v>0</v>
      </c>
      <c r="AV51" s="6">
        <v>0</v>
      </c>
      <c r="AW51" s="6">
        <v>1</v>
      </c>
      <c r="AX51" s="6">
        <v>0</v>
      </c>
      <c r="AY51" s="6">
        <v>0</v>
      </c>
      <c r="AZ51" s="6">
        <v>0</v>
      </c>
      <c r="BA51" s="6">
        <v>1</v>
      </c>
      <c r="BB51" s="6">
        <v>0</v>
      </c>
      <c r="BC51" s="6">
        <v>0</v>
      </c>
      <c r="BD51" s="6">
        <v>1</v>
      </c>
      <c r="BE51" s="6">
        <v>0</v>
      </c>
      <c r="BF51" s="6">
        <v>0</v>
      </c>
      <c r="BG51" s="6">
        <v>0</v>
      </c>
      <c r="BH51" s="6">
        <v>1</v>
      </c>
      <c r="BI51" s="6">
        <v>0</v>
      </c>
      <c r="BJ51" s="6">
        <v>0</v>
      </c>
      <c r="BK51" s="6">
        <v>0</v>
      </c>
      <c r="BL51" s="6">
        <v>0</v>
      </c>
      <c r="BM51" s="6">
        <v>1</v>
      </c>
      <c r="BN51" s="6">
        <f t="shared" si="3"/>
        <v>7</v>
      </c>
      <c r="BO51" s="3">
        <v>1</v>
      </c>
      <c r="BS51" s="3">
        <f t="shared" si="2"/>
        <v>7</v>
      </c>
    </row>
    <row r="52" spans="2:71" ht="24" customHeight="1" x14ac:dyDescent="0.25">
      <c r="B52" s="6">
        <v>61215</v>
      </c>
      <c r="D52" s="10" t="s">
        <v>197</v>
      </c>
      <c r="E52" s="3">
        <v>11575336</v>
      </c>
      <c r="F52" s="26" t="s">
        <v>198</v>
      </c>
      <c r="G52" s="9" t="s">
        <v>197</v>
      </c>
      <c r="H52" s="6" t="s">
        <v>4</v>
      </c>
      <c r="I52" s="6" t="s">
        <v>4</v>
      </c>
      <c r="J52" s="6" t="s">
        <v>3</v>
      </c>
      <c r="K52" s="6" t="s">
        <v>4</v>
      </c>
      <c r="L52" s="6" t="s">
        <v>3</v>
      </c>
      <c r="M52" s="6" t="s">
        <v>3</v>
      </c>
      <c r="N52" s="6" t="s">
        <v>4</v>
      </c>
      <c r="O52" s="23">
        <v>1</v>
      </c>
      <c r="P52" s="23"/>
      <c r="Q52" s="24"/>
      <c r="R52" s="23">
        <v>1</v>
      </c>
      <c r="S52" s="6" t="s">
        <v>642</v>
      </c>
      <c r="T52" s="23"/>
      <c r="U52" s="23"/>
      <c r="V52" s="6" t="s">
        <v>73</v>
      </c>
      <c r="W52" s="6" t="s">
        <v>642</v>
      </c>
      <c r="X52" s="6" t="s">
        <v>642</v>
      </c>
      <c r="Y52" s="6" t="s">
        <v>642</v>
      </c>
      <c r="Z52" s="7">
        <v>0</v>
      </c>
      <c r="AA52" s="6">
        <v>0</v>
      </c>
      <c r="AB52" s="6">
        <v>1</v>
      </c>
      <c r="AC52" s="20">
        <v>0</v>
      </c>
      <c r="AD52" s="6">
        <v>0</v>
      </c>
      <c r="AF52" s="15" t="s">
        <v>197</v>
      </c>
      <c r="AG52" t="s">
        <v>642</v>
      </c>
      <c r="AH52" s="3"/>
      <c r="AI52" s="7">
        <v>1</v>
      </c>
      <c r="AJ52" s="7">
        <v>0</v>
      </c>
      <c r="AM52" s="6">
        <v>0</v>
      </c>
      <c r="AN52" s="6">
        <v>0</v>
      </c>
      <c r="AO52" s="6">
        <v>1</v>
      </c>
      <c r="AP52" s="6">
        <v>0</v>
      </c>
      <c r="AQ52" s="6">
        <v>0</v>
      </c>
      <c r="AR52" s="6">
        <v>0</v>
      </c>
      <c r="AS52" s="6">
        <v>1</v>
      </c>
      <c r="AT52" s="6">
        <v>0</v>
      </c>
      <c r="AU52" s="6">
        <v>0</v>
      </c>
      <c r="AV52" s="6">
        <v>1</v>
      </c>
      <c r="AW52" s="6">
        <v>0</v>
      </c>
      <c r="AX52" s="6">
        <v>0</v>
      </c>
      <c r="AY52" s="6">
        <v>0</v>
      </c>
      <c r="AZ52" s="6">
        <v>0</v>
      </c>
      <c r="BA52" s="6">
        <v>1</v>
      </c>
      <c r="BB52" s="6">
        <v>0</v>
      </c>
      <c r="BC52" s="6">
        <v>0</v>
      </c>
      <c r="BD52" s="6">
        <v>1</v>
      </c>
      <c r="BE52" s="6">
        <v>0</v>
      </c>
      <c r="BF52" s="6">
        <v>0</v>
      </c>
      <c r="BG52" s="6">
        <v>0</v>
      </c>
      <c r="BH52" s="6">
        <v>1</v>
      </c>
      <c r="BI52" s="6">
        <v>0</v>
      </c>
      <c r="BJ52" s="6">
        <v>0</v>
      </c>
      <c r="BK52" s="6">
        <v>0</v>
      </c>
      <c r="BL52" s="6">
        <v>0</v>
      </c>
      <c r="BM52" s="6">
        <v>1</v>
      </c>
      <c r="BN52" s="6">
        <f t="shared" si="3"/>
        <v>7</v>
      </c>
      <c r="BO52" s="3">
        <v>1</v>
      </c>
      <c r="BS52" s="3">
        <f t="shared" si="2"/>
        <v>7</v>
      </c>
    </row>
    <row r="53" spans="2:71" ht="24" customHeight="1" x14ac:dyDescent="0.25">
      <c r="B53" s="6">
        <v>61215</v>
      </c>
      <c r="D53" s="10" t="s">
        <v>199</v>
      </c>
      <c r="E53" s="4">
        <v>12883406</v>
      </c>
      <c r="F53" s="26" t="s">
        <v>200</v>
      </c>
      <c r="G53" s="27" t="s">
        <v>199</v>
      </c>
      <c r="H53" s="6" t="s">
        <v>3</v>
      </c>
      <c r="I53" s="6" t="s">
        <v>4</v>
      </c>
      <c r="J53" s="6" t="s">
        <v>4</v>
      </c>
      <c r="K53" s="6" t="s">
        <v>4</v>
      </c>
      <c r="L53" s="6" t="s">
        <v>3</v>
      </c>
      <c r="M53" s="6" t="s">
        <v>3</v>
      </c>
      <c r="N53" s="6" t="s">
        <v>4</v>
      </c>
      <c r="O53" s="23">
        <v>1</v>
      </c>
      <c r="P53" s="23"/>
      <c r="Q53" s="24"/>
      <c r="R53" s="23">
        <v>1</v>
      </c>
      <c r="S53" s="6" t="s">
        <v>642</v>
      </c>
      <c r="T53" s="23"/>
      <c r="U53" s="23"/>
      <c r="V53" s="6" t="s">
        <v>73</v>
      </c>
      <c r="W53" s="6" t="s">
        <v>642</v>
      </c>
      <c r="X53" s="6" t="s">
        <v>642</v>
      </c>
      <c r="Y53" s="6" t="s">
        <v>642</v>
      </c>
      <c r="Z53" s="6">
        <v>0</v>
      </c>
      <c r="AA53" s="6">
        <v>0</v>
      </c>
      <c r="AB53" s="6">
        <v>1</v>
      </c>
      <c r="AC53" s="20">
        <v>0</v>
      </c>
      <c r="AD53" s="6">
        <v>0</v>
      </c>
      <c r="AF53" s="10" t="s">
        <v>201</v>
      </c>
      <c r="AG53" t="s">
        <v>642</v>
      </c>
      <c r="AH53" s="25"/>
      <c r="AI53" s="6">
        <v>1</v>
      </c>
      <c r="AJ53" s="6">
        <v>0</v>
      </c>
      <c r="AM53" s="6">
        <v>0</v>
      </c>
      <c r="AN53" s="6">
        <v>1</v>
      </c>
      <c r="AO53" s="6">
        <v>0</v>
      </c>
      <c r="AP53" s="6">
        <v>0</v>
      </c>
      <c r="AQ53" s="6">
        <v>0</v>
      </c>
      <c r="AR53" s="6">
        <v>0</v>
      </c>
      <c r="AS53" s="6">
        <v>1</v>
      </c>
      <c r="AT53" s="6">
        <v>0</v>
      </c>
      <c r="AU53" s="6">
        <v>0</v>
      </c>
      <c r="AV53" s="6">
        <v>0</v>
      </c>
      <c r="AW53" s="6">
        <v>1</v>
      </c>
      <c r="AX53" s="6">
        <v>0</v>
      </c>
      <c r="AY53" s="6">
        <v>0</v>
      </c>
      <c r="AZ53" s="6">
        <v>0</v>
      </c>
      <c r="BA53" s="6">
        <v>1</v>
      </c>
      <c r="BB53" s="6">
        <v>0</v>
      </c>
      <c r="BC53" s="6">
        <v>0</v>
      </c>
      <c r="BD53" s="6">
        <v>1</v>
      </c>
      <c r="BE53" s="6">
        <v>0</v>
      </c>
      <c r="BF53" s="6">
        <v>0</v>
      </c>
      <c r="BG53" s="6">
        <v>0</v>
      </c>
      <c r="BH53" s="6">
        <v>1</v>
      </c>
      <c r="BI53" s="6">
        <v>0</v>
      </c>
      <c r="BJ53" s="6">
        <v>0</v>
      </c>
      <c r="BK53" s="6">
        <v>0</v>
      </c>
      <c r="BL53" s="6">
        <v>0</v>
      </c>
      <c r="BM53" s="6">
        <v>1</v>
      </c>
      <c r="BN53" s="6">
        <f t="shared" si="3"/>
        <v>7</v>
      </c>
      <c r="BO53" s="3">
        <v>1</v>
      </c>
      <c r="BS53" s="3">
        <f t="shared" si="2"/>
        <v>7</v>
      </c>
    </row>
    <row r="54" spans="2:71" ht="24" customHeight="1" x14ac:dyDescent="0.25">
      <c r="B54" s="6">
        <v>61215</v>
      </c>
      <c r="D54" s="10" t="s">
        <v>202</v>
      </c>
      <c r="E54" s="4">
        <v>7199331</v>
      </c>
      <c r="F54" s="26" t="s">
        <v>203</v>
      </c>
      <c r="G54" s="9" t="s">
        <v>202</v>
      </c>
      <c r="H54" s="6" t="s">
        <v>3</v>
      </c>
      <c r="I54" s="6" t="s">
        <v>4</v>
      </c>
      <c r="J54" s="6" t="s">
        <v>3</v>
      </c>
      <c r="K54" s="6" t="s">
        <v>4</v>
      </c>
      <c r="L54" s="6" t="s">
        <v>3</v>
      </c>
      <c r="M54" s="6" t="s">
        <v>3</v>
      </c>
      <c r="N54" s="6" t="s">
        <v>4</v>
      </c>
      <c r="O54" s="23">
        <v>1</v>
      </c>
      <c r="P54" s="23"/>
      <c r="Q54" s="24"/>
      <c r="R54" s="23">
        <v>1</v>
      </c>
      <c r="S54" s="6" t="s">
        <v>642</v>
      </c>
      <c r="T54" s="23"/>
      <c r="U54" s="23"/>
      <c r="V54" s="6" t="s">
        <v>73</v>
      </c>
      <c r="W54" s="6" t="s">
        <v>642</v>
      </c>
      <c r="X54" s="6" t="s">
        <v>642</v>
      </c>
      <c r="Y54" s="6" t="s">
        <v>642</v>
      </c>
      <c r="Z54" s="6">
        <v>1</v>
      </c>
      <c r="AA54" s="6">
        <v>0</v>
      </c>
      <c r="AB54" s="6">
        <v>1</v>
      </c>
      <c r="AC54" s="20">
        <v>0</v>
      </c>
      <c r="AD54" s="6">
        <v>1</v>
      </c>
      <c r="AF54" s="10" t="s">
        <v>202</v>
      </c>
      <c r="AG54" t="s">
        <v>642</v>
      </c>
      <c r="AH54" s="22"/>
      <c r="AI54" s="6">
        <v>1</v>
      </c>
      <c r="AJ54" s="6">
        <v>1</v>
      </c>
      <c r="AM54" s="6">
        <v>0</v>
      </c>
      <c r="AN54" s="6">
        <v>1</v>
      </c>
      <c r="AO54" s="6">
        <v>0</v>
      </c>
      <c r="AP54" s="6">
        <v>0</v>
      </c>
      <c r="AQ54" s="6">
        <v>0</v>
      </c>
      <c r="AR54" s="6">
        <v>0</v>
      </c>
      <c r="AS54" s="6">
        <v>1</v>
      </c>
      <c r="AT54" s="6">
        <v>0</v>
      </c>
      <c r="AU54" s="6">
        <v>0</v>
      </c>
      <c r="AV54" s="6">
        <v>1</v>
      </c>
      <c r="AW54" s="6">
        <v>0</v>
      </c>
      <c r="AX54" s="6">
        <v>0</v>
      </c>
      <c r="AY54" s="6">
        <v>0</v>
      </c>
      <c r="AZ54" s="6">
        <v>0</v>
      </c>
      <c r="BA54" s="6">
        <v>1</v>
      </c>
      <c r="BB54" s="6">
        <v>0</v>
      </c>
      <c r="BC54" s="6">
        <v>0</v>
      </c>
      <c r="BD54" s="6">
        <v>1</v>
      </c>
      <c r="BE54" s="6">
        <v>0</v>
      </c>
      <c r="BF54" s="6">
        <v>0</v>
      </c>
      <c r="BG54" s="6">
        <v>0</v>
      </c>
      <c r="BH54" s="6">
        <v>1</v>
      </c>
      <c r="BI54" s="6">
        <v>0</v>
      </c>
      <c r="BJ54" s="6">
        <v>0</v>
      </c>
      <c r="BK54" s="6">
        <v>0</v>
      </c>
      <c r="BL54" s="6">
        <v>0</v>
      </c>
      <c r="BM54" s="6">
        <v>1</v>
      </c>
      <c r="BN54" s="6">
        <f t="shared" si="3"/>
        <v>7</v>
      </c>
      <c r="BO54" s="3">
        <v>1</v>
      </c>
      <c r="BS54" s="3">
        <f t="shared" si="2"/>
        <v>7</v>
      </c>
    </row>
    <row r="55" spans="2:71" ht="24" customHeight="1" x14ac:dyDescent="0.25">
      <c r="B55" s="6">
        <v>61215</v>
      </c>
      <c r="D55" s="10" t="s">
        <v>204</v>
      </c>
      <c r="E55" s="3">
        <v>7614642</v>
      </c>
      <c r="F55" s="26" t="s">
        <v>205</v>
      </c>
      <c r="G55" s="9" t="s">
        <v>204</v>
      </c>
      <c r="H55" s="6" t="s">
        <v>3</v>
      </c>
      <c r="I55" s="6" t="s">
        <v>4</v>
      </c>
      <c r="J55" s="6" t="s">
        <v>4</v>
      </c>
      <c r="K55" s="6" t="s">
        <v>4</v>
      </c>
      <c r="L55" s="6" t="s">
        <v>3</v>
      </c>
      <c r="M55" s="6" t="s">
        <v>3</v>
      </c>
      <c r="N55" s="6" t="s">
        <v>4</v>
      </c>
      <c r="O55" s="23">
        <v>1</v>
      </c>
      <c r="P55" s="23"/>
      <c r="Q55" s="24"/>
      <c r="R55" s="23">
        <v>1</v>
      </c>
      <c r="S55" s="6" t="s">
        <v>642</v>
      </c>
      <c r="T55" s="23"/>
      <c r="U55" s="23"/>
      <c r="V55" s="6" t="s">
        <v>73</v>
      </c>
      <c r="W55" s="6" t="s">
        <v>642</v>
      </c>
      <c r="X55" s="6" t="s">
        <v>642</v>
      </c>
      <c r="Y55" s="6" t="s">
        <v>642</v>
      </c>
      <c r="Z55" s="7">
        <v>0</v>
      </c>
      <c r="AA55" s="6">
        <v>0</v>
      </c>
      <c r="AB55" s="6">
        <v>0</v>
      </c>
      <c r="AC55" s="20">
        <v>1</v>
      </c>
      <c r="AD55" s="6">
        <v>0</v>
      </c>
      <c r="AF55" s="15" t="s">
        <v>204</v>
      </c>
      <c r="AG55" t="s">
        <v>642</v>
      </c>
      <c r="AH55" s="3"/>
      <c r="AI55" s="7"/>
      <c r="AJ55" s="7">
        <v>0</v>
      </c>
      <c r="AM55" s="6">
        <v>0</v>
      </c>
      <c r="AN55" s="6">
        <v>1</v>
      </c>
      <c r="AO55" s="6">
        <v>0</v>
      </c>
      <c r="AP55" s="6">
        <v>0</v>
      </c>
      <c r="AQ55" s="6">
        <v>0</v>
      </c>
      <c r="AR55" s="6">
        <v>0</v>
      </c>
      <c r="AS55" s="6">
        <v>1</v>
      </c>
      <c r="AT55" s="6">
        <v>0</v>
      </c>
      <c r="AU55" s="6">
        <v>0</v>
      </c>
      <c r="AV55" s="6">
        <v>0</v>
      </c>
      <c r="AW55" s="6">
        <v>1</v>
      </c>
      <c r="AX55" s="6">
        <v>0</v>
      </c>
      <c r="AY55" s="6">
        <v>0</v>
      </c>
      <c r="AZ55" s="6">
        <v>0</v>
      </c>
      <c r="BA55" s="6">
        <v>1</v>
      </c>
      <c r="BB55" s="6">
        <v>0</v>
      </c>
      <c r="BC55" s="6">
        <v>0</v>
      </c>
      <c r="BD55" s="6">
        <v>1</v>
      </c>
      <c r="BE55" s="6">
        <v>0</v>
      </c>
      <c r="BF55" s="6">
        <v>0</v>
      </c>
      <c r="BG55" s="6">
        <v>0</v>
      </c>
      <c r="BH55" s="6">
        <v>1</v>
      </c>
      <c r="BI55" s="6">
        <v>0</v>
      </c>
      <c r="BJ55" s="6">
        <v>0</v>
      </c>
      <c r="BK55" s="6">
        <v>0</v>
      </c>
      <c r="BL55" s="6">
        <v>0</v>
      </c>
      <c r="BM55" s="6">
        <v>1</v>
      </c>
      <c r="BN55" s="6">
        <f t="shared" si="3"/>
        <v>7</v>
      </c>
      <c r="BO55" s="3">
        <v>1</v>
      </c>
      <c r="BS55" s="3">
        <f t="shared" si="2"/>
        <v>7</v>
      </c>
    </row>
    <row r="56" spans="2:71" ht="24" customHeight="1" x14ac:dyDescent="0.25">
      <c r="B56" s="6">
        <v>61215</v>
      </c>
      <c r="D56" s="10" t="s">
        <v>206</v>
      </c>
      <c r="E56" s="65">
        <v>11771598</v>
      </c>
      <c r="F56" s="26" t="s">
        <v>207</v>
      </c>
      <c r="G56" s="9" t="s">
        <v>206</v>
      </c>
      <c r="H56" s="6" t="s">
        <v>3</v>
      </c>
      <c r="I56" s="6" t="s">
        <v>3</v>
      </c>
      <c r="J56" s="6" t="s">
        <v>2</v>
      </c>
      <c r="K56" s="6" t="s">
        <v>3</v>
      </c>
      <c r="L56" s="6" t="s">
        <v>3</v>
      </c>
      <c r="M56" s="6" t="s">
        <v>3</v>
      </c>
      <c r="N56" s="6" t="s">
        <v>3</v>
      </c>
      <c r="O56" s="23">
        <v>1</v>
      </c>
      <c r="P56" s="23"/>
      <c r="Q56" s="24"/>
      <c r="R56" s="23">
        <v>1</v>
      </c>
      <c r="S56" s="6" t="s">
        <v>642</v>
      </c>
      <c r="T56" s="23"/>
      <c r="U56" s="23"/>
      <c r="V56" s="6" t="s">
        <v>73</v>
      </c>
      <c r="W56" s="6" t="s">
        <v>642</v>
      </c>
      <c r="X56" s="6" t="s">
        <v>642</v>
      </c>
      <c r="Y56" s="6" t="s">
        <v>642</v>
      </c>
      <c r="Z56" s="6">
        <v>1</v>
      </c>
      <c r="AA56" s="6">
        <v>0</v>
      </c>
      <c r="AB56" s="6">
        <v>1</v>
      </c>
      <c r="AC56" s="20">
        <v>0</v>
      </c>
      <c r="AD56" s="6">
        <v>1</v>
      </c>
      <c r="AF56" s="10" t="s">
        <v>206</v>
      </c>
      <c r="AG56" t="s">
        <v>642</v>
      </c>
      <c r="AH56" s="25"/>
      <c r="AI56" s="6">
        <v>1</v>
      </c>
      <c r="AJ56" s="6">
        <v>1</v>
      </c>
      <c r="AM56" s="6">
        <v>0</v>
      </c>
      <c r="AN56" s="6">
        <v>1</v>
      </c>
      <c r="AO56" s="6">
        <v>0</v>
      </c>
      <c r="AP56" s="6">
        <v>0</v>
      </c>
      <c r="AQ56" s="6">
        <v>0</v>
      </c>
      <c r="AR56" s="6">
        <v>1</v>
      </c>
      <c r="AS56" s="6">
        <v>0</v>
      </c>
      <c r="AT56" s="6">
        <v>0</v>
      </c>
      <c r="AU56" s="6">
        <v>1</v>
      </c>
      <c r="AV56" s="6">
        <v>0</v>
      </c>
      <c r="AW56" s="6">
        <v>0</v>
      </c>
      <c r="AX56" s="6">
        <v>0</v>
      </c>
      <c r="AY56" s="6">
        <v>0</v>
      </c>
      <c r="AZ56" s="6">
        <v>1</v>
      </c>
      <c r="BA56" s="6">
        <v>0</v>
      </c>
      <c r="BB56" s="6">
        <v>0</v>
      </c>
      <c r="BC56" s="6">
        <v>0</v>
      </c>
      <c r="BD56" s="6">
        <v>1</v>
      </c>
      <c r="BE56" s="6">
        <v>0</v>
      </c>
      <c r="BF56" s="6">
        <v>0</v>
      </c>
      <c r="BG56" s="6">
        <v>0</v>
      </c>
      <c r="BH56" s="6">
        <v>1</v>
      </c>
      <c r="BI56" s="6">
        <v>0</v>
      </c>
      <c r="BJ56" s="6">
        <v>0</v>
      </c>
      <c r="BK56" s="6">
        <v>0</v>
      </c>
      <c r="BL56" s="6">
        <v>1</v>
      </c>
      <c r="BM56" s="6">
        <v>0</v>
      </c>
      <c r="BN56" s="6">
        <f t="shared" si="3"/>
        <v>7</v>
      </c>
      <c r="BO56" s="3">
        <v>1</v>
      </c>
      <c r="BS56" s="3">
        <f t="shared" si="2"/>
        <v>7</v>
      </c>
    </row>
    <row r="57" spans="2:71" ht="24" customHeight="1" x14ac:dyDescent="0.25">
      <c r="B57" s="6">
        <v>61215</v>
      </c>
      <c r="D57" s="10" t="s">
        <v>208</v>
      </c>
      <c r="E57" s="3">
        <v>3344947</v>
      </c>
      <c r="F57" s="26" t="s">
        <v>209</v>
      </c>
      <c r="G57" s="9" t="s">
        <v>208</v>
      </c>
      <c r="H57" s="6" t="s">
        <v>4</v>
      </c>
      <c r="I57" s="6" t="s">
        <v>4</v>
      </c>
      <c r="J57" s="6" t="s">
        <v>4</v>
      </c>
      <c r="K57" s="6" t="s">
        <v>4</v>
      </c>
      <c r="L57" s="6" t="s">
        <v>3</v>
      </c>
      <c r="M57" s="6" t="s">
        <v>3</v>
      </c>
      <c r="N57" s="6" t="s">
        <v>4</v>
      </c>
      <c r="O57" s="23">
        <v>1</v>
      </c>
      <c r="P57" s="23"/>
      <c r="Q57" s="24"/>
      <c r="R57" s="23">
        <v>1</v>
      </c>
      <c r="S57" s="6" t="s">
        <v>642</v>
      </c>
      <c r="T57" s="23"/>
      <c r="U57" s="23"/>
      <c r="V57" s="6" t="s">
        <v>73</v>
      </c>
      <c r="W57" s="6" t="s">
        <v>642</v>
      </c>
      <c r="X57" s="6" t="s">
        <v>642</v>
      </c>
      <c r="Y57" s="6" t="s">
        <v>642</v>
      </c>
      <c r="Z57" s="6">
        <v>0</v>
      </c>
      <c r="AA57" s="6">
        <v>0</v>
      </c>
      <c r="AB57" s="6">
        <v>0</v>
      </c>
      <c r="AC57" s="20">
        <v>1</v>
      </c>
      <c r="AD57" s="6">
        <v>0</v>
      </c>
      <c r="AF57" s="15" t="s">
        <v>208</v>
      </c>
      <c r="AG57" t="s">
        <v>642</v>
      </c>
      <c r="AH57" s="3"/>
      <c r="AI57" s="6">
        <v>0</v>
      </c>
      <c r="AJ57" s="6">
        <v>0</v>
      </c>
      <c r="AM57" s="6">
        <v>0</v>
      </c>
      <c r="AN57" s="6">
        <v>0</v>
      </c>
      <c r="AO57" s="6">
        <v>1</v>
      </c>
      <c r="AP57" s="6">
        <v>0</v>
      </c>
      <c r="AQ57" s="6">
        <v>0</v>
      </c>
      <c r="AR57" s="6">
        <v>0</v>
      </c>
      <c r="AS57" s="6">
        <v>1</v>
      </c>
      <c r="AT57" s="6">
        <v>0</v>
      </c>
      <c r="AU57" s="6">
        <v>0</v>
      </c>
      <c r="AV57" s="6">
        <v>0</v>
      </c>
      <c r="AW57" s="6">
        <v>1</v>
      </c>
      <c r="AX57" s="6">
        <v>0</v>
      </c>
      <c r="AY57" s="6">
        <v>0</v>
      </c>
      <c r="AZ57" s="6">
        <v>0</v>
      </c>
      <c r="BA57" s="6">
        <v>1</v>
      </c>
      <c r="BB57" s="6">
        <v>0</v>
      </c>
      <c r="BC57" s="6">
        <v>0</v>
      </c>
      <c r="BD57" s="6">
        <v>1</v>
      </c>
      <c r="BE57" s="6">
        <v>0</v>
      </c>
      <c r="BF57" s="6">
        <v>0</v>
      </c>
      <c r="BG57" s="6">
        <v>0</v>
      </c>
      <c r="BH57" s="6">
        <v>1</v>
      </c>
      <c r="BI57" s="6">
        <v>0</v>
      </c>
      <c r="BJ57" s="6">
        <v>0</v>
      </c>
      <c r="BK57" s="6">
        <v>0</v>
      </c>
      <c r="BL57" s="6">
        <v>0</v>
      </c>
      <c r="BM57" s="6">
        <v>1</v>
      </c>
      <c r="BN57" s="6">
        <f t="shared" si="3"/>
        <v>7</v>
      </c>
      <c r="BO57" s="3">
        <v>1</v>
      </c>
      <c r="BS57" s="3">
        <f t="shared" si="2"/>
        <v>7</v>
      </c>
    </row>
    <row r="58" spans="2:71" ht="24" customHeight="1" x14ac:dyDescent="0.25">
      <c r="B58" s="6">
        <v>61215</v>
      </c>
      <c r="D58" s="10" t="s">
        <v>210</v>
      </c>
      <c r="E58" s="3">
        <v>10695905</v>
      </c>
      <c r="F58" s="26" t="s">
        <v>211</v>
      </c>
      <c r="G58" s="9" t="s">
        <v>210</v>
      </c>
      <c r="H58" s="6" t="s">
        <v>3</v>
      </c>
      <c r="I58" s="6" t="s">
        <v>4</v>
      </c>
      <c r="J58" s="6" t="s">
        <v>4</v>
      </c>
      <c r="K58" s="6" t="s">
        <v>3</v>
      </c>
      <c r="L58" s="6" t="s">
        <v>3</v>
      </c>
      <c r="M58" s="6" t="s">
        <v>3</v>
      </c>
      <c r="N58" s="6" t="s">
        <v>4</v>
      </c>
      <c r="O58" s="23">
        <v>1</v>
      </c>
      <c r="P58" s="23"/>
      <c r="Q58" s="24"/>
      <c r="R58" s="23">
        <v>1</v>
      </c>
      <c r="S58" s="6" t="s">
        <v>642</v>
      </c>
      <c r="T58" s="23"/>
      <c r="U58" s="23"/>
      <c r="V58" s="6" t="s">
        <v>73</v>
      </c>
      <c r="W58" s="6" t="s">
        <v>642</v>
      </c>
      <c r="X58" s="6" t="s">
        <v>642</v>
      </c>
      <c r="Y58" s="6" t="s">
        <v>642</v>
      </c>
      <c r="Z58" s="7">
        <v>0</v>
      </c>
      <c r="AA58" s="6">
        <v>0</v>
      </c>
      <c r="AB58" s="6">
        <v>1</v>
      </c>
      <c r="AC58" s="20">
        <v>0</v>
      </c>
      <c r="AD58" s="6">
        <v>0</v>
      </c>
      <c r="AF58" s="15" t="s">
        <v>210</v>
      </c>
      <c r="AG58" t="s">
        <v>642</v>
      </c>
      <c r="AH58" s="3"/>
      <c r="AI58" s="7">
        <v>0</v>
      </c>
      <c r="AJ58" s="7">
        <v>0</v>
      </c>
      <c r="AM58" s="6">
        <v>0</v>
      </c>
      <c r="AN58" s="6">
        <v>1</v>
      </c>
      <c r="AO58" s="6">
        <v>0</v>
      </c>
      <c r="AP58" s="6">
        <v>0</v>
      </c>
      <c r="AQ58" s="6">
        <v>0</v>
      </c>
      <c r="AR58" s="6">
        <v>0</v>
      </c>
      <c r="AS58" s="6">
        <v>1</v>
      </c>
      <c r="AT58" s="6">
        <v>0</v>
      </c>
      <c r="AU58" s="6">
        <v>0</v>
      </c>
      <c r="AV58" s="6">
        <v>0</v>
      </c>
      <c r="AW58" s="6">
        <v>1</v>
      </c>
      <c r="AX58" s="6">
        <v>0</v>
      </c>
      <c r="AY58" s="6">
        <v>0</v>
      </c>
      <c r="AZ58" s="6">
        <v>1</v>
      </c>
      <c r="BA58" s="6">
        <v>0</v>
      </c>
      <c r="BB58" s="6">
        <v>0</v>
      </c>
      <c r="BC58" s="6">
        <v>0</v>
      </c>
      <c r="BD58" s="6">
        <v>1</v>
      </c>
      <c r="BE58" s="6">
        <v>0</v>
      </c>
      <c r="BF58" s="6">
        <v>0</v>
      </c>
      <c r="BG58" s="6">
        <v>0</v>
      </c>
      <c r="BH58" s="6">
        <v>1</v>
      </c>
      <c r="BI58" s="6">
        <v>0</v>
      </c>
      <c r="BJ58" s="6">
        <v>0</v>
      </c>
      <c r="BK58" s="6">
        <v>0</v>
      </c>
      <c r="BL58" s="6">
        <v>0</v>
      </c>
      <c r="BM58" s="6">
        <v>1</v>
      </c>
      <c r="BN58" s="6">
        <f t="shared" si="3"/>
        <v>7</v>
      </c>
      <c r="BO58" s="3">
        <v>1</v>
      </c>
      <c r="BS58" s="3">
        <f t="shared" si="2"/>
        <v>7</v>
      </c>
    </row>
    <row r="59" spans="2:71" ht="24" customHeight="1" x14ac:dyDescent="0.25">
      <c r="B59" s="6">
        <v>61215</v>
      </c>
      <c r="D59" s="10" t="s">
        <v>212</v>
      </c>
      <c r="E59" s="3">
        <v>18500609</v>
      </c>
      <c r="F59" s="26" t="s">
        <v>213</v>
      </c>
      <c r="G59" s="9" t="s">
        <v>212</v>
      </c>
      <c r="H59" s="6" t="s">
        <v>3</v>
      </c>
      <c r="I59" s="6" t="s">
        <v>3</v>
      </c>
      <c r="J59" s="6" t="s">
        <v>3</v>
      </c>
      <c r="K59" s="6" t="s">
        <v>3</v>
      </c>
      <c r="L59" s="6" t="s">
        <v>3</v>
      </c>
      <c r="M59" s="6" t="s">
        <v>3</v>
      </c>
      <c r="N59" s="6" t="s">
        <v>3</v>
      </c>
      <c r="O59" s="23">
        <v>1</v>
      </c>
      <c r="P59" s="23"/>
      <c r="Q59" s="24"/>
      <c r="R59" s="23">
        <v>1</v>
      </c>
      <c r="S59" s="6" t="s">
        <v>642</v>
      </c>
      <c r="T59" s="23"/>
      <c r="U59" s="23"/>
      <c r="V59" s="6" t="s">
        <v>73</v>
      </c>
      <c r="W59" s="6" t="s">
        <v>642</v>
      </c>
      <c r="X59" s="6" t="s">
        <v>642</v>
      </c>
      <c r="Y59" s="6" t="s">
        <v>642</v>
      </c>
      <c r="Z59" s="7">
        <v>1</v>
      </c>
      <c r="AA59" s="6">
        <v>0</v>
      </c>
      <c r="AB59" s="6">
        <v>1</v>
      </c>
      <c r="AC59" s="20">
        <v>0</v>
      </c>
      <c r="AD59" s="6">
        <v>1</v>
      </c>
      <c r="AF59" s="15" t="s">
        <v>212</v>
      </c>
      <c r="AG59" t="s">
        <v>642</v>
      </c>
      <c r="AH59" s="25"/>
      <c r="AI59" s="7">
        <v>1</v>
      </c>
      <c r="AJ59" s="7">
        <v>1</v>
      </c>
      <c r="AM59" s="6">
        <v>0</v>
      </c>
      <c r="AN59" s="6">
        <v>1</v>
      </c>
      <c r="AO59" s="6">
        <v>0</v>
      </c>
      <c r="AP59" s="6">
        <v>0</v>
      </c>
      <c r="AQ59" s="6">
        <v>0</v>
      </c>
      <c r="AR59" s="6">
        <v>1</v>
      </c>
      <c r="AS59" s="6">
        <v>0</v>
      </c>
      <c r="AT59" s="6">
        <v>0</v>
      </c>
      <c r="AU59" s="6">
        <v>0</v>
      </c>
      <c r="AV59" s="6">
        <v>1</v>
      </c>
      <c r="AW59" s="6">
        <v>0</v>
      </c>
      <c r="AX59" s="6">
        <v>0</v>
      </c>
      <c r="AY59" s="6">
        <v>0</v>
      </c>
      <c r="AZ59" s="6">
        <v>1</v>
      </c>
      <c r="BA59" s="6">
        <v>0</v>
      </c>
      <c r="BB59" s="6">
        <v>0</v>
      </c>
      <c r="BC59" s="6">
        <v>0</v>
      </c>
      <c r="BD59" s="6">
        <v>1</v>
      </c>
      <c r="BE59" s="6">
        <v>0</v>
      </c>
      <c r="BF59" s="6">
        <v>0</v>
      </c>
      <c r="BG59" s="6">
        <v>0</v>
      </c>
      <c r="BH59" s="6">
        <v>1</v>
      </c>
      <c r="BI59" s="6">
        <v>0</v>
      </c>
      <c r="BJ59" s="6">
        <v>0</v>
      </c>
      <c r="BK59" s="6">
        <v>0</v>
      </c>
      <c r="BL59" s="6">
        <v>1</v>
      </c>
      <c r="BM59" s="6">
        <v>0</v>
      </c>
      <c r="BN59" s="6">
        <f t="shared" si="3"/>
        <v>7</v>
      </c>
      <c r="BO59" s="3">
        <v>1</v>
      </c>
      <c r="BS59" s="3">
        <f t="shared" si="2"/>
        <v>7</v>
      </c>
    </row>
    <row r="60" spans="2:71" ht="36.75" customHeight="1" x14ac:dyDescent="0.25">
      <c r="B60" s="6">
        <v>61215</v>
      </c>
      <c r="D60" s="10" t="s">
        <v>214</v>
      </c>
      <c r="E60" s="3">
        <v>7984314</v>
      </c>
      <c r="F60" s="26" t="s">
        <v>215</v>
      </c>
      <c r="G60" s="27" t="s">
        <v>216</v>
      </c>
      <c r="H60" s="6" t="s">
        <v>4</v>
      </c>
      <c r="I60" s="6" t="s">
        <v>4</v>
      </c>
      <c r="J60" s="6" t="s">
        <v>4</v>
      </c>
      <c r="K60" s="6" t="s">
        <v>4</v>
      </c>
      <c r="L60" s="6" t="s">
        <v>3</v>
      </c>
      <c r="M60" s="6" t="s">
        <v>3</v>
      </c>
      <c r="N60" s="6" t="s">
        <v>4</v>
      </c>
      <c r="O60" s="23">
        <v>1</v>
      </c>
      <c r="P60" s="23"/>
      <c r="Q60" s="24"/>
      <c r="R60" s="23">
        <v>1</v>
      </c>
      <c r="S60" s="6" t="s">
        <v>642</v>
      </c>
      <c r="T60" s="23"/>
      <c r="U60" s="23"/>
      <c r="V60" s="6" t="s">
        <v>73</v>
      </c>
      <c r="W60" s="6" t="s">
        <v>642</v>
      </c>
      <c r="X60" s="6" t="s">
        <v>642</v>
      </c>
      <c r="Y60" s="6" t="s">
        <v>642</v>
      </c>
      <c r="Z60" s="6">
        <v>0</v>
      </c>
      <c r="AA60" s="6">
        <v>0</v>
      </c>
      <c r="AB60" s="6">
        <v>0</v>
      </c>
      <c r="AC60" s="20">
        <v>1</v>
      </c>
      <c r="AD60" s="6">
        <v>0</v>
      </c>
      <c r="AF60" s="10" t="s">
        <v>214</v>
      </c>
      <c r="AG60" t="s">
        <v>642</v>
      </c>
      <c r="AH60" s="3"/>
      <c r="AI60" s="6">
        <v>1</v>
      </c>
      <c r="AJ60" s="6">
        <v>1</v>
      </c>
      <c r="AM60" s="6">
        <v>0</v>
      </c>
      <c r="AN60" s="6">
        <v>0</v>
      </c>
      <c r="AO60" s="6">
        <v>1</v>
      </c>
      <c r="AP60" s="6">
        <v>0</v>
      </c>
      <c r="AQ60" s="6">
        <v>0</v>
      </c>
      <c r="AR60" s="6">
        <v>0</v>
      </c>
      <c r="AS60" s="6">
        <v>1</v>
      </c>
      <c r="AT60" s="6">
        <v>0</v>
      </c>
      <c r="AU60" s="6">
        <v>0</v>
      </c>
      <c r="AV60" s="6">
        <v>0</v>
      </c>
      <c r="AW60" s="6">
        <v>1</v>
      </c>
      <c r="AX60" s="6">
        <v>0</v>
      </c>
      <c r="AY60" s="6">
        <v>0</v>
      </c>
      <c r="AZ60" s="6">
        <v>0</v>
      </c>
      <c r="BA60" s="6">
        <v>1</v>
      </c>
      <c r="BB60" s="6">
        <v>0</v>
      </c>
      <c r="BC60" s="6">
        <v>0</v>
      </c>
      <c r="BD60" s="6">
        <v>1</v>
      </c>
      <c r="BE60" s="6">
        <v>0</v>
      </c>
      <c r="BF60" s="6">
        <v>0</v>
      </c>
      <c r="BG60" s="6">
        <v>0</v>
      </c>
      <c r="BH60" s="6">
        <v>1</v>
      </c>
      <c r="BI60" s="6">
        <v>0</v>
      </c>
      <c r="BJ60" s="6">
        <v>0</v>
      </c>
      <c r="BK60" s="6">
        <v>0</v>
      </c>
      <c r="BL60" s="6">
        <v>0</v>
      </c>
      <c r="BM60" s="6">
        <v>1</v>
      </c>
      <c r="BN60" s="6">
        <f t="shared" ref="BN60:BN91" si="4">SUM(AM60:BM60)</f>
        <v>7</v>
      </c>
      <c r="BO60" s="3">
        <v>1</v>
      </c>
      <c r="BS60" s="3">
        <f t="shared" si="2"/>
        <v>7</v>
      </c>
    </row>
    <row r="61" spans="2:71" ht="24" customHeight="1" x14ac:dyDescent="0.25">
      <c r="B61" s="6">
        <v>61215</v>
      </c>
      <c r="D61" s="10" t="s">
        <v>217</v>
      </c>
      <c r="E61" s="3">
        <v>19526158</v>
      </c>
      <c r="F61" s="26" t="s">
        <v>218</v>
      </c>
      <c r="G61" s="9" t="s">
        <v>217</v>
      </c>
      <c r="H61" s="6" t="s">
        <v>3</v>
      </c>
      <c r="I61" s="6" t="s">
        <v>4</v>
      </c>
      <c r="J61" s="6" t="s">
        <v>4</v>
      </c>
      <c r="K61" s="6" t="s">
        <v>3</v>
      </c>
      <c r="L61" s="6" t="s">
        <v>3</v>
      </c>
      <c r="M61" s="6" t="s">
        <v>3</v>
      </c>
      <c r="N61" s="6" t="s">
        <v>4</v>
      </c>
      <c r="O61" s="23">
        <v>1</v>
      </c>
      <c r="P61" s="23"/>
      <c r="Q61" s="24"/>
      <c r="R61" s="23">
        <v>1</v>
      </c>
      <c r="S61" s="6" t="s">
        <v>642</v>
      </c>
      <c r="T61" s="23"/>
      <c r="U61" s="23"/>
      <c r="V61" s="6" t="s">
        <v>73</v>
      </c>
      <c r="W61" s="6" t="s">
        <v>642</v>
      </c>
      <c r="X61" s="6" t="s">
        <v>642</v>
      </c>
      <c r="Y61" s="6" t="s">
        <v>642</v>
      </c>
      <c r="Z61" s="6">
        <v>0</v>
      </c>
      <c r="AA61" s="6">
        <v>0</v>
      </c>
      <c r="AB61" s="6">
        <v>1</v>
      </c>
      <c r="AC61" s="20">
        <v>0</v>
      </c>
      <c r="AD61" s="6">
        <v>0</v>
      </c>
      <c r="AF61" s="10" t="s">
        <v>217</v>
      </c>
      <c r="AG61" t="s">
        <v>642</v>
      </c>
      <c r="AH61" s="3"/>
      <c r="AI61" s="6">
        <v>0</v>
      </c>
      <c r="AJ61" s="6">
        <v>0</v>
      </c>
      <c r="AM61" s="6">
        <v>0</v>
      </c>
      <c r="AN61" s="6">
        <v>1</v>
      </c>
      <c r="AO61" s="6">
        <v>0</v>
      </c>
      <c r="AP61" s="6">
        <v>0</v>
      </c>
      <c r="AQ61" s="6">
        <v>0</v>
      </c>
      <c r="AR61" s="6">
        <v>0</v>
      </c>
      <c r="AS61" s="6">
        <v>1</v>
      </c>
      <c r="AT61" s="6">
        <v>0</v>
      </c>
      <c r="AU61" s="6">
        <v>0</v>
      </c>
      <c r="AV61" s="6">
        <v>0</v>
      </c>
      <c r="AW61" s="6">
        <v>1</v>
      </c>
      <c r="AX61" s="6">
        <v>0</v>
      </c>
      <c r="AY61" s="6">
        <v>0</v>
      </c>
      <c r="AZ61" s="6">
        <v>1</v>
      </c>
      <c r="BA61" s="6">
        <v>0</v>
      </c>
      <c r="BB61" s="6">
        <v>0</v>
      </c>
      <c r="BC61" s="6">
        <v>0</v>
      </c>
      <c r="BD61" s="6">
        <v>1</v>
      </c>
      <c r="BE61" s="6">
        <v>0</v>
      </c>
      <c r="BF61" s="6">
        <v>0</v>
      </c>
      <c r="BG61" s="6">
        <v>0</v>
      </c>
      <c r="BH61" s="6">
        <v>1</v>
      </c>
      <c r="BI61" s="6">
        <v>0</v>
      </c>
      <c r="BJ61" s="6">
        <v>0</v>
      </c>
      <c r="BK61" s="6">
        <v>0</v>
      </c>
      <c r="BL61" s="6">
        <v>0</v>
      </c>
      <c r="BM61" s="6">
        <v>1</v>
      </c>
      <c r="BN61" s="6">
        <f t="shared" si="4"/>
        <v>7</v>
      </c>
      <c r="BO61" s="3">
        <v>1</v>
      </c>
      <c r="BS61" s="3">
        <f t="shared" si="2"/>
        <v>7</v>
      </c>
    </row>
    <row r="62" spans="2:71" ht="24" customHeight="1" x14ac:dyDescent="0.25">
      <c r="B62" s="6">
        <v>61215</v>
      </c>
      <c r="D62" s="10" t="s">
        <v>219</v>
      </c>
      <c r="E62" s="3">
        <v>11103174</v>
      </c>
      <c r="F62" s="26" t="s">
        <v>220</v>
      </c>
      <c r="G62" s="9" t="s">
        <v>219</v>
      </c>
      <c r="H62" s="6" t="s">
        <v>3</v>
      </c>
      <c r="I62" s="6" t="s">
        <v>3</v>
      </c>
      <c r="J62" s="6" t="s">
        <v>2</v>
      </c>
      <c r="K62" s="6" t="s">
        <v>3</v>
      </c>
      <c r="L62" s="6" t="s">
        <v>3</v>
      </c>
      <c r="M62" s="6" t="s">
        <v>3</v>
      </c>
      <c r="N62" s="6" t="s">
        <v>3</v>
      </c>
      <c r="O62" s="23">
        <v>1</v>
      </c>
      <c r="P62" s="23"/>
      <c r="Q62" s="24"/>
      <c r="R62" s="23">
        <v>1</v>
      </c>
      <c r="S62" s="6" t="s">
        <v>642</v>
      </c>
      <c r="T62" s="23"/>
      <c r="U62" s="23"/>
      <c r="V62" s="6" t="s">
        <v>73</v>
      </c>
      <c r="W62" s="6" t="s">
        <v>642</v>
      </c>
      <c r="X62" s="6" t="s">
        <v>642</v>
      </c>
      <c r="Y62" s="6" t="s">
        <v>642</v>
      </c>
      <c r="Z62" s="6">
        <v>1</v>
      </c>
      <c r="AA62" s="6">
        <v>0</v>
      </c>
      <c r="AB62" s="6">
        <v>1</v>
      </c>
      <c r="AC62" s="20">
        <v>0</v>
      </c>
      <c r="AD62" s="6">
        <v>1</v>
      </c>
      <c r="AF62" s="10" t="s">
        <v>219</v>
      </c>
      <c r="AG62" t="s">
        <v>642</v>
      </c>
      <c r="AH62" s="25"/>
      <c r="AJ62" s="6">
        <v>1</v>
      </c>
      <c r="AM62" s="6">
        <v>0</v>
      </c>
      <c r="AN62" s="6">
        <v>1</v>
      </c>
      <c r="AO62" s="6">
        <v>0</v>
      </c>
      <c r="AP62" s="6">
        <v>0</v>
      </c>
      <c r="AQ62" s="6">
        <v>0</v>
      </c>
      <c r="AR62" s="6">
        <v>1</v>
      </c>
      <c r="AS62" s="6">
        <v>0</v>
      </c>
      <c r="AT62" s="6">
        <v>0</v>
      </c>
      <c r="AU62" s="6">
        <v>1</v>
      </c>
      <c r="AV62" s="6">
        <v>0</v>
      </c>
      <c r="AW62" s="6">
        <v>0</v>
      </c>
      <c r="AX62" s="6">
        <v>0</v>
      </c>
      <c r="AY62" s="6">
        <v>0</v>
      </c>
      <c r="AZ62" s="6">
        <v>1</v>
      </c>
      <c r="BA62" s="6">
        <v>0</v>
      </c>
      <c r="BB62" s="6">
        <v>0</v>
      </c>
      <c r="BC62" s="6">
        <v>0</v>
      </c>
      <c r="BD62" s="6">
        <v>1</v>
      </c>
      <c r="BE62" s="6">
        <v>0</v>
      </c>
      <c r="BF62" s="6">
        <v>0</v>
      </c>
      <c r="BG62" s="6">
        <v>0</v>
      </c>
      <c r="BH62" s="6">
        <v>1</v>
      </c>
      <c r="BI62" s="6">
        <v>0</v>
      </c>
      <c r="BJ62" s="6">
        <v>0</v>
      </c>
      <c r="BK62" s="6">
        <v>0</v>
      </c>
      <c r="BL62" s="6">
        <v>1</v>
      </c>
      <c r="BM62" s="6">
        <v>0</v>
      </c>
      <c r="BN62" s="6">
        <f t="shared" si="4"/>
        <v>7</v>
      </c>
      <c r="BO62" s="3">
        <v>1</v>
      </c>
      <c r="BS62" s="3">
        <f t="shared" si="2"/>
        <v>7</v>
      </c>
    </row>
    <row r="63" spans="2:71" ht="34.5" customHeight="1" x14ac:dyDescent="0.25">
      <c r="B63" s="6">
        <v>61215</v>
      </c>
      <c r="D63" s="10" t="s">
        <v>221</v>
      </c>
      <c r="E63" s="3">
        <v>17991257</v>
      </c>
      <c r="F63" s="26" t="s">
        <v>222</v>
      </c>
      <c r="G63" s="9" t="s">
        <v>221</v>
      </c>
      <c r="H63" s="6" t="s">
        <v>4</v>
      </c>
      <c r="I63" s="6" t="s">
        <v>4</v>
      </c>
      <c r="J63" s="6" t="s">
        <v>2</v>
      </c>
      <c r="K63" s="6" t="s">
        <v>3</v>
      </c>
      <c r="L63" s="6" t="s">
        <v>3</v>
      </c>
      <c r="M63" s="6" t="s">
        <v>3</v>
      </c>
      <c r="N63" s="6" t="s">
        <v>4</v>
      </c>
      <c r="O63" s="23">
        <v>1</v>
      </c>
      <c r="P63" s="23"/>
      <c r="Q63" s="24"/>
      <c r="R63" s="23">
        <v>1</v>
      </c>
      <c r="S63" s="6" t="s">
        <v>642</v>
      </c>
      <c r="T63" s="23"/>
      <c r="U63" s="23"/>
      <c r="V63" s="6" t="s">
        <v>73</v>
      </c>
      <c r="W63" s="6" t="s">
        <v>642</v>
      </c>
      <c r="X63" s="6" t="s">
        <v>642</v>
      </c>
      <c r="Y63" s="6" t="s">
        <v>642</v>
      </c>
      <c r="Z63" s="6">
        <v>0</v>
      </c>
      <c r="AA63" s="6">
        <v>0</v>
      </c>
      <c r="AB63" s="6">
        <v>1</v>
      </c>
      <c r="AC63" s="20">
        <v>0</v>
      </c>
      <c r="AD63" s="6">
        <v>0</v>
      </c>
      <c r="AE63" s="6" t="s">
        <v>223</v>
      </c>
      <c r="AF63" s="10" t="s">
        <v>221</v>
      </c>
      <c r="AG63" t="s">
        <v>642</v>
      </c>
      <c r="AH63" s="3"/>
      <c r="AJ63" s="6">
        <v>0</v>
      </c>
      <c r="AM63" s="6">
        <v>0</v>
      </c>
      <c r="AN63" s="6">
        <v>0</v>
      </c>
      <c r="AO63" s="6">
        <v>1</v>
      </c>
      <c r="AP63" s="6">
        <v>0</v>
      </c>
      <c r="AQ63" s="6">
        <v>0</v>
      </c>
      <c r="AR63" s="6">
        <v>0</v>
      </c>
      <c r="AS63" s="6">
        <v>1</v>
      </c>
      <c r="AT63" s="6">
        <v>0</v>
      </c>
      <c r="AU63" s="6">
        <v>1</v>
      </c>
      <c r="AV63" s="6">
        <v>0</v>
      </c>
      <c r="AW63" s="6">
        <v>0</v>
      </c>
      <c r="AX63" s="6">
        <v>0</v>
      </c>
      <c r="AY63" s="6">
        <v>0</v>
      </c>
      <c r="AZ63" s="6">
        <v>1</v>
      </c>
      <c r="BA63" s="6">
        <v>0</v>
      </c>
      <c r="BB63" s="6">
        <v>0</v>
      </c>
      <c r="BC63" s="6">
        <v>0</v>
      </c>
      <c r="BD63" s="6">
        <v>1</v>
      </c>
      <c r="BE63" s="6">
        <v>0</v>
      </c>
      <c r="BF63" s="6">
        <v>0</v>
      </c>
      <c r="BG63" s="6">
        <v>0</v>
      </c>
      <c r="BH63" s="6">
        <v>1</v>
      </c>
      <c r="BI63" s="6">
        <v>0</v>
      </c>
      <c r="BJ63" s="6">
        <v>0</v>
      </c>
      <c r="BK63" s="6">
        <v>0</v>
      </c>
      <c r="BL63" s="6">
        <v>0</v>
      </c>
      <c r="BM63" s="6">
        <v>1</v>
      </c>
      <c r="BN63" s="6">
        <f t="shared" si="4"/>
        <v>7</v>
      </c>
      <c r="BO63" s="3">
        <v>1</v>
      </c>
      <c r="BS63" s="3">
        <f t="shared" si="2"/>
        <v>7</v>
      </c>
    </row>
    <row r="64" spans="2:71" ht="24" customHeight="1" x14ac:dyDescent="0.25">
      <c r="B64" s="6">
        <v>61215</v>
      </c>
      <c r="D64" s="10" t="s">
        <v>224</v>
      </c>
      <c r="E64" s="3">
        <v>11207468</v>
      </c>
      <c r="F64" s="26" t="s">
        <v>225</v>
      </c>
      <c r="G64" s="9" t="s">
        <v>224</v>
      </c>
      <c r="H64" s="6" t="s">
        <v>4</v>
      </c>
      <c r="I64" s="6" t="s">
        <v>4</v>
      </c>
      <c r="J64" s="6" t="s">
        <v>4</v>
      </c>
      <c r="K64" s="6" t="s">
        <v>3</v>
      </c>
      <c r="L64" s="6" t="s">
        <v>3</v>
      </c>
      <c r="M64" s="6" t="s">
        <v>3</v>
      </c>
      <c r="N64" s="6" t="s">
        <v>4</v>
      </c>
      <c r="O64" s="23">
        <v>1</v>
      </c>
      <c r="P64" s="23"/>
      <c r="Q64" s="24"/>
      <c r="R64" s="23">
        <v>1</v>
      </c>
      <c r="S64" s="6" t="s">
        <v>642</v>
      </c>
      <c r="T64" s="23"/>
      <c r="U64" s="23"/>
      <c r="V64" s="6" t="s">
        <v>73</v>
      </c>
      <c r="W64" s="6" t="s">
        <v>642</v>
      </c>
      <c r="X64" s="6" t="s">
        <v>642</v>
      </c>
      <c r="Y64" s="6" t="s">
        <v>642</v>
      </c>
      <c r="Z64" s="6">
        <v>0</v>
      </c>
      <c r="AA64" s="6">
        <v>0</v>
      </c>
      <c r="AB64" s="6">
        <v>1</v>
      </c>
      <c r="AC64" s="20">
        <v>0</v>
      </c>
      <c r="AD64" s="6">
        <v>0</v>
      </c>
      <c r="AF64" s="10" t="s">
        <v>224</v>
      </c>
      <c r="AG64" t="s">
        <v>642</v>
      </c>
      <c r="AH64" s="3"/>
      <c r="AJ64" s="6">
        <v>0</v>
      </c>
      <c r="AM64" s="6">
        <v>0</v>
      </c>
      <c r="AN64" s="6">
        <v>0</v>
      </c>
      <c r="AO64" s="6">
        <v>1</v>
      </c>
      <c r="AP64" s="6">
        <v>0</v>
      </c>
      <c r="AQ64" s="6">
        <v>0</v>
      </c>
      <c r="AR64" s="6">
        <v>0</v>
      </c>
      <c r="AS64" s="6">
        <v>1</v>
      </c>
      <c r="AT64" s="6">
        <v>0</v>
      </c>
      <c r="AU64" s="6">
        <v>0</v>
      </c>
      <c r="AV64" s="6">
        <v>0</v>
      </c>
      <c r="AW64" s="6">
        <v>1</v>
      </c>
      <c r="AX64" s="6">
        <v>0</v>
      </c>
      <c r="AY64" s="6">
        <v>0</v>
      </c>
      <c r="AZ64" s="6">
        <v>1</v>
      </c>
      <c r="BA64" s="6">
        <v>0</v>
      </c>
      <c r="BB64" s="6">
        <v>0</v>
      </c>
      <c r="BC64" s="6">
        <v>0</v>
      </c>
      <c r="BD64" s="6">
        <v>1</v>
      </c>
      <c r="BE64" s="6">
        <v>0</v>
      </c>
      <c r="BF64" s="6">
        <v>0</v>
      </c>
      <c r="BG64" s="6">
        <v>0</v>
      </c>
      <c r="BH64" s="6">
        <v>1</v>
      </c>
      <c r="BI64" s="6">
        <v>0</v>
      </c>
      <c r="BJ64" s="6">
        <v>0</v>
      </c>
      <c r="BK64" s="6">
        <v>0</v>
      </c>
      <c r="BL64" s="6">
        <v>0</v>
      </c>
      <c r="BM64" s="6">
        <v>1</v>
      </c>
      <c r="BN64" s="6">
        <f t="shared" si="4"/>
        <v>7</v>
      </c>
      <c r="BO64" s="3">
        <v>1</v>
      </c>
      <c r="BS64" s="3">
        <f t="shared" si="2"/>
        <v>7</v>
      </c>
    </row>
    <row r="65" spans="2:71" ht="24" customHeight="1" x14ac:dyDescent="0.25">
      <c r="B65" s="6">
        <v>61215</v>
      </c>
      <c r="D65" s="10" t="s">
        <v>226</v>
      </c>
      <c r="E65" s="3">
        <v>1441867</v>
      </c>
      <c r="F65" s="26" t="s">
        <v>227</v>
      </c>
      <c r="G65" s="9" t="s">
        <v>226</v>
      </c>
      <c r="H65" s="6" t="s">
        <v>4</v>
      </c>
      <c r="I65" s="6" t="s">
        <v>4</v>
      </c>
      <c r="J65" s="6" t="s">
        <v>4</v>
      </c>
      <c r="K65" s="6" t="s">
        <v>4</v>
      </c>
      <c r="L65" s="6" t="s">
        <v>3</v>
      </c>
      <c r="M65" s="6" t="s">
        <v>3</v>
      </c>
      <c r="N65" s="6" t="s">
        <v>4</v>
      </c>
      <c r="O65" s="23">
        <v>1</v>
      </c>
      <c r="P65" s="23"/>
      <c r="Q65" s="24"/>
      <c r="R65" s="23">
        <v>1</v>
      </c>
      <c r="S65" s="6" t="s">
        <v>642</v>
      </c>
      <c r="T65" s="23"/>
      <c r="U65" s="23"/>
      <c r="V65" s="6" t="s">
        <v>73</v>
      </c>
      <c r="W65" s="6" t="s">
        <v>642</v>
      </c>
      <c r="X65" s="6" t="s">
        <v>642</v>
      </c>
      <c r="Y65" s="6" t="s">
        <v>642</v>
      </c>
      <c r="Z65" s="6">
        <v>0</v>
      </c>
      <c r="AA65" s="6">
        <v>0</v>
      </c>
      <c r="AB65" s="6">
        <v>1</v>
      </c>
      <c r="AC65" s="20">
        <v>0</v>
      </c>
      <c r="AD65" s="6">
        <v>0</v>
      </c>
      <c r="AF65" s="10" t="s">
        <v>226</v>
      </c>
      <c r="AG65" t="s">
        <v>642</v>
      </c>
      <c r="AH65" s="3"/>
      <c r="AJ65" s="6">
        <v>0</v>
      </c>
      <c r="AM65" s="6">
        <v>0</v>
      </c>
      <c r="AN65" s="6">
        <v>0</v>
      </c>
      <c r="AO65" s="6">
        <v>1</v>
      </c>
      <c r="AP65" s="6">
        <v>0</v>
      </c>
      <c r="AQ65" s="6">
        <v>0</v>
      </c>
      <c r="AR65" s="6">
        <v>0</v>
      </c>
      <c r="AS65" s="6">
        <v>1</v>
      </c>
      <c r="AT65" s="6">
        <v>0</v>
      </c>
      <c r="AU65" s="6">
        <v>0</v>
      </c>
      <c r="AV65" s="6">
        <v>0</v>
      </c>
      <c r="AW65" s="6">
        <v>1</v>
      </c>
      <c r="AX65" s="6">
        <v>0</v>
      </c>
      <c r="AY65" s="6">
        <v>0</v>
      </c>
      <c r="AZ65" s="6">
        <v>0</v>
      </c>
      <c r="BA65" s="6">
        <v>1</v>
      </c>
      <c r="BB65" s="6">
        <v>0</v>
      </c>
      <c r="BC65" s="6">
        <v>0</v>
      </c>
      <c r="BD65" s="6">
        <v>1</v>
      </c>
      <c r="BE65" s="6">
        <v>0</v>
      </c>
      <c r="BF65" s="6">
        <v>0</v>
      </c>
      <c r="BG65" s="6">
        <v>0</v>
      </c>
      <c r="BH65" s="6">
        <v>1</v>
      </c>
      <c r="BI65" s="6">
        <v>0</v>
      </c>
      <c r="BJ65" s="6">
        <v>0</v>
      </c>
      <c r="BK65" s="6">
        <v>0</v>
      </c>
      <c r="BL65" s="6">
        <v>0</v>
      </c>
      <c r="BM65" s="6">
        <v>1</v>
      </c>
      <c r="BN65" s="6">
        <f t="shared" si="4"/>
        <v>7</v>
      </c>
      <c r="BO65" s="3">
        <v>1</v>
      </c>
      <c r="BS65" s="3">
        <f t="shared" si="2"/>
        <v>7</v>
      </c>
    </row>
    <row r="66" spans="2:71" ht="33" customHeight="1" x14ac:dyDescent="0.25">
      <c r="B66" s="6">
        <v>61215</v>
      </c>
      <c r="D66" s="10" t="s">
        <v>228</v>
      </c>
      <c r="E66" s="3">
        <v>7851350</v>
      </c>
      <c r="F66" s="26" t="s">
        <v>229</v>
      </c>
      <c r="G66" s="9" t="s">
        <v>230</v>
      </c>
      <c r="H66" s="6" t="s">
        <v>2</v>
      </c>
      <c r="I66" s="6" t="s">
        <v>3</v>
      </c>
      <c r="J66" s="6" t="s">
        <v>3</v>
      </c>
      <c r="K66" s="6" t="s">
        <v>3</v>
      </c>
      <c r="L66" s="6" t="s">
        <v>4</v>
      </c>
      <c r="M66" s="6" t="s">
        <v>3</v>
      </c>
      <c r="N66" s="6" t="s">
        <v>3</v>
      </c>
      <c r="O66" s="23">
        <v>1</v>
      </c>
      <c r="P66" s="23"/>
      <c r="Q66" s="24"/>
      <c r="R66" s="23">
        <v>1</v>
      </c>
      <c r="S66" s="6" t="s">
        <v>642</v>
      </c>
      <c r="T66" s="23"/>
      <c r="U66" s="23"/>
      <c r="V66" s="6" t="s">
        <v>73</v>
      </c>
      <c r="W66" s="6" t="s">
        <v>642</v>
      </c>
      <c r="X66" s="6" t="s">
        <v>642</v>
      </c>
      <c r="Y66" s="6" t="s">
        <v>642</v>
      </c>
      <c r="Z66" s="6">
        <v>1</v>
      </c>
      <c r="AA66" s="6">
        <v>0</v>
      </c>
      <c r="AB66" s="6">
        <v>1</v>
      </c>
      <c r="AC66" s="20">
        <v>0</v>
      </c>
      <c r="AD66" s="6">
        <v>1</v>
      </c>
      <c r="AF66" s="10" t="s">
        <v>228</v>
      </c>
      <c r="AG66" t="s">
        <v>642</v>
      </c>
      <c r="AH66" s="25"/>
      <c r="AJ66" s="6">
        <v>1</v>
      </c>
      <c r="AM66" s="6">
        <v>1</v>
      </c>
      <c r="AN66" s="6">
        <v>0</v>
      </c>
      <c r="AO66" s="6">
        <v>0</v>
      </c>
      <c r="AP66" s="6">
        <v>0</v>
      </c>
      <c r="AQ66" s="6">
        <v>0</v>
      </c>
      <c r="AR66" s="6">
        <v>1</v>
      </c>
      <c r="AS66" s="6">
        <v>0</v>
      </c>
      <c r="AT66" s="6">
        <v>0</v>
      </c>
      <c r="AU66" s="6">
        <v>0</v>
      </c>
      <c r="AV66" s="6">
        <v>1</v>
      </c>
      <c r="AW66" s="6">
        <v>0</v>
      </c>
      <c r="AX66" s="6">
        <v>0</v>
      </c>
      <c r="AY66" s="6">
        <v>0</v>
      </c>
      <c r="AZ66" s="6">
        <v>1</v>
      </c>
      <c r="BA66" s="6">
        <v>0</v>
      </c>
      <c r="BB66" s="6">
        <v>0</v>
      </c>
      <c r="BC66" s="6">
        <v>0</v>
      </c>
      <c r="BD66" s="6">
        <v>0</v>
      </c>
      <c r="BE66" s="6">
        <v>1</v>
      </c>
      <c r="BF66" s="6">
        <v>0</v>
      </c>
      <c r="BG66" s="6">
        <v>0</v>
      </c>
      <c r="BH66" s="6">
        <v>1</v>
      </c>
      <c r="BI66" s="6">
        <v>0</v>
      </c>
      <c r="BJ66" s="6">
        <v>0</v>
      </c>
      <c r="BK66" s="6">
        <v>0</v>
      </c>
      <c r="BL66" s="6">
        <v>1</v>
      </c>
      <c r="BM66" s="6">
        <v>0</v>
      </c>
      <c r="BN66" s="6">
        <f t="shared" si="4"/>
        <v>7</v>
      </c>
      <c r="BO66" s="3">
        <v>1</v>
      </c>
      <c r="BS66" s="3">
        <f t="shared" ref="BS66:BS129" si="5">SUM(AM66:BM66)</f>
        <v>7</v>
      </c>
    </row>
    <row r="67" spans="2:71" ht="33.75" customHeight="1" x14ac:dyDescent="0.25">
      <c r="B67" s="6">
        <v>61215</v>
      </c>
      <c r="D67" s="10" t="s">
        <v>231</v>
      </c>
      <c r="E67" s="3">
        <v>11674982</v>
      </c>
      <c r="F67" s="26" t="s">
        <v>232</v>
      </c>
      <c r="G67" s="9" t="s">
        <v>231</v>
      </c>
      <c r="H67" s="6" t="s">
        <v>3</v>
      </c>
      <c r="I67" s="6" t="s">
        <v>4</v>
      </c>
      <c r="J67" s="6" t="s">
        <v>4</v>
      </c>
      <c r="K67" s="6" t="s">
        <v>3</v>
      </c>
      <c r="L67" s="6" t="s">
        <v>3</v>
      </c>
      <c r="M67" s="6" t="s">
        <v>3</v>
      </c>
      <c r="N67" s="6" t="s">
        <v>4</v>
      </c>
      <c r="O67" s="23">
        <v>1</v>
      </c>
      <c r="P67" s="23"/>
      <c r="Q67" s="24"/>
      <c r="R67" s="23">
        <v>1</v>
      </c>
      <c r="S67" s="6" t="s">
        <v>642</v>
      </c>
      <c r="T67" s="23"/>
      <c r="U67" s="23"/>
      <c r="V67" s="6" t="s">
        <v>73</v>
      </c>
      <c r="W67" s="6" t="s">
        <v>642</v>
      </c>
      <c r="X67" s="6" t="s">
        <v>642</v>
      </c>
      <c r="Y67" s="6" t="s">
        <v>642</v>
      </c>
      <c r="Z67" s="6">
        <v>0</v>
      </c>
      <c r="AA67" s="6">
        <v>0</v>
      </c>
      <c r="AB67" s="6">
        <v>0</v>
      </c>
      <c r="AC67" s="20">
        <v>1</v>
      </c>
      <c r="AD67" s="6">
        <v>0</v>
      </c>
      <c r="AF67" s="10" t="s">
        <v>231</v>
      </c>
      <c r="AG67" t="s">
        <v>642</v>
      </c>
      <c r="AH67" s="3"/>
      <c r="AJ67" s="6">
        <v>0</v>
      </c>
      <c r="AM67" s="6">
        <v>0</v>
      </c>
      <c r="AN67" s="6">
        <v>1</v>
      </c>
      <c r="AO67" s="6">
        <v>0</v>
      </c>
      <c r="AP67" s="6">
        <v>0</v>
      </c>
      <c r="AQ67" s="6">
        <v>0</v>
      </c>
      <c r="AR67" s="6">
        <v>0</v>
      </c>
      <c r="AS67" s="6">
        <v>1</v>
      </c>
      <c r="AT67" s="6">
        <v>0</v>
      </c>
      <c r="AU67" s="6">
        <v>0</v>
      </c>
      <c r="AV67" s="6">
        <v>0</v>
      </c>
      <c r="AW67" s="6">
        <v>1</v>
      </c>
      <c r="AX67" s="6">
        <v>0</v>
      </c>
      <c r="AY67" s="6">
        <v>0</v>
      </c>
      <c r="AZ67" s="6">
        <v>1</v>
      </c>
      <c r="BA67" s="6">
        <v>0</v>
      </c>
      <c r="BB67" s="6">
        <v>0</v>
      </c>
      <c r="BC67" s="6">
        <v>0</v>
      </c>
      <c r="BD67" s="6">
        <v>1</v>
      </c>
      <c r="BE67" s="6">
        <v>0</v>
      </c>
      <c r="BF67" s="6">
        <v>0</v>
      </c>
      <c r="BG67" s="6">
        <v>0</v>
      </c>
      <c r="BH67" s="6">
        <v>1</v>
      </c>
      <c r="BI67" s="6">
        <v>0</v>
      </c>
      <c r="BJ67" s="6">
        <v>0</v>
      </c>
      <c r="BK67" s="6">
        <v>0</v>
      </c>
      <c r="BL67" s="6">
        <v>0</v>
      </c>
      <c r="BM67" s="6">
        <v>1</v>
      </c>
      <c r="BN67" s="6">
        <f t="shared" si="4"/>
        <v>7</v>
      </c>
      <c r="BO67" s="3">
        <v>1</v>
      </c>
      <c r="BS67" s="3">
        <f t="shared" si="5"/>
        <v>7</v>
      </c>
    </row>
    <row r="68" spans="2:71" ht="33.75" customHeight="1" x14ac:dyDescent="0.25">
      <c r="B68" s="6">
        <v>61215</v>
      </c>
      <c r="D68" s="10" t="s">
        <v>233</v>
      </c>
      <c r="E68" s="3">
        <v>14504162</v>
      </c>
      <c r="F68" s="26" t="s">
        <v>234</v>
      </c>
      <c r="G68" s="9" t="s">
        <v>233</v>
      </c>
      <c r="H68" s="6" t="s">
        <v>4</v>
      </c>
      <c r="I68" s="6" t="s">
        <v>4</v>
      </c>
      <c r="J68" s="6" t="s">
        <v>3</v>
      </c>
      <c r="K68" s="6" t="s">
        <v>3</v>
      </c>
      <c r="L68" s="6" t="s">
        <v>3</v>
      </c>
      <c r="M68" s="6" t="s">
        <v>3</v>
      </c>
      <c r="N68" s="6" t="s">
        <v>4</v>
      </c>
      <c r="O68" s="23">
        <v>1</v>
      </c>
      <c r="P68" s="23"/>
      <c r="Q68" s="24"/>
      <c r="R68" s="23">
        <v>1</v>
      </c>
      <c r="S68" s="6" t="s">
        <v>642</v>
      </c>
      <c r="T68" s="23"/>
      <c r="U68" s="23"/>
      <c r="V68" s="6" t="s">
        <v>73</v>
      </c>
      <c r="W68" s="6" t="s">
        <v>642</v>
      </c>
      <c r="X68" s="6" t="s">
        <v>642</v>
      </c>
      <c r="Y68" s="6" t="s">
        <v>642</v>
      </c>
      <c r="Z68" s="6">
        <v>0</v>
      </c>
      <c r="AA68" s="6">
        <v>0</v>
      </c>
      <c r="AB68" s="6">
        <v>1</v>
      </c>
      <c r="AC68" s="20">
        <v>0</v>
      </c>
      <c r="AD68" s="6">
        <v>0</v>
      </c>
      <c r="AF68" s="10" t="s">
        <v>233</v>
      </c>
      <c r="AG68" t="s">
        <v>642</v>
      </c>
      <c r="AH68" s="3"/>
      <c r="AJ68" s="6">
        <v>0</v>
      </c>
      <c r="AM68" s="6">
        <v>0</v>
      </c>
      <c r="AN68" s="6">
        <v>0</v>
      </c>
      <c r="AO68" s="6">
        <v>1</v>
      </c>
      <c r="AP68" s="6">
        <v>0</v>
      </c>
      <c r="AQ68" s="6">
        <v>0</v>
      </c>
      <c r="AR68" s="6">
        <v>0</v>
      </c>
      <c r="AS68" s="6">
        <v>1</v>
      </c>
      <c r="AT68" s="6">
        <v>0</v>
      </c>
      <c r="AU68" s="6">
        <v>0</v>
      </c>
      <c r="AV68" s="6">
        <v>1</v>
      </c>
      <c r="AW68" s="6">
        <v>0</v>
      </c>
      <c r="AX68" s="6">
        <v>0</v>
      </c>
      <c r="AY68" s="6">
        <v>0</v>
      </c>
      <c r="AZ68" s="6">
        <v>1</v>
      </c>
      <c r="BA68" s="6">
        <v>0</v>
      </c>
      <c r="BB68" s="6">
        <v>0</v>
      </c>
      <c r="BC68" s="6">
        <v>0</v>
      </c>
      <c r="BD68" s="6">
        <v>1</v>
      </c>
      <c r="BE68" s="6">
        <v>0</v>
      </c>
      <c r="BF68" s="6">
        <v>0</v>
      </c>
      <c r="BG68" s="6">
        <v>0</v>
      </c>
      <c r="BH68" s="6">
        <v>1</v>
      </c>
      <c r="BI68" s="6">
        <v>0</v>
      </c>
      <c r="BJ68" s="6">
        <v>0</v>
      </c>
      <c r="BK68" s="6">
        <v>0</v>
      </c>
      <c r="BL68" s="6">
        <v>0</v>
      </c>
      <c r="BM68" s="6">
        <v>1</v>
      </c>
      <c r="BN68" s="6">
        <f t="shared" si="4"/>
        <v>7</v>
      </c>
      <c r="BO68" s="3">
        <v>1</v>
      </c>
      <c r="BS68" s="3">
        <f t="shared" si="5"/>
        <v>7</v>
      </c>
    </row>
    <row r="69" spans="2:71" ht="37.5" customHeight="1" x14ac:dyDescent="0.25">
      <c r="B69" s="6">
        <v>61215</v>
      </c>
      <c r="D69" s="15" t="s">
        <v>235</v>
      </c>
      <c r="E69" s="3" t="s">
        <v>74</v>
      </c>
      <c r="F69" s="26" t="s">
        <v>236</v>
      </c>
      <c r="G69" s="27" t="s">
        <v>237</v>
      </c>
      <c r="H69" s="6" t="s">
        <v>4</v>
      </c>
      <c r="I69" s="6" t="s">
        <v>4</v>
      </c>
      <c r="J69" s="6" t="s">
        <v>4</v>
      </c>
      <c r="K69" s="6" t="s">
        <v>4</v>
      </c>
      <c r="L69" s="6" t="s">
        <v>3</v>
      </c>
      <c r="M69" s="6" t="s">
        <v>3</v>
      </c>
      <c r="N69" s="6" t="s">
        <v>4</v>
      </c>
      <c r="O69" s="23">
        <v>1</v>
      </c>
      <c r="P69" s="23"/>
      <c r="Q69" s="24"/>
      <c r="R69" s="23">
        <v>1</v>
      </c>
      <c r="S69" s="6" t="s">
        <v>642</v>
      </c>
      <c r="T69" s="23"/>
      <c r="U69" s="23"/>
      <c r="V69" s="6" t="s">
        <v>73</v>
      </c>
      <c r="W69" s="6" t="s">
        <v>642</v>
      </c>
      <c r="X69" s="6" t="s">
        <v>642</v>
      </c>
      <c r="Y69" s="6" t="s">
        <v>642</v>
      </c>
      <c r="Z69" s="7">
        <v>0</v>
      </c>
      <c r="AA69" s="6">
        <v>0</v>
      </c>
      <c r="AB69" s="6">
        <v>0</v>
      </c>
      <c r="AC69" s="20">
        <v>1</v>
      </c>
      <c r="AD69" s="6">
        <v>0</v>
      </c>
      <c r="AF69" s="15" t="s">
        <v>238</v>
      </c>
      <c r="AG69" t="s">
        <v>642</v>
      </c>
      <c r="AI69" s="7"/>
      <c r="AJ69" s="7">
        <v>1</v>
      </c>
      <c r="AM69" s="6">
        <v>0</v>
      </c>
      <c r="AN69" s="6">
        <v>0</v>
      </c>
      <c r="AO69" s="6">
        <v>1</v>
      </c>
      <c r="AP69" s="6">
        <v>0</v>
      </c>
      <c r="AQ69" s="6">
        <v>0</v>
      </c>
      <c r="AR69" s="6">
        <v>0</v>
      </c>
      <c r="AS69" s="6">
        <v>1</v>
      </c>
      <c r="AT69" s="6">
        <v>0</v>
      </c>
      <c r="AU69" s="6">
        <v>0</v>
      </c>
      <c r="AV69" s="6">
        <v>0</v>
      </c>
      <c r="AW69" s="6">
        <v>1</v>
      </c>
      <c r="AX69" s="6">
        <v>0</v>
      </c>
      <c r="AY69" s="6">
        <v>0</v>
      </c>
      <c r="AZ69" s="6">
        <v>0</v>
      </c>
      <c r="BA69" s="6">
        <v>1</v>
      </c>
      <c r="BB69" s="6">
        <v>0</v>
      </c>
      <c r="BC69" s="6">
        <v>0</v>
      </c>
      <c r="BD69" s="6">
        <v>1</v>
      </c>
      <c r="BE69" s="6">
        <v>0</v>
      </c>
      <c r="BF69" s="6">
        <v>0</v>
      </c>
      <c r="BG69" s="6">
        <v>0</v>
      </c>
      <c r="BH69" s="6">
        <v>1</v>
      </c>
      <c r="BI69" s="6">
        <v>0</v>
      </c>
      <c r="BJ69" s="6">
        <v>0</v>
      </c>
      <c r="BK69" s="6">
        <v>0</v>
      </c>
      <c r="BL69" s="6">
        <v>0</v>
      </c>
      <c r="BM69" s="6">
        <v>1</v>
      </c>
      <c r="BN69" s="6">
        <f t="shared" si="4"/>
        <v>7</v>
      </c>
      <c r="BO69" s="3">
        <v>1</v>
      </c>
      <c r="BS69" s="3">
        <f t="shared" si="5"/>
        <v>7</v>
      </c>
    </row>
    <row r="70" spans="2:71" ht="24" customHeight="1" x14ac:dyDescent="0.25">
      <c r="B70" s="6">
        <v>61215</v>
      </c>
      <c r="D70" s="10" t="s">
        <v>239</v>
      </c>
      <c r="E70" s="3">
        <v>7347074</v>
      </c>
      <c r="F70" s="26" t="s">
        <v>240</v>
      </c>
      <c r="G70" s="9" t="s">
        <v>239</v>
      </c>
      <c r="H70" s="6" t="s">
        <v>4</v>
      </c>
      <c r="I70" s="6" t="s">
        <v>4</v>
      </c>
      <c r="J70" s="6" t="s">
        <v>3</v>
      </c>
      <c r="K70" s="6" t="s">
        <v>3</v>
      </c>
      <c r="L70" s="6" t="s">
        <v>4</v>
      </c>
      <c r="M70" s="6" t="s">
        <v>3</v>
      </c>
      <c r="N70" s="6" t="s">
        <v>4</v>
      </c>
      <c r="O70" s="23">
        <v>1</v>
      </c>
      <c r="P70" s="23"/>
      <c r="Q70" s="24"/>
      <c r="R70" s="23">
        <v>1</v>
      </c>
      <c r="S70" s="6" t="s">
        <v>642</v>
      </c>
      <c r="T70" s="23"/>
      <c r="U70" s="23"/>
      <c r="V70" s="6" t="s">
        <v>73</v>
      </c>
      <c r="W70" s="6" t="s">
        <v>642</v>
      </c>
      <c r="X70" s="6" t="s">
        <v>642</v>
      </c>
      <c r="Y70" s="6" t="s">
        <v>642</v>
      </c>
      <c r="Z70" s="6">
        <v>0</v>
      </c>
      <c r="AA70" s="6">
        <v>0</v>
      </c>
      <c r="AB70" s="6">
        <v>0</v>
      </c>
      <c r="AC70" s="20">
        <v>1</v>
      </c>
      <c r="AD70" s="6">
        <v>0</v>
      </c>
      <c r="AE70" s="3" t="s">
        <v>241</v>
      </c>
      <c r="AF70" s="10" t="s">
        <v>239</v>
      </c>
      <c r="AG70" t="s">
        <v>642</v>
      </c>
      <c r="AH70" s="3"/>
      <c r="AJ70" s="6">
        <v>0</v>
      </c>
      <c r="AM70" s="6">
        <v>0</v>
      </c>
      <c r="AN70" s="6">
        <v>0</v>
      </c>
      <c r="AO70" s="6">
        <v>1</v>
      </c>
      <c r="AP70" s="6">
        <v>0</v>
      </c>
      <c r="AQ70" s="6">
        <v>0</v>
      </c>
      <c r="AR70" s="6">
        <v>0</v>
      </c>
      <c r="AS70" s="6">
        <v>1</v>
      </c>
      <c r="AT70" s="6">
        <v>0</v>
      </c>
      <c r="AU70" s="6">
        <v>0</v>
      </c>
      <c r="AV70" s="6">
        <v>1</v>
      </c>
      <c r="AW70" s="6">
        <v>0</v>
      </c>
      <c r="AX70" s="6">
        <v>0</v>
      </c>
      <c r="AY70" s="6">
        <v>0</v>
      </c>
      <c r="AZ70" s="6">
        <v>1</v>
      </c>
      <c r="BA70" s="6">
        <v>0</v>
      </c>
      <c r="BB70" s="6">
        <v>0</v>
      </c>
      <c r="BC70" s="6">
        <v>0</v>
      </c>
      <c r="BD70" s="6">
        <v>0</v>
      </c>
      <c r="BE70" s="6">
        <v>1</v>
      </c>
      <c r="BF70" s="6">
        <v>0</v>
      </c>
      <c r="BG70" s="6">
        <v>0</v>
      </c>
      <c r="BH70" s="6">
        <v>1</v>
      </c>
      <c r="BI70" s="6">
        <v>0</v>
      </c>
      <c r="BJ70" s="6">
        <v>0</v>
      </c>
      <c r="BK70" s="6">
        <v>0</v>
      </c>
      <c r="BL70" s="6">
        <v>0</v>
      </c>
      <c r="BM70" s="6">
        <v>1</v>
      </c>
      <c r="BN70" s="6">
        <f t="shared" si="4"/>
        <v>7</v>
      </c>
      <c r="BO70" s="3">
        <v>1</v>
      </c>
      <c r="BS70" s="3">
        <f t="shared" si="5"/>
        <v>7</v>
      </c>
    </row>
    <row r="71" spans="2:71" ht="24" customHeight="1" x14ac:dyDescent="0.25">
      <c r="D71" s="9" t="s">
        <v>242</v>
      </c>
      <c r="E71" s="66">
        <v>3142509</v>
      </c>
      <c r="F71" s="67" t="s">
        <v>243</v>
      </c>
      <c r="G71" s="9" t="s">
        <v>244</v>
      </c>
      <c r="H71" s="6" t="s">
        <v>4</v>
      </c>
      <c r="I71" s="6" t="s">
        <v>4</v>
      </c>
      <c r="J71" s="6" t="s">
        <v>4</v>
      </c>
      <c r="K71" s="6" t="s">
        <v>4</v>
      </c>
      <c r="L71" s="6" t="s">
        <v>3</v>
      </c>
      <c r="M71" s="6" t="s">
        <v>3</v>
      </c>
      <c r="N71" s="6" t="s">
        <v>4</v>
      </c>
      <c r="O71" s="23">
        <v>1</v>
      </c>
      <c r="P71" s="23"/>
      <c r="Q71" s="24"/>
      <c r="R71" s="23">
        <v>1</v>
      </c>
      <c r="S71" s="6" t="s">
        <v>642</v>
      </c>
      <c r="T71" s="23"/>
      <c r="U71" s="23"/>
      <c r="V71" s="6" t="s">
        <v>73</v>
      </c>
      <c r="W71" s="6" t="s">
        <v>642</v>
      </c>
      <c r="X71" s="6" t="s">
        <v>642</v>
      </c>
      <c r="Y71" s="6" t="s">
        <v>642</v>
      </c>
      <c r="Z71" s="6">
        <v>0</v>
      </c>
      <c r="AA71" s="6">
        <v>0</v>
      </c>
      <c r="AB71" s="6">
        <v>0</v>
      </c>
      <c r="AC71" s="20">
        <v>1</v>
      </c>
      <c r="AD71" s="6">
        <v>0</v>
      </c>
      <c r="AE71" s="3"/>
      <c r="AF71" s="10" t="s">
        <v>242</v>
      </c>
      <c r="AG71" t="s">
        <v>642</v>
      </c>
      <c r="AH71" s="3"/>
      <c r="AM71" s="6">
        <v>0</v>
      </c>
      <c r="AN71" s="6">
        <v>0</v>
      </c>
      <c r="AO71" s="6">
        <v>1</v>
      </c>
      <c r="AP71" s="6">
        <v>0</v>
      </c>
      <c r="AQ71" s="6">
        <v>0</v>
      </c>
      <c r="AR71" s="6">
        <v>0</v>
      </c>
      <c r="AS71" s="6">
        <v>1</v>
      </c>
      <c r="AT71" s="6">
        <v>0</v>
      </c>
      <c r="AU71" s="6">
        <v>0</v>
      </c>
      <c r="AV71" s="6">
        <v>0</v>
      </c>
      <c r="AW71" s="6">
        <v>1</v>
      </c>
      <c r="AX71" s="6">
        <v>0</v>
      </c>
      <c r="AY71" s="6">
        <v>0</v>
      </c>
      <c r="AZ71" s="6">
        <v>0</v>
      </c>
      <c r="BA71" s="6">
        <v>1</v>
      </c>
      <c r="BB71" s="6">
        <v>0</v>
      </c>
      <c r="BC71" s="6">
        <v>0</v>
      </c>
      <c r="BD71" s="6">
        <v>1</v>
      </c>
      <c r="BE71" s="6">
        <v>0</v>
      </c>
      <c r="BF71" s="6">
        <v>0</v>
      </c>
      <c r="BG71" s="6">
        <v>0</v>
      </c>
      <c r="BH71" s="6">
        <v>1</v>
      </c>
      <c r="BI71" s="6">
        <v>0</v>
      </c>
      <c r="BJ71" s="6">
        <v>0</v>
      </c>
      <c r="BK71" s="6">
        <v>0</v>
      </c>
      <c r="BL71" s="6">
        <v>0</v>
      </c>
      <c r="BM71" s="6">
        <v>1</v>
      </c>
      <c r="BN71" s="6">
        <f t="shared" si="4"/>
        <v>7</v>
      </c>
      <c r="BO71" s="3">
        <v>1</v>
      </c>
      <c r="BS71" s="3">
        <f t="shared" si="5"/>
        <v>7</v>
      </c>
    </row>
    <row r="72" spans="2:71" ht="24" customHeight="1" x14ac:dyDescent="0.25">
      <c r="D72" s="9" t="s">
        <v>245</v>
      </c>
      <c r="E72" s="66">
        <v>1642341</v>
      </c>
      <c r="F72" s="67" t="s">
        <v>246</v>
      </c>
      <c r="G72" s="9" t="s">
        <v>247</v>
      </c>
      <c r="H72" s="6" t="s">
        <v>4</v>
      </c>
      <c r="I72" s="6" t="s">
        <v>4</v>
      </c>
      <c r="J72" s="6" t="s">
        <v>4</v>
      </c>
      <c r="K72" s="6" t="s">
        <v>4</v>
      </c>
      <c r="L72" s="6" t="s">
        <v>3</v>
      </c>
      <c r="M72" s="6" t="s">
        <v>3</v>
      </c>
      <c r="N72" s="6" t="s">
        <v>4</v>
      </c>
      <c r="O72" s="23">
        <v>1</v>
      </c>
      <c r="P72" s="23"/>
      <c r="Q72" s="24"/>
      <c r="R72" s="23">
        <v>1</v>
      </c>
      <c r="S72" s="6" t="s">
        <v>642</v>
      </c>
      <c r="T72" s="23"/>
      <c r="U72" s="23"/>
      <c r="V72" s="6" t="s">
        <v>73</v>
      </c>
      <c r="W72" s="6" t="s">
        <v>642</v>
      </c>
      <c r="X72" s="6" t="s">
        <v>642</v>
      </c>
      <c r="Y72" s="6" t="s">
        <v>642</v>
      </c>
      <c r="Z72" s="18">
        <v>0</v>
      </c>
      <c r="AA72" s="6">
        <v>0</v>
      </c>
      <c r="AB72" s="6">
        <v>1</v>
      </c>
      <c r="AC72" s="20">
        <v>0</v>
      </c>
      <c r="AD72" s="6">
        <v>0</v>
      </c>
      <c r="AE72" s="3"/>
      <c r="AF72" s="3" t="s">
        <v>245</v>
      </c>
      <c r="AG72" t="s">
        <v>642</v>
      </c>
      <c r="AH72" s="3"/>
      <c r="AM72" s="6">
        <v>0</v>
      </c>
      <c r="AN72" s="6">
        <v>0</v>
      </c>
      <c r="AO72" s="6">
        <v>1</v>
      </c>
      <c r="AP72" s="6">
        <v>0</v>
      </c>
      <c r="AQ72" s="6">
        <v>0</v>
      </c>
      <c r="AR72" s="6">
        <v>0</v>
      </c>
      <c r="AS72" s="6">
        <v>1</v>
      </c>
      <c r="AT72" s="6">
        <v>0</v>
      </c>
      <c r="AU72" s="6">
        <v>0</v>
      </c>
      <c r="AV72" s="6">
        <v>0</v>
      </c>
      <c r="AW72" s="6">
        <v>1</v>
      </c>
      <c r="AX72" s="6">
        <v>0</v>
      </c>
      <c r="AY72" s="6">
        <v>0</v>
      </c>
      <c r="AZ72" s="6">
        <v>0</v>
      </c>
      <c r="BA72" s="6">
        <v>1</v>
      </c>
      <c r="BB72" s="6">
        <v>0</v>
      </c>
      <c r="BC72" s="6">
        <v>0</v>
      </c>
      <c r="BD72" s="6">
        <v>1</v>
      </c>
      <c r="BE72" s="6">
        <v>0</v>
      </c>
      <c r="BF72" s="6">
        <v>0</v>
      </c>
      <c r="BG72" s="6">
        <v>0</v>
      </c>
      <c r="BH72" s="6">
        <v>1</v>
      </c>
      <c r="BI72" s="6">
        <v>0</v>
      </c>
      <c r="BJ72" s="6">
        <v>0</v>
      </c>
      <c r="BK72" s="6">
        <v>0</v>
      </c>
      <c r="BL72" s="6">
        <v>0</v>
      </c>
      <c r="BM72" s="6">
        <v>1</v>
      </c>
      <c r="BN72" s="6">
        <f t="shared" si="4"/>
        <v>7</v>
      </c>
      <c r="BO72" s="3">
        <v>1</v>
      </c>
      <c r="BS72" s="3">
        <f t="shared" si="5"/>
        <v>7</v>
      </c>
    </row>
    <row r="73" spans="2:71" ht="34.5" customHeight="1" x14ac:dyDescent="0.25">
      <c r="B73" s="6">
        <v>61215</v>
      </c>
      <c r="D73" s="10" t="s">
        <v>248</v>
      </c>
      <c r="E73" s="3">
        <v>18630768</v>
      </c>
      <c r="F73" s="26" t="s">
        <v>249</v>
      </c>
      <c r="G73" s="9" t="s">
        <v>248</v>
      </c>
      <c r="H73" s="6" t="s">
        <v>4</v>
      </c>
      <c r="I73" s="6" t="s">
        <v>4</v>
      </c>
      <c r="J73" s="6" t="s">
        <v>2</v>
      </c>
      <c r="K73" s="6" t="s">
        <v>3</v>
      </c>
      <c r="L73" s="6" t="s">
        <v>3</v>
      </c>
      <c r="M73" s="6" t="s">
        <v>3</v>
      </c>
      <c r="N73" s="6" t="s">
        <v>4</v>
      </c>
      <c r="O73" s="23">
        <v>1</v>
      </c>
      <c r="P73" s="23"/>
      <c r="Q73" s="24"/>
      <c r="R73" s="23">
        <v>1</v>
      </c>
      <c r="S73" s="6" t="s">
        <v>642</v>
      </c>
      <c r="T73" s="23"/>
      <c r="U73" s="23"/>
      <c r="V73" s="6" t="s">
        <v>73</v>
      </c>
      <c r="W73" s="6" t="s">
        <v>642</v>
      </c>
      <c r="X73" s="6" t="s">
        <v>642</v>
      </c>
      <c r="Y73" s="6" t="s">
        <v>642</v>
      </c>
      <c r="Z73" s="6">
        <v>0</v>
      </c>
      <c r="AA73" s="6">
        <v>0</v>
      </c>
      <c r="AB73" s="6">
        <v>1</v>
      </c>
      <c r="AC73" s="20">
        <v>0</v>
      </c>
      <c r="AD73" s="6">
        <v>0</v>
      </c>
      <c r="AF73" s="10" t="s">
        <v>248</v>
      </c>
      <c r="AG73" t="s">
        <v>642</v>
      </c>
      <c r="AH73" s="3"/>
      <c r="AJ73" s="6">
        <v>0</v>
      </c>
      <c r="AM73" s="6">
        <v>0</v>
      </c>
      <c r="AN73" s="6">
        <v>0</v>
      </c>
      <c r="AO73" s="6">
        <v>1</v>
      </c>
      <c r="AP73" s="6">
        <v>0</v>
      </c>
      <c r="AQ73" s="6">
        <v>0</v>
      </c>
      <c r="AR73" s="6">
        <v>0</v>
      </c>
      <c r="AS73" s="6">
        <v>1</v>
      </c>
      <c r="AT73" s="6">
        <v>0</v>
      </c>
      <c r="AU73" s="6">
        <v>1</v>
      </c>
      <c r="AV73" s="6">
        <v>0</v>
      </c>
      <c r="AW73" s="6">
        <v>0</v>
      </c>
      <c r="AX73" s="6">
        <v>0</v>
      </c>
      <c r="AY73" s="6">
        <v>0</v>
      </c>
      <c r="AZ73" s="6">
        <v>1</v>
      </c>
      <c r="BA73" s="6">
        <v>0</v>
      </c>
      <c r="BB73" s="6">
        <v>0</v>
      </c>
      <c r="BC73" s="6">
        <v>0</v>
      </c>
      <c r="BD73" s="6">
        <v>1</v>
      </c>
      <c r="BE73" s="6">
        <v>0</v>
      </c>
      <c r="BF73" s="6">
        <v>0</v>
      </c>
      <c r="BG73" s="6">
        <v>0</v>
      </c>
      <c r="BH73" s="6">
        <v>1</v>
      </c>
      <c r="BI73" s="6">
        <v>0</v>
      </c>
      <c r="BJ73" s="6">
        <v>0</v>
      </c>
      <c r="BK73" s="6">
        <v>0</v>
      </c>
      <c r="BL73" s="6">
        <v>0</v>
      </c>
      <c r="BM73" s="6">
        <v>1</v>
      </c>
      <c r="BN73" s="6">
        <f t="shared" si="4"/>
        <v>7</v>
      </c>
      <c r="BO73" s="3">
        <v>1</v>
      </c>
      <c r="BS73" s="3">
        <f t="shared" si="5"/>
        <v>7</v>
      </c>
    </row>
    <row r="74" spans="2:71" ht="24" customHeight="1" x14ac:dyDescent="0.25">
      <c r="B74" s="6">
        <v>61215</v>
      </c>
      <c r="D74" s="10" t="s">
        <v>250</v>
      </c>
      <c r="E74" s="3">
        <v>15674509</v>
      </c>
      <c r="F74" s="26" t="s">
        <v>251</v>
      </c>
      <c r="G74" s="9" t="s">
        <v>250</v>
      </c>
      <c r="H74" s="6" t="s">
        <v>4</v>
      </c>
      <c r="I74" s="6" t="s">
        <v>4</v>
      </c>
      <c r="J74" s="6" t="s">
        <v>4</v>
      </c>
      <c r="K74" s="6" t="s">
        <v>3</v>
      </c>
      <c r="L74" s="6" t="s">
        <v>3</v>
      </c>
      <c r="M74" s="6" t="s">
        <v>3</v>
      </c>
      <c r="N74" s="6" t="s">
        <v>4</v>
      </c>
      <c r="O74" s="23">
        <v>1</v>
      </c>
      <c r="P74" s="23"/>
      <c r="Q74" s="24"/>
      <c r="R74" s="23">
        <v>1</v>
      </c>
      <c r="S74" s="6" t="s">
        <v>642</v>
      </c>
      <c r="T74" s="23"/>
      <c r="U74" s="23"/>
      <c r="V74" s="6" t="s">
        <v>73</v>
      </c>
      <c r="W74" s="6" t="s">
        <v>642</v>
      </c>
      <c r="X74" s="6" t="s">
        <v>642</v>
      </c>
      <c r="Y74" s="6" t="s">
        <v>642</v>
      </c>
      <c r="Z74" s="6">
        <v>0</v>
      </c>
      <c r="AA74" s="6">
        <v>0</v>
      </c>
      <c r="AB74" s="6">
        <v>1</v>
      </c>
      <c r="AC74" s="20">
        <v>0</v>
      </c>
      <c r="AD74" s="6">
        <v>0</v>
      </c>
      <c r="AF74" s="10" t="s">
        <v>250</v>
      </c>
      <c r="AG74" t="s">
        <v>642</v>
      </c>
      <c r="AH74" s="3"/>
      <c r="AJ74" s="6">
        <v>0</v>
      </c>
      <c r="AM74" s="6">
        <v>0</v>
      </c>
      <c r="AN74" s="6">
        <v>0</v>
      </c>
      <c r="AO74" s="6">
        <v>1</v>
      </c>
      <c r="AP74" s="6">
        <v>0</v>
      </c>
      <c r="AQ74" s="6">
        <v>0</v>
      </c>
      <c r="AR74" s="6">
        <v>0</v>
      </c>
      <c r="AS74" s="6">
        <v>1</v>
      </c>
      <c r="AT74" s="6">
        <v>0</v>
      </c>
      <c r="AU74" s="6">
        <v>0</v>
      </c>
      <c r="AV74" s="6">
        <v>0</v>
      </c>
      <c r="AW74" s="6">
        <v>1</v>
      </c>
      <c r="AX74" s="6">
        <v>0</v>
      </c>
      <c r="AY74" s="6">
        <v>0</v>
      </c>
      <c r="AZ74" s="6">
        <v>1</v>
      </c>
      <c r="BA74" s="6">
        <v>0</v>
      </c>
      <c r="BB74" s="6">
        <v>0</v>
      </c>
      <c r="BC74" s="6">
        <v>0</v>
      </c>
      <c r="BD74" s="6">
        <v>1</v>
      </c>
      <c r="BE74" s="6">
        <v>0</v>
      </c>
      <c r="BF74" s="6">
        <v>0</v>
      </c>
      <c r="BG74" s="6">
        <v>0</v>
      </c>
      <c r="BH74" s="6">
        <v>1</v>
      </c>
      <c r="BI74" s="6">
        <v>0</v>
      </c>
      <c r="BJ74" s="6">
        <v>0</v>
      </c>
      <c r="BK74" s="6">
        <v>0</v>
      </c>
      <c r="BL74" s="6">
        <v>0</v>
      </c>
      <c r="BM74" s="6">
        <v>1</v>
      </c>
      <c r="BN74" s="6">
        <f t="shared" si="4"/>
        <v>7</v>
      </c>
      <c r="BO74" s="3">
        <v>1</v>
      </c>
      <c r="BS74" s="3">
        <f t="shared" si="5"/>
        <v>7</v>
      </c>
    </row>
    <row r="75" spans="2:71" ht="24" customHeight="1" x14ac:dyDescent="0.25">
      <c r="B75" s="6">
        <v>61215</v>
      </c>
      <c r="D75" s="10" t="s">
        <v>252</v>
      </c>
      <c r="E75" s="3">
        <v>7772362</v>
      </c>
      <c r="F75" s="26" t="s">
        <v>253</v>
      </c>
      <c r="G75" s="9" t="s">
        <v>252</v>
      </c>
      <c r="H75" s="6" t="s">
        <v>3</v>
      </c>
      <c r="I75" s="6" t="s">
        <v>3</v>
      </c>
      <c r="J75" s="6" t="s">
        <v>3</v>
      </c>
      <c r="K75" s="6" t="s">
        <v>3</v>
      </c>
      <c r="L75" s="6" t="s">
        <v>3</v>
      </c>
      <c r="M75" s="6" t="s">
        <v>3</v>
      </c>
      <c r="N75" s="6" t="s">
        <v>3</v>
      </c>
      <c r="O75" s="23"/>
      <c r="P75" s="23"/>
      <c r="Q75" s="24"/>
      <c r="R75" s="23">
        <v>1</v>
      </c>
      <c r="S75" s="6" t="s">
        <v>642</v>
      </c>
      <c r="T75" s="23"/>
      <c r="U75" s="23"/>
      <c r="V75" s="6" t="s">
        <v>73</v>
      </c>
      <c r="W75" s="6" t="s">
        <v>642</v>
      </c>
      <c r="X75" s="6" t="s">
        <v>642</v>
      </c>
      <c r="Y75" s="6" t="s">
        <v>642</v>
      </c>
      <c r="Z75" s="6">
        <v>1</v>
      </c>
      <c r="AA75" s="6">
        <v>0</v>
      </c>
      <c r="AB75" s="6">
        <v>1</v>
      </c>
      <c r="AC75" s="20">
        <v>0</v>
      </c>
      <c r="AD75" s="6">
        <v>1</v>
      </c>
      <c r="AF75" s="10" t="s">
        <v>252</v>
      </c>
      <c r="AG75" t="s">
        <v>642</v>
      </c>
      <c r="AH75" s="25"/>
      <c r="AJ75" s="6">
        <v>1</v>
      </c>
      <c r="AK75" s="7"/>
      <c r="AL75" s="7"/>
      <c r="AM75" s="6">
        <v>0</v>
      </c>
      <c r="AN75" s="6">
        <v>1</v>
      </c>
      <c r="AO75" s="6">
        <v>0</v>
      </c>
      <c r="AP75" s="6">
        <v>0</v>
      </c>
      <c r="AQ75" s="6">
        <v>0</v>
      </c>
      <c r="AR75" s="6">
        <v>1</v>
      </c>
      <c r="AS75" s="6">
        <v>0</v>
      </c>
      <c r="AT75" s="6">
        <v>0</v>
      </c>
      <c r="AU75" s="6">
        <v>0</v>
      </c>
      <c r="AV75" s="6">
        <v>1</v>
      </c>
      <c r="AW75" s="6">
        <v>0</v>
      </c>
      <c r="AX75" s="6">
        <v>0</v>
      </c>
      <c r="AY75" s="6">
        <v>0</v>
      </c>
      <c r="AZ75" s="6">
        <v>1</v>
      </c>
      <c r="BA75" s="6">
        <v>0</v>
      </c>
      <c r="BB75" s="6">
        <v>0</v>
      </c>
      <c r="BC75" s="6">
        <v>0</v>
      </c>
      <c r="BD75" s="6">
        <v>1</v>
      </c>
      <c r="BE75" s="6">
        <v>0</v>
      </c>
      <c r="BF75" s="6">
        <v>0</v>
      </c>
      <c r="BG75" s="6">
        <v>0</v>
      </c>
      <c r="BH75" s="6">
        <v>1</v>
      </c>
      <c r="BI75" s="6">
        <v>0</v>
      </c>
      <c r="BJ75" s="6">
        <v>0</v>
      </c>
      <c r="BK75" s="6">
        <v>0</v>
      </c>
      <c r="BL75" s="6">
        <v>1</v>
      </c>
      <c r="BM75" s="6">
        <v>0</v>
      </c>
      <c r="BN75" s="6">
        <f t="shared" si="4"/>
        <v>7</v>
      </c>
      <c r="BO75" s="3">
        <v>1</v>
      </c>
      <c r="BS75" s="3">
        <f t="shared" si="5"/>
        <v>7</v>
      </c>
    </row>
    <row r="76" spans="2:71" ht="24" customHeight="1" x14ac:dyDescent="0.25">
      <c r="B76" s="6">
        <v>61215</v>
      </c>
      <c r="D76" s="15" t="s">
        <v>254</v>
      </c>
      <c r="E76" s="3">
        <v>22502772</v>
      </c>
      <c r="F76" s="26" t="s">
        <v>255</v>
      </c>
      <c r="G76" s="9" t="s">
        <v>254</v>
      </c>
      <c r="H76" s="6" t="s">
        <v>4</v>
      </c>
      <c r="I76" s="6" t="s">
        <v>4</v>
      </c>
      <c r="J76" s="6" t="s">
        <v>4</v>
      </c>
      <c r="K76" s="6" t="s">
        <v>4</v>
      </c>
      <c r="L76" s="6" t="s">
        <v>3</v>
      </c>
      <c r="M76" s="6" t="s">
        <v>3</v>
      </c>
      <c r="N76" s="6" t="s">
        <v>4</v>
      </c>
      <c r="O76" s="23">
        <v>1</v>
      </c>
      <c r="P76" s="23"/>
      <c r="Q76" s="24"/>
      <c r="R76" s="23">
        <v>1</v>
      </c>
      <c r="S76" s="6" t="s">
        <v>642</v>
      </c>
      <c r="T76" s="23"/>
      <c r="U76" s="23"/>
      <c r="V76" s="6" t="s">
        <v>73</v>
      </c>
      <c r="W76" s="6" t="s">
        <v>642</v>
      </c>
      <c r="X76" s="6" t="s">
        <v>642</v>
      </c>
      <c r="Y76" s="6" t="s">
        <v>642</v>
      </c>
      <c r="Z76" s="6">
        <v>0</v>
      </c>
      <c r="AA76" s="6">
        <v>0</v>
      </c>
      <c r="AB76" s="6">
        <v>1</v>
      </c>
      <c r="AC76" s="20">
        <v>0</v>
      </c>
      <c r="AD76" s="6">
        <v>0</v>
      </c>
      <c r="AF76" s="15" t="s">
        <v>254</v>
      </c>
      <c r="AG76" t="s">
        <v>642</v>
      </c>
      <c r="AH76" s="68"/>
      <c r="AK76" s="7"/>
      <c r="AL76" s="7"/>
      <c r="AM76" s="6">
        <v>0</v>
      </c>
      <c r="AN76" s="6">
        <v>0</v>
      </c>
      <c r="AO76" s="6">
        <v>1</v>
      </c>
      <c r="AP76" s="6">
        <v>0</v>
      </c>
      <c r="AQ76" s="6">
        <v>0</v>
      </c>
      <c r="AR76" s="6">
        <v>0</v>
      </c>
      <c r="AS76" s="6">
        <v>1</v>
      </c>
      <c r="AT76" s="6">
        <v>0</v>
      </c>
      <c r="AU76" s="6">
        <v>0</v>
      </c>
      <c r="AV76" s="6">
        <v>0</v>
      </c>
      <c r="AW76" s="6">
        <v>1</v>
      </c>
      <c r="AX76" s="6">
        <v>0</v>
      </c>
      <c r="AY76" s="6">
        <v>0</v>
      </c>
      <c r="AZ76" s="6">
        <v>0</v>
      </c>
      <c r="BA76" s="6">
        <v>1</v>
      </c>
      <c r="BB76" s="6">
        <v>0</v>
      </c>
      <c r="BC76" s="6">
        <v>0</v>
      </c>
      <c r="BD76" s="6">
        <v>1</v>
      </c>
      <c r="BE76" s="6">
        <v>0</v>
      </c>
      <c r="BF76" s="6">
        <v>0</v>
      </c>
      <c r="BG76" s="6">
        <v>0</v>
      </c>
      <c r="BH76" s="6">
        <v>1</v>
      </c>
      <c r="BI76" s="6">
        <v>0</v>
      </c>
      <c r="BJ76" s="6">
        <v>0</v>
      </c>
      <c r="BK76" s="6">
        <v>0</v>
      </c>
      <c r="BL76" s="6">
        <v>0</v>
      </c>
      <c r="BM76" s="6">
        <v>1</v>
      </c>
      <c r="BN76" s="6">
        <f t="shared" si="4"/>
        <v>7</v>
      </c>
      <c r="BO76" s="3">
        <v>1</v>
      </c>
      <c r="BS76" s="3">
        <f t="shared" si="5"/>
        <v>7</v>
      </c>
    </row>
    <row r="77" spans="2:71" ht="24" customHeight="1" x14ac:dyDescent="0.25">
      <c r="B77" s="6">
        <v>61215</v>
      </c>
      <c r="C77" s="7"/>
      <c r="D77" s="15" t="s">
        <v>256</v>
      </c>
      <c r="E77" s="3">
        <v>2240504</v>
      </c>
      <c r="F77" s="26" t="s">
        <v>257</v>
      </c>
      <c r="G77" s="9" t="s">
        <v>256</v>
      </c>
      <c r="H77" s="6" t="s">
        <v>4</v>
      </c>
      <c r="I77" s="6" t="s">
        <v>4</v>
      </c>
      <c r="J77" s="6" t="s">
        <v>3</v>
      </c>
      <c r="K77" s="6" t="s">
        <v>4</v>
      </c>
      <c r="L77" s="6" t="s">
        <v>3</v>
      </c>
      <c r="M77" s="6" t="s">
        <v>3</v>
      </c>
      <c r="N77" s="6" t="s">
        <v>4</v>
      </c>
      <c r="O77" s="23">
        <v>1</v>
      </c>
      <c r="P77" s="23"/>
      <c r="Q77" s="24"/>
      <c r="R77" s="23">
        <v>1</v>
      </c>
      <c r="S77" s="6" t="s">
        <v>642</v>
      </c>
      <c r="T77" s="23"/>
      <c r="U77" s="23"/>
      <c r="V77" s="6" t="s">
        <v>73</v>
      </c>
      <c r="W77" s="6" t="s">
        <v>642</v>
      </c>
      <c r="X77" s="6" t="s">
        <v>642</v>
      </c>
      <c r="Y77" s="6" t="s">
        <v>642</v>
      </c>
      <c r="Z77" s="7">
        <v>0</v>
      </c>
      <c r="AA77" s="6">
        <v>0</v>
      </c>
      <c r="AB77" s="6">
        <v>1</v>
      </c>
      <c r="AC77" s="20">
        <v>0</v>
      </c>
      <c r="AD77" s="6">
        <v>0</v>
      </c>
      <c r="AE77" s="7"/>
      <c r="AF77" s="15" t="s">
        <v>256</v>
      </c>
      <c r="AG77" t="s">
        <v>642</v>
      </c>
      <c r="AI77" s="7">
        <v>1</v>
      </c>
      <c r="AJ77" s="7">
        <v>0</v>
      </c>
      <c r="AK77" s="7"/>
      <c r="AL77" s="7"/>
      <c r="AM77" s="6">
        <v>0</v>
      </c>
      <c r="AN77" s="6">
        <v>0</v>
      </c>
      <c r="AO77" s="6">
        <v>1</v>
      </c>
      <c r="AP77" s="6">
        <v>0</v>
      </c>
      <c r="AQ77" s="6">
        <v>0</v>
      </c>
      <c r="AR77" s="6">
        <v>0</v>
      </c>
      <c r="AS77" s="6">
        <v>1</v>
      </c>
      <c r="AT77" s="6">
        <v>0</v>
      </c>
      <c r="AU77" s="6">
        <v>0</v>
      </c>
      <c r="AV77" s="6">
        <v>1</v>
      </c>
      <c r="AW77" s="6">
        <v>0</v>
      </c>
      <c r="AX77" s="6">
        <v>0</v>
      </c>
      <c r="AY77" s="6">
        <v>0</v>
      </c>
      <c r="AZ77" s="6">
        <v>0</v>
      </c>
      <c r="BA77" s="6">
        <v>1</v>
      </c>
      <c r="BB77" s="6">
        <v>0</v>
      </c>
      <c r="BC77" s="6">
        <v>0</v>
      </c>
      <c r="BD77" s="6">
        <v>1</v>
      </c>
      <c r="BE77" s="6">
        <v>0</v>
      </c>
      <c r="BF77" s="6">
        <v>0</v>
      </c>
      <c r="BG77" s="6">
        <v>0</v>
      </c>
      <c r="BH77" s="6">
        <v>1</v>
      </c>
      <c r="BI77" s="6">
        <v>0</v>
      </c>
      <c r="BJ77" s="6">
        <v>0</v>
      </c>
      <c r="BK77" s="6">
        <v>0</v>
      </c>
      <c r="BL77" s="6">
        <v>0</v>
      </c>
      <c r="BM77" s="6">
        <v>1</v>
      </c>
      <c r="BN77" s="6">
        <f t="shared" si="4"/>
        <v>7</v>
      </c>
      <c r="BO77" s="3">
        <v>1</v>
      </c>
      <c r="BS77" s="3">
        <f t="shared" si="5"/>
        <v>7</v>
      </c>
    </row>
    <row r="78" spans="2:71" ht="33.75" customHeight="1" x14ac:dyDescent="0.25">
      <c r="B78" s="6">
        <v>61215</v>
      </c>
      <c r="C78" s="7"/>
      <c r="D78" s="15" t="s">
        <v>258</v>
      </c>
      <c r="E78" s="3">
        <v>8720887</v>
      </c>
      <c r="F78" s="26" t="s">
        <v>259</v>
      </c>
      <c r="G78" s="9" t="s">
        <v>258</v>
      </c>
      <c r="H78" s="6" t="s">
        <v>4</v>
      </c>
      <c r="I78" s="6" t="s">
        <v>4</v>
      </c>
      <c r="J78" s="6" t="s">
        <v>4</v>
      </c>
      <c r="K78" s="6" t="s">
        <v>4</v>
      </c>
      <c r="L78" s="6" t="s">
        <v>3</v>
      </c>
      <c r="M78" s="6" t="s">
        <v>3</v>
      </c>
      <c r="N78" s="6" t="s">
        <v>4</v>
      </c>
      <c r="O78" s="23">
        <v>1</v>
      </c>
      <c r="P78" s="23"/>
      <c r="Q78" s="24"/>
      <c r="R78" s="23">
        <v>1</v>
      </c>
      <c r="S78" s="6" t="s">
        <v>642</v>
      </c>
      <c r="T78" s="23"/>
      <c r="U78" s="23"/>
      <c r="V78" s="6" t="s">
        <v>73</v>
      </c>
      <c r="W78" s="6" t="s">
        <v>642</v>
      </c>
      <c r="X78" s="6" t="s">
        <v>642</v>
      </c>
      <c r="Y78" s="6" t="s">
        <v>642</v>
      </c>
      <c r="Z78" s="6">
        <v>0</v>
      </c>
      <c r="AA78" s="6">
        <v>0</v>
      </c>
      <c r="AB78" s="6">
        <v>0</v>
      </c>
      <c r="AC78" s="20">
        <v>1</v>
      </c>
      <c r="AD78" s="6">
        <v>0</v>
      </c>
      <c r="AE78" s="7"/>
      <c r="AF78" s="15" t="s">
        <v>258</v>
      </c>
      <c r="AG78" t="s">
        <v>642</v>
      </c>
      <c r="AH78" s="3"/>
      <c r="AI78" s="7"/>
      <c r="AJ78" s="7">
        <v>0</v>
      </c>
      <c r="AK78" s="7"/>
      <c r="AL78" s="7"/>
      <c r="AM78" s="6">
        <v>0</v>
      </c>
      <c r="AN78" s="6">
        <v>0</v>
      </c>
      <c r="AO78" s="6">
        <v>1</v>
      </c>
      <c r="AP78" s="6">
        <v>0</v>
      </c>
      <c r="AQ78" s="6">
        <v>0</v>
      </c>
      <c r="AR78" s="6">
        <v>0</v>
      </c>
      <c r="AS78" s="6">
        <v>1</v>
      </c>
      <c r="AT78" s="6">
        <v>0</v>
      </c>
      <c r="AU78" s="6">
        <v>0</v>
      </c>
      <c r="AV78" s="6">
        <v>0</v>
      </c>
      <c r="AW78" s="6">
        <v>1</v>
      </c>
      <c r="AX78" s="6">
        <v>0</v>
      </c>
      <c r="AY78" s="6">
        <v>0</v>
      </c>
      <c r="AZ78" s="6">
        <v>0</v>
      </c>
      <c r="BA78" s="6">
        <v>1</v>
      </c>
      <c r="BB78" s="6">
        <v>0</v>
      </c>
      <c r="BC78" s="6">
        <v>0</v>
      </c>
      <c r="BD78" s="6">
        <v>1</v>
      </c>
      <c r="BE78" s="6">
        <v>0</v>
      </c>
      <c r="BF78" s="6">
        <v>0</v>
      </c>
      <c r="BG78" s="6">
        <v>0</v>
      </c>
      <c r="BH78" s="6">
        <v>1</v>
      </c>
      <c r="BI78" s="6">
        <v>0</v>
      </c>
      <c r="BJ78" s="6">
        <v>0</v>
      </c>
      <c r="BK78" s="6">
        <v>0</v>
      </c>
      <c r="BL78" s="6">
        <v>0</v>
      </c>
      <c r="BM78" s="6">
        <v>1</v>
      </c>
      <c r="BN78" s="6">
        <f t="shared" si="4"/>
        <v>7</v>
      </c>
      <c r="BO78" s="3">
        <v>1</v>
      </c>
      <c r="BS78" s="3">
        <f t="shared" si="5"/>
        <v>7</v>
      </c>
    </row>
    <row r="79" spans="2:71" ht="24" customHeight="1" x14ac:dyDescent="0.25">
      <c r="B79" s="6">
        <v>9215</v>
      </c>
      <c r="C79" s="7"/>
      <c r="D79" s="15" t="s">
        <v>260</v>
      </c>
      <c r="E79" s="69">
        <v>15618787</v>
      </c>
      <c r="F79" s="70" t="s">
        <v>261</v>
      </c>
      <c r="G79" s="9" t="s">
        <v>260</v>
      </c>
      <c r="H79" s="6" t="s">
        <v>3</v>
      </c>
      <c r="I79" s="6" t="s">
        <v>4</v>
      </c>
      <c r="J79" s="6" t="s">
        <v>2</v>
      </c>
      <c r="K79" s="6" t="s">
        <v>3</v>
      </c>
      <c r="L79" s="6" t="s">
        <v>3</v>
      </c>
      <c r="M79" s="6" t="s">
        <v>3</v>
      </c>
      <c r="N79" s="6" t="s">
        <v>4</v>
      </c>
      <c r="O79" s="32">
        <v>1</v>
      </c>
      <c r="R79" s="32">
        <v>1</v>
      </c>
      <c r="S79" s="6" t="s">
        <v>642</v>
      </c>
      <c r="V79" s="6" t="s">
        <v>73</v>
      </c>
      <c r="W79" s="6" t="s">
        <v>642</v>
      </c>
      <c r="X79" s="6" t="s">
        <v>642</v>
      </c>
      <c r="Y79" s="6" t="s">
        <v>642</v>
      </c>
      <c r="Z79" s="6">
        <v>1</v>
      </c>
      <c r="AA79" s="6">
        <v>0</v>
      </c>
      <c r="AB79" s="6">
        <v>1</v>
      </c>
      <c r="AC79" s="20">
        <v>0</v>
      </c>
      <c r="AD79" s="6">
        <v>1</v>
      </c>
      <c r="AE79" s="7"/>
      <c r="AF79" s="15" t="s">
        <v>260</v>
      </c>
      <c r="AG79" t="s">
        <v>642</v>
      </c>
      <c r="AH79" s="3"/>
      <c r="AI79" s="7"/>
      <c r="AJ79" s="7"/>
      <c r="AM79" s="6">
        <v>0</v>
      </c>
      <c r="AN79" s="6">
        <v>1</v>
      </c>
      <c r="AO79" s="6">
        <v>0</v>
      </c>
      <c r="AP79" s="6">
        <v>0</v>
      </c>
      <c r="AQ79" s="6">
        <v>0</v>
      </c>
      <c r="AR79" s="6">
        <v>0</v>
      </c>
      <c r="AS79" s="6">
        <v>1</v>
      </c>
      <c r="AT79" s="6">
        <v>0</v>
      </c>
      <c r="AU79" s="6">
        <v>1</v>
      </c>
      <c r="AV79" s="6">
        <v>0</v>
      </c>
      <c r="AW79" s="6">
        <v>0</v>
      </c>
      <c r="AX79" s="6">
        <v>0</v>
      </c>
      <c r="AY79" s="6">
        <v>0</v>
      </c>
      <c r="AZ79" s="6">
        <v>1</v>
      </c>
      <c r="BA79" s="6">
        <v>0</v>
      </c>
      <c r="BB79" s="6">
        <v>0</v>
      </c>
      <c r="BC79" s="6">
        <v>0</v>
      </c>
      <c r="BD79" s="6">
        <v>1</v>
      </c>
      <c r="BE79" s="6">
        <v>0</v>
      </c>
      <c r="BF79" s="6">
        <v>0</v>
      </c>
      <c r="BG79" s="6">
        <v>0</v>
      </c>
      <c r="BH79" s="6">
        <v>1</v>
      </c>
      <c r="BI79" s="6">
        <v>0</v>
      </c>
      <c r="BJ79" s="6">
        <v>0</v>
      </c>
      <c r="BK79" s="6">
        <v>0</v>
      </c>
      <c r="BL79" s="6">
        <v>0</v>
      </c>
      <c r="BM79" s="6">
        <v>1</v>
      </c>
      <c r="BN79" s="6">
        <f t="shared" si="4"/>
        <v>7</v>
      </c>
      <c r="BO79" s="3">
        <v>1</v>
      </c>
      <c r="BS79" s="3">
        <f t="shared" si="5"/>
        <v>7</v>
      </c>
    </row>
    <row r="80" spans="2:71" ht="24" customHeight="1" x14ac:dyDescent="0.25">
      <c r="B80" s="6">
        <v>61215</v>
      </c>
      <c r="C80" s="7"/>
      <c r="D80" s="15" t="s">
        <v>262</v>
      </c>
      <c r="E80" s="16">
        <v>19672180</v>
      </c>
      <c r="F80" s="17" t="s">
        <v>263</v>
      </c>
      <c r="G80" s="9" t="s">
        <v>262</v>
      </c>
      <c r="H80" s="7" t="s">
        <v>3</v>
      </c>
      <c r="I80" s="6" t="s">
        <v>4</v>
      </c>
      <c r="J80" s="6" t="s">
        <v>4</v>
      </c>
      <c r="K80" s="7" t="s">
        <v>3</v>
      </c>
      <c r="L80" s="6" t="s">
        <v>3</v>
      </c>
      <c r="M80" s="6" t="s">
        <v>3</v>
      </c>
      <c r="N80" s="7" t="s">
        <v>3</v>
      </c>
      <c r="O80" s="71">
        <v>1</v>
      </c>
      <c r="P80" s="71"/>
      <c r="Q80" s="72"/>
      <c r="R80" s="71">
        <v>1</v>
      </c>
      <c r="S80" s="6" t="s">
        <v>642</v>
      </c>
      <c r="T80" s="71"/>
      <c r="U80" s="71"/>
      <c r="V80" s="6" t="s">
        <v>73</v>
      </c>
      <c r="W80" s="6" t="s">
        <v>642</v>
      </c>
      <c r="X80" s="6" t="s">
        <v>642</v>
      </c>
      <c r="Y80" s="6" t="s">
        <v>642</v>
      </c>
      <c r="Z80" s="7">
        <v>1</v>
      </c>
      <c r="AA80" s="6">
        <v>0</v>
      </c>
      <c r="AB80" s="6">
        <v>1</v>
      </c>
      <c r="AC80" s="20">
        <v>0</v>
      </c>
      <c r="AD80" s="6">
        <v>1</v>
      </c>
      <c r="AE80" s="7" t="s">
        <v>264</v>
      </c>
      <c r="AF80" s="15" t="s">
        <v>262</v>
      </c>
      <c r="AG80" t="s">
        <v>642</v>
      </c>
      <c r="AH80" s="3"/>
      <c r="AI80" s="7"/>
      <c r="AJ80" s="7">
        <v>0</v>
      </c>
      <c r="AM80" s="6">
        <v>0</v>
      </c>
      <c r="AN80" s="6">
        <v>1</v>
      </c>
      <c r="AO80" s="6">
        <v>0</v>
      </c>
      <c r="AP80" s="6">
        <v>0</v>
      </c>
      <c r="AQ80" s="6">
        <v>0</v>
      </c>
      <c r="AR80" s="6">
        <v>0</v>
      </c>
      <c r="AS80" s="6">
        <v>1</v>
      </c>
      <c r="AT80" s="6">
        <v>0</v>
      </c>
      <c r="AU80" s="6">
        <v>0</v>
      </c>
      <c r="AV80" s="6">
        <v>1</v>
      </c>
      <c r="AW80" s="6">
        <v>0</v>
      </c>
      <c r="AX80" s="6">
        <v>0</v>
      </c>
      <c r="AY80" s="6">
        <v>0</v>
      </c>
      <c r="AZ80" s="6">
        <v>1</v>
      </c>
      <c r="BA80" s="6">
        <v>0</v>
      </c>
      <c r="BB80" s="6">
        <v>0</v>
      </c>
      <c r="BC80" s="6">
        <v>0</v>
      </c>
      <c r="BD80" s="6">
        <v>1</v>
      </c>
      <c r="BE80" s="6">
        <v>0</v>
      </c>
      <c r="BF80" s="6">
        <v>0</v>
      </c>
      <c r="BG80" s="6">
        <v>0</v>
      </c>
      <c r="BH80" s="6">
        <v>1</v>
      </c>
      <c r="BI80" s="6">
        <v>0</v>
      </c>
      <c r="BJ80" s="6">
        <v>0</v>
      </c>
      <c r="BK80" s="6">
        <v>0</v>
      </c>
      <c r="BL80" s="6">
        <v>1</v>
      </c>
      <c r="BM80" s="6">
        <v>0</v>
      </c>
      <c r="BN80" s="6">
        <f t="shared" si="4"/>
        <v>7</v>
      </c>
      <c r="BO80" s="3">
        <v>1</v>
      </c>
      <c r="BS80" s="3">
        <f t="shared" si="5"/>
        <v>7</v>
      </c>
    </row>
    <row r="81" spans="2:71" ht="24" customHeight="1" x14ac:dyDescent="0.25">
      <c r="B81" s="6">
        <v>61215</v>
      </c>
      <c r="D81" s="10" t="s">
        <v>265</v>
      </c>
      <c r="E81" s="16">
        <v>17408055</v>
      </c>
      <c r="F81" s="17" t="s">
        <v>266</v>
      </c>
      <c r="G81" s="9" t="s">
        <v>265</v>
      </c>
      <c r="H81" s="6" t="s">
        <v>4</v>
      </c>
      <c r="I81" s="6" t="s">
        <v>4</v>
      </c>
      <c r="J81" s="6" t="s">
        <v>4</v>
      </c>
      <c r="K81" s="6" t="s">
        <v>4</v>
      </c>
      <c r="L81" s="6" t="s">
        <v>3</v>
      </c>
      <c r="M81" s="6" t="s">
        <v>3</v>
      </c>
      <c r="N81" s="6" t="s">
        <v>4</v>
      </c>
      <c r="O81" s="32">
        <v>1</v>
      </c>
      <c r="R81" s="32">
        <v>1</v>
      </c>
      <c r="S81" s="6" t="s">
        <v>642</v>
      </c>
      <c r="V81" s="6" t="s">
        <v>73</v>
      </c>
      <c r="W81" s="6" t="s">
        <v>642</v>
      </c>
      <c r="X81" s="6" t="s">
        <v>642</v>
      </c>
      <c r="Y81" s="6" t="s">
        <v>642</v>
      </c>
      <c r="Z81" s="7">
        <v>0</v>
      </c>
      <c r="AA81" s="6">
        <v>0</v>
      </c>
      <c r="AB81" s="6">
        <v>1</v>
      </c>
      <c r="AC81" s="20">
        <v>0</v>
      </c>
      <c r="AD81" s="6">
        <v>0</v>
      </c>
      <c r="AF81" s="15" t="s">
        <v>265</v>
      </c>
      <c r="AG81" t="s">
        <v>642</v>
      </c>
      <c r="AH81" s="68"/>
      <c r="AI81" s="7"/>
      <c r="AJ81" s="7">
        <v>1</v>
      </c>
      <c r="AM81" s="6">
        <v>0</v>
      </c>
      <c r="AN81" s="6">
        <v>0</v>
      </c>
      <c r="AO81" s="6">
        <v>1</v>
      </c>
      <c r="AP81" s="6">
        <v>0</v>
      </c>
      <c r="AQ81" s="6">
        <v>0</v>
      </c>
      <c r="AR81" s="6">
        <v>0</v>
      </c>
      <c r="AS81" s="6">
        <v>1</v>
      </c>
      <c r="AT81" s="6">
        <v>0</v>
      </c>
      <c r="AU81" s="6">
        <v>0</v>
      </c>
      <c r="AV81" s="6">
        <v>0</v>
      </c>
      <c r="AW81" s="6">
        <v>1</v>
      </c>
      <c r="AX81" s="6">
        <v>0</v>
      </c>
      <c r="AY81" s="6">
        <v>0</v>
      </c>
      <c r="AZ81" s="6">
        <v>0</v>
      </c>
      <c r="BA81" s="6">
        <v>1</v>
      </c>
      <c r="BB81" s="6">
        <v>0</v>
      </c>
      <c r="BC81" s="6">
        <v>0</v>
      </c>
      <c r="BD81" s="6">
        <v>1</v>
      </c>
      <c r="BE81" s="6">
        <v>0</v>
      </c>
      <c r="BF81" s="6">
        <v>0</v>
      </c>
      <c r="BG81" s="6">
        <v>0</v>
      </c>
      <c r="BH81" s="6">
        <v>1</v>
      </c>
      <c r="BI81" s="6">
        <v>0</v>
      </c>
      <c r="BJ81" s="6">
        <v>0</v>
      </c>
      <c r="BK81" s="6">
        <v>0</v>
      </c>
      <c r="BL81" s="6">
        <v>0</v>
      </c>
      <c r="BM81" s="6">
        <v>1</v>
      </c>
      <c r="BN81" s="6">
        <f t="shared" si="4"/>
        <v>7</v>
      </c>
      <c r="BO81" s="3">
        <v>1</v>
      </c>
      <c r="BS81" s="3">
        <f t="shared" si="5"/>
        <v>7</v>
      </c>
    </row>
    <row r="82" spans="2:71" ht="24" customHeight="1" x14ac:dyDescent="0.25">
      <c r="B82" s="6">
        <v>61215</v>
      </c>
      <c r="D82" s="6" t="s">
        <v>267</v>
      </c>
      <c r="E82" s="3">
        <v>9496207</v>
      </c>
      <c r="F82" s="26" t="s">
        <v>268</v>
      </c>
      <c r="G82" s="3" t="s">
        <v>269</v>
      </c>
      <c r="H82" s="6" t="s">
        <v>4</v>
      </c>
      <c r="I82" s="6" t="s">
        <v>4</v>
      </c>
      <c r="J82" s="6" t="s">
        <v>3</v>
      </c>
      <c r="K82" s="6" t="s">
        <v>2</v>
      </c>
      <c r="L82" s="6" t="s">
        <v>3</v>
      </c>
      <c r="M82" s="6" t="s">
        <v>3</v>
      </c>
      <c r="N82" s="6" t="s">
        <v>4</v>
      </c>
      <c r="O82" s="32">
        <v>1</v>
      </c>
      <c r="R82" s="32">
        <v>1</v>
      </c>
      <c r="S82" s="6" t="s">
        <v>642</v>
      </c>
      <c r="V82" s="6" t="s">
        <v>73</v>
      </c>
      <c r="W82" s="6" t="s">
        <v>642</v>
      </c>
      <c r="X82" s="6" t="s">
        <v>642</v>
      </c>
      <c r="Y82" s="6" t="s">
        <v>642</v>
      </c>
      <c r="Z82" s="6">
        <v>0</v>
      </c>
      <c r="AA82" s="6">
        <v>0</v>
      </c>
      <c r="AB82" s="6">
        <v>0</v>
      </c>
      <c r="AC82" s="20">
        <v>1</v>
      </c>
      <c r="AD82" s="6">
        <v>0</v>
      </c>
      <c r="AF82" s="6" t="s">
        <v>270</v>
      </c>
      <c r="AG82" t="s">
        <v>642</v>
      </c>
      <c r="AH82" s="3"/>
      <c r="AJ82" s="6">
        <v>0</v>
      </c>
      <c r="AM82" s="6">
        <v>0</v>
      </c>
      <c r="AN82" s="6">
        <v>0</v>
      </c>
      <c r="AO82" s="6">
        <v>1</v>
      </c>
      <c r="AP82" s="6">
        <v>0</v>
      </c>
      <c r="AQ82" s="6">
        <v>0</v>
      </c>
      <c r="AR82" s="6">
        <v>0</v>
      </c>
      <c r="AS82" s="6">
        <v>1</v>
      </c>
      <c r="AT82" s="6">
        <v>0</v>
      </c>
      <c r="AU82" s="6">
        <v>0</v>
      </c>
      <c r="AV82" s="6">
        <v>1</v>
      </c>
      <c r="AW82" s="6">
        <v>0</v>
      </c>
      <c r="AX82" s="6">
        <v>0</v>
      </c>
      <c r="AY82" s="6">
        <v>1</v>
      </c>
      <c r="AZ82" s="6">
        <v>0</v>
      </c>
      <c r="BA82" s="6">
        <v>0</v>
      </c>
      <c r="BB82" s="6">
        <v>0</v>
      </c>
      <c r="BC82" s="6">
        <v>0</v>
      </c>
      <c r="BD82" s="6">
        <v>1</v>
      </c>
      <c r="BE82" s="6">
        <v>0</v>
      </c>
      <c r="BF82" s="6">
        <v>0</v>
      </c>
      <c r="BG82" s="6">
        <v>0</v>
      </c>
      <c r="BH82" s="6">
        <v>1</v>
      </c>
      <c r="BI82" s="6">
        <v>0</v>
      </c>
      <c r="BJ82" s="6">
        <v>0</v>
      </c>
      <c r="BK82" s="6">
        <v>0</v>
      </c>
      <c r="BL82" s="6">
        <v>0</v>
      </c>
      <c r="BM82" s="6">
        <v>1</v>
      </c>
      <c r="BN82" s="6">
        <f t="shared" si="4"/>
        <v>7</v>
      </c>
      <c r="BO82" s="3">
        <v>1</v>
      </c>
      <c r="BS82" s="3">
        <f t="shared" si="5"/>
        <v>7</v>
      </c>
    </row>
    <row r="83" spans="2:71" ht="24" customHeight="1" x14ac:dyDescent="0.25">
      <c r="B83" s="6">
        <v>61215</v>
      </c>
      <c r="D83" s="10" t="s">
        <v>271</v>
      </c>
      <c r="E83" s="16">
        <v>12826839</v>
      </c>
      <c r="F83" s="17" t="s">
        <v>272</v>
      </c>
      <c r="G83" s="9" t="s">
        <v>271</v>
      </c>
      <c r="H83" s="6" t="s">
        <v>4</v>
      </c>
      <c r="I83" s="6" t="s">
        <v>4</v>
      </c>
      <c r="J83" s="6" t="s">
        <v>4</v>
      </c>
      <c r="K83" s="6" t="s">
        <v>4</v>
      </c>
      <c r="L83" s="6" t="s">
        <v>3</v>
      </c>
      <c r="M83" s="6" t="s">
        <v>3</v>
      </c>
      <c r="N83" s="6" t="s">
        <v>4</v>
      </c>
      <c r="O83" s="32">
        <v>1</v>
      </c>
      <c r="R83" s="32">
        <v>1</v>
      </c>
      <c r="S83" s="6" t="s">
        <v>642</v>
      </c>
      <c r="V83" s="6" t="s">
        <v>73</v>
      </c>
      <c r="W83" s="6" t="s">
        <v>642</v>
      </c>
      <c r="X83" s="6" t="s">
        <v>642</v>
      </c>
      <c r="Y83" s="6" t="s">
        <v>642</v>
      </c>
      <c r="Z83" s="6">
        <v>0</v>
      </c>
      <c r="AA83" s="6">
        <v>0</v>
      </c>
      <c r="AB83" s="6">
        <v>1</v>
      </c>
      <c r="AC83" s="20">
        <v>0</v>
      </c>
      <c r="AD83" s="6">
        <v>0</v>
      </c>
      <c r="AF83" s="10" t="s">
        <v>271</v>
      </c>
      <c r="AG83" t="s">
        <v>642</v>
      </c>
      <c r="AH83" s="3"/>
      <c r="AI83" s="6" t="s">
        <v>180</v>
      </c>
      <c r="AJ83" s="6">
        <v>0</v>
      </c>
      <c r="AM83" s="6">
        <v>0</v>
      </c>
      <c r="AN83" s="6">
        <v>0</v>
      </c>
      <c r="AO83" s="6">
        <v>1</v>
      </c>
      <c r="AP83" s="6">
        <v>0</v>
      </c>
      <c r="AQ83" s="6">
        <v>0</v>
      </c>
      <c r="AR83" s="6">
        <v>0</v>
      </c>
      <c r="AS83" s="6">
        <v>1</v>
      </c>
      <c r="AT83" s="6">
        <v>0</v>
      </c>
      <c r="AU83" s="6">
        <v>0</v>
      </c>
      <c r="AV83" s="6">
        <v>0</v>
      </c>
      <c r="AW83" s="6">
        <v>1</v>
      </c>
      <c r="AX83" s="6">
        <v>0</v>
      </c>
      <c r="AY83" s="6">
        <v>0</v>
      </c>
      <c r="AZ83" s="6">
        <v>0</v>
      </c>
      <c r="BA83" s="6">
        <v>1</v>
      </c>
      <c r="BB83" s="6">
        <v>0</v>
      </c>
      <c r="BC83" s="6">
        <v>0</v>
      </c>
      <c r="BD83" s="6">
        <v>1</v>
      </c>
      <c r="BE83" s="6">
        <v>0</v>
      </c>
      <c r="BF83" s="6">
        <v>0</v>
      </c>
      <c r="BG83" s="6">
        <v>0</v>
      </c>
      <c r="BH83" s="6">
        <v>1</v>
      </c>
      <c r="BI83" s="6">
        <v>0</v>
      </c>
      <c r="BJ83" s="6">
        <v>0</v>
      </c>
      <c r="BK83" s="6">
        <v>0</v>
      </c>
      <c r="BL83" s="6">
        <v>0</v>
      </c>
      <c r="BM83" s="6">
        <v>1</v>
      </c>
      <c r="BN83" s="6">
        <f t="shared" si="4"/>
        <v>7</v>
      </c>
      <c r="BO83" s="3">
        <v>1</v>
      </c>
      <c r="BS83" s="3">
        <f t="shared" si="5"/>
        <v>7</v>
      </c>
    </row>
    <row r="84" spans="2:71" ht="24" customHeight="1" x14ac:dyDescent="0.25">
      <c r="B84" s="6">
        <v>61215</v>
      </c>
      <c r="D84" s="10" t="s">
        <v>273</v>
      </c>
      <c r="E84" s="73">
        <v>16037157</v>
      </c>
      <c r="F84" s="74" t="s">
        <v>274</v>
      </c>
      <c r="G84" s="9" t="s">
        <v>273</v>
      </c>
      <c r="H84" s="6" t="s">
        <v>3</v>
      </c>
      <c r="I84" s="6" t="s">
        <v>4</v>
      </c>
      <c r="J84" s="6" t="s">
        <v>2</v>
      </c>
      <c r="K84" s="6" t="s">
        <v>3</v>
      </c>
      <c r="L84" s="6" t="s">
        <v>3</v>
      </c>
      <c r="M84" s="6" t="s">
        <v>3</v>
      </c>
      <c r="N84" s="6" t="s">
        <v>3</v>
      </c>
      <c r="O84" s="32">
        <v>1</v>
      </c>
      <c r="R84" s="32">
        <v>1</v>
      </c>
      <c r="S84" s="6" t="s">
        <v>642</v>
      </c>
      <c r="V84" s="6" t="s">
        <v>73</v>
      </c>
      <c r="W84" s="6" t="s">
        <v>642</v>
      </c>
      <c r="X84" s="6" t="s">
        <v>642</v>
      </c>
      <c r="Y84" s="6" t="s">
        <v>642</v>
      </c>
      <c r="Z84" s="6">
        <v>1</v>
      </c>
      <c r="AA84" s="6">
        <v>0</v>
      </c>
      <c r="AB84" s="6">
        <v>1</v>
      </c>
      <c r="AC84" s="20">
        <v>0</v>
      </c>
      <c r="AD84" s="6">
        <v>1</v>
      </c>
      <c r="AF84" s="10" t="s">
        <v>273</v>
      </c>
      <c r="AG84" t="s">
        <v>642</v>
      </c>
      <c r="AH84" s="75"/>
      <c r="AI84" s="6" t="s">
        <v>275</v>
      </c>
      <c r="AJ84" s="6">
        <v>0</v>
      </c>
      <c r="AM84" s="6">
        <v>0</v>
      </c>
      <c r="AN84" s="6">
        <v>1</v>
      </c>
      <c r="AO84" s="6">
        <v>0</v>
      </c>
      <c r="AP84" s="6">
        <v>0</v>
      </c>
      <c r="AQ84" s="6">
        <v>0</v>
      </c>
      <c r="AR84" s="6">
        <v>0</v>
      </c>
      <c r="AS84" s="6">
        <v>1</v>
      </c>
      <c r="AT84" s="6">
        <v>0</v>
      </c>
      <c r="AU84" s="6">
        <v>1</v>
      </c>
      <c r="AV84" s="6">
        <v>0</v>
      </c>
      <c r="AW84" s="6">
        <v>0</v>
      </c>
      <c r="AX84" s="6">
        <v>0</v>
      </c>
      <c r="AY84" s="6">
        <v>0</v>
      </c>
      <c r="AZ84" s="6">
        <v>1</v>
      </c>
      <c r="BA84" s="6">
        <v>0</v>
      </c>
      <c r="BB84" s="6">
        <v>0</v>
      </c>
      <c r="BC84" s="6">
        <v>0</v>
      </c>
      <c r="BD84" s="6">
        <v>1</v>
      </c>
      <c r="BE84" s="6">
        <v>0</v>
      </c>
      <c r="BF84" s="6">
        <v>0</v>
      </c>
      <c r="BG84" s="6">
        <v>0</v>
      </c>
      <c r="BH84" s="6">
        <v>1</v>
      </c>
      <c r="BI84" s="6">
        <v>0</v>
      </c>
      <c r="BJ84" s="6">
        <v>0</v>
      </c>
      <c r="BK84" s="6">
        <v>0</v>
      </c>
      <c r="BL84" s="6">
        <v>1</v>
      </c>
      <c r="BM84" s="6">
        <v>0</v>
      </c>
      <c r="BN84" s="6">
        <f t="shared" si="4"/>
        <v>7</v>
      </c>
      <c r="BO84" s="3">
        <v>1</v>
      </c>
      <c r="BS84" s="3">
        <f t="shared" si="5"/>
        <v>7</v>
      </c>
    </row>
    <row r="85" spans="2:71" ht="24" customHeight="1" x14ac:dyDescent="0.25">
      <c r="B85" s="6">
        <v>61215</v>
      </c>
      <c r="D85" s="10" t="s">
        <v>276</v>
      </c>
      <c r="E85" s="16">
        <v>8174531</v>
      </c>
      <c r="F85" s="17" t="s">
        <v>277</v>
      </c>
      <c r="G85" s="9" t="s">
        <v>276</v>
      </c>
      <c r="H85" s="6" t="s">
        <v>4</v>
      </c>
      <c r="I85" s="6" t="s">
        <v>4</v>
      </c>
      <c r="J85" s="6" t="s">
        <v>4</v>
      </c>
      <c r="K85" s="6" t="s">
        <v>4</v>
      </c>
      <c r="L85" s="6" t="s">
        <v>3</v>
      </c>
      <c r="M85" s="6" t="s">
        <v>3</v>
      </c>
      <c r="N85" s="6" t="s">
        <v>4</v>
      </c>
      <c r="O85" s="32">
        <v>1</v>
      </c>
      <c r="R85" s="32">
        <v>1</v>
      </c>
      <c r="S85" s="6" t="s">
        <v>642</v>
      </c>
      <c r="V85" s="6" t="s">
        <v>73</v>
      </c>
      <c r="W85" s="6" t="s">
        <v>642</v>
      </c>
      <c r="X85" s="6" t="s">
        <v>642</v>
      </c>
      <c r="Y85" s="6" t="s">
        <v>642</v>
      </c>
      <c r="Z85" s="6">
        <v>0</v>
      </c>
      <c r="AA85" s="6">
        <v>0</v>
      </c>
      <c r="AB85" s="6">
        <v>0</v>
      </c>
      <c r="AC85" s="20">
        <v>1</v>
      </c>
      <c r="AD85" s="6">
        <v>0</v>
      </c>
      <c r="AE85" s="6" t="s">
        <v>278</v>
      </c>
      <c r="AF85" s="10" t="s">
        <v>276</v>
      </c>
      <c r="AG85" t="s">
        <v>642</v>
      </c>
      <c r="AH85" s="3"/>
      <c r="AJ85" s="6">
        <v>0</v>
      </c>
      <c r="AM85" s="6">
        <v>0</v>
      </c>
      <c r="AN85" s="6">
        <v>0</v>
      </c>
      <c r="AO85" s="6">
        <v>1</v>
      </c>
      <c r="AP85" s="6">
        <v>0</v>
      </c>
      <c r="AQ85" s="6">
        <v>0</v>
      </c>
      <c r="AR85" s="6">
        <v>0</v>
      </c>
      <c r="AS85" s="6">
        <v>1</v>
      </c>
      <c r="AT85" s="6">
        <v>0</v>
      </c>
      <c r="AU85" s="6">
        <v>0</v>
      </c>
      <c r="AV85" s="6">
        <v>0</v>
      </c>
      <c r="AW85" s="6">
        <v>1</v>
      </c>
      <c r="AX85" s="6">
        <v>0</v>
      </c>
      <c r="AY85" s="6">
        <v>0</v>
      </c>
      <c r="AZ85" s="6">
        <v>0</v>
      </c>
      <c r="BA85" s="6">
        <v>1</v>
      </c>
      <c r="BB85" s="6">
        <v>0</v>
      </c>
      <c r="BC85" s="6">
        <v>0</v>
      </c>
      <c r="BD85" s="6">
        <v>1</v>
      </c>
      <c r="BE85" s="6">
        <v>0</v>
      </c>
      <c r="BF85" s="6">
        <v>0</v>
      </c>
      <c r="BG85" s="6">
        <v>0</v>
      </c>
      <c r="BH85" s="6">
        <v>1</v>
      </c>
      <c r="BI85" s="6">
        <v>0</v>
      </c>
      <c r="BJ85" s="6">
        <v>0</v>
      </c>
      <c r="BK85" s="6">
        <v>0</v>
      </c>
      <c r="BL85" s="6">
        <v>0</v>
      </c>
      <c r="BM85" s="6">
        <v>1</v>
      </c>
      <c r="BN85" s="6">
        <f t="shared" si="4"/>
        <v>7</v>
      </c>
      <c r="BO85" s="3">
        <v>1</v>
      </c>
      <c r="BS85" s="3">
        <f t="shared" si="5"/>
        <v>7</v>
      </c>
    </row>
    <row r="86" spans="2:71" ht="24" customHeight="1" x14ac:dyDescent="0.25">
      <c r="B86" s="6">
        <v>61215</v>
      </c>
      <c r="D86" s="10" t="s">
        <v>279</v>
      </c>
      <c r="E86" s="16">
        <v>10358788</v>
      </c>
      <c r="F86" s="17" t="s">
        <v>280</v>
      </c>
      <c r="G86" s="9" t="s">
        <v>279</v>
      </c>
      <c r="H86" s="6" t="s">
        <v>4</v>
      </c>
      <c r="I86" s="6" t="s">
        <v>4</v>
      </c>
      <c r="J86" s="6" t="s">
        <v>4</v>
      </c>
      <c r="K86" s="6" t="s">
        <v>4</v>
      </c>
      <c r="L86" s="6" t="s">
        <v>3</v>
      </c>
      <c r="M86" s="6" t="s">
        <v>3</v>
      </c>
      <c r="N86" s="6" t="s">
        <v>4</v>
      </c>
      <c r="O86" s="32">
        <v>1</v>
      </c>
      <c r="R86" s="32">
        <v>1</v>
      </c>
      <c r="S86" s="6" t="s">
        <v>642</v>
      </c>
      <c r="V86" s="6" t="s">
        <v>73</v>
      </c>
      <c r="W86" s="6" t="s">
        <v>642</v>
      </c>
      <c r="X86" s="6" t="s">
        <v>642</v>
      </c>
      <c r="Y86" s="6" t="s">
        <v>642</v>
      </c>
      <c r="Z86" s="6">
        <v>0</v>
      </c>
      <c r="AA86" s="6">
        <v>0</v>
      </c>
      <c r="AB86" s="6">
        <v>0</v>
      </c>
      <c r="AC86" s="20">
        <v>1</v>
      </c>
      <c r="AD86" s="6">
        <v>0</v>
      </c>
      <c r="AF86" s="10" t="s">
        <v>279</v>
      </c>
      <c r="AG86" t="s">
        <v>642</v>
      </c>
      <c r="AH86" s="3"/>
      <c r="AI86" s="6">
        <v>0</v>
      </c>
      <c r="AJ86" s="6">
        <v>0</v>
      </c>
      <c r="AM86" s="6">
        <v>0</v>
      </c>
      <c r="AN86" s="6">
        <v>0</v>
      </c>
      <c r="AO86" s="6">
        <v>1</v>
      </c>
      <c r="AP86" s="6">
        <v>0</v>
      </c>
      <c r="AQ86" s="6">
        <v>0</v>
      </c>
      <c r="AR86" s="6">
        <v>0</v>
      </c>
      <c r="AS86" s="6">
        <v>1</v>
      </c>
      <c r="AT86" s="6">
        <v>0</v>
      </c>
      <c r="AU86" s="6">
        <v>0</v>
      </c>
      <c r="AV86" s="6">
        <v>0</v>
      </c>
      <c r="AW86" s="6">
        <v>1</v>
      </c>
      <c r="AX86" s="6">
        <v>0</v>
      </c>
      <c r="AY86" s="6">
        <v>0</v>
      </c>
      <c r="AZ86" s="6">
        <v>0</v>
      </c>
      <c r="BA86" s="6">
        <v>1</v>
      </c>
      <c r="BB86" s="6">
        <v>0</v>
      </c>
      <c r="BC86" s="6">
        <v>0</v>
      </c>
      <c r="BD86" s="6">
        <v>1</v>
      </c>
      <c r="BE86" s="6">
        <v>0</v>
      </c>
      <c r="BF86" s="6">
        <v>0</v>
      </c>
      <c r="BG86" s="6">
        <v>0</v>
      </c>
      <c r="BH86" s="6">
        <v>1</v>
      </c>
      <c r="BI86" s="6">
        <v>0</v>
      </c>
      <c r="BJ86" s="6">
        <v>0</v>
      </c>
      <c r="BK86" s="6">
        <v>0</v>
      </c>
      <c r="BL86" s="6">
        <v>0</v>
      </c>
      <c r="BM86" s="6">
        <v>1</v>
      </c>
      <c r="BN86" s="6">
        <f t="shared" si="4"/>
        <v>7</v>
      </c>
      <c r="BO86" s="3">
        <v>1</v>
      </c>
      <c r="BS86" s="3">
        <f t="shared" si="5"/>
        <v>7</v>
      </c>
    </row>
    <row r="87" spans="2:71" ht="24" customHeight="1" x14ac:dyDescent="0.25">
      <c r="B87" s="6">
        <v>61215</v>
      </c>
      <c r="D87" s="15" t="s">
        <v>281</v>
      </c>
      <c r="E87" s="1">
        <v>23560186</v>
      </c>
      <c r="F87" s="17" t="s">
        <v>282</v>
      </c>
      <c r="G87" s="9" t="s">
        <v>281</v>
      </c>
      <c r="H87" s="6" t="s">
        <v>4</v>
      </c>
      <c r="I87" s="6" t="s">
        <v>4</v>
      </c>
      <c r="J87" s="6" t="s">
        <v>2</v>
      </c>
      <c r="K87" s="6" t="s">
        <v>3</v>
      </c>
      <c r="L87" s="6" t="s">
        <v>3</v>
      </c>
      <c r="M87" s="6" t="s">
        <v>3</v>
      </c>
      <c r="N87" s="6" t="s">
        <v>4</v>
      </c>
      <c r="O87" s="32">
        <v>1</v>
      </c>
      <c r="R87" s="32">
        <v>1</v>
      </c>
      <c r="S87" s="6" t="s">
        <v>642</v>
      </c>
      <c r="V87" s="6" t="s">
        <v>73</v>
      </c>
      <c r="W87" s="6" t="s">
        <v>642</v>
      </c>
      <c r="X87" s="6" t="s">
        <v>642</v>
      </c>
      <c r="Y87" s="6" t="s">
        <v>642</v>
      </c>
      <c r="Z87" s="6">
        <v>0</v>
      </c>
      <c r="AA87" s="6">
        <v>0</v>
      </c>
      <c r="AB87" s="6">
        <v>1</v>
      </c>
      <c r="AC87" s="20">
        <v>0</v>
      </c>
      <c r="AD87" s="6">
        <v>0</v>
      </c>
      <c r="AF87" s="10" t="s">
        <v>281</v>
      </c>
      <c r="AG87" t="s">
        <v>642</v>
      </c>
      <c r="AH87" s="15"/>
      <c r="AI87" s="10">
        <v>0</v>
      </c>
      <c r="AJ87" s="6">
        <v>0</v>
      </c>
      <c r="AM87" s="6">
        <v>0</v>
      </c>
      <c r="AN87" s="6">
        <v>0</v>
      </c>
      <c r="AO87" s="6">
        <v>1</v>
      </c>
      <c r="AP87" s="6">
        <v>0</v>
      </c>
      <c r="AQ87" s="6">
        <v>0</v>
      </c>
      <c r="AR87" s="6">
        <v>0</v>
      </c>
      <c r="AS87" s="6">
        <v>1</v>
      </c>
      <c r="AT87" s="6">
        <v>0</v>
      </c>
      <c r="AU87" s="6">
        <v>1</v>
      </c>
      <c r="AV87" s="6">
        <v>0</v>
      </c>
      <c r="AW87" s="6">
        <v>0</v>
      </c>
      <c r="AX87" s="6">
        <v>0</v>
      </c>
      <c r="AY87" s="6">
        <v>0</v>
      </c>
      <c r="AZ87" s="6">
        <v>1</v>
      </c>
      <c r="BA87" s="6">
        <v>0</v>
      </c>
      <c r="BB87" s="6">
        <v>0</v>
      </c>
      <c r="BC87" s="6">
        <v>0</v>
      </c>
      <c r="BD87" s="6">
        <v>1</v>
      </c>
      <c r="BE87" s="6">
        <v>0</v>
      </c>
      <c r="BF87" s="6">
        <v>0</v>
      </c>
      <c r="BG87" s="6">
        <v>0</v>
      </c>
      <c r="BH87" s="6">
        <v>1</v>
      </c>
      <c r="BI87" s="6">
        <v>0</v>
      </c>
      <c r="BJ87" s="6">
        <v>0</v>
      </c>
      <c r="BK87" s="6">
        <v>0</v>
      </c>
      <c r="BL87" s="6">
        <v>0</v>
      </c>
      <c r="BM87" s="6">
        <v>1</v>
      </c>
      <c r="BN87" s="6">
        <f t="shared" si="4"/>
        <v>7</v>
      </c>
      <c r="BO87" s="3">
        <v>1</v>
      </c>
      <c r="BS87" s="3">
        <f t="shared" si="5"/>
        <v>7</v>
      </c>
    </row>
    <row r="88" spans="2:71" ht="24" customHeight="1" x14ac:dyDescent="0.25">
      <c r="B88" s="6">
        <v>61215</v>
      </c>
      <c r="D88" s="10" t="s">
        <v>283</v>
      </c>
      <c r="E88" s="16">
        <v>12925471</v>
      </c>
      <c r="F88" s="17" t="s">
        <v>284</v>
      </c>
      <c r="G88" s="9" t="s">
        <v>283</v>
      </c>
      <c r="H88" s="6" t="s">
        <v>3</v>
      </c>
      <c r="I88" s="6" t="s">
        <v>3</v>
      </c>
      <c r="J88" s="6" t="s">
        <v>3</v>
      </c>
      <c r="K88" s="6" t="s">
        <v>3</v>
      </c>
      <c r="L88" s="6" t="s">
        <v>3</v>
      </c>
      <c r="M88" s="6" t="s">
        <v>3</v>
      </c>
      <c r="N88" s="6" t="s">
        <v>3</v>
      </c>
      <c r="O88" s="32">
        <v>1</v>
      </c>
      <c r="R88" s="32">
        <v>1</v>
      </c>
      <c r="S88" s="6" t="s">
        <v>642</v>
      </c>
      <c r="V88" s="6" t="s">
        <v>73</v>
      </c>
      <c r="W88" s="6" t="s">
        <v>642</v>
      </c>
      <c r="X88" s="6" t="s">
        <v>642</v>
      </c>
      <c r="Y88" s="6" t="s">
        <v>642</v>
      </c>
      <c r="Z88" s="6">
        <v>1</v>
      </c>
      <c r="AA88" s="6">
        <v>0</v>
      </c>
      <c r="AB88" s="6">
        <v>1</v>
      </c>
      <c r="AC88" s="20">
        <v>0</v>
      </c>
      <c r="AD88" s="6">
        <v>1</v>
      </c>
      <c r="AF88" s="10" t="s">
        <v>283</v>
      </c>
      <c r="AG88" t="s">
        <v>642</v>
      </c>
      <c r="AH88" s="6"/>
      <c r="AI88" s="6">
        <v>1</v>
      </c>
      <c r="AJ88" s="6">
        <v>0</v>
      </c>
      <c r="AM88" s="6">
        <v>0</v>
      </c>
      <c r="AN88" s="6">
        <v>1</v>
      </c>
      <c r="AO88" s="6">
        <v>0</v>
      </c>
      <c r="AP88" s="6">
        <v>0</v>
      </c>
      <c r="AQ88" s="6">
        <v>0</v>
      </c>
      <c r="AR88" s="6">
        <v>1</v>
      </c>
      <c r="AS88" s="6">
        <v>0</v>
      </c>
      <c r="AT88" s="6">
        <v>0</v>
      </c>
      <c r="AU88" s="6">
        <v>0</v>
      </c>
      <c r="AV88" s="6">
        <v>1</v>
      </c>
      <c r="AW88" s="6">
        <v>0</v>
      </c>
      <c r="AX88" s="6">
        <v>0</v>
      </c>
      <c r="AY88" s="6">
        <v>0</v>
      </c>
      <c r="AZ88" s="6">
        <v>1</v>
      </c>
      <c r="BA88" s="6">
        <v>0</v>
      </c>
      <c r="BB88" s="6">
        <v>0</v>
      </c>
      <c r="BC88" s="6">
        <v>0</v>
      </c>
      <c r="BD88" s="6">
        <v>1</v>
      </c>
      <c r="BE88" s="6">
        <v>0</v>
      </c>
      <c r="BF88" s="6">
        <v>0</v>
      </c>
      <c r="BG88" s="6">
        <v>0</v>
      </c>
      <c r="BH88" s="6">
        <v>1</v>
      </c>
      <c r="BI88" s="6">
        <v>0</v>
      </c>
      <c r="BJ88" s="6">
        <v>0</v>
      </c>
      <c r="BK88" s="6">
        <v>0</v>
      </c>
      <c r="BL88" s="6">
        <v>1</v>
      </c>
      <c r="BM88" s="6">
        <v>0</v>
      </c>
      <c r="BN88" s="6">
        <f t="shared" si="4"/>
        <v>7</v>
      </c>
      <c r="BO88" s="3">
        <v>1</v>
      </c>
      <c r="BS88" s="3">
        <f t="shared" si="5"/>
        <v>7</v>
      </c>
    </row>
    <row r="89" spans="2:71" ht="24" customHeight="1" x14ac:dyDescent="0.25">
      <c r="B89" s="6">
        <v>61215</v>
      </c>
      <c r="D89" s="15" t="s">
        <v>285</v>
      </c>
      <c r="E89" s="16">
        <v>23968654</v>
      </c>
      <c r="F89" s="17" t="s">
        <v>286</v>
      </c>
      <c r="G89" s="9" t="s">
        <v>285</v>
      </c>
      <c r="H89" s="6" t="s">
        <v>4</v>
      </c>
      <c r="I89" s="6" t="s">
        <v>4</v>
      </c>
      <c r="J89" s="6" t="s">
        <v>2</v>
      </c>
      <c r="K89" s="6" t="s">
        <v>4</v>
      </c>
      <c r="L89" s="6" t="s">
        <v>3</v>
      </c>
      <c r="M89" s="6" t="s">
        <v>3</v>
      </c>
      <c r="N89" s="6" t="s">
        <v>4</v>
      </c>
      <c r="O89" s="32">
        <v>1</v>
      </c>
      <c r="R89" s="32">
        <v>1</v>
      </c>
      <c r="S89" s="6" t="s">
        <v>642</v>
      </c>
      <c r="V89" s="6" t="s">
        <v>73</v>
      </c>
      <c r="W89" s="6" t="s">
        <v>642</v>
      </c>
      <c r="X89" s="6" t="s">
        <v>642</v>
      </c>
      <c r="Y89" s="6" t="s">
        <v>642</v>
      </c>
      <c r="Z89" s="6">
        <v>0</v>
      </c>
      <c r="AA89" s="6">
        <v>0</v>
      </c>
      <c r="AB89" s="6">
        <v>1</v>
      </c>
      <c r="AC89" s="20">
        <v>0</v>
      </c>
      <c r="AD89" s="6">
        <v>0</v>
      </c>
      <c r="AF89" s="10" t="s">
        <v>285</v>
      </c>
      <c r="AG89" t="s">
        <v>642</v>
      </c>
      <c r="AH89" s="21"/>
      <c r="AI89" s="6">
        <v>1</v>
      </c>
      <c r="AJ89" s="6">
        <v>1</v>
      </c>
      <c r="AM89" s="6">
        <v>0</v>
      </c>
      <c r="AN89" s="6">
        <v>0</v>
      </c>
      <c r="AO89" s="6">
        <v>1</v>
      </c>
      <c r="AP89" s="6">
        <v>0</v>
      </c>
      <c r="AQ89" s="6">
        <v>0</v>
      </c>
      <c r="AR89" s="6">
        <v>0</v>
      </c>
      <c r="AS89" s="6">
        <v>1</v>
      </c>
      <c r="AT89" s="6">
        <v>0</v>
      </c>
      <c r="AU89" s="6">
        <v>1</v>
      </c>
      <c r="AV89" s="6">
        <v>0</v>
      </c>
      <c r="AW89" s="6">
        <v>0</v>
      </c>
      <c r="AX89" s="6">
        <v>0</v>
      </c>
      <c r="AY89" s="6">
        <v>0</v>
      </c>
      <c r="AZ89" s="6">
        <v>0</v>
      </c>
      <c r="BA89" s="6">
        <v>1</v>
      </c>
      <c r="BB89" s="6">
        <v>0</v>
      </c>
      <c r="BC89" s="6">
        <v>0</v>
      </c>
      <c r="BD89" s="6">
        <v>1</v>
      </c>
      <c r="BE89" s="6">
        <v>0</v>
      </c>
      <c r="BF89" s="6">
        <v>0</v>
      </c>
      <c r="BG89" s="6">
        <v>0</v>
      </c>
      <c r="BH89" s="6">
        <v>1</v>
      </c>
      <c r="BI89" s="6">
        <v>0</v>
      </c>
      <c r="BJ89" s="6">
        <v>0</v>
      </c>
      <c r="BK89" s="6">
        <v>0</v>
      </c>
      <c r="BL89" s="6">
        <v>0</v>
      </c>
      <c r="BM89" s="6">
        <v>1</v>
      </c>
      <c r="BN89" s="6">
        <f t="shared" si="4"/>
        <v>7</v>
      </c>
      <c r="BO89" s="3">
        <v>1</v>
      </c>
      <c r="BS89" s="3">
        <f t="shared" si="5"/>
        <v>7</v>
      </c>
    </row>
    <row r="90" spans="2:71" ht="24" customHeight="1" x14ac:dyDescent="0.25">
      <c r="B90" s="6">
        <v>61215</v>
      </c>
      <c r="D90" s="10" t="s">
        <v>287</v>
      </c>
      <c r="E90" s="16">
        <v>3883843</v>
      </c>
      <c r="F90" s="17" t="s">
        <v>288</v>
      </c>
      <c r="G90" s="9" t="s">
        <v>287</v>
      </c>
      <c r="H90" s="6" t="s">
        <v>3</v>
      </c>
      <c r="I90" s="6" t="s">
        <v>3</v>
      </c>
      <c r="J90" s="6" t="s">
        <v>3</v>
      </c>
      <c r="K90" s="6" t="s">
        <v>3</v>
      </c>
      <c r="L90" s="6" t="s">
        <v>3</v>
      </c>
      <c r="M90" s="6" t="s">
        <v>3</v>
      </c>
      <c r="N90" s="6" t="s">
        <v>3</v>
      </c>
      <c r="O90" s="32">
        <v>1</v>
      </c>
      <c r="R90" s="32">
        <v>1</v>
      </c>
      <c r="S90" s="6" t="s">
        <v>642</v>
      </c>
      <c r="V90" s="6" t="s">
        <v>73</v>
      </c>
      <c r="W90" s="6" t="s">
        <v>642</v>
      </c>
      <c r="X90" s="6" t="s">
        <v>642</v>
      </c>
      <c r="Y90" s="6" t="s">
        <v>642</v>
      </c>
      <c r="Z90" s="6">
        <v>1</v>
      </c>
      <c r="AA90" s="6">
        <v>0</v>
      </c>
      <c r="AB90" s="6">
        <v>1</v>
      </c>
      <c r="AC90" s="20">
        <v>0</v>
      </c>
      <c r="AD90" s="6">
        <v>1</v>
      </c>
      <c r="AF90" s="10" t="s">
        <v>287</v>
      </c>
      <c r="AG90" t="s">
        <v>642</v>
      </c>
      <c r="AI90" s="6">
        <v>1</v>
      </c>
      <c r="AJ90" s="6">
        <v>0</v>
      </c>
      <c r="AM90" s="6">
        <v>0</v>
      </c>
      <c r="AN90" s="6">
        <v>1</v>
      </c>
      <c r="AO90" s="6">
        <v>0</v>
      </c>
      <c r="AP90" s="6">
        <v>0</v>
      </c>
      <c r="AQ90" s="6">
        <v>0</v>
      </c>
      <c r="AR90" s="6">
        <v>1</v>
      </c>
      <c r="AS90" s="6">
        <v>0</v>
      </c>
      <c r="AT90" s="6">
        <v>0</v>
      </c>
      <c r="AU90" s="6">
        <v>0</v>
      </c>
      <c r="AV90" s="6">
        <v>1</v>
      </c>
      <c r="AW90" s="6">
        <v>0</v>
      </c>
      <c r="AX90" s="6">
        <v>0</v>
      </c>
      <c r="AY90" s="6">
        <v>0</v>
      </c>
      <c r="AZ90" s="6">
        <v>1</v>
      </c>
      <c r="BA90" s="6">
        <v>0</v>
      </c>
      <c r="BB90" s="6">
        <v>0</v>
      </c>
      <c r="BC90" s="6">
        <v>0</v>
      </c>
      <c r="BD90" s="6">
        <v>1</v>
      </c>
      <c r="BE90" s="6">
        <v>0</v>
      </c>
      <c r="BF90" s="6">
        <v>0</v>
      </c>
      <c r="BG90" s="6">
        <v>0</v>
      </c>
      <c r="BH90" s="6">
        <v>1</v>
      </c>
      <c r="BI90" s="6">
        <v>0</v>
      </c>
      <c r="BJ90" s="6">
        <v>0</v>
      </c>
      <c r="BK90" s="6">
        <v>0</v>
      </c>
      <c r="BL90" s="6">
        <v>1</v>
      </c>
      <c r="BM90" s="6">
        <v>0</v>
      </c>
      <c r="BN90" s="6">
        <f t="shared" si="4"/>
        <v>7</v>
      </c>
      <c r="BO90" s="3">
        <v>1</v>
      </c>
      <c r="BS90" s="3">
        <f t="shared" si="5"/>
        <v>7</v>
      </c>
    </row>
    <row r="91" spans="2:71" ht="24" customHeight="1" x14ac:dyDescent="0.25">
      <c r="B91" s="6">
        <v>61215</v>
      </c>
      <c r="D91" s="10" t="s">
        <v>289</v>
      </c>
      <c r="E91" s="16">
        <v>1497125</v>
      </c>
      <c r="F91" s="17" t="s">
        <v>290</v>
      </c>
      <c r="G91" s="9" t="s">
        <v>291</v>
      </c>
      <c r="H91" s="6" t="s">
        <v>3</v>
      </c>
      <c r="I91" s="6" t="s">
        <v>3</v>
      </c>
      <c r="J91" s="6" t="s">
        <v>3</v>
      </c>
      <c r="K91" s="6" t="s">
        <v>3</v>
      </c>
      <c r="L91" s="6" t="s">
        <v>3</v>
      </c>
      <c r="M91" s="6" t="s">
        <v>3</v>
      </c>
      <c r="N91" s="6" t="s">
        <v>3</v>
      </c>
      <c r="O91" s="32">
        <v>1</v>
      </c>
      <c r="R91" s="32">
        <v>1</v>
      </c>
      <c r="S91" s="6" t="s">
        <v>642</v>
      </c>
      <c r="V91" s="6" t="s">
        <v>73</v>
      </c>
      <c r="W91" s="6" t="s">
        <v>642</v>
      </c>
      <c r="X91" s="6" t="s">
        <v>642</v>
      </c>
      <c r="Y91" s="6" t="s">
        <v>642</v>
      </c>
      <c r="Z91" s="6">
        <v>1</v>
      </c>
      <c r="AA91" s="6">
        <v>0</v>
      </c>
      <c r="AB91" s="6">
        <v>1</v>
      </c>
      <c r="AC91" s="20">
        <v>0</v>
      </c>
      <c r="AD91" s="6">
        <v>1</v>
      </c>
      <c r="AF91" s="10" t="s">
        <v>289</v>
      </c>
      <c r="AG91" t="s">
        <v>642</v>
      </c>
      <c r="AH91" s="21"/>
      <c r="AI91" s="6">
        <v>1</v>
      </c>
      <c r="AJ91" s="6">
        <v>1</v>
      </c>
      <c r="AM91" s="6">
        <v>0</v>
      </c>
      <c r="AN91" s="6">
        <v>1</v>
      </c>
      <c r="AO91" s="6">
        <v>0</v>
      </c>
      <c r="AP91" s="6">
        <v>0</v>
      </c>
      <c r="AQ91" s="6">
        <v>0</v>
      </c>
      <c r="AR91" s="6">
        <v>1</v>
      </c>
      <c r="AS91" s="6">
        <v>0</v>
      </c>
      <c r="AT91" s="6">
        <v>0</v>
      </c>
      <c r="AU91" s="6">
        <v>0</v>
      </c>
      <c r="AV91" s="6">
        <v>1</v>
      </c>
      <c r="AW91" s="6">
        <v>0</v>
      </c>
      <c r="AX91" s="6">
        <v>0</v>
      </c>
      <c r="AY91" s="6">
        <v>0</v>
      </c>
      <c r="AZ91" s="6">
        <v>1</v>
      </c>
      <c r="BA91" s="6">
        <v>0</v>
      </c>
      <c r="BB91" s="6">
        <v>0</v>
      </c>
      <c r="BC91" s="6">
        <v>0</v>
      </c>
      <c r="BD91" s="6">
        <v>1</v>
      </c>
      <c r="BE91" s="6">
        <v>0</v>
      </c>
      <c r="BF91" s="6">
        <v>0</v>
      </c>
      <c r="BG91" s="6">
        <v>0</v>
      </c>
      <c r="BH91" s="6">
        <v>1</v>
      </c>
      <c r="BI91" s="6">
        <v>0</v>
      </c>
      <c r="BJ91" s="6">
        <v>0</v>
      </c>
      <c r="BK91" s="6">
        <v>0</v>
      </c>
      <c r="BL91" s="6">
        <v>1</v>
      </c>
      <c r="BM91" s="6">
        <v>0</v>
      </c>
      <c r="BN91" s="6">
        <f t="shared" si="4"/>
        <v>7</v>
      </c>
      <c r="BO91" s="3">
        <v>1</v>
      </c>
      <c r="BS91" s="3">
        <f t="shared" si="5"/>
        <v>7</v>
      </c>
    </row>
    <row r="92" spans="2:71" ht="24" customHeight="1" x14ac:dyDescent="0.25">
      <c r="B92" s="6">
        <v>61215</v>
      </c>
      <c r="D92" s="10" t="s">
        <v>292</v>
      </c>
      <c r="E92" s="16">
        <v>17241504</v>
      </c>
      <c r="F92" s="17" t="s">
        <v>293</v>
      </c>
      <c r="G92" s="9" t="s">
        <v>292</v>
      </c>
      <c r="H92" s="6" t="s">
        <v>3</v>
      </c>
      <c r="I92" s="6" t="s">
        <v>2</v>
      </c>
      <c r="J92" s="6" t="s">
        <v>2</v>
      </c>
      <c r="K92" s="6" t="s">
        <v>2</v>
      </c>
      <c r="L92" s="6" t="s">
        <v>3</v>
      </c>
      <c r="M92" s="6" t="s">
        <v>3</v>
      </c>
      <c r="N92" s="6" t="s">
        <v>3</v>
      </c>
      <c r="O92" s="32">
        <v>1</v>
      </c>
      <c r="R92" s="32">
        <v>1</v>
      </c>
      <c r="S92" s="6" t="s">
        <v>642</v>
      </c>
      <c r="V92" s="6" t="s">
        <v>73</v>
      </c>
      <c r="W92" s="6" t="s">
        <v>642</v>
      </c>
      <c r="X92" s="6" t="s">
        <v>642</v>
      </c>
      <c r="Y92" s="6" t="s">
        <v>642</v>
      </c>
      <c r="Z92" s="6">
        <v>1</v>
      </c>
      <c r="AA92" s="6">
        <v>0</v>
      </c>
      <c r="AB92" s="6">
        <v>1</v>
      </c>
      <c r="AC92" s="20">
        <v>0</v>
      </c>
      <c r="AD92" s="6">
        <v>1</v>
      </c>
      <c r="AF92" s="10" t="s">
        <v>292</v>
      </c>
      <c r="AG92" t="s">
        <v>642</v>
      </c>
      <c r="AH92" s="21"/>
      <c r="AI92" s="6">
        <v>1</v>
      </c>
      <c r="AJ92" s="6">
        <v>1</v>
      </c>
      <c r="AM92" s="6">
        <v>0</v>
      </c>
      <c r="AN92" s="6">
        <v>1</v>
      </c>
      <c r="AO92" s="6">
        <v>0</v>
      </c>
      <c r="AP92" s="6">
        <v>0</v>
      </c>
      <c r="AQ92" s="6">
        <v>1</v>
      </c>
      <c r="AR92" s="6">
        <v>0</v>
      </c>
      <c r="AS92" s="6">
        <v>0</v>
      </c>
      <c r="AT92" s="6">
        <v>0</v>
      </c>
      <c r="AU92" s="6">
        <v>1</v>
      </c>
      <c r="AV92" s="6">
        <v>0</v>
      </c>
      <c r="AW92" s="6">
        <v>0</v>
      </c>
      <c r="AX92" s="6">
        <v>0</v>
      </c>
      <c r="AY92" s="6">
        <v>1</v>
      </c>
      <c r="AZ92" s="6">
        <v>0</v>
      </c>
      <c r="BA92" s="6">
        <v>0</v>
      </c>
      <c r="BB92" s="6">
        <v>0</v>
      </c>
      <c r="BC92" s="6">
        <v>0</v>
      </c>
      <c r="BD92" s="6">
        <v>1</v>
      </c>
      <c r="BE92" s="6">
        <v>0</v>
      </c>
      <c r="BF92" s="6">
        <v>0</v>
      </c>
      <c r="BG92" s="6">
        <v>0</v>
      </c>
      <c r="BH92" s="6">
        <v>1</v>
      </c>
      <c r="BI92" s="6">
        <v>0</v>
      </c>
      <c r="BJ92" s="6">
        <v>0</v>
      </c>
      <c r="BK92" s="6">
        <v>0</v>
      </c>
      <c r="BL92" s="6">
        <v>1</v>
      </c>
      <c r="BM92" s="6">
        <v>0</v>
      </c>
      <c r="BN92" s="6">
        <f t="shared" ref="BN92:BN155" si="6">SUM(AM92:BM92)</f>
        <v>7</v>
      </c>
      <c r="BO92" s="3">
        <v>1</v>
      </c>
      <c r="BS92" s="3">
        <f t="shared" si="5"/>
        <v>7</v>
      </c>
    </row>
    <row r="93" spans="2:71" ht="24" customHeight="1" x14ac:dyDescent="0.25">
      <c r="B93" s="6">
        <v>61215</v>
      </c>
      <c r="D93" s="10" t="s">
        <v>294</v>
      </c>
      <c r="E93" s="16">
        <v>1463176</v>
      </c>
      <c r="F93" s="17" t="s">
        <v>295</v>
      </c>
      <c r="G93" s="9" t="s">
        <v>294</v>
      </c>
      <c r="H93" s="6" t="s">
        <v>4</v>
      </c>
      <c r="I93" s="6" t="s">
        <v>4</v>
      </c>
      <c r="J93" s="6" t="s">
        <v>4</v>
      </c>
      <c r="K93" s="6" t="s">
        <v>4</v>
      </c>
      <c r="L93" s="6" t="s">
        <v>3</v>
      </c>
      <c r="M93" s="6" t="s">
        <v>3</v>
      </c>
      <c r="N93" s="6" t="s">
        <v>4</v>
      </c>
      <c r="O93" s="32">
        <v>1</v>
      </c>
      <c r="R93" s="32">
        <v>1</v>
      </c>
      <c r="S93" s="6" t="s">
        <v>642</v>
      </c>
      <c r="V93" s="6" t="s">
        <v>73</v>
      </c>
      <c r="W93" s="6" t="s">
        <v>642</v>
      </c>
      <c r="X93" s="6" t="s">
        <v>642</v>
      </c>
      <c r="Y93" s="6" t="s">
        <v>642</v>
      </c>
      <c r="Z93" s="6">
        <v>0</v>
      </c>
      <c r="AA93" s="6">
        <v>0</v>
      </c>
      <c r="AB93" s="6">
        <v>1</v>
      </c>
      <c r="AC93" s="20">
        <v>0</v>
      </c>
      <c r="AD93" s="6">
        <v>0</v>
      </c>
      <c r="AF93" s="10" t="s">
        <v>294</v>
      </c>
      <c r="AG93" t="s">
        <v>642</v>
      </c>
      <c r="AH93" s="21"/>
      <c r="AI93" s="6">
        <v>1</v>
      </c>
      <c r="AJ93" s="6">
        <v>1</v>
      </c>
      <c r="AM93" s="6">
        <v>0</v>
      </c>
      <c r="AN93" s="6">
        <v>0</v>
      </c>
      <c r="AO93" s="6">
        <v>1</v>
      </c>
      <c r="AP93" s="6">
        <v>0</v>
      </c>
      <c r="AQ93" s="6">
        <v>0</v>
      </c>
      <c r="AR93" s="6">
        <v>0</v>
      </c>
      <c r="AS93" s="6">
        <v>1</v>
      </c>
      <c r="AT93" s="6">
        <v>0</v>
      </c>
      <c r="AU93" s="6">
        <v>0</v>
      </c>
      <c r="AV93" s="6">
        <v>0</v>
      </c>
      <c r="AW93" s="6">
        <v>1</v>
      </c>
      <c r="AX93" s="6">
        <v>0</v>
      </c>
      <c r="AY93" s="6">
        <v>0</v>
      </c>
      <c r="AZ93" s="6">
        <v>0</v>
      </c>
      <c r="BA93" s="6">
        <v>1</v>
      </c>
      <c r="BB93" s="6">
        <v>0</v>
      </c>
      <c r="BC93" s="6">
        <v>0</v>
      </c>
      <c r="BD93" s="6">
        <v>1</v>
      </c>
      <c r="BE93" s="6">
        <v>0</v>
      </c>
      <c r="BF93" s="6">
        <v>0</v>
      </c>
      <c r="BG93" s="6">
        <v>0</v>
      </c>
      <c r="BH93" s="6">
        <v>1</v>
      </c>
      <c r="BI93" s="6">
        <v>0</v>
      </c>
      <c r="BJ93" s="6">
        <v>0</v>
      </c>
      <c r="BK93" s="6">
        <v>0</v>
      </c>
      <c r="BL93" s="6">
        <v>0</v>
      </c>
      <c r="BM93" s="6">
        <v>1</v>
      </c>
      <c r="BN93" s="6">
        <f t="shared" si="6"/>
        <v>7</v>
      </c>
      <c r="BO93" s="3">
        <v>1</v>
      </c>
      <c r="BS93" s="3">
        <f t="shared" si="5"/>
        <v>7</v>
      </c>
    </row>
    <row r="94" spans="2:71" ht="24" customHeight="1" x14ac:dyDescent="0.25">
      <c r="B94" s="6">
        <v>61215</v>
      </c>
      <c r="D94" s="10" t="s">
        <v>296</v>
      </c>
      <c r="E94" s="16">
        <v>1463176</v>
      </c>
      <c r="F94" s="17" t="s">
        <v>297</v>
      </c>
      <c r="G94" s="9" t="s">
        <v>296</v>
      </c>
      <c r="H94" s="6" t="s">
        <v>4</v>
      </c>
      <c r="I94" s="6" t="s">
        <v>4</v>
      </c>
      <c r="J94" s="6" t="s">
        <v>4</v>
      </c>
      <c r="K94" s="6" t="s">
        <v>4</v>
      </c>
      <c r="L94" s="6" t="s">
        <v>3</v>
      </c>
      <c r="M94" s="6" t="s">
        <v>3</v>
      </c>
      <c r="N94" s="6" t="s">
        <v>4</v>
      </c>
      <c r="O94" s="32">
        <v>1</v>
      </c>
      <c r="R94" s="32">
        <v>1</v>
      </c>
      <c r="S94" s="6" t="s">
        <v>642</v>
      </c>
      <c r="V94" s="6" t="s">
        <v>73</v>
      </c>
      <c r="W94" s="6" t="s">
        <v>642</v>
      </c>
      <c r="X94" s="6" t="s">
        <v>642</v>
      </c>
      <c r="Y94" s="6" t="s">
        <v>642</v>
      </c>
      <c r="Z94" s="6">
        <v>1</v>
      </c>
      <c r="AA94" s="6">
        <v>0</v>
      </c>
      <c r="AB94" s="6">
        <v>1</v>
      </c>
      <c r="AC94" s="20">
        <v>0</v>
      </c>
      <c r="AD94" s="6">
        <v>1</v>
      </c>
      <c r="AF94" s="10" t="s">
        <v>298</v>
      </c>
      <c r="AG94" t="s">
        <v>642</v>
      </c>
      <c r="AH94" s="3"/>
      <c r="AI94" s="6">
        <v>1</v>
      </c>
      <c r="AJ94" s="6">
        <v>0</v>
      </c>
      <c r="AM94" s="6">
        <v>0</v>
      </c>
      <c r="AN94" s="6">
        <v>0</v>
      </c>
      <c r="AO94" s="6">
        <v>1</v>
      </c>
      <c r="AP94" s="6">
        <v>0</v>
      </c>
      <c r="AQ94" s="6">
        <v>0</v>
      </c>
      <c r="AR94" s="6">
        <v>0</v>
      </c>
      <c r="AS94" s="6">
        <v>1</v>
      </c>
      <c r="AT94" s="6">
        <v>0</v>
      </c>
      <c r="AU94" s="6">
        <v>0</v>
      </c>
      <c r="AV94" s="6">
        <v>0</v>
      </c>
      <c r="AW94" s="6">
        <v>1</v>
      </c>
      <c r="AX94" s="6">
        <v>0</v>
      </c>
      <c r="AY94" s="6">
        <v>0</v>
      </c>
      <c r="AZ94" s="6">
        <v>0</v>
      </c>
      <c r="BA94" s="6">
        <v>1</v>
      </c>
      <c r="BB94" s="6">
        <v>0</v>
      </c>
      <c r="BC94" s="6">
        <v>0</v>
      </c>
      <c r="BD94" s="6">
        <v>1</v>
      </c>
      <c r="BE94" s="6">
        <v>0</v>
      </c>
      <c r="BF94" s="6">
        <v>0</v>
      </c>
      <c r="BG94" s="6">
        <v>0</v>
      </c>
      <c r="BH94" s="6">
        <v>1</v>
      </c>
      <c r="BI94" s="6">
        <v>0</v>
      </c>
      <c r="BJ94" s="6">
        <v>0</v>
      </c>
      <c r="BK94" s="6">
        <v>0</v>
      </c>
      <c r="BL94" s="6">
        <v>0</v>
      </c>
      <c r="BM94" s="6">
        <v>1</v>
      </c>
      <c r="BN94" s="6">
        <f t="shared" si="6"/>
        <v>7</v>
      </c>
      <c r="BO94" s="3">
        <v>1</v>
      </c>
      <c r="BS94" s="3">
        <f t="shared" si="5"/>
        <v>7</v>
      </c>
    </row>
    <row r="95" spans="2:71" ht="24" customHeight="1" x14ac:dyDescent="0.25">
      <c r="B95" s="6">
        <v>61215</v>
      </c>
      <c r="D95" s="10" t="s">
        <v>299</v>
      </c>
      <c r="E95" s="16">
        <v>17976226</v>
      </c>
      <c r="F95" s="17" t="s">
        <v>300</v>
      </c>
      <c r="G95" s="9" t="s">
        <v>299</v>
      </c>
      <c r="H95" s="6" t="s">
        <v>3</v>
      </c>
      <c r="I95" s="6" t="s">
        <v>2</v>
      </c>
      <c r="J95" s="6" t="s">
        <v>2</v>
      </c>
      <c r="K95" s="6" t="s">
        <v>4</v>
      </c>
      <c r="L95" s="6" t="s">
        <v>89</v>
      </c>
      <c r="M95" s="6" t="s">
        <v>3</v>
      </c>
      <c r="N95" s="6" t="s">
        <v>3</v>
      </c>
      <c r="O95" s="32">
        <v>1</v>
      </c>
      <c r="R95" s="32">
        <v>1</v>
      </c>
      <c r="S95" s="6" t="s">
        <v>642</v>
      </c>
      <c r="V95" s="6" t="s">
        <v>73</v>
      </c>
      <c r="W95" s="6" t="s">
        <v>642</v>
      </c>
      <c r="X95" s="6" t="s">
        <v>642</v>
      </c>
      <c r="Y95" s="6" t="s">
        <v>642</v>
      </c>
      <c r="Z95" s="6">
        <v>1</v>
      </c>
      <c r="AA95" s="6">
        <v>0</v>
      </c>
      <c r="AB95" s="6">
        <v>1</v>
      </c>
      <c r="AC95" s="20">
        <v>0</v>
      </c>
      <c r="AD95" s="6">
        <v>1</v>
      </c>
      <c r="AF95" s="10" t="s">
        <v>299</v>
      </c>
      <c r="AG95" t="s">
        <v>642</v>
      </c>
      <c r="AH95" s="3"/>
      <c r="AI95" s="10">
        <v>0</v>
      </c>
      <c r="AJ95" s="6">
        <v>0</v>
      </c>
      <c r="AM95" s="6">
        <v>0</v>
      </c>
      <c r="AN95" s="6">
        <v>1</v>
      </c>
      <c r="AO95" s="6">
        <v>0</v>
      </c>
      <c r="AP95" s="6">
        <v>0</v>
      </c>
      <c r="AQ95" s="6">
        <v>1</v>
      </c>
      <c r="AR95" s="6">
        <v>0</v>
      </c>
      <c r="AS95" s="6">
        <v>0</v>
      </c>
      <c r="AT95" s="6">
        <v>0</v>
      </c>
      <c r="AU95" s="6">
        <v>1</v>
      </c>
      <c r="AV95" s="6">
        <v>0</v>
      </c>
      <c r="AW95" s="6">
        <v>0</v>
      </c>
      <c r="AX95" s="6">
        <v>0</v>
      </c>
      <c r="AY95" s="6">
        <v>0</v>
      </c>
      <c r="AZ95" s="6">
        <v>0</v>
      </c>
      <c r="BA95" s="6">
        <v>1</v>
      </c>
      <c r="BB95" s="6">
        <v>0</v>
      </c>
      <c r="BC95" s="6">
        <v>0</v>
      </c>
      <c r="BD95" s="6">
        <v>1</v>
      </c>
      <c r="BE95" s="6">
        <v>0</v>
      </c>
      <c r="BF95" s="6">
        <v>0</v>
      </c>
      <c r="BG95" s="6">
        <v>0</v>
      </c>
      <c r="BH95" s="6">
        <v>1</v>
      </c>
      <c r="BI95" s="6">
        <v>0</v>
      </c>
      <c r="BJ95" s="6">
        <v>0</v>
      </c>
      <c r="BK95" s="6">
        <v>0</v>
      </c>
      <c r="BL95" s="6">
        <v>1</v>
      </c>
      <c r="BM95" s="6">
        <v>0</v>
      </c>
      <c r="BN95" s="6">
        <f t="shared" si="6"/>
        <v>7</v>
      </c>
      <c r="BO95" s="3">
        <v>1</v>
      </c>
      <c r="BS95" s="3">
        <f t="shared" si="5"/>
        <v>7</v>
      </c>
    </row>
    <row r="96" spans="2:71" ht="24" customHeight="1" x14ac:dyDescent="0.25">
      <c r="B96" s="6">
        <v>61215</v>
      </c>
      <c r="D96" s="15" t="s">
        <v>301</v>
      </c>
      <c r="E96" s="16">
        <v>23857041</v>
      </c>
      <c r="F96" s="17" t="s">
        <v>302</v>
      </c>
      <c r="G96" s="9" t="s">
        <v>301</v>
      </c>
      <c r="H96" s="6" t="s">
        <v>3</v>
      </c>
      <c r="I96" s="6" t="s">
        <v>4</v>
      </c>
      <c r="J96" s="6" t="s">
        <v>4</v>
      </c>
      <c r="K96" s="6" t="s">
        <v>4</v>
      </c>
      <c r="L96" s="6" t="s">
        <v>3</v>
      </c>
      <c r="M96" s="6" t="s">
        <v>3</v>
      </c>
      <c r="N96" s="6" t="s">
        <v>4</v>
      </c>
      <c r="O96" s="32">
        <v>1</v>
      </c>
      <c r="R96" s="32">
        <v>1</v>
      </c>
      <c r="S96" s="6" t="s">
        <v>642</v>
      </c>
      <c r="V96" s="6" t="s">
        <v>73</v>
      </c>
      <c r="W96" s="6" t="s">
        <v>642</v>
      </c>
      <c r="X96" s="6" t="s">
        <v>642</v>
      </c>
      <c r="Y96" s="6" t="s">
        <v>642</v>
      </c>
      <c r="Z96" s="6">
        <v>0</v>
      </c>
      <c r="AA96" s="6">
        <v>0</v>
      </c>
      <c r="AB96" s="6">
        <v>1</v>
      </c>
      <c r="AC96" s="20">
        <v>0</v>
      </c>
      <c r="AD96" s="6">
        <v>0</v>
      </c>
      <c r="AF96" s="10" t="s">
        <v>301</v>
      </c>
      <c r="AG96" t="s">
        <v>642</v>
      </c>
      <c r="AH96" s="21"/>
      <c r="AI96" s="6">
        <v>1</v>
      </c>
      <c r="AJ96" s="6">
        <v>1</v>
      </c>
      <c r="AM96" s="6">
        <v>0</v>
      </c>
      <c r="AN96" s="6">
        <v>1</v>
      </c>
      <c r="AO96" s="6">
        <v>0</v>
      </c>
      <c r="AP96" s="6">
        <v>0</v>
      </c>
      <c r="AQ96" s="6">
        <v>0</v>
      </c>
      <c r="AR96" s="6">
        <v>0</v>
      </c>
      <c r="AS96" s="6">
        <v>1</v>
      </c>
      <c r="AT96" s="6">
        <v>0</v>
      </c>
      <c r="AU96" s="6">
        <v>0</v>
      </c>
      <c r="AV96" s="6">
        <v>0</v>
      </c>
      <c r="AW96" s="6">
        <v>1</v>
      </c>
      <c r="AX96" s="6">
        <v>0</v>
      </c>
      <c r="AY96" s="6">
        <v>0</v>
      </c>
      <c r="AZ96" s="6">
        <v>0</v>
      </c>
      <c r="BA96" s="6">
        <v>1</v>
      </c>
      <c r="BB96" s="6">
        <v>0</v>
      </c>
      <c r="BC96" s="6">
        <v>0</v>
      </c>
      <c r="BD96" s="6">
        <v>1</v>
      </c>
      <c r="BE96" s="6">
        <v>0</v>
      </c>
      <c r="BF96" s="6">
        <v>0</v>
      </c>
      <c r="BG96" s="6">
        <v>0</v>
      </c>
      <c r="BH96" s="6">
        <v>1</v>
      </c>
      <c r="BI96" s="6">
        <v>0</v>
      </c>
      <c r="BJ96" s="6">
        <v>0</v>
      </c>
      <c r="BK96" s="6">
        <v>0</v>
      </c>
      <c r="BL96" s="6">
        <v>0</v>
      </c>
      <c r="BM96" s="6">
        <v>1</v>
      </c>
      <c r="BN96" s="6">
        <f t="shared" si="6"/>
        <v>7</v>
      </c>
      <c r="BO96" s="3">
        <v>1</v>
      </c>
      <c r="BS96" s="3">
        <f t="shared" si="5"/>
        <v>7</v>
      </c>
    </row>
    <row r="97" spans="2:72" ht="24" customHeight="1" x14ac:dyDescent="0.25">
      <c r="B97" s="6">
        <v>61215</v>
      </c>
      <c r="D97" s="10" t="s">
        <v>303</v>
      </c>
      <c r="E97" s="16">
        <v>16095444</v>
      </c>
      <c r="F97" s="17" t="s">
        <v>304</v>
      </c>
      <c r="G97" s="9" t="s">
        <v>303</v>
      </c>
      <c r="H97" s="6" t="s">
        <v>3</v>
      </c>
      <c r="I97" s="6" t="s">
        <v>3</v>
      </c>
      <c r="J97" s="6" t="s">
        <v>3</v>
      </c>
      <c r="K97" s="6" t="s">
        <v>3</v>
      </c>
      <c r="L97" s="6" t="s">
        <v>3</v>
      </c>
      <c r="M97" s="6" t="s">
        <v>3</v>
      </c>
      <c r="N97" s="6" t="s">
        <v>3</v>
      </c>
      <c r="O97" s="32">
        <v>1</v>
      </c>
      <c r="R97" s="32">
        <v>1</v>
      </c>
      <c r="S97" s="6" t="s">
        <v>642</v>
      </c>
      <c r="V97" s="6" t="s">
        <v>73</v>
      </c>
      <c r="W97" s="6" t="s">
        <v>642</v>
      </c>
      <c r="X97" s="6" t="s">
        <v>642</v>
      </c>
      <c r="Y97" s="6" t="s">
        <v>642</v>
      </c>
      <c r="Z97" s="6">
        <v>1</v>
      </c>
      <c r="AA97" s="6">
        <v>0</v>
      </c>
      <c r="AB97" s="6">
        <v>1</v>
      </c>
      <c r="AC97" s="20">
        <v>0</v>
      </c>
      <c r="AD97" s="6">
        <v>1</v>
      </c>
      <c r="AF97" s="10" t="s">
        <v>303</v>
      </c>
      <c r="AG97" t="s">
        <v>642</v>
      </c>
      <c r="AH97" s="3"/>
      <c r="AI97" s="6">
        <v>1</v>
      </c>
      <c r="AJ97" s="6">
        <v>0</v>
      </c>
      <c r="AM97" s="6">
        <v>0</v>
      </c>
      <c r="AN97" s="6">
        <v>1</v>
      </c>
      <c r="AO97" s="6">
        <v>0</v>
      </c>
      <c r="AP97" s="6">
        <v>0</v>
      </c>
      <c r="AQ97" s="6">
        <v>0</v>
      </c>
      <c r="AR97" s="6">
        <v>1</v>
      </c>
      <c r="AS97" s="6">
        <v>0</v>
      </c>
      <c r="AT97" s="6">
        <v>0</v>
      </c>
      <c r="AU97" s="6">
        <v>0</v>
      </c>
      <c r="AV97" s="6">
        <v>1</v>
      </c>
      <c r="AW97" s="6">
        <v>0</v>
      </c>
      <c r="AX97" s="6">
        <v>0</v>
      </c>
      <c r="AY97" s="6">
        <v>0</v>
      </c>
      <c r="AZ97" s="6">
        <v>1</v>
      </c>
      <c r="BA97" s="6">
        <v>0</v>
      </c>
      <c r="BB97" s="6">
        <v>0</v>
      </c>
      <c r="BC97" s="6">
        <v>0</v>
      </c>
      <c r="BD97" s="6">
        <v>1</v>
      </c>
      <c r="BE97" s="6">
        <v>0</v>
      </c>
      <c r="BF97" s="6">
        <v>0</v>
      </c>
      <c r="BG97" s="6">
        <v>0</v>
      </c>
      <c r="BH97" s="6">
        <v>1</v>
      </c>
      <c r="BI97" s="6">
        <v>0</v>
      </c>
      <c r="BJ97" s="6">
        <v>0</v>
      </c>
      <c r="BK97" s="6">
        <v>0</v>
      </c>
      <c r="BL97" s="6">
        <v>1</v>
      </c>
      <c r="BM97" s="6">
        <v>0</v>
      </c>
      <c r="BN97" s="6">
        <f t="shared" si="6"/>
        <v>7</v>
      </c>
      <c r="BO97" s="3">
        <v>1</v>
      </c>
      <c r="BS97" s="3">
        <f t="shared" si="5"/>
        <v>7</v>
      </c>
    </row>
    <row r="98" spans="2:72" ht="24" customHeight="1" x14ac:dyDescent="0.25">
      <c r="B98" s="6">
        <v>61215</v>
      </c>
      <c r="D98" s="6" t="s">
        <v>305</v>
      </c>
      <c r="E98" s="16">
        <v>12139546</v>
      </c>
      <c r="F98" s="17" t="s">
        <v>306</v>
      </c>
      <c r="G98" s="3" t="s">
        <v>307</v>
      </c>
      <c r="H98" s="6" t="s">
        <v>4</v>
      </c>
      <c r="I98" s="6" t="s">
        <v>4</v>
      </c>
      <c r="J98" s="6" t="s">
        <v>2</v>
      </c>
      <c r="K98" s="6" t="s">
        <v>3</v>
      </c>
      <c r="L98" s="6" t="s">
        <v>3</v>
      </c>
      <c r="M98" s="6" t="s">
        <v>3</v>
      </c>
      <c r="N98" s="6" t="s">
        <v>4</v>
      </c>
      <c r="O98" s="32">
        <v>1</v>
      </c>
      <c r="R98" s="32">
        <v>1</v>
      </c>
      <c r="S98" s="6" t="s">
        <v>642</v>
      </c>
      <c r="V98" s="6" t="s">
        <v>73</v>
      </c>
      <c r="W98" s="6" t="s">
        <v>642</v>
      </c>
      <c r="X98" s="6" t="s">
        <v>642</v>
      </c>
      <c r="Y98" s="6" t="s">
        <v>642</v>
      </c>
      <c r="Z98" s="6">
        <v>0</v>
      </c>
      <c r="AA98" s="6">
        <v>1</v>
      </c>
      <c r="AB98" s="6">
        <v>1</v>
      </c>
      <c r="AC98" s="20">
        <v>0</v>
      </c>
      <c r="AD98" s="6">
        <v>0</v>
      </c>
      <c r="AF98" s="6" t="s">
        <v>305</v>
      </c>
      <c r="AG98" t="s">
        <v>642</v>
      </c>
      <c r="AH98" s="21"/>
      <c r="AI98" s="6">
        <v>1</v>
      </c>
      <c r="AJ98" s="6">
        <v>1</v>
      </c>
      <c r="AM98" s="6">
        <v>0</v>
      </c>
      <c r="AN98" s="6">
        <v>0</v>
      </c>
      <c r="AO98" s="6">
        <v>1</v>
      </c>
      <c r="AP98" s="6">
        <v>0</v>
      </c>
      <c r="AQ98" s="6">
        <v>0</v>
      </c>
      <c r="AR98" s="6">
        <v>0</v>
      </c>
      <c r="AS98" s="6">
        <v>1</v>
      </c>
      <c r="AT98" s="6">
        <v>0</v>
      </c>
      <c r="AU98" s="6">
        <v>1</v>
      </c>
      <c r="AV98" s="6">
        <v>0</v>
      </c>
      <c r="AW98" s="6">
        <v>0</v>
      </c>
      <c r="AX98" s="6">
        <v>0</v>
      </c>
      <c r="AY98" s="6">
        <v>0</v>
      </c>
      <c r="AZ98" s="6">
        <v>1</v>
      </c>
      <c r="BA98" s="6">
        <v>0</v>
      </c>
      <c r="BB98" s="6">
        <v>0</v>
      </c>
      <c r="BC98" s="6">
        <v>0</v>
      </c>
      <c r="BD98" s="6">
        <v>1</v>
      </c>
      <c r="BE98" s="6">
        <v>0</v>
      </c>
      <c r="BF98" s="6">
        <v>0</v>
      </c>
      <c r="BG98" s="6">
        <v>0</v>
      </c>
      <c r="BH98" s="6">
        <v>1</v>
      </c>
      <c r="BI98" s="6">
        <v>0</v>
      </c>
      <c r="BJ98" s="6">
        <v>0</v>
      </c>
      <c r="BK98" s="6">
        <v>0</v>
      </c>
      <c r="BL98" s="6">
        <v>0</v>
      </c>
      <c r="BM98" s="6">
        <v>1</v>
      </c>
      <c r="BN98" s="6">
        <f t="shared" si="6"/>
        <v>7</v>
      </c>
      <c r="BO98" s="3">
        <v>1</v>
      </c>
      <c r="BS98" s="3">
        <f t="shared" si="5"/>
        <v>7</v>
      </c>
    </row>
    <row r="99" spans="2:72" ht="24" customHeight="1" x14ac:dyDescent="0.25">
      <c r="B99" s="6">
        <v>61215</v>
      </c>
      <c r="D99" s="10" t="s">
        <v>308</v>
      </c>
      <c r="E99" s="16">
        <v>22990178</v>
      </c>
      <c r="F99" s="76" t="s">
        <v>309</v>
      </c>
      <c r="G99" s="9" t="s">
        <v>308</v>
      </c>
      <c r="H99" s="6" t="s">
        <v>3</v>
      </c>
      <c r="I99" s="6" t="s">
        <v>3</v>
      </c>
      <c r="J99" s="6" t="s">
        <v>2</v>
      </c>
      <c r="K99" s="6" t="s">
        <v>3</v>
      </c>
      <c r="L99" s="6" t="s">
        <v>3</v>
      </c>
      <c r="M99" s="6" t="s">
        <v>3</v>
      </c>
      <c r="N99" s="6" t="s">
        <v>3</v>
      </c>
      <c r="O99" s="32">
        <v>1</v>
      </c>
      <c r="R99" s="32">
        <v>1</v>
      </c>
      <c r="S99" s="6" t="s">
        <v>642</v>
      </c>
      <c r="V99" s="6" t="s">
        <v>73</v>
      </c>
      <c r="W99" s="6" t="s">
        <v>642</v>
      </c>
      <c r="X99" s="6" t="s">
        <v>642</v>
      </c>
      <c r="Y99" s="6" t="s">
        <v>642</v>
      </c>
      <c r="Z99" s="6">
        <v>1</v>
      </c>
      <c r="AA99" s="6">
        <v>0</v>
      </c>
      <c r="AB99" s="6">
        <v>1</v>
      </c>
      <c r="AC99" s="20">
        <v>0</v>
      </c>
      <c r="AD99" s="6">
        <v>1</v>
      </c>
      <c r="AE99" s="6" t="s">
        <v>310</v>
      </c>
      <c r="AF99" s="10" t="s">
        <v>308</v>
      </c>
      <c r="AG99" t="s">
        <v>642</v>
      </c>
      <c r="AH99" s="3"/>
      <c r="AI99" s="6">
        <v>1</v>
      </c>
      <c r="AJ99" s="6">
        <v>1</v>
      </c>
      <c r="AM99" s="6">
        <v>0</v>
      </c>
      <c r="AN99" s="6">
        <v>1</v>
      </c>
      <c r="AO99" s="6">
        <v>0</v>
      </c>
      <c r="AP99" s="6">
        <v>0</v>
      </c>
      <c r="AQ99" s="6">
        <v>0</v>
      </c>
      <c r="AR99" s="6">
        <v>1</v>
      </c>
      <c r="AS99" s="6">
        <v>0</v>
      </c>
      <c r="AT99" s="6">
        <v>0</v>
      </c>
      <c r="AU99" s="6">
        <v>1</v>
      </c>
      <c r="AV99" s="6">
        <v>0</v>
      </c>
      <c r="AW99" s="6">
        <v>0</v>
      </c>
      <c r="AX99" s="6">
        <v>0</v>
      </c>
      <c r="AY99" s="6">
        <v>0</v>
      </c>
      <c r="AZ99" s="6">
        <v>1</v>
      </c>
      <c r="BA99" s="6">
        <v>0</v>
      </c>
      <c r="BB99" s="6">
        <v>0</v>
      </c>
      <c r="BC99" s="6">
        <v>0</v>
      </c>
      <c r="BD99" s="6">
        <v>1</v>
      </c>
      <c r="BE99" s="6">
        <v>0</v>
      </c>
      <c r="BF99" s="6">
        <v>0</v>
      </c>
      <c r="BG99" s="6">
        <v>0</v>
      </c>
      <c r="BH99" s="6">
        <v>1</v>
      </c>
      <c r="BI99" s="6">
        <v>0</v>
      </c>
      <c r="BJ99" s="6">
        <v>0</v>
      </c>
      <c r="BK99" s="6">
        <v>0</v>
      </c>
      <c r="BL99" s="6">
        <v>1</v>
      </c>
      <c r="BM99" s="6">
        <v>0</v>
      </c>
      <c r="BN99" s="6">
        <f t="shared" si="6"/>
        <v>7</v>
      </c>
      <c r="BO99" s="3">
        <v>1</v>
      </c>
      <c r="BS99" s="3">
        <f t="shared" si="5"/>
        <v>7</v>
      </c>
    </row>
    <row r="100" spans="2:72" ht="42" customHeight="1" x14ac:dyDescent="0.25">
      <c r="B100" s="6">
        <v>61215</v>
      </c>
      <c r="D100" s="10" t="s">
        <v>311</v>
      </c>
      <c r="E100" s="16">
        <v>11995347</v>
      </c>
      <c r="F100" s="17" t="s">
        <v>312</v>
      </c>
      <c r="G100" s="9" t="s">
        <v>311</v>
      </c>
      <c r="H100" s="6" t="s">
        <v>4</v>
      </c>
      <c r="I100" s="6" t="s">
        <v>3</v>
      </c>
      <c r="J100" s="6" t="s">
        <v>2</v>
      </c>
      <c r="K100" s="6" t="s">
        <v>3</v>
      </c>
      <c r="L100" s="6" t="s">
        <v>4</v>
      </c>
      <c r="M100" s="6" t="s">
        <v>3</v>
      </c>
      <c r="N100" s="6" t="s">
        <v>3</v>
      </c>
      <c r="O100" s="32">
        <v>1</v>
      </c>
      <c r="R100" s="32">
        <v>1</v>
      </c>
      <c r="S100" s="6" t="s">
        <v>642</v>
      </c>
      <c r="V100" s="6" t="s">
        <v>73</v>
      </c>
      <c r="W100" s="6" t="s">
        <v>642</v>
      </c>
      <c r="X100" s="6" t="s">
        <v>642</v>
      </c>
      <c r="Y100" s="6" t="s">
        <v>642</v>
      </c>
      <c r="Z100" s="6">
        <v>1</v>
      </c>
      <c r="AA100" s="6">
        <v>0</v>
      </c>
      <c r="AB100" s="6">
        <v>1</v>
      </c>
      <c r="AC100" s="20">
        <v>0</v>
      </c>
      <c r="AD100" s="6">
        <v>1</v>
      </c>
      <c r="AF100" s="10" t="s">
        <v>311</v>
      </c>
      <c r="AG100" t="s">
        <v>642</v>
      </c>
      <c r="AH100" s="3"/>
      <c r="AI100" s="6">
        <v>1</v>
      </c>
      <c r="AJ100" s="6">
        <v>0</v>
      </c>
      <c r="AM100" s="6">
        <v>0</v>
      </c>
      <c r="AN100" s="6">
        <v>0</v>
      </c>
      <c r="AO100" s="6">
        <v>1</v>
      </c>
      <c r="AP100" s="6">
        <v>0</v>
      </c>
      <c r="AQ100" s="6">
        <v>0</v>
      </c>
      <c r="AR100" s="6">
        <v>1</v>
      </c>
      <c r="AS100" s="6">
        <v>0</v>
      </c>
      <c r="AT100" s="6">
        <v>0</v>
      </c>
      <c r="AU100" s="6">
        <v>1</v>
      </c>
      <c r="AV100" s="6">
        <v>0</v>
      </c>
      <c r="AW100" s="6">
        <v>0</v>
      </c>
      <c r="AX100" s="6">
        <v>0</v>
      </c>
      <c r="AY100" s="6">
        <v>0</v>
      </c>
      <c r="AZ100" s="6">
        <v>1</v>
      </c>
      <c r="BA100" s="6">
        <v>0</v>
      </c>
      <c r="BB100" s="6">
        <v>0</v>
      </c>
      <c r="BC100" s="6">
        <v>0</v>
      </c>
      <c r="BD100" s="6">
        <v>0</v>
      </c>
      <c r="BE100" s="6">
        <v>1</v>
      </c>
      <c r="BF100" s="6">
        <v>0</v>
      </c>
      <c r="BG100" s="6">
        <v>0</v>
      </c>
      <c r="BH100" s="6">
        <v>1</v>
      </c>
      <c r="BI100" s="6">
        <v>0</v>
      </c>
      <c r="BJ100" s="6">
        <v>0</v>
      </c>
      <c r="BK100" s="6">
        <v>0</v>
      </c>
      <c r="BL100" s="6">
        <v>1</v>
      </c>
      <c r="BM100" s="6">
        <v>0</v>
      </c>
      <c r="BN100" s="6">
        <f t="shared" si="6"/>
        <v>7</v>
      </c>
      <c r="BO100" s="3">
        <v>1</v>
      </c>
      <c r="BS100" s="3">
        <f t="shared" si="5"/>
        <v>7</v>
      </c>
    </row>
    <row r="101" spans="2:72" ht="24" customHeight="1" x14ac:dyDescent="0.25">
      <c r="B101" s="6">
        <v>61215</v>
      </c>
      <c r="D101" s="10" t="s">
        <v>313</v>
      </c>
      <c r="E101" s="16">
        <v>7618736</v>
      </c>
      <c r="F101" s="17" t="s">
        <v>314</v>
      </c>
      <c r="G101" s="9" t="s">
        <v>313</v>
      </c>
      <c r="H101" s="6" t="s">
        <v>4</v>
      </c>
      <c r="I101" s="6" t="s">
        <v>4</v>
      </c>
      <c r="J101" s="6" t="s">
        <v>3</v>
      </c>
      <c r="K101" s="6" t="s">
        <v>4</v>
      </c>
      <c r="L101" s="6" t="s">
        <v>3</v>
      </c>
      <c r="M101" s="6" t="s">
        <v>3</v>
      </c>
      <c r="N101" s="6" t="s">
        <v>4</v>
      </c>
      <c r="O101" s="32">
        <v>1</v>
      </c>
      <c r="R101" s="32">
        <v>1</v>
      </c>
      <c r="S101" s="6" t="s">
        <v>642</v>
      </c>
      <c r="V101" s="6" t="s">
        <v>73</v>
      </c>
      <c r="W101" s="6" t="s">
        <v>642</v>
      </c>
      <c r="X101" s="6" t="s">
        <v>642</v>
      </c>
      <c r="Y101" s="6" t="s">
        <v>642</v>
      </c>
      <c r="Z101" s="6">
        <v>0</v>
      </c>
      <c r="AA101" s="6">
        <v>0</v>
      </c>
      <c r="AB101" s="6">
        <v>1</v>
      </c>
      <c r="AC101" s="20">
        <v>0</v>
      </c>
      <c r="AD101" s="6">
        <v>0</v>
      </c>
      <c r="AE101" s="3" t="s">
        <v>315</v>
      </c>
      <c r="AF101" s="10" t="s">
        <v>313</v>
      </c>
      <c r="AG101" t="s">
        <v>642</v>
      </c>
      <c r="AH101" s="3"/>
      <c r="AI101" s="6">
        <v>1</v>
      </c>
      <c r="AJ101" s="6">
        <v>1</v>
      </c>
      <c r="AM101" s="6">
        <v>0</v>
      </c>
      <c r="AN101" s="6">
        <v>0</v>
      </c>
      <c r="AO101" s="6">
        <v>1</v>
      </c>
      <c r="AP101" s="6">
        <v>0</v>
      </c>
      <c r="AQ101" s="6">
        <v>0</v>
      </c>
      <c r="AR101" s="6">
        <v>0</v>
      </c>
      <c r="AS101" s="6">
        <v>1</v>
      </c>
      <c r="AT101" s="6">
        <v>0</v>
      </c>
      <c r="AU101" s="6">
        <v>0</v>
      </c>
      <c r="AV101" s="6">
        <v>1</v>
      </c>
      <c r="AW101" s="6">
        <v>0</v>
      </c>
      <c r="AX101" s="6">
        <v>0</v>
      </c>
      <c r="AY101" s="6">
        <v>0</v>
      </c>
      <c r="AZ101" s="6">
        <v>0</v>
      </c>
      <c r="BA101" s="6">
        <v>1</v>
      </c>
      <c r="BB101" s="6">
        <v>0</v>
      </c>
      <c r="BC101" s="6">
        <v>0</v>
      </c>
      <c r="BD101" s="6">
        <v>1</v>
      </c>
      <c r="BE101" s="6">
        <v>0</v>
      </c>
      <c r="BF101" s="6">
        <v>0</v>
      </c>
      <c r="BG101" s="6">
        <v>0</v>
      </c>
      <c r="BH101" s="6">
        <v>1</v>
      </c>
      <c r="BI101" s="6">
        <v>0</v>
      </c>
      <c r="BJ101" s="6">
        <v>0</v>
      </c>
      <c r="BK101" s="6">
        <v>0</v>
      </c>
      <c r="BL101" s="6">
        <v>0</v>
      </c>
      <c r="BM101" s="6">
        <v>1</v>
      </c>
      <c r="BN101" s="6">
        <f t="shared" si="6"/>
        <v>7</v>
      </c>
      <c r="BO101" s="3">
        <v>1</v>
      </c>
      <c r="BS101" s="3">
        <f t="shared" si="5"/>
        <v>7</v>
      </c>
    </row>
    <row r="102" spans="2:72" ht="45.75" customHeight="1" x14ac:dyDescent="0.25">
      <c r="B102" s="6">
        <v>61215</v>
      </c>
      <c r="D102" s="10" t="s">
        <v>316</v>
      </c>
      <c r="E102" s="16">
        <v>12453930</v>
      </c>
      <c r="F102" s="17" t="s">
        <v>317</v>
      </c>
      <c r="G102" s="9" t="s">
        <v>316</v>
      </c>
      <c r="H102" s="6" t="s">
        <v>3</v>
      </c>
      <c r="I102" s="6" t="s">
        <v>3</v>
      </c>
      <c r="J102" s="6" t="s">
        <v>3</v>
      </c>
      <c r="K102" s="6" t="s">
        <v>3</v>
      </c>
      <c r="L102" s="6" t="s">
        <v>3</v>
      </c>
      <c r="M102" s="6" t="s">
        <v>3</v>
      </c>
      <c r="N102" s="6" t="s">
        <v>4</v>
      </c>
      <c r="O102" s="32">
        <v>1</v>
      </c>
      <c r="R102" s="32">
        <v>1</v>
      </c>
      <c r="S102" s="6" t="s">
        <v>642</v>
      </c>
      <c r="V102" s="6" t="s">
        <v>73</v>
      </c>
      <c r="W102" s="6" t="s">
        <v>642</v>
      </c>
      <c r="X102" s="6" t="s">
        <v>642</v>
      </c>
      <c r="Y102" s="6" t="s">
        <v>642</v>
      </c>
      <c r="Z102" s="6">
        <v>0</v>
      </c>
      <c r="AA102" s="6">
        <v>0</v>
      </c>
      <c r="AB102" s="6">
        <v>1</v>
      </c>
      <c r="AC102" s="20">
        <v>0</v>
      </c>
      <c r="AD102" s="6">
        <v>0</v>
      </c>
      <c r="AF102" s="10" t="s">
        <v>316</v>
      </c>
      <c r="AG102" t="s">
        <v>642</v>
      </c>
      <c r="AI102" s="10">
        <v>1</v>
      </c>
      <c r="AJ102" s="6">
        <v>0</v>
      </c>
      <c r="AM102" s="6">
        <v>0</v>
      </c>
      <c r="AN102" s="6">
        <v>1</v>
      </c>
      <c r="AO102" s="6">
        <v>0</v>
      </c>
      <c r="AP102" s="6">
        <v>0</v>
      </c>
      <c r="AQ102" s="6">
        <v>0</v>
      </c>
      <c r="AR102" s="6">
        <v>1</v>
      </c>
      <c r="AS102" s="6">
        <v>0</v>
      </c>
      <c r="AT102" s="6">
        <v>0</v>
      </c>
      <c r="AU102" s="6">
        <v>0</v>
      </c>
      <c r="AV102" s="6">
        <v>1</v>
      </c>
      <c r="AW102" s="6">
        <v>0</v>
      </c>
      <c r="AX102" s="6">
        <v>0</v>
      </c>
      <c r="AY102" s="6">
        <v>0</v>
      </c>
      <c r="AZ102" s="6">
        <v>1</v>
      </c>
      <c r="BA102" s="6">
        <v>0</v>
      </c>
      <c r="BB102" s="6">
        <v>0</v>
      </c>
      <c r="BC102" s="6">
        <v>0</v>
      </c>
      <c r="BD102" s="6">
        <v>1</v>
      </c>
      <c r="BE102" s="6">
        <v>0</v>
      </c>
      <c r="BF102" s="6">
        <v>0</v>
      </c>
      <c r="BG102" s="6">
        <v>0</v>
      </c>
      <c r="BH102" s="6">
        <v>1</v>
      </c>
      <c r="BI102" s="6">
        <v>0</v>
      </c>
      <c r="BJ102" s="6">
        <v>0</v>
      </c>
      <c r="BK102" s="6">
        <v>0</v>
      </c>
      <c r="BL102" s="6">
        <v>0</v>
      </c>
      <c r="BM102" s="6">
        <v>1</v>
      </c>
      <c r="BN102" s="6">
        <f t="shared" si="6"/>
        <v>7</v>
      </c>
      <c r="BO102" s="3">
        <v>1</v>
      </c>
      <c r="BS102" s="3">
        <f t="shared" si="5"/>
        <v>7</v>
      </c>
    </row>
    <row r="103" spans="2:72" ht="33" customHeight="1" x14ac:dyDescent="0.25">
      <c r="B103" s="6">
        <v>61215</v>
      </c>
      <c r="D103" s="10" t="s">
        <v>318</v>
      </c>
      <c r="E103" s="16">
        <v>12883407</v>
      </c>
      <c r="F103" s="26" t="s">
        <v>319</v>
      </c>
      <c r="G103" s="9" t="s">
        <v>318</v>
      </c>
      <c r="H103" s="6" t="s">
        <v>4</v>
      </c>
      <c r="I103" s="6" t="s">
        <v>4</v>
      </c>
      <c r="J103" s="6" t="s">
        <v>4</v>
      </c>
      <c r="K103" s="6" t="s">
        <v>4</v>
      </c>
      <c r="L103" s="6" t="s">
        <v>3</v>
      </c>
      <c r="M103" s="6" t="s">
        <v>3</v>
      </c>
      <c r="N103" s="6" t="s">
        <v>4</v>
      </c>
      <c r="O103" s="32">
        <v>1</v>
      </c>
      <c r="R103" s="32">
        <v>1</v>
      </c>
      <c r="S103" s="6" t="s">
        <v>642</v>
      </c>
      <c r="V103" s="6" t="s">
        <v>73</v>
      </c>
      <c r="W103" s="6" t="s">
        <v>642</v>
      </c>
      <c r="X103" s="6" t="s">
        <v>642</v>
      </c>
      <c r="Y103" s="6" t="s">
        <v>642</v>
      </c>
      <c r="Z103" s="6">
        <v>0</v>
      </c>
      <c r="AA103" s="6">
        <v>0</v>
      </c>
      <c r="AB103" s="6">
        <v>1</v>
      </c>
      <c r="AC103" s="20">
        <v>0</v>
      </c>
      <c r="AD103" s="6">
        <v>0</v>
      </c>
      <c r="AF103" s="10" t="s">
        <v>318</v>
      </c>
      <c r="AG103" t="s">
        <v>642</v>
      </c>
      <c r="AH103" s="77"/>
      <c r="AI103" s="10">
        <v>0</v>
      </c>
      <c r="AJ103" s="6">
        <v>0</v>
      </c>
      <c r="AM103" s="6">
        <v>0</v>
      </c>
      <c r="AN103" s="6">
        <v>0</v>
      </c>
      <c r="AO103" s="6">
        <v>1</v>
      </c>
      <c r="AP103" s="6">
        <v>0</v>
      </c>
      <c r="AQ103" s="6">
        <v>0</v>
      </c>
      <c r="AR103" s="6">
        <v>0</v>
      </c>
      <c r="AS103" s="6">
        <v>1</v>
      </c>
      <c r="AT103" s="6">
        <v>0</v>
      </c>
      <c r="AU103" s="6">
        <v>0</v>
      </c>
      <c r="AV103" s="6">
        <v>0</v>
      </c>
      <c r="AW103" s="6">
        <v>1</v>
      </c>
      <c r="AX103" s="6">
        <v>0</v>
      </c>
      <c r="AY103" s="6">
        <v>0</v>
      </c>
      <c r="AZ103" s="6">
        <v>0</v>
      </c>
      <c r="BA103" s="6">
        <v>1</v>
      </c>
      <c r="BB103" s="6">
        <v>0</v>
      </c>
      <c r="BC103" s="6">
        <v>0</v>
      </c>
      <c r="BD103" s="6">
        <v>1</v>
      </c>
      <c r="BE103" s="6">
        <v>0</v>
      </c>
      <c r="BF103" s="6">
        <v>0</v>
      </c>
      <c r="BG103" s="6">
        <v>0</v>
      </c>
      <c r="BH103" s="6">
        <v>1</v>
      </c>
      <c r="BI103" s="6">
        <v>0</v>
      </c>
      <c r="BJ103" s="6">
        <v>0</v>
      </c>
      <c r="BK103" s="6">
        <v>0</v>
      </c>
      <c r="BL103" s="6">
        <v>0</v>
      </c>
      <c r="BM103" s="6">
        <v>1</v>
      </c>
      <c r="BN103" s="6">
        <f t="shared" si="6"/>
        <v>7</v>
      </c>
      <c r="BO103" s="3">
        <v>1</v>
      </c>
      <c r="BS103" s="3">
        <f t="shared" si="5"/>
        <v>7</v>
      </c>
    </row>
    <row r="104" spans="2:72" ht="24" customHeight="1" x14ac:dyDescent="0.25">
      <c r="B104" s="6">
        <v>61215</v>
      </c>
      <c r="D104" s="10" t="s">
        <v>320</v>
      </c>
      <c r="E104" s="1">
        <v>8874913</v>
      </c>
      <c r="F104" s="17" t="s">
        <v>321</v>
      </c>
      <c r="G104" s="9" t="s">
        <v>320</v>
      </c>
      <c r="H104" s="6" t="s">
        <v>3</v>
      </c>
      <c r="I104" s="7" t="s">
        <v>4</v>
      </c>
      <c r="J104" s="6" t="s">
        <v>3</v>
      </c>
      <c r="K104" s="6" t="s">
        <v>4</v>
      </c>
      <c r="L104" s="6" t="s">
        <v>3</v>
      </c>
      <c r="M104" s="6" t="s">
        <v>3</v>
      </c>
      <c r="N104" s="6" t="s">
        <v>4</v>
      </c>
      <c r="O104" s="32">
        <v>1</v>
      </c>
      <c r="R104" s="32">
        <v>1</v>
      </c>
      <c r="S104" s="6" t="s">
        <v>642</v>
      </c>
      <c r="V104" s="6" t="s">
        <v>73</v>
      </c>
      <c r="W104" s="6" t="s">
        <v>642</v>
      </c>
      <c r="X104" s="6" t="s">
        <v>642</v>
      </c>
      <c r="Y104" s="6" t="s">
        <v>642</v>
      </c>
      <c r="Z104" s="6">
        <v>0</v>
      </c>
      <c r="AA104" s="6">
        <v>0</v>
      </c>
      <c r="AB104" s="6">
        <v>0</v>
      </c>
      <c r="AC104" s="20">
        <v>1</v>
      </c>
      <c r="AD104" s="6">
        <v>0</v>
      </c>
      <c r="AE104" s="3" t="s">
        <v>322</v>
      </c>
      <c r="AF104" s="10" t="s">
        <v>320</v>
      </c>
      <c r="AG104" t="s">
        <v>642</v>
      </c>
      <c r="AH104" s="3"/>
      <c r="AI104" s="10">
        <v>0</v>
      </c>
      <c r="AJ104" s="6">
        <v>0</v>
      </c>
      <c r="AM104" s="6">
        <v>0</v>
      </c>
      <c r="AN104" s="6">
        <v>1</v>
      </c>
      <c r="AO104" s="6">
        <v>0</v>
      </c>
      <c r="AP104" s="6">
        <v>0</v>
      </c>
      <c r="AQ104" s="6">
        <v>0</v>
      </c>
      <c r="AR104" s="6">
        <v>0</v>
      </c>
      <c r="AS104" s="6">
        <v>1</v>
      </c>
      <c r="AT104" s="6">
        <v>0</v>
      </c>
      <c r="AU104" s="6">
        <v>0</v>
      </c>
      <c r="AV104" s="6">
        <v>1</v>
      </c>
      <c r="AW104" s="6">
        <v>0</v>
      </c>
      <c r="AX104" s="6">
        <v>0</v>
      </c>
      <c r="AY104" s="6">
        <v>0</v>
      </c>
      <c r="AZ104" s="6">
        <v>0</v>
      </c>
      <c r="BA104" s="6">
        <v>1</v>
      </c>
      <c r="BB104" s="6">
        <v>0</v>
      </c>
      <c r="BC104" s="6">
        <v>0</v>
      </c>
      <c r="BD104" s="6">
        <v>1</v>
      </c>
      <c r="BE104" s="6">
        <v>0</v>
      </c>
      <c r="BF104" s="6">
        <v>0</v>
      </c>
      <c r="BG104" s="6">
        <v>0</v>
      </c>
      <c r="BH104" s="6">
        <v>1</v>
      </c>
      <c r="BI104" s="6">
        <v>0</v>
      </c>
      <c r="BJ104" s="6">
        <v>0</v>
      </c>
      <c r="BK104" s="6">
        <v>0</v>
      </c>
      <c r="BL104" s="6">
        <v>0</v>
      </c>
      <c r="BM104" s="6">
        <v>1</v>
      </c>
      <c r="BN104" s="6">
        <f t="shared" si="6"/>
        <v>7</v>
      </c>
      <c r="BO104" s="3">
        <v>1</v>
      </c>
      <c r="BS104" s="3">
        <f t="shared" si="5"/>
        <v>7</v>
      </c>
    </row>
    <row r="105" spans="2:72" ht="35.25" customHeight="1" x14ac:dyDescent="0.25">
      <c r="B105" s="6">
        <v>61215</v>
      </c>
      <c r="D105" s="10" t="s">
        <v>323</v>
      </c>
      <c r="E105" s="3">
        <v>1303480</v>
      </c>
      <c r="F105" s="26" t="s">
        <v>324</v>
      </c>
      <c r="G105" s="9" t="s">
        <v>323</v>
      </c>
      <c r="H105" s="6" t="s">
        <v>4</v>
      </c>
      <c r="I105" s="6" t="s">
        <v>4</v>
      </c>
      <c r="J105" s="6" t="s">
        <v>4</v>
      </c>
      <c r="K105" s="6" t="s">
        <v>3</v>
      </c>
      <c r="L105" s="6" t="s">
        <v>3</v>
      </c>
      <c r="M105" s="6" t="s">
        <v>3</v>
      </c>
      <c r="N105" s="6" t="s">
        <v>4</v>
      </c>
      <c r="O105" s="32">
        <v>1</v>
      </c>
      <c r="R105" s="32">
        <v>1</v>
      </c>
      <c r="S105" s="6" t="s">
        <v>642</v>
      </c>
      <c r="V105" s="6" t="s">
        <v>73</v>
      </c>
      <c r="W105" s="6" t="s">
        <v>642</v>
      </c>
      <c r="X105" s="6" t="s">
        <v>642</v>
      </c>
      <c r="Y105" s="6" t="s">
        <v>642</v>
      </c>
      <c r="Z105" s="6">
        <v>0</v>
      </c>
      <c r="AA105" s="6">
        <v>0</v>
      </c>
      <c r="AB105" s="6">
        <v>0</v>
      </c>
      <c r="AC105" s="20">
        <v>1</v>
      </c>
      <c r="AD105" s="6">
        <v>0</v>
      </c>
      <c r="AF105" s="10" t="s">
        <v>323</v>
      </c>
      <c r="AG105" t="s">
        <v>642</v>
      </c>
      <c r="AH105" s="3"/>
      <c r="AI105" s="10">
        <v>0</v>
      </c>
      <c r="AJ105" s="6">
        <v>0</v>
      </c>
      <c r="AM105" s="6">
        <v>0</v>
      </c>
      <c r="AN105" s="6">
        <v>0</v>
      </c>
      <c r="AO105" s="6">
        <v>1</v>
      </c>
      <c r="AP105" s="6">
        <v>0</v>
      </c>
      <c r="AQ105" s="6">
        <v>0</v>
      </c>
      <c r="AR105" s="6">
        <v>0</v>
      </c>
      <c r="AS105" s="6">
        <v>1</v>
      </c>
      <c r="AT105" s="6">
        <v>0</v>
      </c>
      <c r="AU105" s="6">
        <v>0</v>
      </c>
      <c r="AV105" s="6">
        <v>0</v>
      </c>
      <c r="AW105" s="6">
        <v>1</v>
      </c>
      <c r="AX105" s="6">
        <v>0</v>
      </c>
      <c r="AY105" s="6">
        <v>0</v>
      </c>
      <c r="AZ105" s="6">
        <v>1</v>
      </c>
      <c r="BA105" s="6">
        <v>0</v>
      </c>
      <c r="BB105" s="6">
        <v>0</v>
      </c>
      <c r="BC105" s="6">
        <v>0</v>
      </c>
      <c r="BD105" s="6">
        <v>1</v>
      </c>
      <c r="BE105" s="6">
        <v>0</v>
      </c>
      <c r="BF105" s="6">
        <v>0</v>
      </c>
      <c r="BG105" s="6">
        <v>0</v>
      </c>
      <c r="BH105" s="6">
        <v>1</v>
      </c>
      <c r="BI105" s="6">
        <v>0</v>
      </c>
      <c r="BJ105" s="6">
        <v>0</v>
      </c>
      <c r="BK105" s="6">
        <v>0</v>
      </c>
      <c r="BL105" s="6">
        <v>0</v>
      </c>
      <c r="BM105" s="6">
        <v>1</v>
      </c>
      <c r="BN105" s="6">
        <f t="shared" si="6"/>
        <v>7</v>
      </c>
      <c r="BO105" s="3">
        <v>1</v>
      </c>
      <c r="BS105" s="3">
        <f t="shared" si="5"/>
        <v>7</v>
      </c>
    </row>
    <row r="106" spans="2:72" ht="24" customHeight="1" x14ac:dyDescent="0.25">
      <c r="B106" s="6">
        <v>61215</v>
      </c>
      <c r="D106" s="10" t="s">
        <v>325</v>
      </c>
      <c r="E106" s="16">
        <v>8059043</v>
      </c>
      <c r="F106" s="17" t="s">
        <v>326</v>
      </c>
      <c r="G106" s="9" t="s">
        <v>327</v>
      </c>
      <c r="H106" s="6" t="s">
        <v>4</v>
      </c>
      <c r="I106" s="6" t="s">
        <v>4</v>
      </c>
      <c r="J106" s="6" t="s">
        <v>4</v>
      </c>
      <c r="K106" s="6" t="s">
        <v>4</v>
      </c>
      <c r="L106" s="6" t="s">
        <v>3</v>
      </c>
      <c r="M106" s="6" t="s">
        <v>3</v>
      </c>
      <c r="N106" s="6" t="s">
        <v>4</v>
      </c>
      <c r="O106" s="32">
        <v>1</v>
      </c>
      <c r="R106" s="32">
        <v>1</v>
      </c>
      <c r="S106" s="6" t="s">
        <v>642</v>
      </c>
      <c r="V106" s="6" t="s">
        <v>73</v>
      </c>
      <c r="W106" s="6" t="s">
        <v>642</v>
      </c>
      <c r="X106" s="6" t="s">
        <v>642</v>
      </c>
      <c r="Y106" s="6" t="s">
        <v>642</v>
      </c>
      <c r="Z106" s="6">
        <v>0</v>
      </c>
      <c r="AA106" s="6">
        <v>0</v>
      </c>
      <c r="AB106" s="6">
        <v>0</v>
      </c>
      <c r="AC106" s="20">
        <v>1</v>
      </c>
      <c r="AD106" s="6">
        <v>0</v>
      </c>
      <c r="AF106" s="10" t="s">
        <v>325</v>
      </c>
      <c r="AG106" t="s">
        <v>642</v>
      </c>
      <c r="AH106" s="3"/>
      <c r="AI106" s="10">
        <v>0</v>
      </c>
      <c r="AJ106" s="6">
        <v>0</v>
      </c>
      <c r="AM106" s="6">
        <v>0</v>
      </c>
      <c r="AN106" s="6">
        <v>0</v>
      </c>
      <c r="AO106" s="6">
        <v>1</v>
      </c>
      <c r="AP106" s="6">
        <v>0</v>
      </c>
      <c r="AQ106" s="6">
        <v>0</v>
      </c>
      <c r="AR106" s="6">
        <v>0</v>
      </c>
      <c r="AS106" s="6">
        <v>1</v>
      </c>
      <c r="AT106" s="6">
        <v>0</v>
      </c>
      <c r="AU106" s="6">
        <v>0</v>
      </c>
      <c r="AV106" s="6">
        <v>0</v>
      </c>
      <c r="AW106" s="6">
        <v>1</v>
      </c>
      <c r="AX106" s="6">
        <v>0</v>
      </c>
      <c r="AY106" s="6">
        <v>0</v>
      </c>
      <c r="AZ106" s="6">
        <v>0</v>
      </c>
      <c r="BA106" s="6">
        <v>1</v>
      </c>
      <c r="BB106" s="6">
        <v>0</v>
      </c>
      <c r="BC106" s="6">
        <v>0</v>
      </c>
      <c r="BD106" s="6">
        <v>1</v>
      </c>
      <c r="BE106" s="6">
        <v>0</v>
      </c>
      <c r="BF106" s="6">
        <v>0</v>
      </c>
      <c r="BG106" s="6">
        <v>0</v>
      </c>
      <c r="BH106" s="6">
        <v>1</v>
      </c>
      <c r="BI106" s="6">
        <v>0</v>
      </c>
      <c r="BJ106" s="6">
        <v>0</v>
      </c>
      <c r="BK106" s="6">
        <v>0</v>
      </c>
      <c r="BL106" s="6">
        <v>0</v>
      </c>
      <c r="BM106" s="6">
        <v>1</v>
      </c>
      <c r="BN106" s="6">
        <f t="shared" si="6"/>
        <v>7</v>
      </c>
      <c r="BO106" s="3">
        <v>1</v>
      </c>
      <c r="BS106" s="3">
        <f t="shared" si="5"/>
        <v>7</v>
      </c>
      <c r="BT106" s="3">
        <v>1</v>
      </c>
    </row>
    <row r="107" spans="2:72" ht="36.75" customHeight="1" x14ac:dyDescent="0.25">
      <c r="B107" s="6">
        <v>61215</v>
      </c>
      <c r="D107" s="10" t="s">
        <v>328</v>
      </c>
      <c r="E107" s="16">
        <v>12229134</v>
      </c>
      <c r="F107" s="17" t="s">
        <v>329</v>
      </c>
      <c r="G107" s="9" t="s">
        <v>330</v>
      </c>
      <c r="H107" s="6" t="s">
        <v>4</v>
      </c>
      <c r="I107" s="6" t="s">
        <v>4</v>
      </c>
      <c r="J107" s="6" t="s">
        <v>2</v>
      </c>
      <c r="K107" s="6" t="s">
        <v>2</v>
      </c>
      <c r="L107" s="6" t="s">
        <v>3</v>
      </c>
      <c r="M107" s="6" t="s">
        <v>3</v>
      </c>
      <c r="N107" s="6" t="s">
        <v>3</v>
      </c>
      <c r="O107" s="32">
        <v>1</v>
      </c>
      <c r="R107" s="32">
        <v>1</v>
      </c>
      <c r="S107" s="6" t="s">
        <v>642</v>
      </c>
      <c r="V107" s="6" t="s">
        <v>73</v>
      </c>
      <c r="W107" s="6" t="s">
        <v>642</v>
      </c>
      <c r="X107" s="6" t="s">
        <v>642</v>
      </c>
      <c r="Y107" s="6" t="s">
        <v>642</v>
      </c>
      <c r="Z107" s="6">
        <v>1</v>
      </c>
      <c r="AA107" s="6">
        <v>0</v>
      </c>
      <c r="AB107" s="6">
        <v>1</v>
      </c>
      <c r="AC107" s="20">
        <v>0</v>
      </c>
      <c r="AD107" s="6">
        <v>1</v>
      </c>
      <c r="AF107" s="10" t="s">
        <v>328</v>
      </c>
      <c r="AG107" t="s">
        <v>642</v>
      </c>
      <c r="AH107" s="3"/>
      <c r="AI107" s="10">
        <v>1</v>
      </c>
      <c r="AJ107" s="6">
        <v>1</v>
      </c>
      <c r="AM107" s="6">
        <v>0</v>
      </c>
      <c r="AN107" s="6">
        <v>0</v>
      </c>
      <c r="AO107" s="6">
        <v>1</v>
      </c>
      <c r="AP107" s="6">
        <v>0</v>
      </c>
      <c r="AQ107" s="6">
        <v>0</v>
      </c>
      <c r="AR107" s="6">
        <v>0</v>
      </c>
      <c r="AS107" s="6">
        <v>1</v>
      </c>
      <c r="AT107" s="6">
        <v>0</v>
      </c>
      <c r="AU107" s="6">
        <v>1</v>
      </c>
      <c r="AV107" s="6">
        <v>0</v>
      </c>
      <c r="AW107" s="6">
        <v>0</v>
      </c>
      <c r="AX107" s="6">
        <v>0</v>
      </c>
      <c r="AY107" s="6">
        <v>1</v>
      </c>
      <c r="AZ107" s="6">
        <v>0</v>
      </c>
      <c r="BA107" s="6">
        <v>0</v>
      </c>
      <c r="BB107" s="6">
        <v>0</v>
      </c>
      <c r="BC107" s="6">
        <v>0</v>
      </c>
      <c r="BD107" s="6">
        <v>1</v>
      </c>
      <c r="BE107" s="6">
        <v>0</v>
      </c>
      <c r="BF107" s="6">
        <v>0</v>
      </c>
      <c r="BG107" s="6">
        <v>0</v>
      </c>
      <c r="BH107" s="6">
        <v>1</v>
      </c>
      <c r="BI107" s="6">
        <v>0</v>
      </c>
      <c r="BJ107" s="6">
        <v>0</v>
      </c>
      <c r="BK107" s="6">
        <v>0</v>
      </c>
      <c r="BL107" s="6">
        <v>1</v>
      </c>
      <c r="BM107" s="6">
        <v>0</v>
      </c>
      <c r="BN107" s="6">
        <f t="shared" si="6"/>
        <v>7</v>
      </c>
      <c r="BO107" s="3">
        <v>1</v>
      </c>
      <c r="BS107" s="3">
        <f t="shared" si="5"/>
        <v>7</v>
      </c>
      <c r="BT107" s="3">
        <v>1</v>
      </c>
    </row>
    <row r="108" spans="2:72" ht="24" customHeight="1" x14ac:dyDescent="0.25">
      <c r="B108" s="6">
        <v>61215</v>
      </c>
      <c r="D108" s="15" t="s">
        <v>331</v>
      </c>
      <c r="E108" s="16">
        <v>25593710</v>
      </c>
      <c r="F108" s="17" t="s">
        <v>332</v>
      </c>
      <c r="G108" s="9" t="s">
        <v>331</v>
      </c>
      <c r="H108" s="6" t="s">
        <v>3</v>
      </c>
      <c r="I108" s="6" t="s">
        <v>4</v>
      </c>
      <c r="J108" s="6" t="s">
        <v>2</v>
      </c>
      <c r="K108" s="6" t="s">
        <v>4</v>
      </c>
      <c r="L108" s="6" t="s">
        <v>3</v>
      </c>
      <c r="M108" s="6" t="s">
        <v>3</v>
      </c>
      <c r="N108" s="6" t="s">
        <v>4</v>
      </c>
      <c r="O108" s="32">
        <v>1</v>
      </c>
      <c r="R108" s="32">
        <v>1</v>
      </c>
      <c r="S108" s="6" t="s">
        <v>642</v>
      </c>
      <c r="V108" s="6" t="s">
        <v>73</v>
      </c>
      <c r="W108" s="6" t="s">
        <v>642</v>
      </c>
      <c r="X108" s="6" t="s">
        <v>642</v>
      </c>
      <c r="Y108" s="6" t="s">
        <v>642</v>
      </c>
      <c r="Z108" s="6">
        <v>0</v>
      </c>
      <c r="AA108" s="6">
        <v>0</v>
      </c>
      <c r="AB108" s="6">
        <v>1</v>
      </c>
      <c r="AC108" s="20">
        <v>0</v>
      </c>
      <c r="AD108" s="6">
        <v>0</v>
      </c>
      <c r="AE108" s="6" t="s">
        <v>333</v>
      </c>
      <c r="AF108" s="10" t="s">
        <v>331</v>
      </c>
      <c r="AG108" t="s">
        <v>642</v>
      </c>
      <c r="AH108" s="77"/>
      <c r="AI108" s="10">
        <v>1</v>
      </c>
      <c r="AJ108" s="6">
        <v>1</v>
      </c>
      <c r="AM108" s="6">
        <v>0</v>
      </c>
      <c r="AN108" s="6">
        <v>1</v>
      </c>
      <c r="AO108" s="6">
        <v>0</v>
      </c>
      <c r="AP108" s="6">
        <v>0</v>
      </c>
      <c r="AQ108" s="6">
        <v>0</v>
      </c>
      <c r="AR108" s="6">
        <v>0</v>
      </c>
      <c r="AS108" s="6">
        <v>1</v>
      </c>
      <c r="AT108" s="6">
        <v>0</v>
      </c>
      <c r="AU108" s="6">
        <v>1</v>
      </c>
      <c r="AV108" s="6">
        <v>0</v>
      </c>
      <c r="AW108" s="6">
        <v>0</v>
      </c>
      <c r="AX108" s="6">
        <v>0</v>
      </c>
      <c r="AY108" s="6">
        <v>0</v>
      </c>
      <c r="AZ108" s="6">
        <v>0</v>
      </c>
      <c r="BA108" s="6">
        <v>1</v>
      </c>
      <c r="BB108" s="6">
        <v>0</v>
      </c>
      <c r="BC108" s="6">
        <v>0</v>
      </c>
      <c r="BD108" s="6">
        <v>1</v>
      </c>
      <c r="BE108" s="6">
        <v>0</v>
      </c>
      <c r="BF108" s="6">
        <v>0</v>
      </c>
      <c r="BG108" s="6">
        <v>0</v>
      </c>
      <c r="BH108" s="6">
        <v>1</v>
      </c>
      <c r="BI108" s="6">
        <v>0</v>
      </c>
      <c r="BJ108" s="6">
        <v>0</v>
      </c>
      <c r="BK108" s="6">
        <v>0</v>
      </c>
      <c r="BL108" s="6">
        <v>0</v>
      </c>
      <c r="BM108" s="6">
        <v>1</v>
      </c>
      <c r="BN108" s="6">
        <f t="shared" si="6"/>
        <v>7</v>
      </c>
      <c r="BO108" s="3">
        <v>1</v>
      </c>
      <c r="BS108" s="3">
        <f t="shared" si="5"/>
        <v>7</v>
      </c>
      <c r="BT108" s="3">
        <v>1</v>
      </c>
    </row>
    <row r="109" spans="2:72" ht="32.25" customHeight="1" x14ac:dyDescent="0.25">
      <c r="B109" s="6">
        <v>61215</v>
      </c>
      <c r="D109" s="10" t="s">
        <v>334</v>
      </c>
      <c r="E109" s="16">
        <v>18603750</v>
      </c>
      <c r="F109" s="17" t="s">
        <v>335</v>
      </c>
      <c r="G109" s="9" t="s">
        <v>334</v>
      </c>
      <c r="H109" s="6" t="s">
        <v>4</v>
      </c>
      <c r="I109" s="6" t="s">
        <v>4</v>
      </c>
      <c r="J109" s="6" t="s">
        <v>4</v>
      </c>
      <c r="K109" s="6" t="s">
        <v>4</v>
      </c>
      <c r="L109" s="6" t="s">
        <v>3</v>
      </c>
      <c r="M109" s="6" t="s">
        <v>3</v>
      </c>
      <c r="N109" s="6" t="s">
        <v>4</v>
      </c>
      <c r="O109" s="32">
        <v>1</v>
      </c>
      <c r="R109" s="32">
        <v>1</v>
      </c>
      <c r="S109" s="6" t="s">
        <v>642</v>
      </c>
      <c r="V109" s="6" t="s">
        <v>73</v>
      </c>
      <c r="W109" s="6" t="s">
        <v>642</v>
      </c>
      <c r="X109" s="6" t="s">
        <v>642</v>
      </c>
      <c r="Y109" s="6" t="s">
        <v>642</v>
      </c>
      <c r="Z109" s="6">
        <v>0</v>
      </c>
      <c r="AA109" s="6">
        <v>0</v>
      </c>
      <c r="AB109" s="6">
        <v>0</v>
      </c>
      <c r="AC109" s="20">
        <v>1</v>
      </c>
      <c r="AD109" s="6">
        <v>0</v>
      </c>
      <c r="AF109" s="10" t="s">
        <v>334</v>
      </c>
      <c r="AG109" t="s">
        <v>642</v>
      </c>
      <c r="AH109" s="3"/>
      <c r="AI109" s="6">
        <v>1</v>
      </c>
      <c r="AJ109" s="6">
        <v>0</v>
      </c>
      <c r="AM109" s="6">
        <v>0</v>
      </c>
      <c r="AN109" s="6">
        <v>0</v>
      </c>
      <c r="AO109" s="6">
        <v>1</v>
      </c>
      <c r="AP109" s="6">
        <v>0</v>
      </c>
      <c r="AQ109" s="6">
        <v>0</v>
      </c>
      <c r="AR109" s="6">
        <v>0</v>
      </c>
      <c r="AS109" s="6">
        <v>1</v>
      </c>
      <c r="AT109" s="6">
        <v>0</v>
      </c>
      <c r="AU109" s="6">
        <v>0</v>
      </c>
      <c r="AV109" s="6">
        <v>0</v>
      </c>
      <c r="AW109" s="6">
        <v>1</v>
      </c>
      <c r="AX109" s="6">
        <v>0</v>
      </c>
      <c r="AY109" s="6">
        <v>0</v>
      </c>
      <c r="AZ109" s="6">
        <v>0</v>
      </c>
      <c r="BA109" s="6">
        <v>1</v>
      </c>
      <c r="BB109" s="6">
        <v>0</v>
      </c>
      <c r="BC109" s="6">
        <v>0</v>
      </c>
      <c r="BD109" s="6">
        <v>1</v>
      </c>
      <c r="BE109" s="6">
        <v>0</v>
      </c>
      <c r="BF109" s="6">
        <v>0</v>
      </c>
      <c r="BG109" s="6">
        <v>0</v>
      </c>
      <c r="BH109" s="6">
        <v>1</v>
      </c>
      <c r="BI109" s="6">
        <v>0</v>
      </c>
      <c r="BJ109" s="6">
        <v>0</v>
      </c>
      <c r="BK109" s="6">
        <v>0</v>
      </c>
      <c r="BL109" s="6">
        <v>0</v>
      </c>
      <c r="BM109" s="6">
        <v>1</v>
      </c>
      <c r="BN109" s="6">
        <f t="shared" si="6"/>
        <v>7</v>
      </c>
      <c r="BO109" s="3">
        <v>1</v>
      </c>
      <c r="BS109" s="3">
        <f t="shared" si="5"/>
        <v>7</v>
      </c>
      <c r="BT109" s="3">
        <v>1</v>
      </c>
    </row>
    <row r="110" spans="2:72" ht="24" customHeight="1" x14ac:dyDescent="0.25">
      <c r="B110" s="6">
        <v>61215</v>
      </c>
      <c r="D110" s="6" t="s">
        <v>336</v>
      </c>
      <c r="E110" s="16">
        <v>8988992</v>
      </c>
      <c r="F110" s="17" t="s">
        <v>337</v>
      </c>
      <c r="G110" s="3" t="s">
        <v>338</v>
      </c>
      <c r="H110" s="6" t="s">
        <v>4</v>
      </c>
      <c r="I110" s="6" t="s">
        <v>2</v>
      </c>
      <c r="J110" s="6" t="s">
        <v>2</v>
      </c>
      <c r="K110" s="6" t="s">
        <v>4</v>
      </c>
      <c r="L110" s="6" t="s">
        <v>3</v>
      </c>
      <c r="M110" s="6" t="s">
        <v>3</v>
      </c>
      <c r="N110" s="6" t="s">
        <v>4</v>
      </c>
      <c r="O110" s="32">
        <v>1</v>
      </c>
      <c r="R110" s="32">
        <v>1</v>
      </c>
      <c r="S110" s="6" t="s">
        <v>642</v>
      </c>
      <c r="V110" s="6" t="s">
        <v>73</v>
      </c>
      <c r="W110" s="6" t="s">
        <v>642</v>
      </c>
      <c r="X110" s="6" t="s">
        <v>642</v>
      </c>
      <c r="Y110" s="6" t="s">
        <v>642</v>
      </c>
      <c r="Z110" s="28">
        <v>0</v>
      </c>
      <c r="AA110" s="6">
        <v>0</v>
      </c>
      <c r="AB110" s="6">
        <v>1</v>
      </c>
      <c r="AC110" s="20">
        <v>0</v>
      </c>
      <c r="AD110" s="6">
        <v>1</v>
      </c>
      <c r="AF110" s="6" t="s">
        <v>336</v>
      </c>
      <c r="AG110" t="s">
        <v>642</v>
      </c>
      <c r="AH110" s="75"/>
      <c r="AI110" s="10">
        <v>0</v>
      </c>
      <c r="AJ110" s="6">
        <v>0</v>
      </c>
      <c r="AM110" s="6">
        <v>0</v>
      </c>
      <c r="AN110" s="6">
        <v>0</v>
      </c>
      <c r="AO110" s="6">
        <v>1</v>
      </c>
      <c r="AP110" s="6">
        <v>0</v>
      </c>
      <c r="AQ110" s="6">
        <v>1</v>
      </c>
      <c r="AR110" s="6">
        <v>0</v>
      </c>
      <c r="AS110" s="6">
        <v>0</v>
      </c>
      <c r="AT110" s="6">
        <v>0</v>
      </c>
      <c r="AU110" s="6">
        <v>1</v>
      </c>
      <c r="AV110" s="6">
        <v>0</v>
      </c>
      <c r="AW110" s="6">
        <v>0</v>
      </c>
      <c r="AX110" s="6">
        <v>0</v>
      </c>
      <c r="AY110" s="6">
        <v>0</v>
      </c>
      <c r="AZ110" s="6">
        <v>0</v>
      </c>
      <c r="BA110" s="6">
        <v>1</v>
      </c>
      <c r="BB110" s="6">
        <v>0</v>
      </c>
      <c r="BC110" s="6">
        <v>0</v>
      </c>
      <c r="BD110" s="6">
        <v>1</v>
      </c>
      <c r="BE110" s="6">
        <v>0</v>
      </c>
      <c r="BF110" s="6">
        <v>0</v>
      </c>
      <c r="BG110" s="6">
        <v>0</v>
      </c>
      <c r="BH110" s="6">
        <v>1</v>
      </c>
      <c r="BI110" s="6">
        <v>0</v>
      </c>
      <c r="BJ110" s="6">
        <v>0</v>
      </c>
      <c r="BK110" s="6">
        <v>0</v>
      </c>
      <c r="BL110" s="6">
        <v>0</v>
      </c>
      <c r="BM110" s="6">
        <v>1</v>
      </c>
      <c r="BN110" s="6">
        <f t="shared" si="6"/>
        <v>7</v>
      </c>
      <c r="BO110" s="3">
        <v>1</v>
      </c>
      <c r="BS110" s="3">
        <f t="shared" si="5"/>
        <v>7</v>
      </c>
      <c r="BT110" s="3">
        <v>1</v>
      </c>
    </row>
    <row r="111" spans="2:72" ht="24" customHeight="1" x14ac:dyDescent="0.25">
      <c r="B111" s="6">
        <v>61215</v>
      </c>
      <c r="D111" s="10" t="s">
        <v>339</v>
      </c>
      <c r="E111" s="16"/>
      <c r="F111" s="17" t="s">
        <v>340</v>
      </c>
      <c r="G111" s="9" t="s">
        <v>339</v>
      </c>
      <c r="H111" s="6" t="s">
        <v>3</v>
      </c>
      <c r="I111" s="6" t="s">
        <v>3</v>
      </c>
      <c r="J111" s="6" t="s">
        <v>4</v>
      </c>
      <c r="K111" s="6" t="s">
        <v>3</v>
      </c>
      <c r="L111" s="6" t="s">
        <v>3</v>
      </c>
      <c r="M111" s="6" t="s">
        <v>3</v>
      </c>
      <c r="N111" s="6" t="s">
        <v>4</v>
      </c>
      <c r="O111" s="32">
        <v>1</v>
      </c>
      <c r="R111" s="32">
        <v>1</v>
      </c>
      <c r="S111" s="6" t="s">
        <v>642</v>
      </c>
      <c r="V111" s="6" t="s">
        <v>73</v>
      </c>
      <c r="W111" s="6" t="s">
        <v>642</v>
      </c>
      <c r="X111" s="6" t="s">
        <v>642</v>
      </c>
      <c r="Y111" s="6" t="s">
        <v>642</v>
      </c>
      <c r="Z111" s="28">
        <v>0</v>
      </c>
      <c r="AA111" s="6">
        <v>0</v>
      </c>
      <c r="AB111" s="6">
        <v>1</v>
      </c>
      <c r="AC111" s="20">
        <v>0</v>
      </c>
      <c r="AD111" s="6">
        <v>1</v>
      </c>
      <c r="AE111" s="6" t="s">
        <v>342</v>
      </c>
      <c r="AF111" s="10" t="s">
        <v>339</v>
      </c>
      <c r="AG111" t="s">
        <v>642</v>
      </c>
      <c r="AH111" s="75"/>
      <c r="AI111" s="10">
        <v>0</v>
      </c>
      <c r="AJ111" s="6">
        <v>0</v>
      </c>
      <c r="AM111" s="6">
        <v>0</v>
      </c>
      <c r="AN111" s="6">
        <v>1</v>
      </c>
      <c r="AO111" s="6">
        <v>0</v>
      </c>
      <c r="AP111" s="6">
        <v>0</v>
      </c>
      <c r="AQ111" s="6">
        <v>0</v>
      </c>
      <c r="AR111" s="6">
        <v>1</v>
      </c>
      <c r="AS111" s="6">
        <v>0</v>
      </c>
      <c r="AT111" s="6">
        <v>0</v>
      </c>
      <c r="AU111" s="6">
        <v>0</v>
      </c>
      <c r="AV111" s="6">
        <v>0</v>
      </c>
      <c r="AW111" s="6">
        <v>1</v>
      </c>
      <c r="AX111" s="6">
        <v>0</v>
      </c>
      <c r="AY111" s="6">
        <v>0</v>
      </c>
      <c r="AZ111" s="6">
        <v>1</v>
      </c>
      <c r="BA111" s="6">
        <v>0</v>
      </c>
      <c r="BB111" s="6">
        <v>0</v>
      </c>
      <c r="BC111" s="6">
        <v>0</v>
      </c>
      <c r="BD111" s="6">
        <v>1</v>
      </c>
      <c r="BE111" s="6">
        <v>0</v>
      </c>
      <c r="BF111" s="6">
        <v>0</v>
      </c>
      <c r="BG111" s="6">
        <v>0</v>
      </c>
      <c r="BH111" s="6">
        <v>1</v>
      </c>
      <c r="BI111" s="6">
        <v>0</v>
      </c>
      <c r="BJ111" s="6">
        <v>0</v>
      </c>
      <c r="BK111" s="6">
        <v>0</v>
      </c>
      <c r="BL111" s="6">
        <v>0</v>
      </c>
      <c r="BM111" s="6">
        <v>1</v>
      </c>
      <c r="BN111" s="6">
        <f t="shared" si="6"/>
        <v>7</v>
      </c>
      <c r="BO111" s="3">
        <v>1</v>
      </c>
      <c r="BS111" s="3">
        <f t="shared" si="5"/>
        <v>7</v>
      </c>
      <c r="BT111" s="3">
        <v>1</v>
      </c>
    </row>
    <row r="112" spans="2:72" ht="24" customHeight="1" x14ac:dyDescent="0.25">
      <c r="B112" s="6">
        <v>61215</v>
      </c>
      <c r="D112" s="10" t="s">
        <v>343</v>
      </c>
      <c r="E112" s="16">
        <v>17667565</v>
      </c>
      <c r="F112" s="17" t="s">
        <v>344</v>
      </c>
      <c r="G112" s="9" t="s">
        <v>343</v>
      </c>
      <c r="H112" s="6" t="s">
        <v>3</v>
      </c>
      <c r="I112" s="6" t="s">
        <v>4</v>
      </c>
      <c r="J112" s="6" t="s">
        <v>2</v>
      </c>
      <c r="K112" s="6" t="s">
        <v>3</v>
      </c>
      <c r="L112" s="6" t="s">
        <v>3</v>
      </c>
      <c r="M112" s="6" t="s">
        <v>3</v>
      </c>
      <c r="N112" s="6" t="s">
        <v>4</v>
      </c>
      <c r="O112" s="32">
        <v>1</v>
      </c>
      <c r="R112" s="32">
        <v>1</v>
      </c>
      <c r="S112" s="6" t="s">
        <v>642</v>
      </c>
      <c r="V112" s="6" t="s">
        <v>73</v>
      </c>
      <c r="W112" s="6" t="s">
        <v>642</v>
      </c>
      <c r="X112" s="6" t="s">
        <v>642</v>
      </c>
      <c r="Y112" s="6" t="s">
        <v>642</v>
      </c>
      <c r="Z112" s="28">
        <v>0</v>
      </c>
      <c r="AA112" s="6">
        <v>0</v>
      </c>
      <c r="AB112" s="6">
        <v>1</v>
      </c>
      <c r="AC112" s="20">
        <v>0</v>
      </c>
      <c r="AD112" s="6">
        <v>1</v>
      </c>
      <c r="AF112" s="10" t="s">
        <v>343</v>
      </c>
      <c r="AG112" t="s">
        <v>642</v>
      </c>
      <c r="AH112" s="77"/>
      <c r="AI112" s="10">
        <v>1</v>
      </c>
      <c r="AJ112" s="6">
        <v>1</v>
      </c>
      <c r="AM112" s="6">
        <v>0</v>
      </c>
      <c r="AN112" s="6">
        <v>1</v>
      </c>
      <c r="AO112" s="6">
        <v>0</v>
      </c>
      <c r="AP112" s="6">
        <v>0</v>
      </c>
      <c r="AQ112" s="6">
        <v>0</v>
      </c>
      <c r="AR112" s="6">
        <v>0</v>
      </c>
      <c r="AS112" s="6">
        <v>1</v>
      </c>
      <c r="AT112" s="6">
        <v>0</v>
      </c>
      <c r="AU112" s="6">
        <v>1</v>
      </c>
      <c r="AV112" s="6">
        <v>0</v>
      </c>
      <c r="AW112" s="6">
        <v>0</v>
      </c>
      <c r="AX112" s="6">
        <v>0</v>
      </c>
      <c r="AY112" s="6">
        <v>0</v>
      </c>
      <c r="AZ112" s="6">
        <v>1</v>
      </c>
      <c r="BA112" s="6">
        <v>0</v>
      </c>
      <c r="BB112" s="6">
        <v>0</v>
      </c>
      <c r="BC112" s="6">
        <v>0</v>
      </c>
      <c r="BD112" s="6">
        <v>1</v>
      </c>
      <c r="BE112" s="6">
        <v>0</v>
      </c>
      <c r="BF112" s="6">
        <v>0</v>
      </c>
      <c r="BG112" s="6">
        <v>0</v>
      </c>
      <c r="BH112" s="6">
        <v>1</v>
      </c>
      <c r="BI112" s="6">
        <v>0</v>
      </c>
      <c r="BJ112" s="6">
        <v>0</v>
      </c>
      <c r="BK112" s="6">
        <v>0</v>
      </c>
      <c r="BL112" s="6">
        <v>0</v>
      </c>
      <c r="BM112" s="6">
        <v>1</v>
      </c>
      <c r="BN112" s="6">
        <f t="shared" si="6"/>
        <v>7</v>
      </c>
      <c r="BO112" s="3">
        <v>1</v>
      </c>
      <c r="BS112" s="3">
        <f t="shared" si="5"/>
        <v>7</v>
      </c>
      <c r="BT112" s="3">
        <v>1</v>
      </c>
    </row>
    <row r="113" spans="2:72" ht="24" customHeight="1" x14ac:dyDescent="0.25">
      <c r="D113" s="9" t="s">
        <v>345</v>
      </c>
      <c r="E113" s="78">
        <v>10830075</v>
      </c>
      <c r="F113" s="79" t="s">
        <v>346</v>
      </c>
      <c r="G113" s="9" t="s">
        <v>347</v>
      </c>
      <c r="H113" s="6" t="s">
        <v>4</v>
      </c>
      <c r="I113" s="6" t="s">
        <v>4</v>
      </c>
      <c r="J113" s="6" t="s">
        <v>4</v>
      </c>
      <c r="K113" s="6" t="s">
        <v>4</v>
      </c>
      <c r="L113" s="6" t="s">
        <v>3</v>
      </c>
      <c r="M113" s="6" t="s">
        <v>3</v>
      </c>
      <c r="N113" s="6" t="s">
        <v>4</v>
      </c>
      <c r="O113" s="32">
        <v>1</v>
      </c>
      <c r="R113" s="32">
        <v>1</v>
      </c>
      <c r="S113" s="6" t="s">
        <v>642</v>
      </c>
      <c r="V113" s="6" t="s">
        <v>73</v>
      </c>
      <c r="W113" s="6" t="s">
        <v>642</v>
      </c>
      <c r="X113" s="6" t="s">
        <v>642</v>
      </c>
      <c r="Y113" s="6" t="s">
        <v>642</v>
      </c>
      <c r="Z113" s="6">
        <v>0</v>
      </c>
      <c r="AA113" s="6">
        <v>0</v>
      </c>
      <c r="AB113" s="6">
        <v>0</v>
      </c>
      <c r="AC113" s="20">
        <v>1</v>
      </c>
      <c r="AD113" s="6">
        <v>0</v>
      </c>
      <c r="AG113" t="s">
        <v>642</v>
      </c>
      <c r="AH113" s="3"/>
      <c r="AI113" s="10"/>
      <c r="AM113" s="6">
        <v>0</v>
      </c>
      <c r="AN113" s="6">
        <v>0</v>
      </c>
      <c r="AO113" s="6">
        <v>1</v>
      </c>
      <c r="AP113" s="6">
        <v>0</v>
      </c>
      <c r="AQ113" s="6">
        <v>0</v>
      </c>
      <c r="AR113" s="6">
        <v>0</v>
      </c>
      <c r="AS113" s="6">
        <v>1</v>
      </c>
      <c r="AT113" s="6">
        <v>0</v>
      </c>
      <c r="AU113" s="6">
        <v>0</v>
      </c>
      <c r="AV113" s="6">
        <v>0</v>
      </c>
      <c r="AW113" s="6">
        <v>1</v>
      </c>
      <c r="AX113" s="6">
        <v>0</v>
      </c>
      <c r="AY113" s="6">
        <v>0</v>
      </c>
      <c r="AZ113" s="6">
        <v>0</v>
      </c>
      <c r="BA113" s="6">
        <v>1</v>
      </c>
      <c r="BB113" s="6">
        <v>0</v>
      </c>
      <c r="BC113" s="6">
        <v>0</v>
      </c>
      <c r="BD113" s="6">
        <v>1</v>
      </c>
      <c r="BE113" s="6">
        <v>0</v>
      </c>
      <c r="BF113" s="6">
        <v>0</v>
      </c>
      <c r="BG113" s="6">
        <v>0</v>
      </c>
      <c r="BH113" s="6">
        <v>1</v>
      </c>
      <c r="BI113" s="6">
        <v>0</v>
      </c>
      <c r="BJ113" s="6">
        <v>0</v>
      </c>
      <c r="BK113" s="6">
        <v>0</v>
      </c>
      <c r="BL113" s="6">
        <v>0</v>
      </c>
      <c r="BM113" s="6">
        <v>1</v>
      </c>
      <c r="BN113" s="6">
        <f t="shared" si="6"/>
        <v>7</v>
      </c>
      <c r="BO113" s="3">
        <v>1</v>
      </c>
      <c r="BS113" s="3">
        <f t="shared" si="5"/>
        <v>7</v>
      </c>
      <c r="BT113" s="3">
        <v>1</v>
      </c>
    </row>
    <row r="114" spans="2:72" ht="24" customHeight="1" x14ac:dyDescent="0.25">
      <c r="B114" s="6">
        <v>61215</v>
      </c>
      <c r="D114" s="10" t="s">
        <v>348</v>
      </c>
      <c r="E114" s="16">
        <v>18946429</v>
      </c>
      <c r="F114" s="17" t="s">
        <v>349</v>
      </c>
      <c r="G114" s="9" t="s">
        <v>348</v>
      </c>
      <c r="H114" s="6" t="s">
        <v>4</v>
      </c>
      <c r="I114" s="6" t="s">
        <v>4</v>
      </c>
      <c r="J114" s="6" t="s">
        <v>4</v>
      </c>
      <c r="K114" s="6" t="s">
        <v>3</v>
      </c>
      <c r="L114" s="6" t="s">
        <v>3</v>
      </c>
      <c r="M114" s="6" t="s">
        <v>3</v>
      </c>
      <c r="N114" s="6" t="s">
        <v>4</v>
      </c>
      <c r="O114" s="32">
        <v>1</v>
      </c>
      <c r="R114" s="32">
        <v>1</v>
      </c>
      <c r="S114" s="6" t="s">
        <v>642</v>
      </c>
      <c r="V114" s="6" t="s">
        <v>73</v>
      </c>
      <c r="W114" s="6" t="s">
        <v>642</v>
      </c>
      <c r="X114" s="6" t="s">
        <v>642</v>
      </c>
      <c r="Y114" s="6" t="s">
        <v>642</v>
      </c>
      <c r="Z114" s="6">
        <v>0</v>
      </c>
      <c r="AA114" s="6">
        <v>0</v>
      </c>
      <c r="AB114" s="6">
        <v>1</v>
      </c>
      <c r="AC114" s="20">
        <v>0</v>
      </c>
      <c r="AD114" s="6">
        <v>0</v>
      </c>
      <c r="AF114" s="10" t="s">
        <v>348</v>
      </c>
      <c r="AG114" t="s">
        <v>642</v>
      </c>
      <c r="AH114" s="77"/>
      <c r="AI114" s="10">
        <v>1</v>
      </c>
      <c r="AJ114" s="6">
        <v>0</v>
      </c>
      <c r="AM114" s="6">
        <v>0</v>
      </c>
      <c r="AN114" s="6">
        <v>0</v>
      </c>
      <c r="AO114" s="6">
        <v>1</v>
      </c>
      <c r="AP114" s="6">
        <v>0</v>
      </c>
      <c r="AQ114" s="6">
        <v>0</v>
      </c>
      <c r="AR114" s="6">
        <v>0</v>
      </c>
      <c r="AS114" s="6">
        <v>1</v>
      </c>
      <c r="AT114" s="6">
        <v>0</v>
      </c>
      <c r="AU114" s="6">
        <v>0</v>
      </c>
      <c r="AV114" s="6">
        <v>0</v>
      </c>
      <c r="AW114" s="6">
        <v>1</v>
      </c>
      <c r="AX114" s="6">
        <v>0</v>
      </c>
      <c r="AY114" s="6">
        <v>0</v>
      </c>
      <c r="AZ114" s="6">
        <v>1</v>
      </c>
      <c r="BA114" s="6">
        <v>0</v>
      </c>
      <c r="BB114" s="6">
        <v>0</v>
      </c>
      <c r="BC114" s="6">
        <v>0</v>
      </c>
      <c r="BD114" s="6">
        <v>1</v>
      </c>
      <c r="BE114" s="6">
        <v>0</v>
      </c>
      <c r="BF114" s="6">
        <v>0</v>
      </c>
      <c r="BG114" s="6">
        <v>0</v>
      </c>
      <c r="BH114" s="6">
        <v>1</v>
      </c>
      <c r="BI114" s="6">
        <v>0</v>
      </c>
      <c r="BJ114" s="6">
        <v>0</v>
      </c>
      <c r="BK114" s="6">
        <v>0</v>
      </c>
      <c r="BL114" s="6">
        <v>0</v>
      </c>
      <c r="BM114" s="6">
        <v>1</v>
      </c>
      <c r="BN114" s="6">
        <f t="shared" si="6"/>
        <v>7</v>
      </c>
      <c r="BO114" s="3">
        <v>1</v>
      </c>
      <c r="BS114" s="3">
        <f t="shared" si="5"/>
        <v>7</v>
      </c>
      <c r="BT114" s="3">
        <v>1</v>
      </c>
    </row>
    <row r="115" spans="2:72" ht="24" customHeight="1" x14ac:dyDescent="0.25">
      <c r="B115" s="6">
        <v>61215</v>
      </c>
      <c r="D115" s="6" t="s">
        <v>350</v>
      </c>
      <c r="E115" s="16">
        <v>9390597</v>
      </c>
      <c r="F115" s="17" t="s">
        <v>351</v>
      </c>
      <c r="G115" s="3" t="s">
        <v>352</v>
      </c>
      <c r="H115" s="6" t="s">
        <v>3</v>
      </c>
      <c r="I115" s="6" t="s">
        <v>4</v>
      </c>
      <c r="J115" s="6" t="s">
        <v>3</v>
      </c>
      <c r="K115" s="6" t="s">
        <v>4</v>
      </c>
      <c r="L115" s="6" t="s">
        <v>3</v>
      </c>
      <c r="M115" s="6" t="s">
        <v>3</v>
      </c>
      <c r="N115" s="6" t="s">
        <v>4</v>
      </c>
      <c r="O115" s="32">
        <v>1</v>
      </c>
      <c r="R115" s="32">
        <v>1</v>
      </c>
      <c r="S115" s="6" t="s">
        <v>642</v>
      </c>
      <c r="V115" s="6" t="s">
        <v>73</v>
      </c>
      <c r="W115" s="6" t="s">
        <v>642</v>
      </c>
      <c r="X115" s="6" t="s">
        <v>642</v>
      </c>
      <c r="Y115" s="6" t="s">
        <v>642</v>
      </c>
      <c r="Z115" s="6">
        <v>0</v>
      </c>
      <c r="AA115" s="6">
        <v>0</v>
      </c>
      <c r="AB115" s="6">
        <v>0</v>
      </c>
      <c r="AC115" s="20">
        <v>1</v>
      </c>
      <c r="AD115" s="6">
        <v>0</v>
      </c>
      <c r="AF115" s="6" t="s">
        <v>350</v>
      </c>
      <c r="AG115" t="s">
        <v>642</v>
      </c>
      <c r="AH115" s="3"/>
      <c r="AI115" s="10">
        <v>1</v>
      </c>
      <c r="AJ115" s="6">
        <v>0</v>
      </c>
      <c r="AM115" s="6">
        <v>0</v>
      </c>
      <c r="AN115" s="6">
        <v>1</v>
      </c>
      <c r="AO115" s="6">
        <v>0</v>
      </c>
      <c r="AP115" s="6">
        <v>0</v>
      </c>
      <c r="AQ115" s="6">
        <v>0</v>
      </c>
      <c r="AR115" s="6">
        <v>0</v>
      </c>
      <c r="AS115" s="6">
        <v>1</v>
      </c>
      <c r="AT115" s="6">
        <v>0</v>
      </c>
      <c r="AU115" s="6">
        <v>0</v>
      </c>
      <c r="AV115" s="6">
        <v>1</v>
      </c>
      <c r="AW115" s="6">
        <v>0</v>
      </c>
      <c r="AX115" s="6">
        <v>0</v>
      </c>
      <c r="AY115" s="6">
        <v>0</v>
      </c>
      <c r="AZ115" s="6">
        <v>0</v>
      </c>
      <c r="BA115" s="6">
        <v>1</v>
      </c>
      <c r="BB115" s="6">
        <v>0</v>
      </c>
      <c r="BC115" s="6">
        <v>0</v>
      </c>
      <c r="BD115" s="6">
        <v>1</v>
      </c>
      <c r="BE115" s="6">
        <v>0</v>
      </c>
      <c r="BF115" s="6">
        <v>0</v>
      </c>
      <c r="BG115" s="6">
        <v>0</v>
      </c>
      <c r="BH115" s="6">
        <v>1</v>
      </c>
      <c r="BI115" s="6">
        <v>0</v>
      </c>
      <c r="BJ115" s="6">
        <v>0</v>
      </c>
      <c r="BK115" s="6">
        <v>0</v>
      </c>
      <c r="BL115" s="6">
        <v>0</v>
      </c>
      <c r="BM115" s="6">
        <v>1</v>
      </c>
      <c r="BN115" s="6">
        <f t="shared" si="6"/>
        <v>7</v>
      </c>
      <c r="BO115" s="3">
        <v>1</v>
      </c>
      <c r="BS115" s="3">
        <f t="shared" si="5"/>
        <v>7</v>
      </c>
      <c r="BT115" s="3">
        <v>1</v>
      </c>
    </row>
    <row r="116" spans="2:72" ht="37.5" customHeight="1" x14ac:dyDescent="0.25">
      <c r="B116" s="6">
        <v>61215</v>
      </c>
      <c r="D116" s="10" t="s">
        <v>353</v>
      </c>
      <c r="E116" s="16">
        <v>12393355</v>
      </c>
      <c r="F116" s="17" t="s">
        <v>354</v>
      </c>
      <c r="G116" s="9" t="s">
        <v>353</v>
      </c>
      <c r="H116" s="6" t="s">
        <v>3</v>
      </c>
      <c r="I116" s="6" t="s">
        <v>3</v>
      </c>
      <c r="J116" s="6" t="s">
        <v>3</v>
      </c>
      <c r="K116" s="6" t="s">
        <v>3</v>
      </c>
      <c r="L116" s="6" t="s">
        <v>3</v>
      </c>
      <c r="M116" s="6" t="s">
        <v>3</v>
      </c>
      <c r="N116" s="6" t="s">
        <v>3</v>
      </c>
      <c r="O116" s="32">
        <v>1</v>
      </c>
      <c r="R116" s="32">
        <v>1</v>
      </c>
      <c r="S116" s="6" t="s">
        <v>642</v>
      </c>
      <c r="V116" s="6" t="s">
        <v>73</v>
      </c>
      <c r="W116" s="6" t="s">
        <v>642</v>
      </c>
      <c r="X116" s="6" t="s">
        <v>642</v>
      </c>
      <c r="Y116" s="6" t="s">
        <v>642</v>
      </c>
      <c r="Z116" s="6">
        <v>1</v>
      </c>
      <c r="AA116" s="6">
        <v>0</v>
      </c>
      <c r="AB116" s="6">
        <v>1</v>
      </c>
      <c r="AC116" s="20">
        <v>0</v>
      </c>
      <c r="AD116" s="6">
        <v>1</v>
      </c>
      <c r="AF116" s="10" t="s">
        <v>353</v>
      </c>
      <c r="AG116" t="s">
        <v>642</v>
      </c>
      <c r="AI116" s="6" t="s">
        <v>180</v>
      </c>
      <c r="AJ116" s="6">
        <v>0</v>
      </c>
      <c r="AM116" s="6">
        <v>0</v>
      </c>
      <c r="AN116" s="6">
        <v>1</v>
      </c>
      <c r="AO116" s="6">
        <v>0</v>
      </c>
      <c r="AP116" s="6">
        <v>0</v>
      </c>
      <c r="AQ116" s="6">
        <v>0</v>
      </c>
      <c r="AR116" s="6">
        <v>1</v>
      </c>
      <c r="AS116" s="6">
        <v>0</v>
      </c>
      <c r="AT116" s="6">
        <v>0</v>
      </c>
      <c r="AU116" s="6">
        <v>0</v>
      </c>
      <c r="AV116" s="6">
        <v>1</v>
      </c>
      <c r="AW116" s="6">
        <v>0</v>
      </c>
      <c r="AX116" s="6">
        <v>0</v>
      </c>
      <c r="AY116" s="6">
        <v>0</v>
      </c>
      <c r="AZ116" s="6">
        <v>1</v>
      </c>
      <c r="BA116" s="6">
        <v>0</v>
      </c>
      <c r="BB116" s="6">
        <v>0</v>
      </c>
      <c r="BC116" s="6">
        <v>0</v>
      </c>
      <c r="BD116" s="6">
        <v>1</v>
      </c>
      <c r="BE116" s="6">
        <v>0</v>
      </c>
      <c r="BF116" s="6">
        <v>0</v>
      </c>
      <c r="BG116" s="6">
        <v>0</v>
      </c>
      <c r="BH116" s="6">
        <v>1</v>
      </c>
      <c r="BI116" s="6">
        <v>0</v>
      </c>
      <c r="BJ116" s="6">
        <v>0</v>
      </c>
      <c r="BK116" s="6">
        <v>0</v>
      </c>
      <c r="BL116" s="6">
        <v>1</v>
      </c>
      <c r="BM116" s="6">
        <v>0</v>
      </c>
      <c r="BN116" s="6">
        <f t="shared" si="6"/>
        <v>7</v>
      </c>
      <c r="BO116" s="3">
        <v>1</v>
      </c>
      <c r="BS116" s="3">
        <f t="shared" si="5"/>
        <v>7</v>
      </c>
      <c r="BT116" s="3">
        <v>1</v>
      </c>
    </row>
    <row r="117" spans="2:72" ht="24" customHeight="1" x14ac:dyDescent="0.25">
      <c r="B117" s="6">
        <v>61215</v>
      </c>
      <c r="D117" s="10" t="s">
        <v>355</v>
      </c>
      <c r="E117" s="16">
        <v>8424291</v>
      </c>
      <c r="F117" s="17" t="s">
        <v>356</v>
      </c>
      <c r="G117" s="9" t="s">
        <v>355</v>
      </c>
      <c r="H117" s="6" t="s">
        <v>4</v>
      </c>
      <c r="I117" s="6" t="s">
        <v>3</v>
      </c>
      <c r="J117" s="6" t="s">
        <v>3</v>
      </c>
      <c r="K117" s="6" t="s">
        <v>3</v>
      </c>
      <c r="L117" s="6" t="s">
        <v>3</v>
      </c>
      <c r="M117" s="6" t="s">
        <v>3</v>
      </c>
      <c r="N117" s="6" t="s">
        <v>3</v>
      </c>
      <c r="O117" s="32">
        <v>1</v>
      </c>
      <c r="R117" s="32">
        <v>1</v>
      </c>
      <c r="S117" s="6" t="s">
        <v>642</v>
      </c>
      <c r="V117" s="6" t="s">
        <v>73</v>
      </c>
      <c r="W117" s="6" t="s">
        <v>642</v>
      </c>
      <c r="X117" s="6" t="s">
        <v>642</v>
      </c>
      <c r="Y117" s="6" t="s">
        <v>642</v>
      </c>
      <c r="Z117" s="6">
        <v>1</v>
      </c>
      <c r="AA117" s="6">
        <v>0</v>
      </c>
      <c r="AB117" s="6">
        <v>1</v>
      </c>
      <c r="AC117" s="20">
        <v>0</v>
      </c>
      <c r="AD117" s="6">
        <v>1</v>
      </c>
      <c r="AF117" s="10" t="s">
        <v>355</v>
      </c>
      <c r="AG117" t="s">
        <v>642</v>
      </c>
      <c r="AH117" s="77"/>
      <c r="AI117" s="10">
        <v>1</v>
      </c>
      <c r="AJ117" s="6">
        <v>1</v>
      </c>
      <c r="AK117" s="80" t="s">
        <v>357</v>
      </c>
      <c r="AM117" s="6">
        <v>0</v>
      </c>
      <c r="AN117" s="6">
        <v>0</v>
      </c>
      <c r="AO117" s="6">
        <v>1</v>
      </c>
      <c r="AP117" s="6">
        <v>0</v>
      </c>
      <c r="AQ117" s="6">
        <v>0</v>
      </c>
      <c r="AR117" s="6">
        <v>1</v>
      </c>
      <c r="AS117" s="6">
        <v>0</v>
      </c>
      <c r="AT117" s="6">
        <v>0</v>
      </c>
      <c r="AU117" s="6">
        <v>0</v>
      </c>
      <c r="AV117" s="6">
        <v>1</v>
      </c>
      <c r="AW117" s="6">
        <v>0</v>
      </c>
      <c r="AX117" s="6">
        <v>0</v>
      </c>
      <c r="AY117" s="6">
        <v>0</v>
      </c>
      <c r="AZ117" s="6">
        <v>1</v>
      </c>
      <c r="BA117" s="6">
        <v>0</v>
      </c>
      <c r="BB117" s="6">
        <v>0</v>
      </c>
      <c r="BC117" s="6">
        <v>0</v>
      </c>
      <c r="BD117" s="6">
        <v>1</v>
      </c>
      <c r="BE117" s="6">
        <v>0</v>
      </c>
      <c r="BF117" s="6">
        <v>0</v>
      </c>
      <c r="BG117" s="6">
        <v>0</v>
      </c>
      <c r="BH117" s="6">
        <v>1</v>
      </c>
      <c r="BI117" s="6">
        <v>0</v>
      </c>
      <c r="BJ117" s="6">
        <v>0</v>
      </c>
      <c r="BK117" s="6">
        <v>0</v>
      </c>
      <c r="BL117" s="6">
        <v>1</v>
      </c>
      <c r="BM117" s="6">
        <v>0</v>
      </c>
      <c r="BN117" s="6">
        <f t="shared" si="6"/>
        <v>7</v>
      </c>
      <c r="BO117" s="3">
        <v>1</v>
      </c>
      <c r="BS117" s="3">
        <f t="shared" si="5"/>
        <v>7</v>
      </c>
      <c r="BT117" s="3">
        <v>1</v>
      </c>
    </row>
    <row r="118" spans="2:72" ht="35.25" customHeight="1" x14ac:dyDescent="0.25">
      <c r="B118" s="6">
        <v>61215</v>
      </c>
      <c r="D118" s="10" t="s">
        <v>358</v>
      </c>
      <c r="E118" s="16">
        <v>19448234</v>
      </c>
      <c r="F118" s="17" t="s">
        <v>359</v>
      </c>
      <c r="G118" s="9" t="s">
        <v>358</v>
      </c>
      <c r="H118" s="6" t="s">
        <v>3</v>
      </c>
      <c r="I118" s="6" t="s">
        <v>3</v>
      </c>
      <c r="J118" s="6" t="s">
        <v>3</v>
      </c>
      <c r="K118" s="6" t="s">
        <v>4</v>
      </c>
      <c r="L118" s="6" t="s">
        <v>3</v>
      </c>
      <c r="M118" s="6" t="s">
        <v>3</v>
      </c>
      <c r="N118" s="6" t="s">
        <v>4</v>
      </c>
      <c r="O118" s="32">
        <v>1</v>
      </c>
      <c r="R118" s="32">
        <v>1</v>
      </c>
      <c r="S118" s="6" t="s">
        <v>642</v>
      </c>
      <c r="V118" s="6" t="s">
        <v>73</v>
      </c>
      <c r="W118" s="6" t="s">
        <v>642</v>
      </c>
      <c r="X118" s="6" t="s">
        <v>642</v>
      </c>
      <c r="Y118" s="6" t="s">
        <v>642</v>
      </c>
      <c r="Z118" s="6">
        <v>0</v>
      </c>
      <c r="AA118" s="6">
        <v>0</v>
      </c>
      <c r="AB118" s="6">
        <v>1</v>
      </c>
      <c r="AC118" s="20">
        <v>0</v>
      </c>
      <c r="AD118" s="6">
        <v>0</v>
      </c>
      <c r="AF118" s="10" t="s">
        <v>358</v>
      </c>
      <c r="AG118" t="s">
        <v>642</v>
      </c>
      <c r="AH118" s="21"/>
      <c r="AI118" s="10">
        <v>1</v>
      </c>
      <c r="AJ118" s="6">
        <v>1</v>
      </c>
      <c r="AM118" s="6">
        <v>0</v>
      </c>
      <c r="AN118" s="6">
        <v>1</v>
      </c>
      <c r="AO118" s="6">
        <v>0</v>
      </c>
      <c r="AP118" s="6">
        <v>0</v>
      </c>
      <c r="AQ118" s="6">
        <v>0</v>
      </c>
      <c r="AR118" s="6">
        <v>1</v>
      </c>
      <c r="AS118" s="6">
        <v>0</v>
      </c>
      <c r="AT118" s="6">
        <v>0</v>
      </c>
      <c r="AU118" s="6">
        <v>0</v>
      </c>
      <c r="AV118" s="6">
        <v>1</v>
      </c>
      <c r="AW118" s="6">
        <v>0</v>
      </c>
      <c r="AX118" s="6">
        <v>0</v>
      </c>
      <c r="AY118" s="6">
        <v>0</v>
      </c>
      <c r="AZ118" s="6">
        <v>0</v>
      </c>
      <c r="BA118" s="6">
        <v>1</v>
      </c>
      <c r="BB118" s="6">
        <v>0</v>
      </c>
      <c r="BC118" s="6">
        <v>0</v>
      </c>
      <c r="BD118" s="6">
        <v>1</v>
      </c>
      <c r="BE118" s="6">
        <v>0</v>
      </c>
      <c r="BF118" s="6">
        <v>0</v>
      </c>
      <c r="BG118" s="6">
        <v>0</v>
      </c>
      <c r="BH118" s="6">
        <v>1</v>
      </c>
      <c r="BI118" s="6">
        <v>0</v>
      </c>
      <c r="BJ118" s="6">
        <v>0</v>
      </c>
      <c r="BK118" s="6">
        <v>0</v>
      </c>
      <c r="BL118" s="6">
        <v>0</v>
      </c>
      <c r="BM118" s="6">
        <v>1</v>
      </c>
      <c r="BN118" s="6">
        <f t="shared" si="6"/>
        <v>7</v>
      </c>
      <c r="BO118" s="3">
        <v>1</v>
      </c>
      <c r="BS118" s="3">
        <f t="shared" si="5"/>
        <v>7</v>
      </c>
      <c r="BT118" s="3">
        <v>1</v>
      </c>
    </row>
    <row r="119" spans="2:72" ht="39.75" customHeight="1" x14ac:dyDescent="0.25">
      <c r="B119" s="6">
        <v>61215</v>
      </c>
      <c r="D119" s="10" t="s">
        <v>360</v>
      </c>
      <c r="E119" s="16">
        <v>19340492</v>
      </c>
      <c r="F119" s="17" t="s">
        <v>361</v>
      </c>
      <c r="G119" s="9" t="s">
        <v>360</v>
      </c>
      <c r="H119" s="6" t="s">
        <v>3</v>
      </c>
      <c r="I119" s="6" t="s">
        <v>4</v>
      </c>
      <c r="J119" s="6" t="s">
        <v>2</v>
      </c>
      <c r="K119" s="6" t="s">
        <v>3</v>
      </c>
      <c r="L119" s="6" t="s">
        <v>3</v>
      </c>
      <c r="M119" s="6" t="s">
        <v>3</v>
      </c>
      <c r="N119" s="6" t="s">
        <v>3</v>
      </c>
      <c r="O119" s="32">
        <v>1</v>
      </c>
      <c r="R119" s="32">
        <v>1</v>
      </c>
      <c r="S119" s="6" t="s">
        <v>642</v>
      </c>
      <c r="V119" s="6" t="s">
        <v>73</v>
      </c>
      <c r="W119" s="6" t="s">
        <v>642</v>
      </c>
      <c r="X119" s="6" t="s">
        <v>642</v>
      </c>
      <c r="Y119" s="6" t="s">
        <v>642</v>
      </c>
      <c r="Z119" s="6">
        <v>1</v>
      </c>
      <c r="AA119" s="6">
        <v>0</v>
      </c>
      <c r="AB119" s="6">
        <v>1</v>
      </c>
      <c r="AC119" s="20">
        <v>0</v>
      </c>
      <c r="AD119" s="6">
        <v>1</v>
      </c>
      <c r="AF119" s="10" t="s">
        <v>360</v>
      </c>
      <c r="AG119" t="s">
        <v>642</v>
      </c>
      <c r="AI119" s="10">
        <v>1</v>
      </c>
      <c r="AJ119" s="6">
        <v>0</v>
      </c>
      <c r="AM119" s="6">
        <v>0</v>
      </c>
      <c r="AN119" s="6">
        <v>1</v>
      </c>
      <c r="AO119" s="6">
        <v>0</v>
      </c>
      <c r="AP119" s="6">
        <v>0</v>
      </c>
      <c r="AQ119" s="6">
        <v>0</v>
      </c>
      <c r="AR119" s="6">
        <v>0</v>
      </c>
      <c r="AS119" s="6">
        <v>1</v>
      </c>
      <c r="AT119" s="6">
        <v>0</v>
      </c>
      <c r="AU119" s="6">
        <v>1</v>
      </c>
      <c r="AV119" s="6">
        <v>0</v>
      </c>
      <c r="AW119" s="6">
        <v>0</v>
      </c>
      <c r="AX119" s="6">
        <v>0</v>
      </c>
      <c r="AY119" s="6">
        <v>0</v>
      </c>
      <c r="AZ119" s="6">
        <v>1</v>
      </c>
      <c r="BA119" s="6">
        <v>0</v>
      </c>
      <c r="BB119" s="6">
        <v>0</v>
      </c>
      <c r="BC119" s="6">
        <v>0</v>
      </c>
      <c r="BD119" s="6">
        <v>1</v>
      </c>
      <c r="BE119" s="6">
        <v>0</v>
      </c>
      <c r="BF119" s="6">
        <v>0</v>
      </c>
      <c r="BG119" s="6">
        <v>0</v>
      </c>
      <c r="BH119" s="6">
        <v>1</v>
      </c>
      <c r="BI119" s="6">
        <v>0</v>
      </c>
      <c r="BJ119" s="6">
        <v>0</v>
      </c>
      <c r="BK119" s="6">
        <v>0</v>
      </c>
      <c r="BL119" s="6">
        <v>1</v>
      </c>
      <c r="BM119" s="6">
        <v>0</v>
      </c>
      <c r="BN119" s="6">
        <f t="shared" si="6"/>
        <v>7</v>
      </c>
      <c r="BO119" s="3">
        <v>1</v>
      </c>
      <c r="BS119" s="3">
        <f t="shared" si="5"/>
        <v>7</v>
      </c>
      <c r="BT119" s="3">
        <v>1</v>
      </c>
    </row>
    <row r="120" spans="2:72" ht="28.5" customHeight="1" x14ac:dyDescent="0.25">
      <c r="B120" s="6">
        <v>61215</v>
      </c>
      <c r="D120" s="10" t="s">
        <v>362</v>
      </c>
      <c r="E120" s="16">
        <v>11533541</v>
      </c>
      <c r="F120" s="17" t="s">
        <v>363</v>
      </c>
      <c r="G120" s="9" t="s">
        <v>362</v>
      </c>
      <c r="H120" s="6" t="s">
        <v>4</v>
      </c>
      <c r="I120" s="6" t="s">
        <v>4</v>
      </c>
      <c r="J120" s="6" t="s">
        <v>4</v>
      </c>
      <c r="K120" s="6" t="s">
        <v>4</v>
      </c>
      <c r="L120" s="6" t="s">
        <v>3</v>
      </c>
      <c r="M120" s="6" t="s">
        <v>3</v>
      </c>
      <c r="N120" s="6" t="s">
        <v>4</v>
      </c>
      <c r="O120" s="32">
        <v>1</v>
      </c>
      <c r="R120" s="32">
        <v>1</v>
      </c>
      <c r="S120" s="6" t="s">
        <v>642</v>
      </c>
      <c r="V120" s="6" t="s">
        <v>73</v>
      </c>
      <c r="W120" s="6" t="s">
        <v>642</v>
      </c>
      <c r="X120" s="6" t="s">
        <v>642</v>
      </c>
      <c r="Y120" s="6" t="s">
        <v>642</v>
      </c>
      <c r="Z120" s="6">
        <v>0</v>
      </c>
      <c r="AA120" s="6">
        <v>0</v>
      </c>
      <c r="AB120" s="6">
        <v>1</v>
      </c>
      <c r="AC120" s="20">
        <v>0</v>
      </c>
      <c r="AD120" s="6">
        <v>0</v>
      </c>
      <c r="AF120" s="10" t="s">
        <v>362</v>
      </c>
      <c r="AG120" t="s">
        <v>642</v>
      </c>
      <c r="AH120" s="21"/>
      <c r="AI120" s="10">
        <v>1</v>
      </c>
      <c r="AJ120" s="6">
        <v>1</v>
      </c>
      <c r="AK120" s="80" t="s">
        <v>364</v>
      </c>
      <c r="AM120" s="6">
        <v>0</v>
      </c>
      <c r="AN120" s="6">
        <v>0</v>
      </c>
      <c r="AO120" s="6">
        <v>1</v>
      </c>
      <c r="AP120" s="6">
        <v>0</v>
      </c>
      <c r="AQ120" s="6">
        <v>0</v>
      </c>
      <c r="AR120" s="6">
        <v>0</v>
      </c>
      <c r="AS120" s="6">
        <v>1</v>
      </c>
      <c r="AT120" s="6">
        <v>0</v>
      </c>
      <c r="AU120" s="6">
        <v>0</v>
      </c>
      <c r="AV120" s="6">
        <v>0</v>
      </c>
      <c r="AW120" s="6">
        <v>1</v>
      </c>
      <c r="AX120" s="6">
        <v>0</v>
      </c>
      <c r="AY120" s="6">
        <v>0</v>
      </c>
      <c r="AZ120" s="6">
        <v>0</v>
      </c>
      <c r="BA120" s="6">
        <v>1</v>
      </c>
      <c r="BB120" s="6">
        <v>0</v>
      </c>
      <c r="BC120" s="6">
        <v>0</v>
      </c>
      <c r="BD120" s="6">
        <v>1</v>
      </c>
      <c r="BE120" s="6">
        <v>0</v>
      </c>
      <c r="BF120" s="6">
        <v>0</v>
      </c>
      <c r="BG120" s="6">
        <v>0</v>
      </c>
      <c r="BH120" s="6">
        <v>1</v>
      </c>
      <c r="BI120" s="6">
        <v>0</v>
      </c>
      <c r="BJ120" s="6">
        <v>0</v>
      </c>
      <c r="BK120" s="6">
        <v>0</v>
      </c>
      <c r="BL120" s="18">
        <v>0</v>
      </c>
      <c r="BM120" s="18">
        <v>1</v>
      </c>
      <c r="BN120" s="6">
        <f t="shared" si="6"/>
        <v>7</v>
      </c>
      <c r="BO120" s="3">
        <v>1</v>
      </c>
      <c r="BP120" s="31" t="s">
        <v>365</v>
      </c>
      <c r="BS120" s="3">
        <f t="shared" si="5"/>
        <v>7</v>
      </c>
      <c r="BT120" s="3">
        <v>1</v>
      </c>
    </row>
    <row r="121" spans="2:72" ht="34.5" customHeight="1" x14ac:dyDescent="0.25">
      <c r="B121" s="6">
        <v>61215</v>
      </c>
      <c r="D121" s="10" t="s">
        <v>366</v>
      </c>
      <c r="E121" s="16">
        <v>1628635</v>
      </c>
      <c r="F121" s="17" t="s">
        <v>367</v>
      </c>
      <c r="G121" s="9" t="s">
        <v>366</v>
      </c>
      <c r="H121" s="6" t="s">
        <v>4</v>
      </c>
      <c r="I121" s="7" t="s">
        <v>4</v>
      </c>
      <c r="J121" s="6" t="s">
        <v>3</v>
      </c>
      <c r="K121" s="6" t="s">
        <v>4</v>
      </c>
      <c r="L121" s="6" t="s">
        <v>3</v>
      </c>
      <c r="M121" s="6" t="s">
        <v>3</v>
      </c>
      <c r="N121" s="6" t="s">
        <v>4</v>
      </c>
      <c r="O121" s="32">
        <v>1</v>
      </c>
      <c r="R121" s="32">
        <v>1</v>
      </c>
      <c r="S121" s="6" t="s">
        <v>642</v>
      </c>
      <c r="V121" s="6" t="s">
        <v>73</v>
      </c>
      <c r="W121" s="6" t="s">
        <v>642</v>
      </c>
      <c r="X121" s="6" t="s">
        <v>642</v>
      </c>
      <c r="Y121" s="6" t="s">
        <v>642</v>
      </c>
      <c r="Z121" s="6">
        <v>0</v>
      </c>
      <c r="AA121" s="6">
        <v>0</v>
      </c>
      <c r="AB121" s="6">
        <v>0</v>
      </c>
      <c r="AC121" s="20">
        <v>1</v>
      </c>
      <c r="AD121" s="6">
        <v>0</v>
      </c>
      <c r="AE121" s="3" t="s">
        <v>368</v>
      </c>
      <c r="AF121" s="10" t="s">
        <v>369</v>
      </c>
      <c r="AG121" t="s">
        <v>642</v>
      </c>
      <c r="AI121" s="10">
        <v>1</v>
      </c>
      <c r="AJ121" s="6">
        <v>0</v>
      </c>
      <c r="AM121" s="6">
        <v>0</v>
      </c>
      <c r="AN121" s="6">
        <v>0</v>
      </c>
      <c r="AO121" s="6">
        <v>1</v>
      </c>
      <c r="AP121" s="6">
        <v>0</v>
      </c>
      <c r="AQ121" s="6">
        <v>0</v>
      </c>
      <c r="AR121" s="6">
        <v>0</v>
      </c>
      <c r="AS121" s="6">
        <v>1</v>
      </c>
      <c r="AT121" s="6">
        <v>0</v>
      </c>
      <c r="AU121" s="6">
        <v>0</v>
      </c>
      <c r="AV121" s="6">
        <v>1</v>
      </c>
      <c r="AW121" s="6">
        <v>0</v>
      </c>
      <c r="AX121" s="6">
        <v>0</v>
      </c>
      <c r="AY121" s="6">
        <v>0</v>
      </c>
      <c r="AZ121" s="6">
        <v>0</v>
      </c>
      <c r="BA121" s="6">
        <v>1</v>
      </c>
      <c r="BB121" s="6">
        <v>0</v>
      </c>
      <c r="BC121" s="6">
        <v>0</v>
      </c>
      <c r="BD121" s="6">
        <v>1</v>
      </c>
      <c r="BE121" s="6">
        <v>0</v>
      </c>
      <c r="BF121" s="6">
        <v>0</v>
      </c>
      <c r="BG121" s="6">
        <v>0</v>
      </c>
      <c r="BH121" s="6">
        <v>1</v>
      </c>
      <c r="BI121" s="6">
        <v>0</v>
      </c>
      <c r="BJ121" s="6">
        <v>0</v>
      </c>
      <c r="BK121" s="6">
        <v>0</v>
      </c>
      <c r="BL121" s="6">
        <v>0</v>
      </c>
      <c r="BM121" s="6">
        <v>1</v>
      </c>
      <c r="BN121" s="6">
        <f t="shared" si="6"/>
        <v>7</v>
      </c>
      <c r="BO121" s="3">
        <v>1</v>
      </c>
      <c r="BS121" s="3">
        <f t="shared" si="5"/>
        <v>7</v>
      </c>
      <c r="BT121" s="3">
        <v>1</v>
      </c>
    </row>
    <row r="122" spans="2:72" ht="24" customHeight="1" x14ac:dyDescent="0.25">
      <c r="B122" s="6">
        <v>61215</v>
      </c>
      <c r="D122" s="15" t="s">
        <v>370</v>
      </c>
      <c r="E122" s="16" t="s">
        <v>371</v>
      </c>
      <c r="F122" s="17" t="s">
        <v>372</v>
      </c>
      <c r="G122" s="9" t="s">
        <v>370</v>
      </c>
      <c r="H122" s="6" t="s">
        <v>4</v>
      </c>
      <c r="I122" s="7" t="s">
        <v>4</v>
      </c>
      <c r="J122" s="6" t="s">
        <v>2</v>
      </c>
      <c r="K122" s="6" t="s">
        <v>4</v>
      </c>
      <c r="L122" s="6" t="s">
        <v>3</v>
      </c>
      <c r="M122" s="6" t="s">
        <v>3</v>
      </c>
      <c r="N122" s="6" t="s">
        <v>4</v>
      </c>
      <c r="O122" s="32">
        <v>1</v>
      </c>
      <c r="R122" s="32">
        <v>1</v>
      </c>
      <c r="S122" s="6" t="s">
        <v>642</v>
      </c>
      <c r="V122" s="6" t="s">
        <v>73</v>
      </c>
      <c r="W122" s="6" t="s">
        <v>642</v>
      </c>
      <c r="X122" s="6" t="s">
        <v>642</v>
      </c>
      <c r="Y122" s="6" t="s">
        <v>642</v>
      </c>
      <c r="Z122" s="6">
        <v>0</v>
      </c>
      <c r="AA122" s="6">
        <v>0</v>
      </c>
      <c r="AB122" s="6">
        <v>1</v>
      </c>
      <c r="AC122" s="20">
        <v>0</v>
      </c>
      <c r="AD122" s="6">
        <v>0</v>
      </c>
      <c r="AF122" s="10" t="s">
        <v>370</v>
      </c>
      <c r="AG122" t="s">
        <v>642</v>
      </c>
      <c r="AI122" s="10">
        <v>0</v>
      </c>
      <c r="AJ122" s="6">
        <v>0</v>
      </c>
      <c r="AM122" s="6">
        <v>0</v>
      </c>
      <c r="AN122" s="6">
        <v>0</v>
      </c>
      <c r="AO122" s="6">
        <v>1</v>
      </c>
      <c r="AP122" s="6">
        <v>0</v>
      </c>
      <c r="AQ122" s="6">
        <v>0</v>
      </c>
      <c r="AR122" s="6">
        <v>0</v>
      </c>
      <c r="AS122" s="6">
        <v>1</v>
      </c>
      <c r="AT122" s="6">
        <v>0</v>
      </c>
      <c r="AU122" s="6">
        <v>1</v>
      </c>
      <c r="AV122" s="6">
        <v>0</v>
      </c>
      <c r="AW122" s="6">
        <v>0</v>
      </c>
      <c r="AX122" s="6">
        <v>0</v>
      </c>
      <c r="AY122" s="6">
        <v>0</v>
      </c>
      <c r="AZ122" s="6">
        <v>0</v>
      </c>
      <c r="BA122" s="6">
        <v>1</v>
      </c>
      <c r="BB122" s="6">
        <v>0</v>
      </c>
      <c r="BC122" s="6">
        <v>0</v>
      </c>
      <c r="BD122" s="6">
        <v>1</v>
      </c>
      <c r="BE122" s="6">
        <v>0</v>
      </c>
      <c r="BF122" s="6">
        <v>0</v>
      </c>
      <c r="BG122" s="6">
        <v>0</v>
      </c>
      <c r="BH122" s="6">
        <v>1</v>
      </c>
      <c r="BI122" s="6">
        <v>0</v>
      </c>
      <c r="BJ122" s="6">
        <v>0</v>
      </c>
      <c r="BK122" s="6">
        <v>0</v>
      </c>
      <c r="BL122" s="6">
        <v>0</v>
      </c>
      <c r="BM122" s="6">
        <v>1</v>
      </c>
      <c r="BN122" s="6">
        <f t="shared" si="6"/>
        <v>7</v>
      </c>
      <c r="BO122" s="3">
        <v>1</v>
      </c>
      <c r="BS122" s="3">
        <f t="shared" si="5"/>
        <v>7</v>
      </c>
      <c r="BT122" s="3">
        <v>1</v>
      </c>
    </row>
    <row r="123" spans="2:72" ht="24" customHeight="1" x14ac:dyDescent="0.25">
      <c r="B123" s="6">
        <v>61215</v>
      </c>
      <c r="D123" s="10" t="s">
        <v>373</v>
      </c>
      <c r="E123" s="16">
        <v>2121203</v>
      </c>
      <c r="F123" s="17" t="s">
        <v>374</v>
      </c>
      <c r="G123" s="9" t="s">
        <v>373</v>
      </c>
      <c r="H123" s="6" t="s">
        <v>2</v>
      </c>
      <c r="I123" s="6" t="s">
        <v>2</v>
      </c>
      <c r="J123" s="6" t="s">
        <v>2</v>
      </c>
      <c r="K123" s="6" t="s">
        <v>3</v>
      </c>
      <c r="L123" s="6" t="s">
        <v>3</v>
      </c>
      <c r="M123" s="6" t="s">
        <v>3</v>
      </c>
      <c r="N123" s="6" t="s">
        <v>3</v>
      </c>
      <c r="O123" s="32">
        <v>1</v>
      </c>
      <c r="R123" s="32">
        <v>1</v>
      </c>
      <c r="S123" s="6" t="s">
        <v>642</v>
      </c>
      <c r="V123" s="6" t="s">
        <v>73</v>
      </c>
      <c r="W123" s="6" t="s">
        <v>642</v>
      </c>
      <c r="X123" s="6" t="s">
        <v>642</v>
      </c>
      <c r="Y123" s="6" t="s">
        <v>642</v>
      </c>
      <c r="Z123" s="6">
        <v>1</v>
      </c>
      <c r="AA123" s="6">
        <v>0</v>
      </c>
      <c r="AB123" s="6">
        <v>1</v>
      </c>
      <c r="AC123" s="20">
        <v>0</v>
      </c>
      <c r="AD123" s="6">
        <v>0</v>
      </c>
      <c r="AF123" s="10" t="s">
        <v>373</v>
      </c>
      <c r="AG123" t="s">
        <v>642</v>
      </c>
      <c r="AH123" s="39"/>
      <c r="AI123" s="6">
        <v>1</v>
      </c>
      <c r="AJ123" s="6">
        <v>0</v>
      </c>
      <c r="AM123" s="6">
        <v>1</v>
      </c>
      <c r="AN123" s="6">
        <v>0</v>
      </c>
      <c r="AO123" s="6">
        <v>0</v>
      </c>
      <c r="AP123" s="6">
        <v>0</v>
      </c>
      <c r="AQ123" s="6">
        <v>1</v>
      </c>
      <c r="AR123" s="6">
        <v>0</v>
      </c>
      <c r="AS123" s="6">
        <v>0</v>
      </c>
      <c r="AT123" s="6">
        <v>0</v>
      </c>
      <c r="AU123" s="6">
        <v>1</v>
      </c>
      <c r="AV123" s="6">
        <v>0</v>
      </c>
      <c r="AW123" s="6">
        <v>0</v>
      </c>
      <c r="AX123" s="6">
        <v>0</v>
      </c>
      <c r="AY123" s="6">
        <v>0</v>
      </c>
      <c r="AZ123" s="6">
        <v>1</v>
      </c>
      <c r="BA123" s="6">
        <v>0</v>
      </c>
      <c r="BB123" s="6">
        <v>0</v>
      </c>
      <c r="BC123" s="6">
        <v>0</v>
      </c>
      <c r="BD123" s="6">
        <v>1</v>
      </c>
      <c r="BE123" s="6">
        <v>0</v>
      </c>
      <c r="BF123" s="6">
        <v>0</v>
      </c>
      <c r="BG123" s="6">
        <v>0</v>
      </c>
      <c r="BH123" s="6">
        <v>1</v>
      </c>
      <c r="BI123" s="6">
        <v>0</v>
      </c>
      <c r="BJ123" s="6">
        <v>0</v>
      </c>
      <c r="BK123" s="6">
        <v>0</v>
      </c>
      <c r="BL123" s="6">
        <v>1</v>
      </c>
      <c r="BM123" s="6">
        <v>0</v>
      </c>
      <c r="BN123" s="6">
        <f t="shared" si="6"/>
        <v>7</v>
      </c>
      <c r="BO123" s="3">
        <v>1</v>
      </c>
      <c r="BS123" s="3">
        <f t="shared" si="5"/>
        <v>7</v>
      </c>
      <c r="BT123" s="3">
        <v>1</v>
      </c>
    </row>
    <row r="124" spans="2:72" ht="45" customHeight="1" x14ac:dyDescent="0.25">
      <c r="B124" s="6">
        <v>61215</v>
      </c>
      <c r="D124" s="10" t="s">
        <v>375</v>
      </c>
      <c r="E124" s="16">
        <v>8712429</v>
      </c>
      <c r="F124" s="17" t="s">
        <v>376</v>
      </c>
      <c r="G124" s="9" t="s">
        <v>375</v>
      </c>
      <c r="H124" s="6" t="s">
        <v>3</v>
      </c>
      <c r="I124" s="6" t="s">
        <v>4</v>
      </c>
      <c r="J124" s="6" t="s">
        <v>2</v>
      </c>
      <c r="K124" s="6" t="s">
        <v>3</v>
      </c>
      <c r="L124" s="6" t="s">
        <v>3</v>
      </c>
      <c r="M124" s="6" t="s">
        <v>3</v>
      </c>
      <c r="N124" s="6" t="s">
        <v>3</v>
      </c>
      <c r="O124" s="32">
        <v>1</v>
      </c>
      <c r="R124" s="32">
        <v>1</v>
      </c>
      <c r="S124" s="6" t="s">
        <v>642</v>
      </c>
      <c r="V124" s="6" t="s">
        <v>73</v>
      </c>
      <c r="W124" s="6" t="s">
        <v>642</v>
      </c>
      <c r="X124" s="6" t="s">
        <v>642</v>
      </c>
      <c r="Y124" s="6" t="s">
        <v>642</v>
      </c>
      <c r="Z124" s="6">
        <v>1</v>
      </c>
      <c r="AA124" s="6">
        <v>1</v>
      </c>
      <c r="AB124" s="6">
        <v>1</v>
      </c>
      <c r="AC124" s="20">
        <v>0</v>
      </c>
      <c r="AD124" s="6">
        <v>1</v>
      </c>
      <c r="AF124" s="10" t="s">
        <v>375</v>
      </c>
      <c r="AG124" t="s">
        <v>642</v>
      </c>
      <c r="AH124" s="21"/>
      <c r="AI124" s="10">
        <v>1</v>
      </c>
      <c r="AJ124" s="6">
        <v>1</v>
      </c>
      <c r="AM124" s="6">
        <v>0</v>
      </c>
      <c r="AN124" s="6">
        <v>1</v>
      </c>
      <c r="AO124" s="6">
        <v>0</v>
      </c>
      <c r="AP124" s="6">
        <v>0</v>
      </c>
      <c r="AQ124" s="6">
        <v>0</v>
      </c>
      <c r="AR124" s="6">
        <v>0</v>
      </c>
      <c r="AS124" s="6">
        <v>1</v>
      </c>
      <c r="AT124" s="6">
        <v>0</v>
      </c>
      <c r="AU124" s="6">
        <v>1</v>
      </c>
      <c r="AV124" s="6">
        <v>0</v>
      </c>
      <c r="AW124" s="6">
        <v>0</v>
      </c>
      <c r="AX124" s="6">
        <v>0</v>
      </c>
      <c r="AY124" s="6">
        <v>0</v>
      </c>
      <c r="AZ124" s="6">
        <v>1</v>
      </c>
      <c r="BA124" s="6">
        <v>0</v>
      </c>
      <c r="BB124" s="6">
        <v>0</v>
      </c>
      <c r="BC124" s="6">
        <v>0</v>
      </c>
      <c r="BD124" s="6">
        <v>1</v>
      </c>
      <c r="BE124" s="6">
        <v>0</v>
      </c>
      <c r="BF124" s="6">
        <v>0</v>
      </c>
      <c r="BG124" s="6">
        <v>0</v>
      </c>
      <c r="BH124" s="6">
        <v>1</v>
      </c>
      <c r="BI124" s="6">
        <v>0</v>
      </c>
      <c r="BJ124" s="6">
        <v>0</v>
      </c>
      <c r="BK124" s="6">
        <v>0</v>
      </c>
      <c r="BL124" s="6">
        <v>1</v>
      </c>
      <c r="BM124" s="6">
        <v>0</v>
      </c>
      <c r="BN124" s="6">
        <f t="shared" si="6"/>
        <v>7</v>
      </c>
      <c r="BO124" s="3">
        <v>1</v>
      </c>
      <c r="BS124" s="3">
        <f t="shared" si="5"/>
        <v>7</v>
      </c>
      <c r="BT124" s="3">
        <v>1</v>
      </c>
    </row>
    <row r="125" spans="2:72" ht="24" customHeight="1" x14ac:dyDescent="0.25">
      <c r="B125" s="6">
        <v>61215</v>
      </c>
      <c r="D125" s="10" t="s">
        <v>377</v>
      </c>
      <c r="E125" s="16">
        <v>12803261</v>
      </c>
      <c r="F125" s="17" t="s">
        <v>378</v>
      </c>
      <c r="G125" s="9" t="s">
        <v>377</v>
      </c>
      <c r="H125" s="6" t="s">
        <v>3</v>
      </c>
      <c r="I125" s="6" t="s">
        <v>4</v>
      </c>
      <c r="J125" s="6" t="s">
        <v>4</v>
      </c>
      <c r="K125" s="6" t="s">
        <v>4</v>
      </c>
      <c r="L125" s="6" t="s">
        <v>3</v>
      </c>
      <c r="M125" s="6" t="s">
        <v>3</v>
      </c>
      <c r="N125" s="6" t="s">
        <v>4</v>
      </c>
      <c r="O125" s="32">
        <v>1</v>
      </c>
      <c r="R125" s="32">
        <v>1</v>
      </c>
      <c r="S125" s="6" t="s">
        <v>642</v>
      </c>
      <c r="V125" s="6" t="s">
        <v>73</v>
      </c>
      <c r="W125" s="6" t="s">
        <v>642</v>
      </c>
      <c r="X125" s="6" t="s">
        <v>642</v>
      </c>
      <c r="Y125" s="6" t="s">
        <v>642</v>
      </c>
      <c r="Z125" s="6">
        <v>0</v>
      </c>
      <c r="AA125" s="6">
        <v>0</v>
      </c>
      <c r="AB125" s="6">
        <v>1</v>
      </c>
      <c r="AC125" s="20">
        <v>0</v>
      </c>
      <c r="AD125" s="6">
        <v>0</v>
      </c>
      <c r="AE125" s="6" t="s">
        <v>379</v>
      </c>
      <c r="AF125" s="10" t="s">
        <v>377</v>
      </c>
      <c r="AG125" t="s">
        <v>642</v>
      </c>
      <c r="AH125" s="21"/>
      <c r="AI125" s="10">
        <v>1</v>
      </c>
      <c r="AJ125" s="6">
        <v>1</v>
      </c>
      <c r="AM125" s="6">
        <v>0</v>
      </c>
      <c r="AN125" s="6">
        <v>1</v>
      </c>
      <c r="AO125" s="6">
        <v>0</v>
      </c>
      <c r="AP125" s="6">
        <v>0</v>
      </c>
      <c r="AQ125" s="6">
        <v>0</v>
      </c>
      <c r="AR125" s="6">
        <v>0</v>
      </c>
      <c r="AS125" s="6">
        <v>1</v>
      </c>
      <c r="AT125" s="6">
        <v>0</v>
      </c>
      <c r="AU125" s="6">
        <v>0</v>
      </c>
      <c r="AV125" s="6">
        <v>0</v>
      </c>
      <c r="AW125" s="6">
        <v>1</v>
      </c>
      <c r="AX125" s="6">
        <v>0</v>
      </c>
      <c r="AY125" s="6">
        <v>0</v>
      </c>
      <c r="AZ125" s="6">
        <v>0</v>
      </c>
      <c r="BA125" s="6">
        <v>1</v>
      </c>
      <c r="BB125" s="6">
        <v>0</v>
      </c>
      <c r="BC125" s="6">
        <v>0</v>
      </c>
      <c r="BD125" s="6">
        <v>1</v>
      </c>
      <c r="BE125" s="6">
        <v>0</v>
      </c>
      <c r="BF125" s="6">
        <v>0</v>
      </c>
      <c r="BG125" s="6">
        <v>0</v>
      </c>
      <c r="BH125" s="6">
        <v>1</v>
      </c>
      <c r="BI125" s="6">
        <v>0</v>
      </c>
      <c r="BJ125" s="6">
        <v>0</v>
      </c>
      <c r="BK125" s="6">
        <v>0</v>
      </c>
      <c r="BL125" s="6">
        <v>0</v>
      </c>
      <c r="BM125" s="6">
        <v>1</v>
      </c>
      <c r="BN125" s="6">
        <f t="shared" si="6"/>
        <v>7</v>
      </c>
      <c r="BO125" s="3">
        <v>1</v>
      </c>
      <c r="BS125" s="3">
        <f t="shared" si="5"/>
        <v>7</v>
      </c>
      <c r="BT125" s="3">
        <v>1</v>
      </c>
    </row>
    <row r="126" spans="2:72" ht="24" customHeight="1" x14ac:dyDescent="0.25">
      <c r="B126" s="6">
        <v>61215</v>
      </c>
      <c r="D126" s="10" t="s">
        <v>380</v>
      </c>
      <c r="E126" s="16">
        <v>17591128</v>
      </c>
      <c r="F126" s="17" t="s">
        <v>381</v>
      </c>
      <c r="G126" s="9" t="s">
        <v>380</v>
      </c>
      <c r="H126" s="6" t="s">
        <v>3</v>
      </c>
      <c r="I126" s="6" t="s">
        <v>2</v>
      </c>
      <c r="J126" s="6" t="s">
        <v>2</v>
      </c>
      <c r="K126" s="6" t="s">
        <v>3</v>
      </c>
      <c r="L126" s="6" t="s">
        <v>3</v>
      </c>
      <c r="M126" s="6" t="s">
        <v>3</v>
      </c>
      <c r="N126" s="6" t="s">
        <v>3</v>
      </c>
      <c r="O126" s="32">
        <v>1</v>
      </c>
      <c r="R126" s="32">
        <v>1</v>
      </c>
      <c r="S126" s="6" t="s">
        <v>642</v>
      </c>
      <c r="V126" s="6" t="s">
        <v>73</v>
      </c>
      <c r="W126" s="6" t="s">
        <v>642</v>
      </c>
      <c r="X126" s="6" t="s">
        <v>642</v>
      </c>
      <c r="Y126" s="6" t="s">
        <v>642</v>
      </c>
      <c r="Z126" s="6">
        <v>1</v>
      </c>
      <c r="AA126" s="6">
        <v>0</v>
      </c>
      <c r="AB126" s="6">
        <v>1</v>
      </c>
      <c r="AC126" s="20">
        <v>0</v>
      </c>
      <c r="AD126" s="6">
        <v>1</v>
      </c>
      <c r="AF126" s="10" t="s">
        <v>380</v>
      </c>
      <c r="AG126" t="s">
        <v>642</v>
      </c>
      <c r="AH126" s="21"/>
      <c r="AI126" s="10">
        <v>0</v>
      </c>
      <c r="AJ126" s="6">
        <v>0</v>
      </c>
      <c r="AM126" s="6">
        <v>0</v>
      </c>
      <c r="AN126" s="6">
        <v>1</v>
      </c>
      <c r="AO126" s="6">
        <v>0</v>
      </c>
      <c r="AP126" s="6">
        <v>0</v>
      </c>
      <c r="AQ126" s="6">
        <v>1</v>
      </c>
      <c r="AR126" s="6">
        <v>0</v>
      </c>
      <c r="AS126" s="6">
        <v>0</v>
      </c>
      <c r="AT126" s="6">
        <v>0</v>
      </c>
      <c r="AU126" s="6">
        <v>1</v>
      </c>
      <c r="AV126" s="6">
        <v>0</v>
      </c>
      <c r="AW126" s="6">
        <v>0</v>
      </c>
      <c r="AX126" s="6">
        <v>0</v>
      </c>
      <c r="AY126" s="6">
        <v>0</v>
      </c>
      <c r="AZ126" s="6">
        <v>1</v>
      </c>
      <c r="BA126" s="6">
        <v>0</v>
      </c>
      <c r="BB126" s="6">
        <v>0</v>
      </c>
      <c r="BC126" s="6">
        <v>0</v>
      </c>
      <c r="BD126" s="6">
        <v>1</v>
      </c>
      <c r="BE126" s="6">
        <v>0</v>
      </c>
      <c r="BF126" s="6">
        <v>0</v>
      </c>
      <c r="BG126" s="6">
        <v>0</v>
      </c>
      <c r="BH126" s="6">
        <v>1</v>
      </c>
      <c r="BI126" s="6">
        <v>0</v>
      </c>
      <c r="BJ126" s="6">
        <v>0</v>
      </c>
      <c r="BK126" s="6">
        <v>0</v>
      </c>
      <c r="BL126" s="6">
        <v>1</v>
      </c>
      <c r="BM126" s="6">
        <v>0</v>
      </c>
      <c r="BN126" s="6">
        <f t="shared" si="6"/>
        <v>7</v>
      </c>
      <c r="BO126" s="3">
        <v>1</v>
      </c>
      <c r="BS126" s="3">
        <f t="shared" si="5"/>
        <v>7</v>
      </c>
      <c r="BT126" s="3">
        <v>1</v>
      </c>
    </row>
    <row r="127" spans="2:72" ht="24" customHeight="1" x14ac:dyDescent="0.25">
      <c r="B127" s="6">
        <v>61215</v>
      </c>
      <c r="D127" s="10" t="s">
        <v>382</v>
      </c>
      <c r="E127" s="16">
        <v>17588273</v>
      </c>
      <c r="F127" s="17" t="s">
        <v>383</v>
      </c>
      <c r="G127" s="9" t="s">
        <v>382</v>
      </c>
      <c r="H127" s="6" t="s">
        <v>3</v>
      </c>
      <c r="I127" s="6" t="s">
        <v>4</v>
      </c>
      <c r="J127" s="6" t="s">
        <v>2</v>
      </c>
      <c r="K127" s="6" t="s">
        <v>2</v>
      </c>
      <c r="L127" s="6" t="s">
        <v>3</v>
      </c>
      <c r="M127" s="6" t="s">
        <v>3</v>
      </c>
      <c r="N127" s="6" t="s">
        <v>3</v>
      </c>
      <c r="O127" s="32">
        <v>1</v>
      </c>
      <c r="R127" s="32">
        <v>1</v>
      </c>
      <c r="S127" s="6" t="s">
        <v>642</v>
      </c>
      <c r="V127" s="6" t="s">
        <v>73</v>
      </c>
      <c r="W127" s="6" t="s">
        <v>642</v>
      </c>
      <c r="X127" s="6" t="s">
        <v>642</v>
      </c>
      <c r="Y127" s="6" t="s">
        <v>642</v>
      </c>
      <c r="Z127" s="6">
        <v>1</v>
      </c>
      <c r="AA127" s="6">
        <v>0</v>
      </c>
      <c r="AB127" s="6">
        <v>1</v>
      </c>
      <c r="AC127" s="20">
        <v>0</v>
      </c>
      <c r="AD127" s="6">
        <v>1</v>
      </c>
      <c r="AF127" s="10" t="s">
        <v>382</v>
      </c>
      <c r="AG127" t="s">
        <v>642</v>
      </c>
      <c r="AH127" s="21"/>
      <c r="AI127" s="10">
        <v>1</v>
      </c>
      <c r="AJ127" s="6">
        <v>1</v>
      </c>
      <c r="AM127" s="6">
        <v>0</v>
      </c>
      <c r="AN127" s="6">
        <v>1</v>
      </c>
      <c r="AO127" s="6">
        <v>0</v>
      </c>
      <c r="AP127" s="6">
        <v>0</v>
      </c>
      <c r="AQ127" s="6">
        <v>0</v>
      </c>
      <c r="AR127" s="6">
        <v>0</v>
      </c>
      <c r="AS127" s="6">
        <v>1</v>
      </c>
      <c r="AT127" s="6">
        <v>0</v>
      </c>
      <c r="AU127" s="6">
        <v>1</v>
      </c>
      <c r="AV127" s="6">
        <v>0</v>
      </c>
      <c r="AW127" s="6">
        <v>0</v>
      </c>
      <c r="AX127" s="6">
        <v>0</v>
      </c>
      <c r="AY127" s="6">
        <v>1</v>
      </c>
      <c r="AZ127" s="6">
        <v>0</v>
      </c>
      <c r="BA127" s="6">
        <v>0</v>
      </c>
      <c r="BB127" s="6">
        <v>0</v>
      </c>
      <c r="BC127" s="6">
        <v>0</v>
      </c>
      <c r="BD127" s="6">
        <v>1</v>
      </c>
      <c r="BE127" s="6">
        <v>0</v>
      </c>
      <c r="BF127" s="6">
        <v>0</v>
      </c>
      <c r="BG127" s="6">
        <v>0</v>
      </c>
      <c r="BH127" s="6">
        <v>1</v>
      </c>
      <c r="BI127" s="6">
        <v>0</v>
      </c>
      <c r="BJ127" s="6">
        <v>0</v>
      </c>
      <c r="BK127" s="6">
        <v>0</v>
      </c>
      <c r="BL127" s="6">
        <v>1</v>
      </c>
      <c r="BM127" s="6">
        <v>0</v>
      </c>
      <c r="BN127" s="6">
        <f t="shared" si="6"/>
        <v>7</v>
      </c>
      <c r="BO127" s="3">
        <v>1</v>
      </c>
      <c r="BS127" s="3">
        <f t="shared" si="5"/>
        <v>7</v>
      </c>
      <c r="BT127" s="3">
        <v>1</v>
      </c>
    </row>
    <row r="128" spans="2:72" ht="24" customHeight="1" x14ac:dyDescent="0.25">
      <c r="B128" s="6">
        <v>61215</v>
      </c>
      <c r="D128" s="10" t="s">
        <v>384</v>
      </c>
      <c r="E128" s="16">
        <v>10919417</v>
      </c>
      <c r="F128" s="17" t="s">
        <v>385</v>
      </c>
      <c r="G128" s="9" t="s">
        <v>384</v>
      </c>
      <c r="H128" s="6" t="s">
        <v>3</v>
      </c>
      <c r="I128" s="6" t="s">
        <v>4</v>
      </c>
      <c r="J128" s="6" t="s">
        <v>2</v>
      </c>
      <c r="K128" s="6" t="s">
        <v>103</v>
      </c>
      <c r="L128" s="6" t="s">
        <v>3</v>
      </c>
      <c r="M128" s="6" t="s">
        <v>3</v>
      </c>
      <c r="N128" s="6" t="s">
        <v>4</v>
      </c>
      <c r="O128" s="32">
        <v>1</v>
      </c>
      <c r="R128" s="32">
        <v>1</v>
      </c>
      <c r="S128" s="6" t="s">
        <v>642</v>
      </c>
      <c r="V128" s="6" t="s">
        <v>73</v>
      </c>
      <c r="W128" s="6" t="s">
        <v>642</v>
      </c>
      <c r="X128" s="6" t="s">
        <v>642</v>
      </c>
      <c r="Y128" s="6" t="s">
        <v>642</v>
      </c>
      <c r="Z128" s="6">
        <v>0</v>
      </c>
      <c r="AA128" s="6">
        <v>0</v>
      </c>
      <c r="AB128" s="6">
        <v>0</v>
      </c>
      <c r="AC128" s="20">
        <v>1</v>
      </c>
      <c r="AD128" s="6">
        <v>0</v>
      </c>
      <c r="AF128" s="10" t="s">
        <v>384</v>
      </c>
      <c r="AG128" t="s">
        <v>642</v>
      </c>
      <c r="AH128" s="3"/>
      <c r="AI128" s="10">
        <v>1</v>
      </c>
      <c r="AJ128" s="6">
        <v>1</v>
      </c>
      <c r="AM128" s="6">
        <v>0</v>
      </c>
      <c r="AN128" s="6">
        <v>1</v>
      </c>
      <c r="AO128" s="6">
        <v>0</v>
      </c>
      <c r="AP128" s="6">
        <v>0</v>
      </c>
      <c r="AQ128" s="6">
        <v>0</v>
      </c>
      <c r="AR128" s="6">
        <v>0</v>
      </c>
      <c r="AS128" s="6">
        <v>1</v>
      </c>
      <c r="AT128" s="6">
        <v>0</v>
      </c>
      <c r="AU128" s="6">
        <v>1</v>
      </c>
      <c r="AV128" s="6">
        <v>0</v>
      </c>
      <c r="AW128" s="6">
        <v>0</v>
      </c>
      <c r="AX128" s="6">
        <v>0</v>
      </c>
      <c r="AY128" s="6">
        <v>0</v>
      </c>
      <c r="AZ128" s="6">
        <v>0</v>
      </c>
      <c r="BA128" s="6">
        <v>1</v>
      </c>
      <c r="BB128" s="6">
        <v>0</v>
      </c>
      <c r="BC128" s="6">
        <v>0</v>
      </c>
      <c r="BD128" s="6">
        <v>1</v>
      </c>
      <c r="BE128" s="6">
        <v>0</v>
      </c>
      <c r="BF128" s="6">
        <v>0</v>
      </c>
      <c r="BG128" s="6">
        <v>0</v>
      </c>
      <c r="BH128" s="6">
        <v>1</v>
      </c>
      <c r="BI128" s="6">
        <v>0</v>
      </c>
      <c r="BJ128" s="6">
        <v>0</v>
      </c>
      <c r="BK128" s="6">
        <v>0</v>
      </c>
      <c r="BL128" s="6">
        <v>0</v>
      </c>
      <c r="BM128" s="6">
        <v>1</v>
      </c>
      <c r="BN128" s="6">
        <f t="shared" si="6"/>
        <v>7</v>
      </c>
      <c r="BO128" s="3">
        <v>1</v>
      </c>
      <c r="BS128" s="3">
        <f t="shared" si="5"/>
        <v>7</v>
      </c>
      <c r="BT128" s="3">
        <v>1</v>
      </c>
    </row>
    <row r="129" spans="2:72" ht="24" customHeight="1" x14ac:dyDescent="0.25">
      <c r="B129" s="6">
        <v>61215</v>
      </c>
      <c r="D129" s="10" t="s">
        <v>386</v>
      </c>
      <c r="E129" s="16">
        <v>15836686</v>
      </c>
      <c r="F129" s="17" t="s">
        <v>387</v>
      </c>
      <c r="G129" s="9" t="s">
        <v>386</v>
      </c>
      <c r="H129" s="6" t="s">
        <v>4</v>
      </c>
      <c r="I129" s="6" t="s">
        <v>4</v>
      </c>
      <c r="J129" s="6" t="s">
        <v>2</v>
      </c>
      <c r="K129" s="6" t="s">
        <v>3</v>
      </c>
      <c r="L129" s="6" t="s">
        <v>3</v>
      </c>
      <c r="M129" s="6" t="s">
        <v>3</v>
      </c>
      <c r="N129" s="6" t="s">
        <v>4</v>
      </c>
      <c r="O129" s="32">
        <v>1</v>
      </c>
      <c r="R129" s="32">
        <v>1</v>
      </c>
      <c r="S129" s="6" t="s">
        <v>642</v>
      </c>
      <c r="V129" s="6" t="s">
        <v>73</v>
      </c>
      <c r="W129" s="6" t="s">
        <v>642</v>
      </c>
      <c r="X129" s="6" t="s">
        <v>642</v>
      </c>
      <c r="Y129" s="6" t="s">
        <v>642</v>
      </c>
      <c r="Z129" s="6">
        <v>0</v>
      </c>
      <c r="AA129" s="6">
        <v>0</v>
      </c>
      <c r="AB129" s="6">
        <v>0</v>
      </c>
      <c r="AC129" s="20">
        <v>1</v>
      </c>
      <c r="AD129" s="6">
        <v>0</v>
      </c>
      <c r="AF129" s="10" t="s">
        <v>386</v>
      </c>
      <c r="AG129" t="s">
        <v>642</v>
      </c>
      <c r="AH129" s="3"/>
      <c r="AI129" s="10">
        <v>0</v>
      </c>
      <c r="AJ129" s="6">
        <v>0</v>
      </c>
      <c r="AM129" s="6">
        <v>0</v>
      </c>
      <c r="AN129" s="6">
        <v>0</v>
      </c>
      <c r="AO129" s="6">
        <v>1</v>
      </c>
      <c r="AP129" s="6">
        <v>0</v>
      </c>
      <c r="AQ129" s="6">
        <v>0</v>
      </c>
      <c r="AR129" s="6">
        <v>0</v>
      </c>
      <c r="AS129" s="6">
        <v>1</v>
      </c>
      <c r="AT129" s="6">
        <v>0</v>
      </c>
      <c r="AU129" s="6">
        <v>1</v>
      </c>
      <c r="AV129" s="6">
        <v>0</v>
      </c>
      <c r="AW129" s="6">
        <v>0</v>
      </c>
      <c r="AX129" s="6">
        <v>0</v>
      </c>
      <c r="AY129" s="6">
        <v>0</v>
      </c>
      <c r="AZ129" s="6">
        <v>1</v>
      </c>
      <c r="BA129" s="6">
        <v>0</v>
      </c>
      <c r="BB129" s="6">
        <v>0</v>
      </c>
      <c r="BC129" s="6">
        <v>0</v>
      </c>
      <c r="BD129" s="6">
        <v>1</v>
      </c>
      <c r="BE129" s="6">
        <v>0</v>
      </c>
      <c r="BF129" s="6">
        <v>0</v>
      </c>
      <c r="BG129" s="6">
        <v>0</v>
      </c>
      <c r="BH129" s="6">
        <v>1</v>
      </c>
      <c r="BI129" s="6">
        <v>0</v>
      </c>
      <c r="BJ129" s="6">
        <v>0</v>
      </c>
      <c r="BK129" s="6">
        <v>0</v>
      </c>
      <c r="BL129" s="6">
        <v>0</v>
      </c>
      <c r="BM129" s="6">
        <v>1</v>
      </c>
      <c r="BN129" s="6">
        <f t="shared" si="6"/>
        <v>7</v>
      </c>
      <c r="BO129" s="3">
        <v>1</v>
      </c>
      <c r="BS129" s="3">
        <f t="shared" si="5"/>
        <v>7</v>
      </c>
      <c r="BT129" s="3">
        <v>1</v>
      </c>
    </row>
    <row r="130" spans="2:72" ht="24" customHeight="1" x14ac:dyDescent="0.25">
      <c r="B130" s="6">
        <v>61215</v>
      </c>
      <c r="D130" s="10" t="s">
        <v>388</v>
      </c>
      <c r="E130" s="16">
        <v>3756056</v>
      </c>
      <c r="F130" s="17" t="s">
        <v>389</v>
      </c>
      <c r="G130" s="9" t="s">
        <v>388</v>
      </c>
      <c r="H130" s="6" t="s">
        <v>2</v>
      </c>
      <c r="I130" s="6" t="s">
        <v>2</v>
      </c>
      <c r="J130" s="6" t="s">
        <v>2</v>
      </c>
      <c r="K130" s="6" t="s">
        <v>2</v>
      </c>
      <c r="L130" s="6" t="s">
        <v>3</v>
      </c>
      <c r="M130" s="6" t="s">
        <v>3</v>
      </c>
      <c r="N130" s="6" t="s">
        <v>3</v>
      </c>
      <c r="O130" s="32">
        <v>1</v>
      </c>
      <c r="R130" s="32">
        <v>1</v>
      </c>
      <c r="S130" s="6" t="s">
        <v>642</v>
      </c>
      <c r="V130" s="6" t="s">
        <v>73</v>
      </c>
      <c r="W130" s="6" t="s">
        <v>642</v>
      </c>
      <c r="X130" s="6" t="s">
        <v>642</v>
      </c>
      <c r="Y130" s="6" t="s">
        <v>642</v>
      </c>
      <c r="Z130" s="6">
        <v>1</v>
      </c>
      <c r="AA130" s="6">
        <v>0</v>
      </c>
      <c r="AB130" s="6">
        <v>1</v>
      </c>
      <c r="AC130" s="20">
        <v>0</v>
      </c>
      <c r="AD130" s="6">
        <v>1</v>
      </c>
      <c r="AE130" s="9" t="s">
        <v>390</v>
      </c>
      <c r="AF130" s="10" t="s">
        <v>388</v>
      </c>
      <c r="AG130" t="s">
        <v>642</v>
      </c>
      <c r="AH130" s="3"/>
      <c r="AI130" s="10">
        <v>0</v>
      </c>
      <c r="AJ130" s="6">
        <v>0</v>
      </c>
      <c r="AM130" s="6">
        <v>1</v>
      </c>
      <c r="AN130" s="6">
        <v>0</v>
      </c>
      <c r="AO130" s="6">
        <v>0</v>
      </c>
      <c r="AP130" s="6">
        <v>0</v>
      </c>
      <c r="AQ130" s="6">
        <v>1</v>
      </c>
      <c r="AR130" s="6">
        <v>0</v>
      </c>
      <c r="AS130" s="6">
        <v>0</v>
      </c>
      <c r="AT130" s="6">
        <v>0</v>
      </c>
      <c r="AU130" s="6">
        <v>1</v>
      </c>
      <c r="AV130" s="6">
        <v>0</v>
      </c>
      <c r="AW130" s="6">
        <v>0</v>
      </c>
      <c r="AX130" s="6">
        <v>0</v>
      </c>
      <c r="AY130" s="6">
        <v>1</v>
      </c>
      <c r="AZ130" s="6">
        <v>0</v>
      </c>
      <c r="BA130" s="6">
        <v>0</v>
      </c>
      <c r="BB130" s="6">
        <v>0</v>
      </c>
      <c r="BC130" s="6">
        <v>0</v>
      </c>
      <c r="BD130" s="6">
        <v>1</v>
      </c>
      <c r="BE130" s="6">
        <v>0</v>
      </c>
      <c r="BF130" s="6">
        <v>0</v>
      </c>
      <c r="BG130" s="6">
        <v>0</v>
      </c>
      <c r="BH130" s="6">
        <v>1</v>
      </c>
      <c r="BI130" s="6">
        <v>0</v>
      </c>
      <c r="BJ130" s="6">
        <v>0</v>
      </c>
      <c r="BK130" s="6">
        <v>0</v>
      </c>
      <c r="BL130" s="6">
        <v>1</v>
      </c>
      <c r="BM130" s="6">
        <v>0</v>
      </c>
      <c r="BN130" s="6">
        <f t="shared" si="6"/>
        <v>7</v>
      </c>
      <c r="BO130" s="3">
        <v>1</v>
      </c>
      <c r="BS130" s="3">
        <f t="shared" ref="BS130:BS161" si="7">SUM(AM130:BM130)</f>
        <v>7</v>
      </c>
      <c r="BT130" s="3">
        <v>1</v>
      </c>
    </row>
    <row r="131" spans="2:72" ht="33.75" customHeight="1" x14ac:dyDescent="0.25">
      <c r="B131" s="6">
        <v>61215</v>
      </c>
      <c r="D131" s="10" t="s">
        <v>391</v>
      </c>
      <c r="E131" s="16" t="s">
        <v>392</v>
      </c>
      <c r="F131" s="17" t="s">
        <v>393</v>
      </c>
      <c r="G131" s="9" t="s">
        <v>391</v>
      </c>
      <c r="H131" s="6" t="s">
        <v>2</v>
      </c>
      <c r="I131" s="6" t="s">
        <v>4</v>
      </c>
      <c r="J131" s="6" t="s">
        <v>4</v>
      </c>
      <c r="K131" s="6" t="s">
        <v>3</v>
      </c>
      <c r="L131" s="6" t="s">
        <v>3</v>
      </c>
      <c r="M131" s="6" t="s">
        <v>3</v>
      </c>
      <c r="N131" s="6" t="s">
        <v>4</v>
      </c>
      <c r="O131" s="32">
        <v>1</v>
      </c>
      <c r="R131" s="32">
        <v>1</v>
      </c>
      <c r="S131" s="6" t="s">
        <v>642</v>
      </c>
      <c r="V131" s="6" t="s">
        <v>73</v>
      </c>
      <c r="W131" s="6" t="s">
        <v>642</v>
      </c>
      <c r="X131" s="6" t="s">
        <v>642</v>
      </c>
      <c r="Y131" s="6" t="s">
        <v>642</v>
      </c>
      <c r="Z131" s="6">
        <v>0</v>
      </c>
      <c r="AA131" s="6">
        <v>1</v>
      </c>
      <c r="AB131" s="6">
        <v>1</v>
      </c>
      <c r="AC131" s="20">
        <v>0</v>
      </c>
      <c r="AD131" s="6">
        <v>0</v>
      </c>
      <c r="AF131" s="10" t="s">
        <v>391</v>
      </c>
      <c r="AG131" t="s">
        <v>642</v>
      </c>
      <c r="AH131" s="21"/>
      <c r="AI131" s="10">
        <v>1</v>
      </c>
      <c r="AJ131" s="6">
        <v>1</v>
      </c>
      <c r="AM131" s="6">
        <v>1</v>
      </c>
      <c r="AN131" s="6">
        <v>0</v>
      </c>
      <c r="AO131" s="6">
        <v>0</v>
      </c>
      <c r="AP131" s="6">
        <v>0</v>
      </c>
      <c r="AQ131" s="6">
        <v>0</v>
      </c>
      <c r="AR131" s="6">
        <v>0</v>
      </c>
      <c r="AS131" s="6">
        <v>1</v>
      </c>
      <c r="AT131" s="6">
        <v>0</v>
      </c>
      <c r="AU131" s="6">
        <v>0</v>
      </c>
      <c r="AV131" s="6">
        <v>0</v>
      </c>
      <c r="AW131" s="6">
        <v>1</v>
      </c>
      <c r="AX131" s="6">
        <v>0</v>
      </c>
      <c r="AY131" s="6">
        <v>0</v>
      </c>
      <c r="AZ131" s="6">
        <v>1</v>
      </c>
      <c r="BA131" s="6">
        <v>0</v>
      </c>
      <c r="BB131" s="6">
        <v>0</v>
      </c>
      <c r="BC131" s="6">
        <v>0</v>
      </c>
      <c r="BD131" s="6">
        <v>1</v>
      </c>
      <c r="BE131" s="6">
        <v>0</v>
      </c>
      <c r="BF131" s="6">
        <v>0</v>
      </c>
      <c r="BG131" s="6">
        <v>0</v>
      </c>
      <c r="BH131" s="6">
        <v>1</v>
      </c>
      <c r="BI131" s="6">
        <v>0</v>
      </c>
      <c r="BJ131" s="6">
        <v>0</v>
      </c>
      <c r="BK131" s="6">
        <v>0</v>
      </c>
      <c r="BL131" s="6">
        <v>0</v>
      </c>
      <c r="BM131" s="6">
        <v>1</v>
      </c>
      <c r="BN131" s="6">
        <f t="shared" si="6"/>
        <v>7</v>
      </c>
      <c r="BO131" s="3">
        <v>1</v>
      </c>
      <c r="BS131" s="3">
        <f t="shared" si="7"/>
        <v>7</v>
      </c>
      <c r="BT131" s="3">
        <v>1</v>
      </c>
    </row>
    <row r="132" spans="2:72" ht="24" customHeight="1" x14ac:dyDescent="0.25">
      <c r="B132" s="6">
        <v>61215</v>
      </c>
      <c r="D132" s="10" t="s">
        <v>394</v>
      </c>
      <c r="E132" s="16">
        <v>8988819</v>
      </c>
      <c r="F132" s="17" t="s">
        <v>395</v>
      </c>
      <c r="G132" s="9" t="s">
        <v>394</v>
      </c>
      <c r="H132" s="6" t="s">
        <v>4</v>
      </c>
      <c r="I132" s="6" t="s">
        <v>4</v>
      </c>
      <c r="J132" s="6" t="s">
        <v>3</v>
      </c>
      <c r="K132" s="6" t="s">
        <v>4</v>
      </c>
      <c r="L132" s="6" t="s">
        <v>3</v>
      </c>
      <c r="M132" s="6" t="s">
        <v>3</v>
      </c>
      <c r="N132" s="6" t="s">
        <v>4</v>
      </c>
      <c r="O132" s="32">
        <v>1</v>
      </c>
      <c r="R132" s="32">
        <v>1</v>
      </c>
      <c r="S132" s="6" t="s">
        <v>642</v>
      </c>
      <c r="V132" s="6" t="s">
        <v>73</v>
      </c>
      <c r="W132" s="6" t="s">
        <v>642</v>
      </c>
      <c r="X132" s="6" t="s">
        <v>642</v>
      </c>
      <c r="Y132" s="6" t="s">
        <v>642</v>
      </c>
      <c r="Z132" s="6">
        <v>0</v>
      </c>
      <c r="AA132" s="6">
        <v>0</v>
      </c>
      <c r="AB132" s="6">
        <v>1</v>
      </c>
      <c r="AC132" s="20">
        <v>0</v>
      </c>
      <c r="AD132" s="6">
        <v>0</v>
      </c>
      <c r="AF132" s="10" t="s">
        <v>394</v>
      </c>
      <c r="AG132" t="s">
        <v>642</v>
      </c>
      <c r="AH132" s="3"/>
      <c r="AI132" s="10">
        <v>0</v>
      </c>
      <c r="AJ132" s="6">
        <v>0</v>
      </c>
      <c r="AM132" s="6">
        <v>0</v>
      </c>
      <c r="AN132" s="6">
        <v>0</v>
      </c>
      <c r="AO132" s="6">
        <v>1</v>
      </c>
      <c r="AP132" s="6">
        <v>0</v>
      </c>
      <c r="AQ132" s="6">
        <v>0</v>
      </c>
      <c r="AR132" s="6">
        <v>0</v>
      </c>
      <c r="AS132" s="6">
        <v>1</v>
      </c>
      <c r="AT132" s="6">
        <v>0</v>
      </c>
      <c r="AU132" s="6">
        <v>0</v>
      </c>
      <c r="AV132" s="6">
        <v>1</v>
      </c>
      <c r="AW132" s="6">
        <v>0</v>
      </c>
      <c r="AX132" s="6">
        <v>0</v>
      </c>
      <c r="AY132" s="6">
        <v>0</v>
      </c>
      <c r="AZ132" s="6">
        <v>0</v>
      </c>
      <c r="BA132" s="6">
        <v>1</v>
      </c>
      <c r="BB132" s="6">
        <v>0</v>
      </c>
      <c r="BC132" s="6">
        <v>0</v>
      </c>
      <c r="BD132" s="6">
        <v>1</v>
      </c>
      <c r="BE132" s="6">
        <v>0</v>
      </c>
      <c r="BF132" s="6">
        <v>0</v>
      </c>
      <c r="BG132" s="6">
        <v>0</v>
      </c>
      <c r="BH132" s="6">
        <v>1</v>
      </c>
      <c r="BI132" s="6">
        <v>0</v>
      </c>
      <c r="BJ132" s="6">
        <v>0</v>
      </c>
      <c r="BK132" s="6">
        <v>0</v>
      </c>
      <c r="BL132" s="6">
        <v>0</v>
      </c>
      <c r="BM132" s="6">
        <v>1</v>
      </c>
      <c r="BN132" s="6">
        <f t="shared" si="6"/>
        <v>7</v>
      </c>
      <c r="BO132" s="3">
        <v>1</v>
      </c>
      <c r="BS132" s="3">
        <f t="shared" si="7"/>
        <v>7</v>
      </c>
      <c r="BT132" s="3">
        <v>1</v>
      </c>
    </row>
    <row r="133" spans="2:72" ht="31.5" customHeight="1" x14ac:dyDescent="0.25">
      <c r="B133" s="6">
        <v>61215</v>
      </c>
      <c r="D133" s="10" t="s">
        <v>396</v>
      </c>
      <c r="E133" s="16">
        <v>3717612</v>
      </c>
      <c r="F133" s="17" t="s">
        <v>397</v>
      </c>
      <c r="G133" s="9" t="s">
        <v>396</v>
      </c>
      <c r="H133" s="6" t="s">
        <v>3</v>
      </c>
      <c r="I133" s="6" t="s">
        <v>4</v>
      </c>
      <c r="J133" s="6" t="s">
        <v>4</v>
      </c>
      <c r="K133" s="6" t="s">
        <v>4</v>
      </c>
      <c r="L133" s="6" t="s">
        <v>3</v>
      </c>
      <c r="M133" s="6" t="s">
        <v>3</v>
      </c>
      <c r="N133" s="6" t="s">
        <v>4</v>
      </c>
      <c r="O133" s="32">
        <v>1</v>
      </c>
      <c r="R133" s="32">
        <v>1</v>
      </c>
      <c r="S133" s="6" t="s">
        <v>642</v>
      </c>
      <c r="V133" s="6" t="s">
        <v>73</v>
      </c>
      <c r="W133" s="6" t="s">
        <v>642</v>
      </c>
      <c r="X133" s="6" t="s">
        <v>642</v>
      </c>
      <c r="Y133" s="6" t="s">
        <v>642</v>
      </c>
      <c r="Z133" s="6">
        <v>0</v>
      </c>
      <c r="AA133" s="6">
        <v>0</v>
      </c>
      <c r="AB133" s="6">
        <v>0</v>
      </c>
      <c r="AC133" s="20">
        <v>1</v>
      </c>
      <c r="AD133" s="6">
        <v>0</v>
      </c>
      <c r="AE133" s="9" t="s">
        <v>398</v>
      </c>
      <c r="AF133" s="10" t="s">
        <v>396</v>
      </c>
      <c r="AG133" t="s">
        <v>642</v>
      </c>
      <c r="AH133" s="3"/>
      <c r="AI133" s="10">
        <v>1</v>
      </c>
      <c r="AJ133" s="6">
        <v>0</v>
      </c>
      <c r="AM133" s="6">
        <v>0</v>
      </c>
      <c r="AN133" s="6">
        <v>1</v>
      </c>
      <c r="AO133" s="6">
        <v>0</v>
      </c>
      <c r="AP133" s="6">
        <v>0</v>
      </c>
      <c r="AQ133" s="6">
        <v>0</v>
      </c>
      <c r="AR133" s="6">
        <v>0</v>
      </c>
      <c r="AS133" s="6">
        <v>1</v>
      </c>
      <c r="AT133" s="6">
        <v>0</v>
      </c>
      <c r="AU133" s="6">
        <v>0</v>
      </c>
      <c r="AV133" s="6">
        <v>0</v>
      </c>
      <c r="AW133" s="6">
        <v>1</v>
      </c>
      <c r="AX133" s="6">
        <v>0</v>
      </c>
      <c r="AY133" s="6">
        <v>0</v>
      </c>
      <c r="AZ133" s="6">
        <v>0</v>
      </c>
      <c r="BA133" s="6">
        <v>1</v>
      </c>
      <c r="BB133" s="6">
        <v>0</v>
      </c>
      <c r="BC133" s="6">
        <v>0</v>
      </c>
      <c r="BD133" s="6">
        <v>1</v>
      </c>
      <c r="BE133" s="6">
        <v>0</v>
      </c>
      <c r="BF133" s="6">
        <v>0</v>
      </c>
      <c r="BG133" s="6">
        <v>0</v>
      </c>
      <c r="BH133" s="6">
        <v>1</v>
      </c>
      <c r="BI133" s="6">
        <v>0</v>
      </c>
      <c r="BJ133" s="6">
        <v>0</v>
      </c>
      <c r="BK133" s="6">
        <v>0</v>
      </c>
      <c r="BL133" s="6">
        <v>0</v>
      </c>
      <c r="BM133" s="6">
        <v>1</v>
      </c>
      <c r="BN133" s="6">
        <f t="shared" si="6"/>
        <v>7</v>
      </c>
      <c r="BO133" s="3">
        <v>1</v>
      </c>
      <c r="BS133" s="3">
        <f t="shared" si="7"/>
        <v>7</v>
      </c>
      <c r="BT133" s="3">
        <v>1</v>
      </c>
    </row>
    <row r="134" spans="2:72" ht="39.75" customHeight="1" x14ac:dyDescent="0.25">
      <c r="B134" s="6">
        <v>61215</v>
      </c>
      <c r="D134" s="10" t="s">
        <v>399</v>
      </c>
      <c r="E134" s="16">
        <v>8311278</v>
      </c>
      <c r="F134" s="17" t="s">
        <v>400</v>
      </c>
      <c r="G134" s="9" t="s">
        <v>399</v>
      </c>
      <c r="H134" s="6" t="s">
        <v>4</v>
      </c>
      <c r="I134" s="6" t="s">
        <v>4</v>
      </c>
      <c r="J134" s="6" t="s">
        <v>2</v>
      </c>
      <c r="K134" s="6" t="s">
        <v>3</v>
      </c>
      <c r="L134" s="6" t="s">
        <v>3</v>
      </c>
      <c r="M134" s="6" t="s">
        <v>3</v>
      </c>
      <c r="N134" s="6" t="s">
        <v>4</v>
      </c>
      <c r="O134" s="32">
        <v>1</v>
      </c>
      <c r="R134" s="32">
        <v>1</v>
      </c>
      <c r="S134" s="6" t="s">
        <v>642</v>
      </c>
      <c r="V134" s="6" t="s">
        <v>73</v>
      </c>
      <c r="W134" s="6" t="s">
        <v>642</v>
      </c>
      <c r="X134" s="6" t="s">
        <v>642</v>
      </c>
      <c r="Y134" s="6" t="s">
        <v>642</v>
      </c>
      <c r="Z134" s="6">
        <v>0</v>
      </c>
      <c r="AA134" s="6">
        <v>0</v>
      </c>
      <c r="AB134" s="6">
        <v>0</v>
      </c>
      <c r="AC134" s="20">
        <v>1</v>
      </c>
      <c r="AD134" s="6">
        <v>0</v>
      </c>
      <c r="AF134" s="10" t="s">
        <v>399</v>
      </c>
      <c r="AG134" t="s">
        <v>642</v>
      </c>
      <c r="AH134" s="3"/>
      <c r="AI134" s="10">
        <v>0</v>
      </c>
      <c r="AJ134" s="6">
        <v>0</v>
      </c>
      <c r="AM134" s="6">
        <v>0</v>
      </c>
      <c r="AN134" s="6">
        <v>0</v>
      </c>
      <c r="AO134" s="6">
        <v>1</v>
      </c>
      <c r="AP134" s="6">
        <v>0</v>
      </c>
      <c r="AQ134" s="6">
        <v>0</v>
      </c>
      <c r="AR134" s="6">
        <v>0</v>
      </c>
      <c r="AS134" s="6">
        <v>1</v>
      </c>
      <c r="AT134" s="6">
        <v>0</v>
      </c>
      <c r="AU134" s="6">
        <v>1</v>
      </c>
      <c r="AV134" s="6">
        <v>0</v>
      </c>
      <c r="AW134" s="6">
        <v>0</v>
      </c>
      <c r="AX134" s="6">
        <v>0</v>
      </c>
      <c r="AY134" s="6">
        <v>0</v>
      </c>
      <c r="AZ134" s="6">
        <v>1</v>
      </c>
      <c r="BA134" s="6">
        <v>0</v>
      </c>
      <c r="BB134" s="6">
        <v>0</v>
      </c>
      <c r="BC134" s="6">
        <v>0</v>
      </c>
      <c r="BD134" s="6">
        <v>1</v>
      </c>
      <c r="BE134" s="6">
        <v>0</v>
      </c>
      <c r="BF134" s="6">
        <v>0</v>
      </c>
      <c r="BG134" s="6">
        <v>0</v>
      </c>
      <c r="BH134" s="6">
        <v>1</v>
      </c>
      <c r="BI134" s="6">
        <v>0</v>
      </c>
      <c r="BJ134" s="6">
        <v>0</v>
      </c>
      <c r="BK134" s="6">
        <v>0</v>
      </c>
      <c r="BL134" s="18">
        <v>0</v>
      </c>
      <c r="BM134" s="18">
        <v>1</v>
      </c>
      <c r="BN134" s="6">
        <f t="shared" si="6"/>
        <v>7</v>
      </c>
      <c r="BO134" s="3">
        <v>1</v>
      </c>
      <c r="BP134" s="31" t="s">
        <v>401</v>
      </c>
      <c r="BS134" s="3">
        <f t="shared" si="7"/>
        <v>7</v>
      </c>
      <c r="BT134" s="3">
        <v>1</v>
      </c>
    </row>
    <row r="135" spans="2:72" ht="35.25" customHeight="1" x14ac:dyDescent="0.25">
      <c r="B135" s="6">
        <v>61215</v>
      </c>
      <c r="D135" s="10" t="s">
        <v>402</v>
      </c>
      <c r="E135" s="16">
        <v>8881621</v>
      </c>
      <c r="F135" s="17" t="s">
        <v>403</v>
      </c>
      <c r="G135" s="9" t="s">
        <v>402</v>
      </c>
      <c r="H135" s="6" t="s">
        <v>4</v>
      </c>
      <c r="I135" s="6" t="s">
        <v>4</v>
      </c>
      <c r="J135" s="6" t="s">
        <v>4</v>
      </c>
      <c r="K135" s="6" t="s">
        <v>4</v>
      </c>
      <c r="L135" s="6" t="s">
        <v>3</v>
      </c>
      <c r="M135" s="6" t="s">
        <v>3</v>
      </c>
      <c r="N135" s="6" t="s">
        <v>4</v>
      </c>
      <c r="O135" s="32">
        <v>1</v>
      </c>
      <c r="R135" s="32">
        <v>1</v>
      </c>
      <c r="S135" s="6" t="s">
        <v>642</v>
      </c>
      <c r="V135" s="6" t="s">
        <v>73</v>
      </c>
      <c r="W135" s="6" t="s">
        <v>642</v>
      </c>
      <c r="X135" s="6" t="s">
        <v>642</v>
      </c>
      <c r="Y135" s="6" t="s">
        <v>642</v>
      </c>
      <c r="Z135" s="6">
        <v>0</v>
      </c>
      <c r="AA135" s="6">
        <v>0</v>
      </c>
      <c r="AB135" s="6">
        <v>0</v>
      </c>
      <c r="AC135" s="20">
        <v>1</v>
      </c>
      <c r="AD135" s="6">
        <v>0</v>
      </c>
      <c r="AF135" s="10" t="s">
        <v>402</v>
      </c>
      <c r="AG135" t="s">
        <v>642</v>
      </c>
      <c r="AH135" s="3"/>
      <c r="AI135" s="10">
        <v>0</v>
      </c>
      <c r="AJ135" s="6">
        <v>0</v>
      </c>
      <c r="AM135" s="6">
        <v>0</v>
      </c>
      <c r="AN135" s="6">
        <v>0</v>
      </c>
      <c r="AO135" s="6">
        <v>1</v>
      </c>
      <c r="AP135" s="6">
        <v>0</v>
      </c>
      <c r="AQ135" s="6">
        <v>0</v>
      </c>
      <c r="AR135" s="6">
        <v>0</v>
      </c>
      <c r="AS135" s="6">
        <v>1</v>
      </c>
      <c r="AT135" s="6">
        <v>0</v>
      </c>
      <c r="AU135" s="6">
        <v>0</v>
      </c>
      <c r="AV135" s="6">
        <v>0</v>
      </c>
      <c r="AW135" s="6">
        <v>1</v>
      </c>
      <c r="AX135" s="6">
        <v>0</v>
      </c>
      <c r="AY135" s="6">
        <v>0</v>
      </c>
      <c r="AZ135" s="6">
        <v>0</v>
      </c>
      <c r="BA135" s="6">
        <v>1</v>
      </c>
      <c r="BB135" s="6">
        <v>0</v>
      </c>
      <c r="BC135" s="6">
        <v>0</v>
      </c>
      <c r="BD135" s="6">
        <v>1</v>
      </c>
      <c r="BE135" s="6">
        <v>0</v>
      </c>
      <c r="BF135" s="6">
        <v>0</v>
      </c>
      <c r="BG135" s="6">
        <v>0</v>
      </c>
      <c r="BH135" s="6">
        <v>1</v>
      </c>
      <c r="BI135" s="6">
        <v>0</v>
      </c>
      <c r="BJ135" s="6">
        <v>0</v>
      </c>
      <c r="BK135" s="6">
        <v>0</v>
      </c>
      <c r="BL135" s="6">
        <v>0</v>
      </c>
      <c r="BM135" s="6">
        <v>1</v>
      </c>
      <c r="BN135" s="6">
        <f t="shared" si="6"/>
        <v>7</v>
      </c>
      <c r="BO135" s="3">
        <v>1</v>
      </c>
      <c r="BS135" s="3">
        <f t="shared" si="7"/>
        <v>7</v>
      </c>
      <c r="BT135" s="3">
        <v>1</v>
      </c>
    </row>
    <row r="136" spans="2:72" ht="24" customHeight="1" x14ac:dyDescent="0.25">
      <c r="B136" s="6">
        <v>61215</v>
      </c>
      <c r="D136" s="6" t="s">
        <v>404</v>
      </c>
      <c r="E136" s="16">
        <v>22870361</v>
      </c>
      <c r="F136" s="17" t="s">
        <v>405</v>
      </c>
      <c r="G136" s="3" t="s">
        <v>406</v>
      </c>
      <c r="H136" s="6" t="s">
        <v>3</v>
      </c>
      <c r="I136" s="6" t="s">
        <v>4</v>
      </c>
      <c r="J136" s="6" t="s">
        <v>4</v>
      </c>
      <c r="K136" s="6" t="s">
        <v>4</v>
      </c>
      <c r="L136" s="6" t="s">
        <v>3</v>
      </c>
      <c r="M136" s="6" t="s">
        <v>3</v>
      </c>
      <c r="N136" s="6" t="s">
        <v>4</v>
      </c>
      <c r="O136" s="32">
        <v>1</v>
      </c>
      <c r="R136" s="32">
        <v>1</v>
      </c>
      <c r="S136" s="6" t="s">
        <v>642</v>
      </c>
      <c r="V136" s="6" t="s">
        <v>73</v>
      </c>
      <c r="W136" s="6" t="s">
        <v>642</v>
      </c>
      <c r="X136" s="6" t="s">
        <v>642</v>
      </c>
      <c r="Y136" s="6" t="s">
        <v>642</v>
      </c>
      <c r="Z136" s="6">
        <v>0</v>
      </c>
      <c r="AA136" s="6">
        <v>0</v>
      </c>
      <c r="AB136" s="6">
        <v>1</v>
      </c>
      <c r="AC136" s="20">
        <v>0</v>
      </c>
      <c r="AD136" s="6">
        <v>0</v>
      </c>
      <c r="AF136" s="6" t="s">
        <v>407</v>
      </c>
      <c r="AG136" t="s">
        <v>642</v>
      </c>
      <c r="AH136" s="3"/>
      <c r="AI136" s="10">
        <v>0</v>
      </c>
      <c r="AJ136" s="6">
        <v>0</v>
      </c>
      <c r="AM136" s="6">
        <v>0</v>
      </c>
      <c r="AN136" s="6">
        <v>1</v>
      </c>
      <c r="AO136" s="6">
        <v>0</v>
      </c>
      <c r="AP136" s="6">
        <v>0</v>
      </c>
      <c r="AQ136" s="6">
        <v>0</v>
      </c>
      <c r="AR136" s="6">
        <v>0</v>
      </c>
      <c r="AS136" s="6">
        <v>1</v>
      </c>
      <c r="AT136" s="6">
        <v>0</v>
      </c>
      <c r="AU136" s="6">
        <v>0</v>
      </c>
      <c r="AV136" s="6">
        <v>0</v>
      </c>
      <c r="AW136" s="6">
        <v>1</v>
      </c>
      <c r="AX136" s="6">
        <v>0</v>
      </c>
      <c r="AY136" s="6">
        <v>0</v>
      </c>
      <c r="AZ136" s="6">
        <v>0</v>
      </c>
      <c r="BA136" s="6">
        <v>1</v>
      </c>
      <c r="BB136" s="6">
        <v>0</v>
      </c>
      <c r="BC136" s="6">
        <v>0</v>
      </c>
      <c r="BD136" s="6">
        <v>1</v>
      </c>
      <c r="BE136" s="6">
        <v>0</v>
      </c>
      <c r="BF136" s="6">
        <v>0</v>
      </c>
      <c r="BG136" s="6">
        <v>0</v>
      </c>
      <c r="BH136" s="6">
        <v>1</v>
      </c>
      <c r="BI136" s="6">
        <v>0</v>
      </c>
      <c r="BJ136" s="6">
        <v>0</v>
      </c>
      <c r="BK136" s="6">
        <v>0</v>
      </c>
      <c r="BL136" s="6">
        <v>0</v>
      </c>
      <c r="BM136" s="6">
        <v>1</v>
      </c>
      <c r="BN136" s="6">
        <f t="shared" si="6"/>
        <v>7</v>
      </c>
      <c r="BO136" s="3">
        <v>1</v>
      </c>
      <c r="BS136" s="3">
        <f t="shared" si="7"/>
        <v>7</v>
      </c>
      <c r="BT136" s="3">
        <v>1</v>
      </c>
    </row>
    <row r="137" spans="2:72" ht="24" customHeight="1" x14ac:dyDescent="0.25">
      <c r="B137" s="6">
        <v>61215</v>
      </c>
      <c r="D137" s="6" t="s">
        <v>408</v>
      </c>
      <c r="E137" s="16">
        <v>2189448</v>
      </c>
      <c r="F137" s="17" t="s">
        <v>409</v>
      </c>
      <c r="G137" s="3" t="s">
        <v>410</v>
      </c>
      <c r="H137" s="6" t="s">
        <v>4</v>
      </c>
      <c r="I137" s="6" t="s">
        <v>4</v>
      </c>
      <c r="J137" s="6" t="s">
        <v>4</v>
      </c>
      <c r="K137" s="6" t="s">
        <v>4</v>
      </c>
      <c r="L137" s="6" t="s">
        <v>3</v>
      </c>
      <c r="M137" s="6" t="s">
        <v>3</v>
      </c>
      <c r="N137" s="6" t="s">
        <v>4</v>
      </c>
      <c r="O137" s="32">
        <v>1</v>
      </c>
      <c r="R137" s="32">
        <v>1</v>
      </c>
      <c r="S137" s="6" t="s">
        <v>642</v>
      </c>
      <c r="V137" s="6" t="s">
        <v>73</v>
      </c>
      <c r="W137" s="6" t="s">
        <v>642</v>
      </c>
      <c r="X137" s="6" t="s">
        <v>642</v>
      </c>
      <c r="Y137" s="6" t="s">
        <v>642</v>
      </c>
      <c r="Z137" s="6">
        <v>0</v>
      </c>
      <c r="AA137" s="6">
        <v>0</v>
      </c>
      <c r="AB137" s="6">
        <v>0</v>
      </c>
      <c r="AC137" s="20">
        <v>1</v>
      </c>
      <c r="AD137" s="6">
        <v>0</v>
      </c>
      <c r="AF137" s="6" t="s">
        <v>408</v>
      </c>
      <c r="AG137" t="s">
        <v>642</v>
      </c>
      <c r="AH137" s="3"/>
      <c r="AI137" s="6" t="s">
        <v>180</v>
      </c>
      <c r="AJ137" s="6">
        <v>0</v>
      </c>
      <c r="AM137" s="6">
        <v>0</v>
      </c>
      <c r="AN137" s="6">
        <v>0</v>
      </c>
      <c r="AO137" s="6">
        <v>1</v>
      </c>
      <c r="AP137" s="6">
        <v>0</v>
      </c>
      <c r="AQ137" s="6">
        <v>0</v>
      </c>
      <c r="AR137" s="6">
        <v>0</v>
      </c>
      <c r="AS137" s="6">
        <v>1</v>
      </c>
      <c r="AT137" s="6">
        <v>0</v>
      </c>
      <c r="AU137" s="6">
        <v>0</v>
      </c>
      <c r="AV137" s="6">
        <v>0</v>
      </c>
      <c r="AW137" s="6">
        <v>1</v>
      </c>
      <c r="AX137" s="6">
        <v>0</v>
      </c>
      <c r="AY137" s="6">
        <v>0</v>
      </c>
      <c r="AZ137" s="6">
        <v>0</v>
      </c>
      <c r="BA137" s="6">
        <v>1</v>
      </c>
      <c r="BB137" s="6">
        <v>0</v>
      </c>
      <c r="BC137" s="6">
        <v>0</v>
      </c>
      <c r="BD137" s="6">
        <v>1</v>
      </c>
      <c r="BE137" s="6">
        <v>0</v>
      </c>
      <c r="BF137" s="6">
        <v>0</v>
      </c>
      <c r="BG137" s="6">
        <v>0</v>
      </c>
      <c r="BH137" s="6">
        <v>1</v>
      </c>
      <c r="BI137" s="6">
        <v>0</v>
      </c>
      <c r="BJ137" s="6">
        <v>0</v>
      </c>
      <c r="BK137" s="6">
        <v>0</v>
      </c>
      <c r="BL137" s="6">
        <v>0</v>
      </c>
      <c r="BM137" s="6">
        <v>1</v>
      </c>
      <c r="BN137" s="6">
        <f t="shared" si="6"/>
        <v>7</v>
      </c>
      <c r="BO137" s="3">
        <v>1</v>
      </c>
      <c r="BS137" s="3">
        <f t="shared" si="7"/>
        <v>7</v>
      </c>
      <c r="BT137" s="3">
        <v>1</v>
      </c>
    </row>
    <row r="138" spans="2:72" ht="24" customHeight="1" x14ac:dyDescent="0.25">
      <c r="B138" s="6">
        <v>61215</v>
      </c>
      <c r="D138" s="10" t="s">
        <v>411</v>
      </c>
      <c r="E138" s="16">
        <v>10488296</v>
      </c>
      <c r="F138" s="17" t="s">
        <v>412</v>
      </c>
      <c r="G138" s="9" t="s">
        <v>411</v>
      </c>
      <c r="H138" s="6" t="s">
        <v>4</v>
      </c>
      <c r="I138" s="6" t="s">
        <v>4</v>
      </c>
      <c r="J138" s="6" t="s">
        <v>4</v>
      </c>
      <c r="K138" s="6" t="s">
        <v>4</v>
      </c>
      <c r="L138" s="6" t="s">
        <v>3</v>
      </c>
      <c r="M138" s="6" t="s">
        <v>3</v>
      </c>
      <c r="N138" s="6" t="s">
        <v>4</v>
      </c>
      <c r="O138" s="32">
        <v>1</v>
      </c>
      <c r="R138" s="32">
        <v>1</v>
      </c>
      <c r="S138" s="6" t="s">
        <v>642</v>
      </c>
      <c r="V138" s="6" t="s">
        <v>73</v>
      </c>
      <c r="W138" s="6" t="s">
        <v>642</v>
      </c>
      <c r="X138" s="6" t="s">
        <v>642</v>
      </c>
      <c r="Y138" s="6" t="s">
        <v>642</v>
      </c>
      <c r="Z138" s="6">
        <v>0</v>
      </c>
      <c r="AA138" s="6">
        <v>0</v>
      </c>
      <c r="AB138" s="6">
        <v>0</v>
      </c>
      <c r="AC138" s="20">
        <v>1</v>
      </c>
      <c r="AD138" s="6">
        <v>0</v>
      </c>
      <c r="AF138" s="10" t="s">
        <v>411</v>
      </c>
      <c r="AG138" t="s">
        <v>642</v>
      </c>
      <c r="AH138" s="3"/>
      <c r="AI138" s="6" t="s">
        <v>180</v>
      </c>
      <c r="AJ138" s="6">
        <v>0</v>
      </c>
      <c r="AM138" s="6">
        <v>0</v>
      </c>
      <c r="AN138" s="6">
        <v>0</v>
      </c>
      <c r="AO138" s="6">
        <v>1</v>
      </c>
      <c r="AP138" s="6">
        <v>0</v>
      </c>
      <c r="AQ138" s="6">
        <v>0</v>
      </c>
      <c r="AR138" s="6">
        <v>0</v>
      </c>
      <c r="AS138" s="6">
        <v>1</v>
      </c>
      <c r="AT138" s="6">
        <v>0</v>
      </c>
      <c r="AU138" s="6">
        <v>0</v>
      </c>
      <c r="AV138" s="6">
        <v>0</v>
      </c>
      <c r="AW138" s="6">
        <v>1</v>
      </c>
      <c r="AX138" s="6">
        <v>0</v>
      </c>
      <c r="AY138" s="6">
        <v>0</v>
      </c>
      <c r="AZ138" s="6">
        <v>0</v>
      </c>
      <c r="BA138" s="6">
        <v>1</v>
      </c>
      <c r="BB138" s="6">
        <v>0</v>
      </c>
      <c r="BC138" s="6">
        <v>0</v>
      </c>
      <c r="BD138" s="6">
        <v>1</v>
      </c>
      <c r="BE138" s="6">
        <v>0</v>
      </c>
      <c r="BF138" s="6">
        <v>0</v>
      </c>
      <c r="BG138" s="6">
        <v>0</v>
      </c>
      <c r="BH138" s="6">
        <v>1</v>
      </c>
      <c r="BI138" s="6">
        <v>0</v>
      </c>
      <c r="BJ138" s="6">
        <v>0</v>
      </c>
      <c r="BK138" s="6">
        <v>0</v>
      </c>
      <c r="BL138" s="18">
        <v>0</v>
      </c>
      <c r="BM138" s="6">
        <v>1</v>
      </c>
      <c r="BN138" s="6">
        <f>SUM(AM138:BM138)</f>
        <v>7</v>
      </c>
      <c r="BO138" s="3">
        <v>1</v>
      </c>
      <c r="BP138" s="31" t="s">
        <v>413</v>
      </c>
      <c r="BS138" s="31">
        <f t="shared" si="7"/>
        <v>7</v>
      </c>
      <c r="BT138" s="3">
        <v>1</v>
      </c>
    </row>
    <row r="139" spans="2:72" ht="24" customHeight="1" x14ac:dyDescent="0.25">
      <c r="B139" s="6">
        <v>61215</v>
      </c>
      <c r="D139" s="10" t="s">
        <v>414</v>
      </c>
      <c r="E139" s="16">
        <v>9357886</v>
      </c>
      <c r="F139" s="17" t="s">
        <v>415</v>
      </c>
      <c r="G139" s="9" t="s">
        <v>414</v>
      </c>
      <c r="H139" s="6" t="s">
        <v>3</v>
      </c>
      <c r="I139" s="6" t="s">
        <v>4</v>
      </c>
      <c r="J139" s="6" t="s">
        <v>2</v>
      </c>
      <c r="K139" s="6" t="s">
        <v>4</v>
      </c>
      <c r="L139" s="6" t="s">
        <v>3</v>
      </c>
      <c r="M139" s="6" t="s">
        <v>3</v>
      </c>
      <c r="N139" s="6" t="s">
        <v>4</v>
      </c>
      <c r="O139" s="32">
        <v>1</v>
      </c>
      <c r="R139" s="32">
        <v>1</v>
      </c>
      <c r="S139" s="6" t="s">
        <v>642</v>
      </c>
      <c r="V139" s="6" t="s">
        <v>73</v>
      </c>
      <c r="W139" s="6" t="s">
        <v>642</v>
      </c>
      <c r="X139" s="6" t="s">
        <v>642</v>
      </c>
      <c r="Y139" s="6" t="s">
        <v>642</v>
      </c>
      <c r="Z139" s="6">
        <v>0</v>
      </c>
      <c r="AA139" s="6">
        <v>1</v>
      </c>
      <c r="AB139" s="6">
        <v>1</v>
      </c>
      <c r="AC139" s="20">
        <v>0</v>
      </c>
      <c r="AD139" s="6">
        <v>0</v>
      </c>
      <c r="AF139" s="10" t="s">
        <v>414</v>
      </c>
      <c r="AG139" t="s">
        <v>642</v>
      </c>
      <c r="AH139" s="3"/>
      <c r="AI139" s="10">
        <v>0</v>
      </c>
      <c r="AJ139" s="6">
        <v>0</v>
      </c>
      <c r="AM139" s="6">
        <v>0</v>
      </c>
      <c r="AN139" s="6">
        <v>1</v>
      </c>
      <c r="AO139" s="6">
        <v>0</v>
      </c>
      <c r="AP139" s="6">
        <v>0</v>
      </c>
      <c r="AQ139" s="6">
        <v>0</v>
      </c>
      <c r="AR139" s="6">
        <v>0</v>
      </c>
      <c r="AS139" s="6">
        <v>1</v>
      </c>
      <c r="AT139" s="6">
        <v>0</v>
      </c>
      <c r="AU139" s="6">
        <v>1</v>
      </c>
      <c r="AV139" s="6">
        <v>0</v>
      </c>
      <c r="AW139" s="6">
        <v>0</v>
      </c>
      <c r="AX139" s="6">
        <v>0</v>
      </c>
      <c r="AY139" s="6">
        <v>0</v>
      </c>
      <c r="AZ139" s="6">
        <v>0</v>
      </c>
      <c r="BA139" s="6">
        <v>1</v>
      </c>
      <c r="BB139" s="6">
        <v>0</v>
      </c>
      <c r="BC139" s="6">
        <v>0</v>
      </c>
      <c r="BD139" s="6">
        <v>1</v>
      </c>
      <c r="BE139" s="6">
        <v>0</v>
      </c>
      <c r="BF139" s="6">
        <v>0</v>
      </c>
      <c r="BG139" s="6">
        <v>0</v>
      </c>
      <c r="BH139" s="6">
        <v>1</v>
      </c>
      <c r="BI139" s="6">
        <v>0</v>
      </c>
      <c r="BJ139" s="6">
        <v>0</v>
      </c>
      <c r="BK139" s="6">
        <v>0</v>
      </c>
      <c r="BL139" s="6">
        <v>0</v>
      </c>
      <c r="BM139" s="6">
        <v>1</v>
      </c>
      <c r="BN139" s="6">
        <f t="shared" si="6"/>
        <v>7</v>
      </c>
      <c r="BO139" s="3">
        <v>1</v>
      </c>
      <c r="BS139" s="3">
        <f t="shared" si="7"/>
        <v>7</v>
      </c>
      <c r="BT139" s="3">
        <v>1</v>
      </c>
    </row>
    <row r="140" spans="2:72" ht="24" customHeight="1" x14ac:dyDescent="0.25">
      <c r="B140" s="6">
        <v>61215</v>
      </c>
      <c r="D140" s="10" t="s">
        <v>416</v>
      </c>
      <c r="E140" s="16">
        <v>7718750</v>
      </c>
      <c r="F140" s="17" t="s">
        <v>417</v>
      </c>
      <c r="G140" s="9" t="s">
        <v>416</v>
      </c>
      <c r="H140" s="6" t="s">
        <v>4</v>
      </c>
      <c r="I140" s="6" t="s">
        <v>4</v>
      </c>
      <c r="J140" s="6" t="s">
        <v>4</v>
      </c>
      <c r="K140" s="6" t="s">
        <v>4</v>
      </c>
      <c r="L140" s="6" t="s">
        <v>3</v>
      </c>
      <c r="M140" s="6" t="s">
        <v>3</v>
      </c>
      <c r="N140" s="6" t="s">
        <v>4</v>
      </c>
      <c r="O140" s="32">
        <v>1</v>
      </c>
      <c r="R140" s="32">
        <v>1</v>
      </c>
      <c r="S140" s="6" t="s">
        <v>642</v>
      </c>
      <c r="V140" s="6" t="s">
        <v>73</v>
      </c>
      <c r="W140" s="6" t="s">
        <v>642</v>
      </c>
      <c r="X140" s="6" t="s">
        <v>642</v>
      </c>
      <c r="Y140" s="6" t="s">
        <v>642</v>
      </c>
      <c r="Z140" s="6">
        <v>0</v>
      </c>
      <c r="AA140" s="6">
        <v>0</v>
      </c>
      <c r="AB140" s="6">
        <v>1</v>
      </c>
      <c r="AC140" s="20">
        <v>0</v>
      </c>
      <c r="AD140" s="6">
        <v>0</v>
      </c>
      <c r="AF140" s="10" t="s">
        <v>416</v>
      </c>
      <c r="AG140" t="s">
        <v>642</v>
      </c>
      <c r="AH140" s="3"/>
      <c r="AI140" s="10">
        <v>0</v>
      </c>
      <c r="AJ140" s="6">
        <v>0</v>
      </c>
      <c r="AK140" s="81" t="s">
        <v>418</v>
      </c>
      <c r="AM140" s="6">
        <v>0</v>
      </c>
      <c r="AN140" s="6">
        <v>0</v>
      </c>
      <c r="AO140" s="6">
        <v>1</v>
      </c>
      <c r="AP140" s="6">
        <v>0</v>
      </c>
      <c r="AQ140" s="6">
        <v>0</v>
      </c>
      <c r="AR140" s="6">
        <v>0</v>
      </c>
      <c r="AS140" s="6">
        <v>1</v>
      </c>
      <c r="AT140" s="6">
        <v>0</v>
      </c>
      <c r="AU140" s="6">
        <v>0</v>
      </c>
      <c r="AV140" s="6">
        <v>0</v>
      </c>
      <c r="AW140" s="6">
        <v>1</v>
      </c>
      <c r="AX140" s="6">
        <v>0</v>
      </c>
      <c r="AY140" s="6">
        <v>0</v>
      </c>
      <c r="AZ140" s="6">
        <v>0</v>
      </c>
      <c r="BA140" s="6">
        <v>1</v>
      </c>
      <c r="BB140" s="6">
        <v>0</v>
      </c>
      <c r="BC140" s="6">
        <v>0</v>
      </c>
      <c r="BD140" s="6">
        <v>1</v>
      </c>
      <c r="BE140" s="6">
        <v>0</v>
      </c>
      <c r="BF140" s="6">
        <v>0</v>
      </c>
      <c r="BG140" s="6">
        <v>0</v>
      </c>
      <c r="BH140" s="6">
        <v>1</v>
      </c>
      <c r="BI140" s="6">
        <v>0</v>
      </c>
      <c r="BJ140" s="6">
        <v>0</v>
      </c>
      <c r="BK140" s="6">
        <v>0</v>
      </c>
      <c r="BL140" s="6">
        <v>0</v>
      </c>
      <c r="BM140" s="6">
        <v>1</v>
      </c>
      <c r="BN140" s="6">
        <f t="shared" si="6"/>
        <v>7</v>
      </c>
      <c r="BO140" s="3">
        <v>1</v>
      </c>
      <c r="BS140" s="3">
        <f t="shared" si="7"/>
        <v>7</v>
      </c>
      <c r="BT140" s="3">
        <v>1</v>
      </c>
    </row>
    <row r="141" spans="2:72" ht="33.75" customHeight="1" x14ac:dyDescent="0.25">
      <c r="B141" s="6">
        <v>61215</v>
      </c>
      <c r="D141" s="10" t="s">
        <v>419</v>
      </c>
      <c r="E141" s="16">
        <v>2834929</v>
      </c>
      <c r="F141" s="17" t="s">
        <v>420</v>
      </c>
      <c r="G141" s="9" t="s">
        <v>419</v>
      </c>
      <c r="H141" s="6" t="s">
        <v>4</v>
      </c>
      <c r="I141" s="6" t="s">
        <v>4</v>
      </c>
      <c r="J141" s="6" t="s">
        <v>4</v>
      </c>
      <c r="K141" s="6" t="s">
        <v>4</v>
      </c>
      <c r="L141" s="6" t="s">
        <v>3</v>
      </c>
      <c r="M141" s="6" t="s">
        <v>3</v>
      </c>
      <c r="N141" s="6" t="s">
        <v>4</v>
      </c>
      <c r="O141" s="32">
        <v>1</v>
      </c>
      <c r="R141" s="32">
        <v>1</v>
      </c>
      <c r="S141" s="6" t="s">
        <v>642</v>
      </c>
      <c r="V141" s="6" t="s">
        <v>73</v>
      </c>
      <c r="W141" s="6" t="s">
        <v>642</v>
      </c>
      <c r="X141" s="6" t="s">
        <v>642</v>
      </c>
      <c r="Y141" s="6" t="s">
        <v>642</v>
      </c>
      <c r="Z141" s="6">
        <v>0</v>
      </c>
      <c r="AA141" s="6">
        <v>0</v>
      </c>
      <c r="AB141" s="6">
        <v>0</v>
      </c>
      <c r="AC141" s="20">
        <v>1</v>
      </c>
      <c r="AD141" s="6">
        <v>0</v>
      </c>
      <c r="AF141" s="10" t="s">
        <v>419</v>
      </c>
      <c r="AG141" t="s">
        <v>642</v>
      </c>
      <c r="AH141" s="3"/>
      <c r="AI141" s="10">
        <v>1</v>
      </c>
      <c r="AJ141" s="6">
        <v>0</v>
      </c>
      <c r="AM141" s="6">
        <v>0</v>
      </c>
      <c r="AN141" s="6">
        <v>0</v>
      </c>
      <c r="AO141" s="6">
        <v>1</v>
      </c>
      <c r="AP141" s="6">
        <v>0</v>
      </c>
      <c r="AQ141" s="6">
        <v>0</v>
      </c>
      <c r="AR141" s="6">
        <v>0</v>
      </c>
      <c r="AS141" s="6">
        <v>1</v>
      </c>
      <c r="AT141" s="6">
        <v>0</v>
      </c>
      <c r="AU141" s="6">
        <v>0</v>
      </c>
      <c r="AV141" s="6">
        <v>0</v>
      </c>
      <c r="AW141" s="6">
        <v>1</v>
      </c>
      <c r="AX141" s="6">
        <v>0</v>
      </c>
      <c r="AY141" s="6">
        <v>0</v>
      </c>
      <c r="AZ141" s="6">
        <v>0</v>
      </c>
      <c r="BA141" s="6">
        <v>1</v>
      </c>
      <c r="BB141" s="6">
        <v>0</v>
      </c>
      <c r="BC141" s="6">
        <v>0</v>
      </c>
      <c r="BD141" s="6">
        <v>1</v>
      </c>
      <c r="BE141" s="6">
        <v>0</v>
      </c>
      <c r="BF141" s="6">
        <v>0</v>
      </c>
      <c r="BG141" s="6">
        <v>0</v>
      </c>
      <c r="BH141" s="6">
        <v>1</v>
      </c>
      <c r="BI141" s="6">
        <v>0</v>
      </c>
      <c r="BJ141" s="6">
        <v>0</v>
      </c>
      <c r="BK141" s="6">
        <v>0</v>
      </c>
      <c r="BL141" s="6">
        <v>0</v>
      </c>
      <c r="BM141" s="6">
        <v>1</v>
      </c>
      <c r="BN141" s="6">
        <f t="shared" si="6"/>
        <v>7</v>
      </c>
      <c r="BO141" s="3">
        <v>1</v>
      </c>
      <c r="BS141" s="3">
        <f t="shared" si="7"/>
        <v>7</v>
      </c>
      <c r="BT141" s="3">
        <v>1</v>
      </c>
    </row>
    <row r="142" spans="2:72" ht="24" customHeight="1" x14ac:dyDescent="0.25">
      <c r="B142" s="6">
        <v>61215</v>
      </c>
      <c r="D142" s="15" t="s">
        <v>421</v>
      </c>
      <c r="E142" s="1">
        <v>24049534</v>
      </c>
      <c r="F142" s="26" t="s">
        <v>422</v>
      </c>
      <c r="G142" s="9" t="s">
        <v>421</v>
      </c>
      <c r="H142" s="18" t="s">
        <v>89</v>
      </c>
      <c r="I142" s="18" t="s">
        <v>89</v>
      </c>
      <c r="J142" s="6" t="s">
        <v>3</v>
      </c>
      <c r="K142" s="18" t="s">
        <v>89</v>
      </c>
      <c r="L142" s="6" t="s">
        <v>3</v>
      </c>
      <c r="M142" s="6" t="s">
        <v>3</v>
      </c>
      <c r="N142" s="6" t="s">
        <v>3</v>
      </c>
      <c r="O142" s="32">
        <v>1</v>
      </c>
      <c r="R142" s="32">
        <v>1</v>
      </c>
      <c r="S142" s="6" t="s">
        <v>642</v>
      </c>
      <c r="V142" s="6" t="s">
        <v>73</v>
      </c>
      <c r="W142" s="6" t="s">
        <v>642</v>
      </c>
      <c r="X142" s="6" t="s">
        <v>642</v>
      </c>
      <c r="Y142" s="6" t="s">
        <v>642</v>
      </c>
      <c r="Z142" s="6">
        <v>1</v>
      </c>
      <c r="AA142" s="6">
        <v>0</v>
      </c>
      <c r="AB142" s="6">
        <v>1</v>
      </c>
      <c r="AC142" s="20">
        <v>0</v>
      </c>
      <c r="AD142" s="6">
        <v>1</v>
      </c>
      <c r="AF142" s="10" t="s">
        <v>421</v>
      </c>
      <c r="AG142" t="s">
        <v>642</v>
      </c>
      <c r="AI142" s="6" t="s">
        <v>180</v>
      </c>
      <c r="AJ142" s="6">
        <v>0</v>
      </c>
      <c r="AK142" s="6" t="s">
        <v>423</v>
      </c>
      <c r="AM142" s="6">
        <v>0</v>
      </c>
      <c r="AN142" s="18">
        <v>1</v>
      </c>
      <c r="AO142" s="18">
        <v>0</v>
      </c>
      <c r="AP142" s="6">
        <v>0</v>
      </c>
      <c r="AQ142" s="6">
        <v>0</v>
      </c>
      <c r="AR142" s="18">
        <v>1</v>
      </c>
      <c r="AS142" s="18">
        <v>0</v>
      </c>
      <c r="AT142" s="6">
        <v>0</v>
      </c>
      <c r="AU142" s="6">
        <v>0</v>
      </c>
      <c r="AV142" s="6">
        <v>1</v>
      </c>
      <c r="AW142" s="6">
        <v>0</v>
      </c>
      <c r="AX142" s="6">
        <v>0</v>
      </c>
      <c r="AY142" s="6">
        <v>0</v>
      </c>
      <c r="AZ142" s="18">
        <v>1</v>
      </c>
      <c r="BA142" s="18">
        <v>0</v>
      </c>
      <c r="BB142" s="6">
        <v>0</v>
      </c>
      <c r="BC142" s="6">
        <v>0</v>
      </c>
      <c r="BD142" s="6">
        <v>1</v>
      </c>
      <c r="BE142" s="6">
        <v>0</v>
      </c>
      <c r="BF142" s="6">
        <v>0</v>
      </c>
      <c r="BG142" s="6">
        <v>0</v>
      </c>
      <c r="BH142" s="6">
        <v>1</v>
      </c>
      <c r="BI142" s="6">
        <v>0</v>
      </c>
      <c r="BJ142" s="6">
        <v>0</v>
      </c>
      <c r="BK142" s="6">
        <v>0</v>
      </c>
      <c r="BL142" s="6">
        <v>1</v>
      </c>
      <c r="BM142" s="6">
        <v>0</v>
      </c>
      <c r="BN142" s="6">
        <f t="shared" si="6"/>
        <v>7</v>
      </c>
      <c r="BO142" s="3">
        <v>1</v>
      </c>
      <c r="BP142" s="31" t="s">
        <v>424</v>
      </c>
      <c r="BS142" s="3">
        <f t="shared" si="7"/>
        <v>7</v>
      </c>
      <c r="BT142" s="3">
        <v>1</v>
      </c>
    </row>
    <row r="143" spans="2:72" ht="24" customHeight="1" x14ac:dyDescent="0.25">
      <c r="B143" s="6">
        <v>61215</v>
      </c>
      <c r="D143" s="6" t="s">
        <v>425</v>
      </c>
      <c r="E143" s="16">
        <v>22139005</v>
      </c>
      <c r="F143" s="17" t="s">
        <v>426</v>
      </c>
      <c r="G143" s="3" t="s">
        <v>427</v>
      </c>
      <c r="H143" s="6" t="s">
        <v>3</v>
      </c>
      <c r="I143" s="7" t="s">
        <v>4</v>
      </c>
      <c r="J143" s="6" t="s">
        <v>2</v>
      </c>
      <c r="K143" s="6" t="s">
        <v>3</v>
      </c>
      <c r="L143" s="6" t="s">
        <v>3</v>
      </c>
      <c r="M143" s="6" t="s">
        <v>3</v>
      </c>
      <c r="N143" s="6" t="s">
        <v>3</v>
      </c>
      <c r="O143" s="32">
        <v>1</v>
      </c>
      <c r="R143" s="32">
        <v>1</v>
      </c>
      <c r="S143" s="6" t="s">
        <v>642</v>
      </c>
      <c r="V143" s="6" t="s">
        <v>73</v>
      </c>
      <c r="W143" s="6" t="s">
        <v>642</v>
      </c>
      <c r="X143" s="6" t="s">
        <v>642</v>
      </c>
      <c r="Y143" s="6" t="s">
        <v>642</v>
      </c>
      <c r="Z143" s="6">
        <v>1</v>
      </c>
      <c r="AA143" s="6">
        <v>0</v>
      </c>
      <c r="AB143" s="6">
        <v>1</v>
      </c>
      <c r="AC143" s="20">
        <v>0</v>
      </c>
      <c r="AD143" s="6">
        <v>1</v>
      </c>
      <c r="AF143" s="6" t="s">
        <v>425</v>
      </c>
      <c r="AG143" t="s">
        <v>642</v>
      </c>
      <c r="AH143" s="3"/>
      <c r="AI143" s="10">
        <v>1</v>
      </c>
      <c r="AJ143" s="6">
        <v>0</v>
      </c>
      <c r="AM143" s="6">
        <v>0</v>
      </c>
      <c r="AN143" s="6">
        <v>1</v>
      </c>
      <c r="AO143" s="6">
        <v>0</v>
      </c>
      <c r="AP143" s="6">
        <v>0</v>
      </c>
      <c r="AQ143" s="6">
        <v>0</v>
      </c>
      <c r="AR143" s="6">
        <v>0</v>
      </c>
      <c r="AS143" s="6">
        <v>1</v>
      </c>
      <c r="AT143" s="6">
        <v>0</v>
      </c>
      <c r="AU143" s="6">
        <v>1</v>
      </c>
      <c r="AV143" s="6">
        <v>0</v>
      </c>
      <c r="AW143" s="6">
        <v>0</v>
      </c>
      <c r="AX143" s="6">
        <v>0</v>
      </c>
      <c r="AY143" s="6">
        <v>0</v>
      </c>
      <c r="AZ143" s="6">
        <v>1</v>
      </c>
      <c r="BA143" s="6">
        <v>0</v>
      </c>
      <c r="BB143" s="6">
        <v>0</v>
      </c>
      <c r="BC143" s="6">
        <v>0</v>
      </c>
      <c r="BD143" s="6">
        <v>1</v>
      </c>
      <c r="BE143" s="6">
        <v>0</v>
      </c>
      <c r="BF143" s="6">
        <v>0</v>
      </c>
      <c r="BG143" s="6">
        <v>0</v>
      </c>
      <c r="BH143" s="6">
        <v>1</v>
      </c>
      <c r="BI143" s="6">
        <v>0</v>
      </c>
      <c r="BJ143" s="6">
        <v>0</v>
      </c>
      <c r="BK143" s="6">
        <v>0</v>
      </c>
      <c r="BL143" s="6">
        <v>1</v>
      </c>
      <c r="BM143" s="6">
        <v>0</v>
      </c>
      <c r="BN143" s="6">
        <f t="shared" si="6"/>
        <v>7</v>
      </c>
      <c r="BO143" s="3">
        <v>1</v>
      </c>
      <c r="BS143" s="3">
        <f t="shared" si="7"/>
        <v>7</v>
      </c>
      <c r="BT143" s="3">
        <v>1</v>
      </c>
    </row>
    <row r="144" spans="2:72" ht="24" customHeight="1" x14ac:dyDescent="0.25">
      <c r="B144" s="6">
        <v>61215</v>
      </c>
      <c r="D144" s="10" t="s">
        <v>428</v>
      </c>
      <c r="E144" s="16">
        <v>20459661</v>
      </c>
      <c r="F144" s="17" t="s">
        <v>429</v>
      </c>
      <c r="G144" s="9" t="s">
        <v>428</v>
      </c>
      <c r="H144" s="6" t="s">
        <v>3</v>
      </c>
      <c r="I144" s="7" t="s">
        <v>4</v>
      </c>
      <c r="J144" s="6" t="s">
        <v>2</v>
      </c>
      <c r="K144" s="6" t="s">
        <v>3</v>
      </c>
      <c r="L144" s="6" t="s">
        <v>3</v>
      </c>
      <c r="M144" s="6" t="s">
        <v>3</v>
      </c>
      <c r="N144" s="6" t="s">
        <v>3</v>
      </c>
      <c r="O144" s="32">
        <v>1</v>
      </c>
      <c r="R144" s="32">
        <v>1</v>
      </c>
      <c r="S144" s="6" t="s">
        <v>642</v>
      </c>
      <c r="V144" s="6" t="s">
        <v>73</v>
      </c>
      <c r="W144" s="6" t="s">
        <v>642</v>
      </c>
      <c r="X144" s="6" t="s">
        <v>642</v>
      </c>
      <c r="Y144" s="6" t="s">
        <v>642</v>
      </c>
      <c r="Z144" s="6">
        <v>1</v>
      </c>
      <c r="AA144" s="6">
        <v>0</v>
      </c>
      <c r="AB144" s="6">
        <v>1</v>
      </c>
      <c r="AC144" s="20">
        <v>0</v>
      </c>
      <c r="AD144" s="6">
        <v>1</v>
      </c>
      <c r="AF144" s="10" t="s">
        <v>428</v>
      </c>
      <c r="AG144" t="s">
        <v>642</v>
      </c>
      <c r="AH144" s="80"/>
      <c r="AI144" s="6">
        <v>1</v>
      </c>
      <c r="AJ144" s="6">
        <v>1</v>
      </c>
      <c r="AM144" s="6">
        <v>0</v>
      </c>
      <c r="AN144" s="6">
        <v>1</v>
      </c>
      <c r="AO144" s="6">
        <v>0</v>
      </c>
      <c r="AP144" s="6">
        <v>0</v>
      </c>
      <c r="AQ144" s="6">
        <v>0</v>
      </c>
      <c r="AR144" s="6">
        <v>0</v>
      </c>
      <c r="AS144" s="6">
        <v>1</v>
      </c>
      <c r="AT144" s="6">
        <v>0</v>
      </c>
      <c r="AU144" s="6">
        <v>1</v>
      </c>
      <c r="AV144" s="6">
        <v>0</v>
      </c>
      <c r="AW144" s="6">
        <v>0</v>
      </c>
      <c r="AX144" s="6">
        <v>0</v>
      </c>
      <c r="AY144" s="6">
        <v>0</v>
      </c>
      <c r="AZ144" s="6">
        <v>1</v>
      </c>
      <c r="BA144" s="6">
        <v>0</v>
      </c>
      <c r="BB144" s="6">
        <v>0</v>
      </c>
      <c r="BC144" s="6">
        <v>0</v>
      </c>
      <c r="BD144" s="6">
        <v>1</v>
      </c>
      <c r="BE144" s="6">
        <v>0</v>
      </c>
      <c r="BF144" s="6">
        <v>0</v>
      </c>
      <c r="BG144" s="6">
        <v>0</v>
      </c>
      <c r="BH144" s="6">
        <v>1</v>
      </c>
      <c r="BI144" s="6">
        <v>0</v>
      </c>
      <c r="BJ144" s="6">
        <v>0</v>
      </c>
      <c r="BK144" s="6">
        <v>0</v>
      </c>
      <c r="BL144" s="6">
        <v>1</v>
      </c>
      <c r="BM144" s="6">
        <v>0</v>
      </c>
      <c r="BN144" s="6">
        <f t="shared" si="6"/>
        <v>7</v>
      </c>
      <c r="BO144" s="3">
        <v>1</v>
      </c>
      <c r="BS144" s="3">
        <f t="shared" si="7"/>
        <v>7</v>
      </c>
      <c r="BT144" s="3">
        <v>1</v>
      </c>
    </row>
    <row r="145" spans="2:72" ht="45" customHeight="1" x14ac:dyDescent="0.25">
      <c r="B145" s="6">
        <v>61215</v>
      </c>
      <c r="D145" s="10" t="s">
        <v>430</v>
      </c>
      <c r="E145" s="16">
        <v>3311432</v>
      </c>
      <c r="F145" s="17" t="s">
        <v>431</v>
      </c>
      <c r="G145" s="9" t="s">
        <v>430</v>
      </c>
      <c r="H145" s="6" t="s">
        <v>4</v>
      </c>
      <c r="I145" s="6" t="s">
        <v>4</v>
      </c>
      <c r="J145" s="6" t="s">
        <v>3</v>
      </c>
      <c r="K145" s="6" t="s">
        <v>3</v>
      </c>
      <c r="L145" s="6" t="s">
        <v>3</v>
      </c>
      <c r="M145" s="6" t="s">
        <v>3</v>
      </c>
      <c r="N145" s="6" t="s">
        <v>4</v>
      </c>
      <c r="O145" s="32">
        <v>1</v>
      </c>
      <c r="R145" s="32">
        <v>1</v>
      </c>
      <c r="S145" s="6" t="s">
        <v>642</v>
      </c>
      <c r="V145" s="6" t="s">
        <v>73</v>
      </c>
      <c r="W145" s="6" t="s">
        <v>642</v>
      </c>
      <c r="X145" s="6" t="s">
        <v>642</v>
      </c>
      <c r="Y145" s="6" t="s">
        <v>642</v>
      </c>
      <c r="Z145" s="6">
        <v>0</v>
      </c>
      <c r="AA145" s="6">
        <v>0</v>
      </c>
      <c r="AB145" s="6">
        <v>1</v>
      </c>
      <c r="AC145" s="20">
        <v>0</v>
      </c>
      <c r="AD145" s="6">
        <v>0</v>
      </c>
      <c r="AF145" s="10" t="s">
        <v>430</v>
      </c>
      <c r="AG145" t="s">
        <v>642</v>
      </c>
      <c r="AH145" s="77"/>
      <c r="AI145" s="10">
        <v>1</v>
      </c>
      <c r="AJ145" s="6">
        <v>1</v>
      </c>
      <c r="AM145" s="6">
        <v>0</v>
      </c>
      <c r="AN145" s="6">
        <v>0</v>
      </c>
      <c r="AO145" s="6">
        <v>1</v>
      </c>
      <c r="AP145" s="6">
        <v>0</v>
      </c>
      <c r="AQ145" s="6">
        <v>0</v>
      </c>
      <c r="AR145" s="6">
        <v>0</v>
      </c>
      <c r="AS145" s="6">
        <v>1</v>
      </c>
      <c r="AT145" s="6">
        <v>0</v>
      </c>
      <c r="AU145" s="6">
        <v>0</v>
      </c>
      <c r="AV145" s="6">
        <v>1</v>
      </c>
      <c r="AW145" s="6">
        <v>0</v>
      </c>
      <c r="AX145" s="6">
        <v>0</v>
      </c>
      <c r="AY145" s="6">
        <v>0</v>
      </c>
      <c r="AZ145" s="6">
        <v>1</v>
      </c>
      <c r="BA145" s="6">
        <v>0</v>
      </c>
      <c r="BB145" s="6">
        <v>0</v>
      </c>
      <c r="BC145" s="6">
        <v>0</v>
      </c>
      <c r="BD145" s="6">
        <v>1</v>
      </c>
      <c r="BE145" s="6">
        <v>0</v>
      </c>
      <c r="BF145" s="6">
        <v>0</v>
      </c>
      <c r="BG145" s="6">
        <v>0</v>
      </c>
      <c r="BH145" s="6">
        <v>1</v>
      </c>
      <c r="BI145" s="6">
        <v>0</v>
      </c>
      <c r="BJ145" s="6">
        <v>0</v>
      </c>
      <c r="BK145" s="6">
        <v>0</v>
      </c>
      <c r="BL145" s="6">
        <v>0</v>
      </c>
      <c r="BM145" s="6">
        <v>1</v>
      </c>
      <c r="BN145" s="6">
        <f t="shared" si="6"/>
        <v>7</v>
      </c>
      <c r="BO145" s="3">
        <v>1</v>
      </c>
      <c r="BS145" s="3">
        <f t="shared" si="7"/>
        <v>7</v>
      </c>
      <c r="BT145" s="3">
        <v>1</v>
      </c>
    </row>
    <row r="146" spans="2:72" ht="36" customHeight="1" x14ac:dyDescent="0.25">
      <c r="B146" s="6">
        <v>61215</v>
      </c>
      <c r="D146" s="10" t="s">
        <v>432</v>
      </c>
      <c r="E146" s="16">
        <v>17457126</v>
      </c>
      <c r="F146" s="17" t="s">
        <v>433</v>
      </c>
      <c r="G146" s="9" t="s">
        <v>432</v>
      </c>
      <c r="H146" s="6" t="s">
        <v>3</v>
      </c>
      <c r="I146" s="6" t="s">
        <v>4</v>
      </c>
      <c r="J146" s="6" t="s">
        <v>3</v>
      </c>
      <c r="K146" s="6" t="s">
        <v>4</v>
      </c>
      <c r="L146" s="6" t="s">
        <v>3</v>
      </c>
      <c r="M146" s="6" t="s">
        <v>3</v>
      </c>
      <c r="N146" s="6" t="s">
        <v>3</v>
      </c>
      <c r="O146" s="32">
        <v>1</v>
      </c>
      <c r="R146" s="32">
        <v>1</v>
      </c>
      <c r="S146" s="6" t="s">
        <v>642</v>
      </c>
      <c r="V146" s="6" t="s">
        <v>73</v>
      </c>
      <c r="W146" s="6" t="s">
        <v>642</v>
      </c>
      <c r="X146" s="6" t="s">
        <v>642</v>
      </c>
      <c r="Y146" s="6" t="s">
        <v>642</v>
      </c>
      <c r="Z146" s="6">
        <v>1</v>
      </c>
      <c r="AA146" s="6">
        <v>0</v>
      </c>
      <c r="AB146" s="6">
        <v>1</v>
      </c>
      <c r="AC146" s="20">
        <v>0</v>
      </c>
      <c r="AD146" s="6">
        <v>1</v>
      </c>
      <c r="AE146" s="3" t="s">
        <v>642</v>
      </c>
      <c r="AF146" s="10" t="s">
        <v>432</v>
      </c>
      <c r="AG146" t="s">
        <v>642</v>
      </c>
      <c r="AH146" s="21"/>
      <c r="AI146" s="10">
        <v>1</v>
      </c>
      <c r="AJ146" s="6">
        <v>0</v>
      </c>
      <c r="AM146" s="6">
        <v>0</v>
      </c>
      <c r="AN146" s="6">
        <v>1</v>
      </c>
      <c r="AO146" s="6">
        <v>0</v>
      </c>
      <c r="AP146" s="6">
        <v>0</v>
      </c>
      <c r="AQ146" s="6">
        <v>0</v>
      </c>
      <c r="AR146" s="6">
        <v>0</v>
      </c>
      <c r="AS146" s="6">
        <v>1</v>
      </c>
      <c r="AT146" s="6">
        <v>0</v>
      </c>
      <c r="AU146" s="6">
        <v>0</v>
      </c>
      <c r="AV146" s="6">
        <v>1</v>
      </c>
      <c r="AW146" s="6">
        <v>0</v>
      </c>
      <c r="AX146" s="6">
        <v>0</v>
      </c>
      <c r="AY146" s="6">
        <v>0</v>
      </c>
      <c r="AZ146" s="6">
        <v>0</v>
      </c>
      <c r="BA146" s="6">
        <v>1</v>
      </c>
      <c r="BB146" s="6">
        <v>0</v>
      </c>
      <c r="BC146" s="6">
        <v>0</v>
      </c>
      <c r="BD146" s="6">
        <v>1</v>
      </c>
      <c r="BE146" s="6">
        <v>0</v>
      </c>
      <c r="BF146" s="6">
        <v>0</v>
      </c>
      <c r="BG146" s="6">
        <v>0</v>
      </c>
      <c r="BH146" s="6">
        <v>1</v>
      </c>
      <c r="BI146" s="6">
        <v>0</v>
      </c>
      <c r="BJ146" s="6">
        <v>0</v>
      </c>
      <c r="BK146" s="6">
        <v>0</v>
      </c>
      <c r="BL146" s="6">
        <v>1</v>
      </c>
      <c r="BM146" s="6">
        <v>0</v>
      </c>
      <c r="BN146" s="6">
        <f t="shared" si="6"/>
        <v>7</v>
      </c>
      <c r="BO146" s="3">
        <v>1</v>
      </c>
      <c r="BS146" s="3">
        <f t="shared" si="7"/>
        <v>7</v>
      </c>
      <c r="BT146" s="3">
        <v>1</v>
      </c>
    </row>
    <row r="147" spans="2:72" ht="24" customHeight="1" x14ac:dyDescent="0.25">
      <c r="B147" s="6">
        <v>61215</v>
      </c>
      <c r="D147" s="10" t="s">
        <v>434</v>
      </c>
      <c r="E147" s="16">
        <v>11407290</v>
      </c>
      <c r="F147" s="17" t="s">
        <v>435</v>
      </c>
      <c r="G147" s="9" t="s">
        <v>434</v>
      </c>
      <c r="H147" s="6" t="s">
        <v>4</v>
      </c>
      <c r="I147" s="6" t="s">
        <v>4</v>
      </c>
      <c r="J147" s="6" t="s">
        <v>4</v>
      </c>
      <c r="K147" s="6" t="s">
        <v>3</v>
      </c>
      <c r="L147" s="6" t="s">
        <v>3</v>
      </c>
      <c r="M147" s="6" t="s">
        <v>3</v>
      </c>
      <c r="N147" s="6" t="s">
        <v>4</v>
      </c>
      <c r="O147" s="32">
        <v>1</v>
      </c>
      <c r="R147" s="32">
        <v>1</v>
      </c>
      <c r="S147" s="6" t="s">
        <v>642</v>
      </c>
      <c r="V147" s="6" t="s">
        <v>73</v>
      </c>
      <c r="W147" s="6" t="s">
        <v>642</v>
      </c>
      <c r="X147" s="6" t="s">
        <v>642</v>
      </c>
      <c r="Y147" s="6" t="s">
        <v>642</v>
      </c>
      <c r="Z147" s="6">
        <v>0</v>
      </c>
      <c r="AA147" s="6">
        <v>0</v>
      </c>
      <c r="AB147" s="6">
        <v>1</v>
      </c>
      <c r="AC147" s="20">
        <v>0</v>
      </c>
      <c r="AD147" s="6">
        <v>0</v>
      </c>
      <c r="AF147" s="10" t="s">
        <v>434</v>
      </c>
      <c r="AG147" t="s">
        <v>642</v>
      </c>
      <c r="AH147" s="21"/>
      <c r="AI147" s="10">
        <v>1</v>
      </c>
      <c r="AJ147" s="6">
        <v>1</v>
      </c>
      <c r="AM147" s="6">
        <v>0</v>
      </c>
      <c r="AN147" s="6">
        <v>0</v>
      </c>
      <c r="AO147" s="6">
        <v>1</v>
      </c>
      <c r="AP147" s="6">
        <v>0</v>
      </c>
      <c r="AQ147" s="6">
        <v>0</v>
      </c>
      <c r="AR147" s="6">
        <v>0</v>
      </c>
      <c r="AS147" s="6">
        <v>1</v>
      </c>
      <c r="AT147" s="6">
        <v>0</v>
      </c>
      <c r="AU147" s="6">
        <v>0</v>
      </c>
      <c r="AV147" s="6">
        <v>0</v>
      </c>
      <c r="AW147" s="6">
        <v>1</v>
      </c>
      <c r="AX147" s="6">
        <v>0</v>
      </c>
      <c r="AY147" s="6">
        <v>0</v>
      </c>
      <c r="AZ147" s="6">
        <v>1</v>
      </c>
      <c r="BA147" s="6">
        <v>0</v>
      </c>
      <c r="BB147" s="6">
        <v>0</v>
      </c>
      <c r="BC147" s="6">
        <v>0</v>
      </c>
      <c r="BD147" s="6">
        <v>1</v>
      </c>
      <c r="BE147" s="6">
        <v>0</v>
      </c>
      <c r="BF147" s="6">
        <v>0</v>
      </c>
      <c r="BG147" s="6">
        <v>0</v>
      </c>
      <c r="BH147" s="6">
        <v>1</v>
      </c>
      <c r="BI147" s="6">
        <v>0</v>
      </c>
      <c r="BJ147" s="6">
        <v>0</v>
      </c>
      <c r="BK147" s="6">
        <v>0</v>
      </c>
      <c r="BL147" s="6">
        <v>0</v>
      </c>
      <c r="BM147" s="6">
        <v>1</v>
      </c>
      <c r="BN147" s="6">
        <f t="shared" si="6"/>
        <v>7</v>
      </c>
      <c r="BO147" s="3">
        <v>1</v>
      </c>
      <c r="BS147" s="3">
        <f t="shared" si="7"/>
        <v>7</v>
      </c>
      <c r="BT147" s="3">
        <v>1</v>
      </c>
    </row>
    <row r="148" spans="2:72" ht="39.75" customHeight="1" x14ac:dyDescent="0.25">
      <c r="B148" s="6">
        <v>61215</v>
      </c>
      <c r="D148" s="10" t="s">
        <v>436</v>
      </c>
      <c r="E148" s="16">
        <v>2923765</v>
      </c>
      <c r="F148" s="17" t="s">
        <v>437</v>
      </c>
      <c r="G148" s="9" t="s">
        <v>436</v>
      </c>
      <c r="H148" s="6" t="s">
        <v>4</v>
      </c>
      <c r="I148" s="6" t="s">
        <v>4</v>
      </c>
      <c r="J148" s="6" t="s">
        <v>4</v>
      </c>
      <c r="K148" s="7" t="s">
        <v>4</v>
      </c>
      <c r="L148" s="6" t="s">
        <v>3</v>
      </c>
      <c r="M148" s="6" t="s">
        <v>3</v>
      </c>
      <c r="N148" s="6" t="s">
        <v>4</v>
      </c>
      <c r="O148" s="32">
        <v>1</v>
      </c>
      <c r="R148" s="32">
        <v>1</v>
      </c>
      <c r="S148" s="6" t="s">
        <v>642</v>
      </c>
      <c r="V148" s="6" t="s">
        <v>73</v>
      </c>
      <c r="W148" s="6" t="s">
        <v>642</v>
      </c>
      <c r="X148" s="6" t="s">
        <v>642</v>
      </c>
      <c r="Y148" s="6" t="s">
        <v>642</v>
      </c>
      <c r="Z148" s="6">
        <v>0</v>
      </c>
      <c r="AA148" s="6">
        <v>0</v>
      </c>
      <c r="AB148" s="6">
        <v>1</v>
      </c>
      <c r="AC148" s="20">
        <v>0</v>
      </c>
      <c r="AD148" s="6">
        <v>0</v>
      </c>
      <c r="AF148" s="10" t="s">
        <v>436</v>
      </c>
      <c r="AG148" t="s">
        <v>642</v>
      </c>
      <c r="AH148" s="15"/>
      <c r="AI148" s="10">
        <v>1</v>
      </c>
      <c r="AJ148" s="6">
        <v>0</v>
      </c>
      <c r="AM148" s="6">
        <v>0</v>
      </c>
      <c r="AN148" s="6">
        <v>0</v>
      </c>
      <c r="AO148" s="6">
        <v>1</v>
      </c>
      <c r="AP148" s="6">
        <v>0</v>
      </c>
      <c r="AQ148" s="6">
        <v>0</v>
      </c>
      <c r="AR148" s="6">
        <v>0</v>
      </c>
      <c r="AS148" s="6">
        <v>1</v>
      </c>
      <c r="AT148" s="6">
        <v>0</v>
      </c>
      <c r="AU148" s="6">
        <v>0</v>
      </c>
      <c r="AV148" s="6">
        <v>0</v>
      </c>
      <c r="AW148" s="6">
        <v>1</v>
      </c>
      <c r="AX148" s="6">
        <v>0</v>
      </c>
      <c r="AY148" s="6">
        <v>0</v>
      </c>
      <c r="AZ148" s="6">
        <v>0</v>
      </c>
      <c r="BA148" s="6">
        <v>1</v>
      </c>
      <c r="BB148" s="6">
        <v>0</v>
      </c>
      <c r="BC148" s="6">
        <v>0</v>
      </c>
      <c r="BD148" s="6">
        <v>1</v>
      </c>
      <c r="BE148" s="6">
        <v>0</v>
      </c>
      <c r="BF148" s="6">
        <v>0</v>
      </c>
      <c r="BG148" s="6">
        <v>0</v>
      </c>
      <c r="BH148" s="6">
        <v>1</v>
      </c>
      <c r="BI148" s="6">
        <v>0</v>
      </c>
      <c r="BJ148" s="6">
        <v>0</v>
      </c>
      <c r="BK148" s="6">
        <v>0</v>
      </c>
      <c r="BL148" s="6">
        <v>0</v>
      </c>
      <c r="BM148" s="6">
        <v>1</v>
      </c>
      <c r="BN148" s="6">
        <f t="shared" si="6"/>
        <v>7</v>
      </c>
      <c r="BO148" s="3">
        <v>1</v>
      </c>
      <c r="BS148" s="3">
        <f t="shared" si="7"/>
        <v>7</v>
      </c>
      <c r="BT148" s="3">
        <v>1</v>
      </c>
    </row>
    <row r="149" spans="2:72" ht="24" customHeight="1" x14ac:dyDescent="0.25">
      <c r="B149" s="6">
        <v>61215</v>
      </c>
      <c r="D149" s="10" t="s">
        <v>438</v>
      </c>
      <c r="E149" s="16">
        <v>16052109</v>
      </c>
      <c r="F149" s="17" t="s">
        <v>439</v>
      </c>
      <c r="G149" s="9" t="s">
        <v>438</v>
      </c>
      <c r="H149" s="6" t="s">
        <v>3</v>
      </c>
      <c r="I149" s="6" t="s">
        <v>4</v>
      </c>
      <c r="J149" s="6" t="s">
        <v>2</v>
      </c>
      <c r="K149" s="6" t="s">
        <v>3</v>
      </c>
      <c r="L149" s="6" t="s">
        <v>3</v>
      </c>
      <c r="M149" s="6" t="s">
        <v>3</v>
      </c>
      <c r="N149" s="6" t="s">
        <v>3</v>
      </c>
      <c r="O149" s="32">
        <v>1</v>
      </c>
      <c r="R149" s="32">
        <v>1</v>
      </c>
      <c r="S149" s="6" t="s">
        <v>642</v>
      </c>
      <c r="V149" s="6" t="s">
        <v>73</v>
      </c>
      <c r="W149" s="6" t="s">
        <v>642</v>
      </c>
      <c r="X149" s="6" t="s">
        <v>642</v>
      </c>
      <c r="Y149" s="6" t="s">
        <v>642</v>
      </c>
      <c r="Z149" s="6">
        <v>1</v>
      </c>
      <c r="AA149" s="6">
        <v>0</v>
      </c>
      <c r="AB149" s="6">
        <v>1</v>
      </c>
      <c r="AC149" s="20">
        <v>0</v>
      </c>
      <c r="AD149" s="6">
        <v>1</v>
      </c>
      <c r="AF149" s="10" t="s">
        <v>438</v>
      </c>
      <c r="AG149" t="s">
        <v>642</v>
      </c>
      <c r="AH149" s="21">
        <v>16052109</v>
      </c>
      <c r="AI149" s="10">
        <v>1</v>
      </c>
      <c r="AJ149" s="6">
        <v>0</v>
      </c>
      <c r="AM149" s="6">
        <v>0</v>
      </c>
      <c r="AN149" s="6">
        <v>1</v>
      </c>
      <c r="AO149" s="6">
        <v>0</v>
      </c>
      <c r="AP149" s="6">
        <v>0</v>
      </c>
      <c r="AQ149" s="6">
        <v>0</v>
      </c>
      <c r="AR149" s="6">
        <v>0</v>
      </c>
      <c r="AS149" s="6">
        <v>1</v>
      </c>
      <c r="AT149" s="6">
        <v>0</v>
      </c>
      <c r="AU149" s="6">
        <v>1</v>
      </c>
      <c r="AV149" s="6">
        <v>0</v>
      </c>
      <c r="AW149" s="6">
        <v>0</v>
      </c>
      <c r="AX149" s="6">
        <v>0</v>
      </c>
      <c r="AY149" s="6">
        <v>0</v>
      </c>
      <c r="AZ149" s="6">
        <v>1</v>
      </c>
      <c r="BA149" s="6">
        <v>0</v>
      </c>
      <c r="BB149" s="6">
        <v>0</v>
      </c>
      <c r="BC149" s="6">
        <v>0</v>
      </c>
      <c r="BD149" s="6">
        <v>1</v>
      </c>
      <c r="BE149" s="6">
        <v>0</v>
      </c>
      <c r="BF149" s="6">
        <v>0</v>
      </c>
      <c r="BG149" s="6">
        <v>0</v>
      </c>
      <c r="BH149" s="6">
        <v>1</v>
      </c>
      <c r="BI149" s="6">
        <v>0</v>
      </c>
      <c r="BJ149" s="6">
        <v>0</v>
      </c>
      <c r="BK149" s="6">
        <v>0</v>
      </c>
      <c r="BL149" s="6">
        <v>1</v>
      </c>
      <c r="BM149" s="6">
        <v>0</v>
      </c>
      <c r="BN149" s="6">
        <f t="shared" si="6"/>
        <v>7</v>
      </c>
      <c r="BO149" s="3">
        <v>1</v>
      </c>
      <c r="BS149" s="3">
        <f t="shared" si="7"/>
        <v>7</v>
      </c>
      <c r="BT149" s="3">
        <v>1</v>
      </c>
    </row>
    <row r="150" spans="2:72" ht="24" customHeight="1" x14ac:dyDescent="0.25">
      <c r="B150" s="6">
        <v>61215</v>
      </c>
      <c r="D150" s="10" t="s">
        <v>440</v>
      </c>
      <c r="E150" s="16">
        <v>8725417</v>
      </c>
      <c r="F150" s="17" t="s">
        <v>441</v>
      </c>
      <c r="G150" s="9" t="s">
        <v>440</v>
      </c>
      <c r="H150" s="6" t="s">
        <v>3</v>
      </c>
      <c r="I150" s="6" t="s">
        <v>3</v>
      </c>
      <c r="J150" s="6" t="s">
        <v>4</v>
      </c>
      <c r="K150" s="6" t="s">
        <v>3</v>
      </c>
      <c r="L150" s="6" t="s">
        <v>3</v>
      </c>
      <c r="M150" s="6" t="s">
        <v>3</v>
      </c>
      <c r="N150" s="6" t="s">
        <v>3</v>
      </c>
      <c r="O150" s="32">
        <v>1</v>
      </c>
      <c r="R150" s="32">
        <v>1</v>
      </c>
      <c r="S150" s="6" t="s">
        <v>642</v>
      </c>
      <c r="V150" s="6" t="s">
        <v>73</v>
      </c>
      <c r="W150" s="6" t="s">
        <v>642</v>
      </c>
      <c r="X150" s="6" t="s">
        <v>642</v>
      </c>
      <c r="Y150" s="6" t="s">
        <v>642</v>
      </c>
      <c r="Z150" s="6">
        <v>1</v>
      </c>
      <c r="AA150" s="6">
        <v>0</v>
      </c>
      <c r="AB150" s="6">
        <v>1</v>
      </c>
      <c r="AC150" s="20">
        <v>0</v>
      </c>
      <c r="AD150" s="6">
        <v>1</v>
      </c>
      <c r="AF150" s="10" t="s">
        <v>440</v>
      </c>
      <c r="AG150" t="s">
        <v>642</v>
      </c>
      <c r="AH150" s="82">
        <v>8725417</v>
      </c>
      <c r="AI150" s="10">
        <v>1</v>
      </c>
      <c r="AJ150" s="6">
        <v>1</v>
      </c>
      <c r="AM150" s="6">
        <v>0</v>
      </c>
      <c r="AN150" s="6">
        <v>1</v>
      </c>
      <c r="AO150" s="6">
        <v>0</v>
      </c>
      <c r="AP150" s="6">
        <v>0</v>
      </c>
      <c r="AQ150" s="6">
        <v>0</v>
      </c>
      <c r="AR150" s="6">
        <v>1</v>
      </c>
      <c r="AS150" s="6">
        <v>0</v>
      </c>
      <c r="AT150" s="6">
        <v>0</v>
      </c>
      <c r="AU150" s="6">
        <v>0</v>
      </c>
      <c r="AV150" s="6">
        <v>0</v>
      </c>
      <c r="AW150" s="6">
        <v>1</v>
      </c>
      <c r="AX150" s="6">
        <v>0</v>
      </c>
      <c r="AY150" s="6">
        <v>0</v>
      </c>
      <c r="AZ150" s="6">
        <v>1</v>
      </c>
      <c r="BA150" s="6">
        <v>0</v>
      </c>
      <c r="BB150" s="6">
        <v>0</v>
      </c>
      <c r="BC150" s="6">
        <v>0</v>
      </c>
      <c r="BD150" s="6">
        <v>1</v>
      </c>
      <c r="BE150" s="6">
        <v>0</v>
      </c>
      <c r="BF150" s="6">
        <v>0</v>
      </c>
      <c r="BG150" s="6">
        <v>0</v>
      </c>
      <c r="BH150" s="6">
        <v>1</v>
      </c>
      <c r="BI150" s="6">
        <v>0</v>
      </c>
      <c r="BJ150" s="6">
        <v>0</v>
      </c>
      <c r="BK150" s="6">
        <v>0</v>
      </c>
      <c r="BL150" s="6">
        <v>1</v>
      </c>
      <c r="BM150" s="6">
        <v>0</v>
      </c>
      <c r="BN150" s="6">
        <f t="shared" si="6"/>
        <v>7</v>
      </c>
      <c r="BO150" s="3">
        <v>1</v>
      </c>
      <c r="BS150" s="3">
        <f t="shared" si="7"/>
        <v>7</v>
      </c>
      <c r="BT150" s="3">
        <v>1</v>
      </c>
    </row>
    <row r="151" spans="2:72" ht="33.75" customHeight="1" x14ac:dyDescent="0.25">
      <c r="B151" s="6">
        <v>61215</v>
      </c>
      <c r="D151" s="10" t="s">
        <v>442</v>
      </c>
      <c r="E151" s="16">
        <v>2182204</v>
      </c>
      <c r="F151" s="17" t="s">
        <v>443</v>
      </c>
      <c r="G151" s="9" t="s">
        <v>442</v>
      </c>
      <c r="H151" s="6" t="s">
        <v>4</v>
      </c>
      <c r="I151" s="6" t="s">
        <v>4</v>
      </c>
      <c r="J151" s="6" t="s">
        <v>4</v>
      </c>
      <c r="K151" s="6" t="s">
        <v>4</v>
      </c>
      <c r="L151" s="6" t="s">
        <v>3</v>
      </c>
      <c r="M151" s="6" t="s">
        <v>3</v>
      </c>
      <c r="N151" s="6" t="s">
        <v>4</v>
      </c>
      <c r="O151" s="32">
        <v>1</v>
      </c>
      <c r="R151" s="32">
        <v>1</v>
      </c>
      <c r="S151" s="6" t="s">
        <v>642</v>
      </c>
      <c r="V151" s="6" t="s">
        <v>73</v>
      </c>
      <c r="W151" s="6" t="s">
        <v>642</v>
      </c>
      <c r="X151" s="6" t="s">
        <v>642</v>
      </c>
      <c r="Y151" s="6" t="s">
        <v>642</v>
      </c>
      <c r="Z151" s="6">
        <v>0</v>
      </c>
      <c r="AA151" s="6">
        <v>0</v>
      </c>
      <c r="AB151" s="6">
        <v>1</v>
      </c>
      <c r="AC151" s="20">
        <v>0</v>
      </c>
      <c r="AD151" s="6">
        <v>0</v>
      </c>
      <c r="AF151" s="10" t="s">
        <v>442</v>
      </c>
      <c r="AG151" t="s">
        <v>642</v>
      </c>
      <c r="AH151" s="21"/>
      <c r="AI151" s="10">
        <v>1</v>
      </c>
      <c r="AJ151" s="6">
        <v>1</v>
      </c>
      <c r="AM151" s="6">
        <v>0</v>
      </c>
      <c r="AN151" s="6">
        <v>0</v>
      </c>
      <c r="AO151" s="6">
        <v>1</v>
      </c>
      <c r="AP151" s="6">
        <v>0</v>
      </c>
      <c r="AQ151" s="6">
        <v>0</v>
      </c>
      <c r="AR151" s="6">
        <v>0</v>
      </c>
      <c r="AS151" s="6">
        <v>1</v>
      </c>
      <c r="AT151" s="6">
        <v>0</v>
      </c>
      <c r="AU151" s="6">
        <v>0</v>
      </c>
      <c r="AV151" s="6">
        <v>0</v>
      </c>
      <c r="AW151" s="6">
        <v>1</v>
      </c>
      <c r="AX151" s="6">
        <v>0</v>
      </c>
      <c r="AY151" s="6">
        <v>0</v>
      </c>
      <c r="AZ151" s="6">
        <v>0</v>
      </c>
      <c r="BA151" s="6">
        <v>1</v>
      </c>
      <c r="BB151" s="6">
        <v>0</v>
      </c>
      <c r="BC151" s="6">
        <v>0</v>
      </c>
      <c r="BD151" s="6">
        <v>1</v>
      </c>
      <c r="BE151" s="6">
        <v>0</v>
      </c>
      <c r="BF151" s="6">
        <v>0</v>
      </c>
      <c r="BG151" s="6">
        <v>0</v>
      </c>
      <c r="BH151" s="6">
        <v>1</v>
      </c>
      <c r="BI151" s="6">
        <v>0</v>
      </c>
      <c r="BJ151" s="6">
        <v>0</v>
      </c>
      <c r="BK151" s="6">
        <v>0</v>
      </c>
      <c r="BL151" s="6">
        <v>0</v>
      </c>
      <c r="BM151" s="6">
        <v>1</v>
      </c>
      <c r="BN151" s="6">
        <f t="shared" si="6"/>
        <v>7</v>
      </c>
      <c r="BO151" s="3">
        <v>1</v>
      </c>
      <c r="BS151" s="3">
        <f t="shared" si="7"/>
        <v>7</v>
      </c>
      <c r="BT151" s="3">
        <v>1</v>
      </c>
    </row>
    <row r="152" spans="2:72" ht="24" customHeight="1" x14ac:dyDescent="0.25">
      <c r="B152" s="6">
        <v>61215</v>
      </c>
      <c r="D152" s="15" t="s">
        <v>444</v>
      </c>
      <c r="E152" s="16">
        <v>23237605</v>
      </c>
      <c r="F152" s="17" t="s">
        <v>445</v>
      </c>
      <c r="G152" s="9" t="s">
        <v>444</v>
      </c>
      <c r="H152" s="6" t="s">
        <v>3</v>
      </c>
      <c r="I152" s="6" t="s">
        <v>4</v>
      </c>
      <c r="J152" s="6" t="s">
        <v>3</v>
      </c>
      <c r="K152" s="6" t="s">
        <v>3</v>
      </c>
      <c r="L152" s="6" t="s">
        <v>3</v>
      </c>
      <c r="M152" s="6" t="s">
        <v>3</v>
      </c>
      <c r="N152" s="6" t="s">
        <v>4</v>
      </c>
      <c r="O152" s="32">
        <v>1</v>
      </c>
      <c r="R152" s="32">
        <v>1</v>
      </c>
      <c r="S152" s="6" t="s">
        <v>642</v>
      </c>
      <c r="V152" s="6" t="s">
        <v>73</v>
      </c>
      <c r="W152" s="6" t="s">
        <v>642</v>
      </c>
      <c r="X152" s="6" t="s">
        <v>642</v>
      </c>
      <c r="Y152" s="6" t="s">
        <v>642</v>
      </c>
      <c r="Z152" s="6">
        <v>0</v>
      </c>
      <c r="AA152" s="6">
        <v>0</v>
      </c>
      <c r="AB152" s="6">
        <v>1</v>
      </c>
      <c r="AC152" s="20">
        <v>0</v>
      </c>
      <c r="AD152" s="6">
        <v>0</v>
      </c>
      <c r="AF152" s="10" t="s">
        <v>444</v>
      </c>
      <c r="AG152" t="s">
        <v>642</v>
      </c>
      <c r="AI152" s="10">
        <v>1</v>
      </c>
      <c r="AJ152" s="6">
        <v>0</v>
      </c>
      <c r="AM152" s="6">
        <v>0</v>
      </c>
      <c r="AN152" s="6">
        <v>1</v>
      </c>
      <c r="AO152" s="6">
        <v>0</v>
      </c>
      <c r="AP152" s="6">
        <v>0</v>
      </c>
      <c r="AQ152" s="6">
        <v>0</v>
      </c>
      <c r="AR152" s="6">
        <v>0</v>
      </c>
      <c r="AS152" s="6">
        <v>1</v>
      </c>
      <c r="AT152" s="6">
        <v>0</v>
      </c>
      <c r="AU152" s="6">
        <v>0</v>
      </c>
      <c r="AV152" s="6">
        <v>1</v>
      </c>
      <c r="AW152" s="6">
        <v>0</v>
      </c>
      <c r="AX152" s="6">
        <v>0</v>
      </c>
      <c r="AY152" s="6">
        <v>0</v>
      </c>
      <c r="AZ152" s="6">
        <v>1</v>
      </c>
      <c r="BA152" s="6">
        <v>0</v>
      </c>
      <c r="BB152" s="6">
        <v>0</v>
      </c>
      <c r="BC152" s="6">
        <v>0</v>
      </c>
      <c r="BD152" s="6">
        <v>1</v>
      </c>
      <c r="BE152" s="6">
        <v>0</v>
      </c>
      <c r="BF152" s="6">
        <v>0</v>
      </c>
      <c r="BG152" s="6">
        <v>0</v>
      </c>
      <c r="BH152" s="6">
        <v>1</v>
      </c>
      <c r="BI152" s="6">
        <v>0</v>
      </c>
      <c r="BJ152" s="6">
        <v>0</v>
      </c>
      <c r="BK152" s="6">
        <v>0</v>
      </c>
      <c r="BL152" s="6">
        <v>0</v>
      </c>
      <c r="BM152" s="6">
        <v>1</v>
      </c>
      <c r="BN152" s="6">
        <f t="shared" si="6"/>
        <v>7</v>
      </c>
      <c r="BO152" s="3">
        <v>1</v>
      </c>
      <c r="BS152" s="3">
        <f t="shared" si="7"/>
        <v>7</v>
      </c>
      <c r="BT152" s="3">
        <v>1</v>
      </c>
    </row>
    <row r="153" spans="2:72" ht="24" customHeight="1" x14ac:dyDescent="0.25">
      <c r="B153" s="6">
        <v>61215</v>
      </c>
      <c r="D153" s="10" t="s">
        <v>446</v>
      </c>
      <c r="E153" s="16">
        <v>14633533</v>
      </c>
      <c r="F153" s="17" t="s">
        <v>447</v>
      </c>
      <c r="G153" s="9" t="s">
        <v>446</v>
      </c>
      <c r="H153" s="6" t="s">
        <v>4</v>
      </c>
      <c r="I153" s="6" t="s">
        <v>4</v>
      </c>
      <c r="J153" s="6" t="s">
        <v>4</v>
      </c>
      <c r="K153" s="6" t="s">
        <v>4</v>
      </c>
      <c r="L153" s="6" t="s">
        <v>3</v>
      </c>
      <c r="M153" s="6" t="s">
        <v>3</v>
      </c>
      <c r="N153" s="6" t="s">
        <v>4</v>
      </c>
      <c r="O153" s="32">
        <v>1</v>
      </c>
      <c r="R153" s="32">
        <v>1</v>
      </c>
      <c r="S153" s="6" t="s">
        <v>642</v>
      </c>
      <c r="V153" s="6" t="s">
        <v>73</v>
      </c>
      <c r="W153" s="6" t="s">
        <v>642</v>
      </c>
      <c r="X153" s="6" t="s">
        <v>642</v>
      </c>
      <c r="Y153" s="6" t="s">
        <v>642</v>
      </c>
      <c r="Z153" s="6">
        <v>0</v>
      </c>
      <c r="AA153" s="6">
        <v>0</v>
      </c>
      <c r="AB153" s="6">
        <v>1</v>
      </c>
      <c r="AC153" s="20">
        <v>0</v>
      </c>
      <c r="AD153" s="6">
        <v>0</v>
      </c>
      <c r="AF153" s="10" t="s">
        <v>446</v>
      </c>
      <c r="AG153" t="s">
        <v>642</v>
      </c>
      <c r="AI153" s="6">
        <v>1</v>
      </c>
      <c r="AJ153" s="6">
        <v>0</v>
      </c>
      <c r="AM153" s="6">
        <v>0</v>
      </c>
      <c r="AN153" s="6">
        <v>0</v>
      </c>
      <c r="AO153" s="6">
        <v>1</v>
      </c>
      <c r="AP153" s="6">
        <v>0</v>
      </c>
      <c r="AQ153" s="6">
        <v>0</v>
      </c>
      <c r="AR153" s="6">
        <v>0</v>
      </c>
      <c r="AS153" s="6">
        <v>1</v>
      </c>
      <c r="AT153" s="6">
        <v>0</v>
      </c>
      <c r="AU153" s="6">
        <v>0</v>
      </c>
      <c r="AV153" s="6">
        <v>0</v>
      </c>
      <c r="AW153" s="6">
        <v>1</v>
      </c>
      <c r="AX153" s="6">
        <v>0</v>
      </c>
      <c r="AY153" s="6">
        <v>0</v>
      </c>
      <c r="AZ153" s="6">
        <v>0</v>
      </c>
      <c r="BA153" s="6">
        <v>1</v>
      </c>
      <c r="BB153" s="6">
        <v>0</v>
      </c>
      <c r="BC153" s="6">
        <v>0</v>
      </c>
      <c r="BD153" s="6">
        <v>1</v>
      </c>
      <c r="BE153" s="6">
        <v>0</v>
      </c>
      <c r="BF153" s="6">
        <v>0</v>
      </c>
      <c r="BG153" s="6">
        <v>0</v>
      </c>
      <c r="BH153" s="6">
        <v>1</v>
      </c>
      <c r="BI153" s="6">
        <v>0</v>
      </c>
      <c r="BJ153" s="6">
        <v>0</v>
      </c>
      <c r="BK153" s="6">
        <v>0</v>
      </c>
      <c r="BL153" s="6">
        <v>0</v>
      </c>
      <c r="BM153" s="6">
        <v>1</v>
      </c>
      <c r="BN153" s="6">
        <f t="shared" si="6"/>
        <v>7</v>
      </c>
      <c r="BO153" s="3">
        <v>1</v>
      </c>
      <c r="BS153" s="3">
        <f t="shared" si="7"/>
        <v>7</v>
      </c>
      <c r="BT153" s="3">
        <v>1</v>
      </c>
    </row>
    <row r="154" spans="2:72" ht="24" customHeight="1" x14ac:dyDescent="0.25">
      <c r="B154" s="6">
        <v>61215</v>
      </c>
      <c r="D154" s="10" t="s">
        <v>448</v>
      </c>
      <c r="E154" s="16">
        <v>15087615</v>
      </c>
      <c r="F154" s="17" t="s">
        <v>449</v>
      </c>
      <c r="G154" s="9" t="s">
        <v>448</v>
      </c>
      <c r="H154" s="6" t="s">
        <v>4</v>
      </c>
      <c r="I154" s="6" t="s">
        <v>4</v>
      </c>
      <c r="J154" s="6" t="s">
        <v>2</v>
      </c>
      <c r="K154" s="6" t="s">
        <v>4</v>
      </c>
      <c r="L154" s="6" t="s">
        <v>3</v>
      </c>
      <c r="M154" s="6" t="s">
        <v>3</v>
      </c>
      <c r="N154" s="6" t="s">
        <v>4</v>
      </c>
      <c r="O154" s="32">
        <v>1</v>
      </c>
      <c r="R154" s="32">
        <v>1</v>
      </c>
      <c r="S154" s="6" t="s">
        <v>642</v>
      </c>
      <c r="V154" s="6" t="s">
        <v>73</v>
      </c>
      <c r="W154" s="6" t="s">
        <v>642</v>
      </c>
      <c r="X154" s="6" t="s">
        <v>642</v>
      </c>
      <c r="Y154" s="6" t="s">
        <v>642</v>
      </c>
      <c r="Z154" s="6">
        <v>0</v>
      </c>
      <c r="AA154" s="6">
        <v>1</v>
      </c>
      <c r="AB154" s="6">
        <v>1</v>
      </c>
      <c r="AC154" s="20">
        <v>0</v>
      </c>
      <c r="AD154" s="6">
        <v>0</v>
      </c>
      <c r="AF154" s="10" t="s">
        <v>448</v>
      </c>
      <c r="AG154" t="s">
        <v>642</v>
      </c>
      <c r="AI154" s="10">
        <v>1</v>
      </c>
      <c r="AJ154" s="6">
        <v>0</v>
      </c>
      <c r="AM154" s="6">
        <v>0</v>
      </c>
      <c r="AN154" s="6">
        <v>0</v>
      </c>
      <c r="AO154" s="6">
        <v>1</v>
      </c>
      <c r="AP154" s="6">
        <v>0</v>
      </c>
      <c r="AQ154" s="6">
        <v>0</v>
      </c>
      <c r="AR154" s="6">
        <v>0</v>
      </c>
      <c r="AS154" s="6">
        <v>1</v>
      </c>
      <c r="AT154" s="6">
        <v>0</v>
      </c>
      <c r="AU154" s="6">
        <v>1</v>
      </c>
      <c r="AV154" s="6">
        <v>0</v>
      </c>
      <c r="AW154" s="6">
        <v>0</v>
      </c>
      <c r="AX154" s="6">
        <v>0</v>
      </c>
      <c r="AY154" s="6">
        <v>0</v>
      </c>
      <c r="AZ154" s="6">
        <v>0</v>
      </c>
      <c r="BA154" s="6">
        <v>1</v>
      </c>
      <c r="BB154" s="6">
        <v>0</v>
      </c>
      <c r="BC154" s="6">
        <v>0</v>
      </c>
      <c r="BD154" s="6">
        <v>1</v>
      </c>
      <c r="BE154" s="6">
        <v>0</v>
      </c>
      <c r="BF154" s="6">
        <v>0</v>
      </c>
      <c r="BG154" s="6">
        <v>0</v>
      </c>
      <c r="BH154" s="6">
        <v>1</v>
      </c>
      <c r="BI154" s="6">
        <v>0</v>
      </c>
      <c r="BJ154" s="6">
        <v>0</v>
      </c>
      <c r="BK154" s="6">
        <v>0</v>
      </c>
      <c r="BL154" s="6">
        <v>0</v>
      </c>
      <c r="BM154" s="6">
        <v>1</v>
      </c>
      <c r="BN154" s="6">
        <f t="shared" si="6"/>
        <v>7</v>
      </c>
      <c r="BO154" s="3">
        <v>1</v>
      </c>
      <c r="BS154" s="3">
        <f t="shared" si="7"/>
        <v>7</v>
      </c>
      <c r="BT154" s="3">
        <v>1</v>
      </c>
    </row>
    <row r="155" spans="2:72" ht="24" customHeight="1" x14ac:dyDescent="0.25">
      <c r="B155" s="6">
        <v>61215</v>
      </c>
      <c r="D155" s="10" t="s">
        <v>450</v>
      </c>
      <c r="E155" s="16">
        <v>11782323</v>
      </c>
      <c r="F155" s="17" t="s">
        <v>451</v>
      </c>
      <c r="G155" s="9" t="s">
        <v>450</v>
      </c>
      <c r="H155" s="6" t="s">
        <v>3</v>
      </c>
      <c r="I155" s="28" t="s">
        <v>89</v>
      </c>
      <c r="J155" s="6" t="s">
        <v>2</v>
      </c>
      <c r="K155" s="6" t="s">
        <v>3</v>
      </c>
      <c r="L155" s="6" t="s">
        <v>3</v>
      </c>
      <c r="M155" s="6" t="s">
        <v>3</v>
      </c>
      <c r="N155" s="6" t="s">
        <v>3</v>
      </c>
      <c r="O155" s="32">
        <v>1</v>
      </c>
      <c r="R155" s="32">
        <v>1</v>
      </c>
      <c r="S155" s="6" t="s">
        <v>642</v>
      </c>
      <c r="T155" s="32">
        <v>1</v>
      </c>
      <c r="U155" s="32">
        <v>0</v>
      </c>
      <c r="V155" s="6" t="s">
        <v>73</v>
      </c>
      <c r="W155" s="6" t="s">
        <v>642</v>
      </c>
      <c r="X155" s="6" t="s">
        <v>642</v>
      </c>
      <c r="Y155" s="6" t="s">
        <v>642</v>
      </c>
      <c r="Z155" s="6">
        <v>1</v>
      </c>
      <c r="AA155" s="6">
        <v>0</v>
      </c>
      <c r="AB155" s="6">
        <v>1</v>
      </c>
      <c r="AC155" s="20">
        <v>0</v>
      </c>
      <c r="AD155" s="6">
        <v>1</v>
      </c>
      <c r="AF155" s="10" t="s">
        <v>450</v>
      </c>
      <c r="AG155" t="s">
        <v>642</v>
      </c>
      <c r="AH155" s="7">
        <v>11782323</v>
      </c>
      <c r="AI155" s="10">
        <v>1</v>
      </c>
      <c r="AJ155" s="6">
        <v>0</v>
      </c>
      <c r="AM155" s="6">
        <v>0</v>
      </c>
      <c r="AN155" s="6">
        <v>1</v>
      </c>
      <c r="AO155" s="6">
        <v>0</v>
      </c>
      <c r="AP155" s="6">
        <v>0</v>
      </c>
      <c r="AQ155" s="6">
        <v>0</v>
      </c>
      <c r="AR155" s="28">
        <v>1</v>
      </c>
      <c r="AS155" s="28">
        <v>0</v>
      </c>
      <c r="AT155" s="6">
        <v>0</v>
      </c>
      <c r="AU155" s="6">
        <v>1</v>
      </c>
      <c r="AV155" s="6">
        <v>0</v>
      </c>
      <c r="AW155" s="6">
        <v>0</v>
      </c>
      <c r="AX155" s="6">
        <v>0</v>
      </c>
      <c r="AY155" s="6">
        <v>0</v>
      </c>
      <c r="AZ155" s="6">
        <v>1</v>
      </c>
      <c r="BA155" s="6">
        <v>0</v>
      </c>
      <c r="BB155" s="6">
        <v>0</v>
      </c>
      <c r="BC155" s="6">
        <v>0</v>
      </c>
      <c r="BD155" s="6">
        <v>1</v>
      </c>
      <c r="BE155" s="6">
        <v>0</v>
      </c>
      <c r="BF155" s="6">
        <v>0</v>
      </c>
      <c r="BG155" s="6">
        <v>0</v>
      </c>
      <c r="BH155" s="6">
        <v>1</v>
      </c>
      <c r="BI155" s="6">
        <v>0</v>
      </c>
      <c r="BJ155" s="6">
        <v>0</v>
      </c>
      <c r="BK155" s="6">
        <v>0</v>
      </c>
      <c r="BL155" s="6">
        <v>1</v>
      </c>
      <c r="BM155" s="6">
        <v>0</v>
      </c>
      <c r="BN155" s="6">
        <f t="shared" si="6"/>
        <v>7</v>
      </c>
      <c r="BO155" s="3">
        <v>1</v>
      </c>
      <c r="BP155" s="31" t="s">
        <v>453</v>
      </c>
      <c r="BS155" s="3">
        <f t="shared" si="7"/>
        <v>7</v>
      </c>
      <c r="BT155" s="3">
        <v>1</v>
      </c>
    </row>
    <row r="156" spans="2:72" ht="24" customHeight="1" x14ac:dyDescent="0.25">
      <c r="B156" s="6">
        <v>61215</v>
      </c>
      <c r="D156" s="10" t="s">
        <v>454</v>
      </c>
      <c r="E156" s="16">
        <v>11407289</v>
      </c>
      <c r="F156" s="17" t="s">
        <v>455</v>
      </c>
      <c r="G156" s="9" t="s">
        <v>454</v>
      </c>
      <c r="H156" s="6" t="s">
        <v>4</v>
      </c>
      <c r="I156" s="6" t="s">
        <v>4</v>
      </c>
      <c r="J156" s="6" t="s">
        <v>4</v>
      </c>
      <c r="K156" s="6" t="s">
        <v>4</v>
      </c>
      <c r="L156" s="6" t="s">
        <v>3</v>
      </c>
      <c r="M156" s="6" t="s">
        <v>3</v>
      </c>
      <c r="N156" s="6" t="s">
        <v>4</v>
      </c>
      <c r="O156" s="32">
        <v>1</v>
      </c>
      <c r="R156" s="32">
        <v>1</v>
      </c>
      <c r="S156" s="6" t="s">
        <v>642</v>
      </c>
      <c r="V156" s="6" t="s">
        <v>73</v>
      </c>
      <c r="W156" s="6" t="s">
        <v>642</v>
      </c>
      <c r="X156" s="6" t="s">
        <v>642</v>
      </c>
      <c r="Y156" s="6" t="s">
        <v>642</v>
      </c>
      <c r="Z156" s="6">
        <v>0</v>
      </c>
      <c r="AA156" s="6">
        <v>0</v>
      </c>
      <c r="AB156" s="6">
        <v>1</v>
      </c>
      <c r="AC156" s="20">
        <v>0</v>
      </c>
      <c r="AD156" s="6">
        <v>0</v>
      </c>
      <c r="AF156" s="10" t="s">
        <v>454</v>
      </c>
      <c r="AG156" t="s">
        <v>642</v>
      </c>
      <c r="AH156" s="21"/>
      <c r="AI156" s="10">
        <v>1</v>
      </c>
      <c r="AJ156" s="6">
        <v>1</v>
      </c>
      <c r="AM156" s="6">
        <v>0</v>
      </c>
      <c r="AN156" s="6">
        <v>0</v>
      </c>
      <c r="AO156" s="6">
        <v>1</v>
      </c>
      <c r="AP156" s="6">
        <v>0</v>
      </c>
      <c r="AQ156" s="6">
        <v>0</v>
      </c>
      <c r="AR156" s="6">
        <v>0</v>
      </c>
      <c r="AS156" s="6">
        <v>1</v>
      </c>
      <c r="AT156" s="6">
        <v>0</v>
      </c>
      <c r="AU156" s="6">
        <v>0</v>
      </c>
      <c r="AV156" s="6">
        <v>0</v>
      </c>
      <c r="AW156" s="6">
        <v>1</v>
      </c>
      <c r="AX156" s="6">
        <v>0</v>
      </c>
      <c r="AY156" s="6">
        <v>0</v>
      </c>
      <c r="AZ156" s="6">
        <v>0</v>
      </c>
      <c r="BA156" s="6">
        <v>1</v>
      </c>
      <c r="BB156" s="6">
        <v>0</v>
      </c>
      <c r="BC156" s="6">
        <v>0</v>
      </c>
      <c r="BD156" s="6">
        <v>1</v>
      </c>
      <c r="BE156" s="6">
        <v>0</v>
      </c>
      <c r="BF156" s="6">
        <v>0</v>
      </c>
      <c r="BG156" s="6">
        <v>0</v>
      </c>
      <c r="BH156" s="6">
        <v>1</v>
      </c>
      <c r="BI156" s="6">
        <v>0</v>
      </c>
      <c r="BJ156" s="6">
        <v>0</v>
      </c>
      <c r="BK156" s="6">
        <v>0</v>
      </c>
      <c r="BL156" s="6">
        <v>0</v>
      </c>
      <c r="BM156" s="6">
        <v>1</v>
      </c>
      <c r="BN156" s="6">
        <f t="shared" ref="BN156:BN161" si="8">SUM(AM156:BM156)</f>
        <v>7</v>
      </c>
      <c r="BO156" s="3">
        <v>1</v>
      </c>
      <c r="BS156" s="3">
        <f t="shared" si="7"/>
        <v>7</v>
      </c>
      <c r="BT156" s="3">
        <v>1</v>
      </c>
    </row>
    <row r="157" spans="2:72" ht="24" customHeight="1" x14ac:dyDescent="0.25">
      <c r="B157" s="6">
        <v>61215</v>
      </c>
      <c r="D157" s="10" t="s">
        <v>456</v>
      </c>
      <c r="E157" s="16" t="s">
        <v>392</v>
      </c>
      <c r="F157" s="17" t="s">
        <v>457</v>
      </c>
      <c r="G157" s="9" t="s">
        <v>456</v>
      </c>
      <c r="H157" s="6" t="s">
        <v>4</v>
      </c>
      <c r="I157" s="6" t="s">
        <v>4</v>
      </c>
      <c r="J157" s="6" t="s">
        <v>4</v>
      </c>
      <c r="K157" s="6" t="s">
        <v>4</v>
      </c>
      <c r="L157" s="6" t="s">
        <v>3</v>
      </c>
      <c r="M157" s="6" t="s">
        <v>3</v>
      </c>
      <c r="N157" s="6" t="s">
        <v>4</v>
      </c>
      <c r="O157" s="32">
        <v>1</v>
      </c>
      <c r="R157" s="32">
        <v>1</v>
      </c>
      <c r="S157" s="6" t="s">
        <v>642</v>
      </c>
      <c r="V157" s="6" t="s">
        <v>73</v>
      </c>
      <c r="W157" s="6" t="s">
        <v>642</v>
      </c>
      <c r="X157" s="6" t="s">
        <v>642</v>
      </c>
      <c r="Y157" s="6" t="s">
        <v>642</v>
      </c>
      <c r="Z157" s="6">
        <v>0</v>
      </c>
      <c r="AA157" s="6">
        <v>0</v>
      </c>
      <c r="AB157" s="6">
        <v>0</v>
      </c>
      <c r="AC157" s="20">
        <v>1</v>
      </c>
      <c r="AD157" s="6">
        <v>0</v>
      </c>
      <c r="AF157" s="10" t="s">
        <v>456</v>
      </c>
      <c r="AG157" t="s">
        <v>642</v>
      </c>
      <c r="AI157" s="10">
        <v>1</v>
      </c>
      <c r="AJ157" s="6">
        <v>0</v>
      </c>
      <c r="AM157" s="6">
        <v>0</v>
      </c>
      <c r="AN157" s="6">
        <v>0</v>
      </c>
      <c r="AO157" s="6">
        <v>1</v>
      </c>
      <c r="AP157" s="6">
        <v>0</v>
      </c>
      <c r="AQ157" s="6">
        <v>0</v>
      </c>
      <c r="AR157" s="6">
        <v>0</v>
      </c>
      <c r="AS157" s="6">
        <v>1</v>
      </c>
      <c r="AT157" s="6">
        <v>0</v>
      </c>
      <c r="AU157" s="6">
        <v>0</v>
      </c>
      <c r="AV157" s="6">
        <v>0</v>
      </c>
      <c r="AW157" s="6">
        <v>1</v>
      </c>
      <c r="AX157" s="6">
        <v>0</v>
      </c>
      <c r="AY157" s="6">
        <v>0</v>
      </c>
      <c r="AZ157" s="6">
        <v>0</v>
      </c>
      <c r="BA157" s="6">
        <v>1</v>
      </c>
      <c r="BB157" s="6">
        <v>0</v>
      </c>
      <c r="BC157" s="6">
        <v>0</v>
      </c>
      <c r="BD157" s="6">
        <v>1</v>
      </c>
      <c r="BE157" s="6">
        <v>0</v>
      </c>
      <c r="BF157" s="6">
        <v>0</v>
      </c>
      <c r="BG157" s="6">
        <v>0</v>
      </c>
      <c r="BH157" s="6">
        <v>1</v>
      </c>
      <c r="BI157" s="6">
        <v>0</v>
      </c>
      <c r="BJ157" s="6">
        <v>0</v>
      </c>
      <c r="BK157" s="6">
        <v>0</v>
      </c>
      <c r="BL157" s="6">
        <v>0</v>
      </c>
      <c r="BM157" s="6">
        <v>1</v>
      </c>
      <c r="BN157" s="6">
        <f t="shared" si="8"/>
        <v>7</v>
      </c>
      <c r="BO157" s="3">
        <v>1</v>
      </c>
      <c r="BS157" s="3">
        <f t="shared" si="7"/>
        <v>7</v>
      </c>
      <c r="BT157" s="3">
        <v>1</v>
      </c>
    </row>
    <row r="158" spans="2:72" ht="36.75" customHeight="1" x14ac:dyDescent="0.25">
      <c r="B158" s="6">
        <v>61215</v>
      </c>
      <c r="D158" s="10" t="s">
        <v>458</v>
      </c>
      <c r="E158" s="16">
        <v>12538365</v>
      </c>
      <c r="F158" s="17" t="s">
        <v>459</v>
      </c>
      <c r="G158" s="9" t="s">
        <v>458</v>
      </c>
      <c r="H158" s="6" t="s">
        <v>3</v>
      </c>
      <c r="I158" s="6" t="s">
        <v>4</v>
      </c>
      <c r="J158" s="6" t="s">
        <v>2</v>
      </c>
      <c r="K158" s="6" t="s">
        <v>3</v>
      </c>
      <c r="L158" s="6" t="s">
        <v>3</v>
      </c>
      <c r="M158" s="6" t="s">
        <v>3</v>
      </c>
      <c r="N158" s="6" t="s">
        <v>3</v>
      </c>
      <c r="O158" s="32">
        <v>1</v>
      </c>
      <c r="R158" s="32">
        <v>1</v>
      </c>
      <c r="S158" s="6" t="s">
        <v>642</v>
      </c>
      <c r="V158" s="6" t="s">
        <v>73</v>
      </c>
      <c r="W158" s="6" t="s">
        <v>642</v>
      </c>
      <c r="X158" s="6" t="s">
        <v>642</v>
      </c>
      <c r="Y158" s="6" t="s">
        <v>642</v>
      </c>
      <c r="Z158" s="6">
        <v>1</v>
      </c>
      <c r="AA158" s="6">
        <v>0</v>
      </c>
      <c r="AB158" s="6">
        <v>1</v>
      </c>
      <c r="AC158" s="20">
        <v>0</v>
      </c>
      <c r="AD158" s="6">
        <v>1</v>
      </c>
      <c r="AF158" s="10" t="s">
        <v>458</v>
      </c>
      <c r="AG158" t="s">
        <v>642</v>
      </c>
      <c r="AH158" s="7">
        <v>12538365</v>
      </c>
      <c r="AI158" s="10">
        <v>0</v>
      </c>
      <c r="AJ158" s="6">
        <v>0</v>
      </c>
      <c r="AM158" s="6">
        <v>0</v>
      </c>
      <c r="AN158" s="6">
        <v>1</v>
      </c>
      <c r="AO158" s="6">
        <v>0</v>
      </c>
      <c r="AP158" s="6">
        <v>0</v>
      </c>
      <c r="AQ158" s="6">
        <v>0</v>
      </c>
      <c r="AR158" s="6">
        <v>0</v>
      </c>
      <c r="AS158" s="6">
        <v>1</v>
      </c>
      <c r="AT158" s="6">
        <v>0</v>
      </c>
      <c r="AU158" s="6">
        <v>1</v>
      </c>
      <c r="AV158" s="6">
        <v>0</v>
      </c>
      <c r="AW158" s="6">
        <v>0</v>
      </c>
      <c r="AX158" s="6">
        <v>0</v>
      </c>
      <c r="AY158" s="6">
        <v>0</v>
      </c>
      <c r="AZ158" s="6">
        <v>1</v>
      </c>
      <c r="BA158" s="6">
        <v>0</v>
      </c>
      <c r="BB158" s="6">
        <v>0</v>
      </c>
      <c r="BC158" s="6">
        <v>0</v>
      </c>
      <c r="BD158" s="6">
        <v>1</v>
      </c>
      <c r="BE158" s="6">
        <v>0</v>
      </c>
      <c r="BF158" s="6">
        <v>0</v>
      </c>
      <c r="BG158" s="6">
        <v>0</v>
      </c>
      <c r="BH158" s="6">
        <v>1</v>
      </c>
      <c r="BI158" s="6">
        <v>0</v>
      </c>
      <c r="BJ158" s="6">
        <v>0</v>
      </c>
      <c r="BK158" s="6">
        <v>0</v>
      </c>
      <c r="BL158" s="6">
        <v>1</v>
      </c>
      <c r="BM158" s="6">
        <v>0</v>
      </c>
      <c r="BN158" s="6">
        <f t="shared" si="8"/>
        <v>7</v>
      </c>
      <c r="BO158" s="3">
        <v>1</v>
      </c>
      <c r="BS158" s="3">
        <f t="shared" si="7"/>
        <v>7</v>
      </c>
      <c r="BT158" s="3">
        <v>1</v>
      </c>
    </row>
    <row r="159" spans="2:72" ht="24" customHeight="1" x14ac:dyDescent="0.25">
      <c r="B159" s="6">
        <v>61215</v>
      </c>
      <c r="D159" s="10" t="s">
        <v>460</v>
      </c>
      <c r="E159" s="16">
        <v>22340221</v>
      </c>
      <c r="F159" s="17" t="s">
        <v>461</v>
      </c>
      <c r="G159" s="9" t="s">
        <v>460</v>
      </c>
      <c r="H159" s="6" t="s">
        <v>2</v>
      </c>
      <c r="I159" s="6" t="s">
        <v>4</v>
      </c>
      <c r="J159" s="6" t="s">
        <v>2</v>
      </c>
      <c r="K159" s="6" t="s">
        <v>3</v>
      </c>
      <c r="L159" s="6" t="s">
        <v>3</v>
      </c>
      <c r="M159" s="6" t="s">
        <v>3</v>
      </c>
      <c r="N159" s="6" t="s">
        <v>3</v>
      </c>
      <c r="O159" s="32">
        <v>1</v>
      </c>
      <c r="R159" s="32">
        <v>1</v>
      </c>
      <c r="S159" s="6" t="s">
        <v>642</v>
      </c>
      <c r="V159" s="6" t="s">
        <v>73</v>
      </c>
      <c r="W159" s="6" t="s">
        <v>642</v>
      </c>
      <c r="X159" s="6" t="s">
        <v>642</v>
      </c>
      <c r="Y159" s="6" t="s">
        <v>642</v>
      </c>
      <c r="Z159" s="6">
        <v>1</v>
      </c>
      <c r="AA159" s="6">
        <v>0</v>
      </c>
      <c r="AB159" s="6">
        <v>1</v>
      </c>
      <c r="AC159" s="20">
        <v>0</v>
      </c>
      <c r="AD159" s="6">
        <v>1</v>
      </c>
      <c r="AE159" s="6" t="s">
        <v>462</v>
      </c>
      <c r="AF159" s="10" t="s">
        <v>460</v>
      </c>
      <c r="AG159" t="s">
        <v>642</v>
      </c>
      <c r="AH159" s="21">
        <v>22340221</v>
      </c>
      <c r="AI159" s="10">
        <v>1</v>
      </c>
      <c r="AJ159" s="6">
        <v>1</v>
      </c>
      <c r="AM159" s="6">
        <v>1</v>
      </c>
      <c r="AN159" s="6">
        <v>0</v>
      </c>
      <c r="AO159" s="6">
        <v>0</v>
      </c>
      <c r="AP159" s="6">
        <v>0</v>
      </c>
      <c r="AQ159" s="6">
        <v>0</v>
      </c>
      <c r="AR159" s="6">
        <v>0</v>
      </c>
      <c r="AS159" s="6">
        <v>1</v>
      </c>
      <c r="AT159" s="6">
        <v>0</v>
      </c>
      <c r="AU159" s="6">
        <v>1</v>
      </c>
      <c r="AV159" s="6">
        <v>0</v>
      </c>
      <c r="AW159" s="6">
        <v>0</v>
      </c>
      <c r="AX159" s="6">
        <v>0</v>
      </c>
      <c r="AY159" s="6">
        <v>0</v>
      </c>
      <c r="AZ159" s="6">
        <v>1</v>
      </c>
      <c r="BA159" s="6">
        <v>0</v>
      </c>
      <c r="BB159" s="6">
        <v>0</v>
      </c>
      <c r="BC159" s="6">
        <v>0</v>
      </c>
      <c r="BD159" s="6">
        <v>1</v>
      </c>
      <c r="BE159" s="6">
        <v>0</v>
      </c>
      <c r="BF159" s="6">
        <v>0</v>
      </c>
      <c r="BG159" s="6">
        <v>0</v>
      </c>
      <c r="BH159" s="6">
        <v>1</v>
      </c>
      <c r="BI159" s="6">
        <v>0</v>
      </c>
      <c r="BJ159" s="6">
        <v>0</v>
      </c>
      <c r="BK159" s="6">
        <v>0</v>
      </c>
      <c r="BL159" s="6">
        <v>1</v>
      </c>
      <c r="BM159" s="6">
        <v>0</v>
      </c>
      <c r="BN159" s="6">
        <f t="shared" si="8"/>
        <v>7</v>
      </c>
      <c r="BO159" s="3">
        <v>1</v>
      </c>
      <c r="BS159" s="3">
        <f t="shared" si="7"/>
        <v>7</v>
      </c>
      <c r="BT159" s="3">
        <v>1</v>
      </c>
    </row>
    <row r="160" spans="2:72" ht="24" customHeight="1" x14ac:dyDescent="0.25">
      <c r="B160" s="6">
        <v>61215</v>
      </c>
      <c r="D160" s="10" t="s">
        <v>463</v>
      </c>
      <c r="E160" s="16" t="s">
        <v>392</v>
      </c>
      <c r="F160" s="17" t="s">
        <v>464</v>
      </c>
      <c r="G160" s="9" t="s">
        <v>463</v>
      </c>
      <c r="H160" s="6" t="s">
        <v>3</v>
      </c>
      <c r="I160" s="6" t="s">
        <v>4</v>
      </c>
      <c r="J160" s="6" t="s">
        <v>4</v>
      </c>
      <c r="K160" s="6" t="s">
        <v>4</v>
      </c>
      <c r="L160" s="6" t="s">
        <v>3</v>
      </c>
      <c r="M160" s="6" t="s">
        <v>3</v>
      </c>
      <c r="N160" s="6" t="s">
        <v>4</v>
      </c>
      <c r="O160" s="32">
        <v>1</v>
      </c>
      <c r="R160" s="32">
        <v>1</v>
      </c>
      <c r="S160" s="6" t="s">
        <v>642</v>
      </c>
      <c r="V160" s="6" t="s">
        <v>73</v>
      </c>
      <c r="W160" s="6" t="s">
        <v>642</v>
      </c>
      <c r="X160" s="6" t="s">
        <v>642</v>
      </c>
      <c r="Y160" s="6" t="s">
        <v>642</v>
      </c>
      <c r="Z160" s="6">
        <v>0</v>
      </c>
      <c r="AA160" s="6">
        <v>0</v>
      </c>
      <c r="AB160" s="6">
        <v>1</v>
      </c>
      <c r="AC160" s="20">
        <v>0</v>
      </c>
      <c r="AD160" s="6">
        <v>0</v>
      </c>
      <c r="AF160" s="10" t="s">
        <v>463</v>
      </c>
      <c r="AG160" t="s">
        <v>642</v>
      </c>
      <c r="AH160" s="21"/>
      <c r="AI160" s="10">
        <v>1</v>
      </c>
      <c r="AJ160" s="6">
        <v>0</v>
      </c>
      <c r="AM160" s="6">
        <v>0</v>
      </c>
      <c r="AN160" s="6">
        <v>1</v>
      </c>
      <c r="AO160" s="6">
        <v>0</v>
      </c>
      <c r="AP160" s="6">
        <v>0</v>
      </c>
      <c r="AQ160" s="6">
        <v>0</v>
      </c>
      <c r="AR160" s="6">
        <v>0</v>
      </c>
      <c r="AS160" s="6">
        <v>1</v>
      </c>
      <c r="AT160" s="6">
        <v>0</v>
      </c>
      <c r="AU160" s="6">
        <v>0</v>
      </c>
      <c r="AV160" s="6">
        <v>0</v>
      </c>
      <c r="AW160" s="6">
        <v>1</v>
      </c>
      <c r="AX160" s="6">
        <v>0</v>
      </c>
      <c r="AY160" s="6">
        <v>0</v>
      </c>
      <c r="AZ160" s="6">
        <v>0</v>
      </c>
      <c r="BA160" s="6">
        <v>1</v>
      </c>
      <c r="BB160" s="6">
        <v>0</v>
      </c>
      <c r="BC160" s="6">
        <v>0</v>
      </c>
      <c r="BD160" s="6">
        <v>1</v>
      </c>
      <c r="BE160" s="6">
        <v>0</v>
      </c>
      <c r="BF160" s="6">
        <v>0</v>
      </c>
      <c r="BG160" s="6">
        <v>0</v>
      </c>
      <c r="BH160" s="6">
        <v>1</v>
      </c>
      <c r="BI160" s="6">
        <v>0</v>
      </c>
      <c r="BJ160" s="6">
        <v>0</v>
      </c>
      <c r="BK160" s="6">
        <v>0</v>
      </c>
      <c r="BL160" s="6">
        <v>0</v>
      </c>
      <c r="BM160" s="6">
        <v>1</v>
      </c>
      <c r="BN160" s="6">
        <f t="shared" si="8"/>
        <v>7</v>
      </c>
      <c r="BO160" s="3">
        <v>1</v>
      </c>
      <c r="BS160" s="3">
        <f t="shared" si="7"/>
        <v>7</v>
      </c>
      <c r="BT160" s="3">
        <v>1</v>
      </c>
    </row>
    <row r="161" spans="2:72" s="9" customFormat="1" ht="24" customHeight="1" x14ac:dyDescent="0.25">
      <c r="B161" s="10">
        <v>61215</v>
      </c>
      <c r="D161" s="10" t="s">
        <v>465</v>
      </c>
      <c r="E161" s="16">
        <v>16371605</v>
      </c>
      <c r="F161" s="17" t="s">
        <v>466</v>
      </c>
      <c r="G161" s="9" t="s">
        <v>465</v>
      </c>
      <c r="H161" s="10" t="s">
        <v>4</v>
      </c>
      <c r="I161" s="10" t="s">
        <v>4</v>
      </c>
      <c r="J161" s="10" t="s">
        <v>2</v>
      </c>
      <c r="K161" s="10" t="s">
        <v>3</v>
      </c>
      <c r="L161" s="10" t="s">
        <v>3</v>
      </c>
      <c r="M161" s="10" t="s">
        <v>3</v>
      </c>
      <c r="N161" s="10" t="s">
        <v>4</v>
      </c>
      <c r="O161" s="11">
        <v>1</v>
      </c>
      <c r="P161" s="11"/>
      <c r="Q161" s="13"/>
      <c r="R161" s="11">
        <v>1</v>
      </c>
      <c r="S161" s="6" t="s">
        <v>642</v>
      </c>
      <c r="T161" s="11"/>
      <c r="U161" s="11"/>
      <c r="V161" s="6" t="s">
        <v>73</v>
      </c>
      <c r="W161" s="6" t="s">
        <v>642</v>
      </c>
      <c r="X161" s="6" t="s">
        <v>642</v>
      </c>
      <c r="Y161" s="6" t="s">
        <v>642</v>
      </c>
      <c r="Z161" s="10">
        <v>0</v>
      </c>
      <c r="AA161" s="10">
        <v>0</v>
      </c>
      <c r="AB161" s="10">
        <v>0</v>
      </c>
      <c r="AC161" s="14">
        <v>1</v>
      </c>
      <c r="AD161" s="10">
        <v>0</v>
      </c>
      <c r="AE161" s="10"/>
      <c r="AF161" s="10" t="s">
        <v>465</v>
      </c>
      <c r="AG161" t="s">
        <v>642</v>
      </c>
      <c r="AH161" s="15"/>
      <c r="AI161" s="10">
        <v>0</v>
      </c>
      <c r="AJ161" s="10">
        <v>0</v>
      </c>
      <c r="AK161" s="10"/>
      <c r="AL161" s="10"/>
      <c r="AM161" s="10">
        <v>0</v>
      </c>
      <c r="AN161" s="10">
        <v>0</v>
      </c>
      <c r="AO161" s="10">
        <v>1</v>
      </c>
      <c r="AP161" s="10">
        <v>0</v>
      </c>
      <c r="AQ161" s="10">
        <v>0</v>
      </c>
      <c r="AR161" s="10">
        <v>0</v>
      </c>
      <c r="AS161" s="10">
        <v>1</v>
      </c>
      <c r="AT161" s="6">
        <v>0</v>
      </c>
      <c r="AU161" s="10">
        <v>1</v>
      </c>
      <c r="AV161" s="10">
        <v>0</v>
      </c>
      <c r="AW161" s="10">
        <v>0</v>
      </c>
      <c r="AX161" s="6">
        <v>0</v>
      </c>
      <c r="AY161" s="10">
        <v>0</v>
      </c>
      <c r="AZ161" s="10">
        <v>1</v>
      </c>
      <c r="BA161" s="10">
        <v>0</v>
      </c>
      <c r="BB161" s="6">
        <v>0</v>
      </c>
      <c r="BC161" s="10">
        <v>0</v>
      </c>
      <c r="BD161" s="10">
        <v>1</v>
      </c>
      <c r="BE161" s="10">
        <v>0</v>
      </c>
      <c r="BF161" s="6">
        <v>0</v>
      </c>
      <c r="BG161" s="10">
        <v>0</v>
      </c>
      <c r="BH161" s="10">
        <v>1</v>
      </c>
      <c r="BI161" s="10">
        <f>SUM(BI2:BI160)</f>
        <v>0</v>
      </c>
      <c r="BJ161" s="6">
        <v>0</v>
      </c>
      <c r="BK161" s="10">
        <v>0</v>
      </c>
      <c r="BL161" s="10">
        <v>0</v>
      </c>
      <c r="BM161" s="10">
        <v>1</v>
      </c>
      <c r="BN161" s="10">
        <f t="shared" si="8"/>
        <v>7</v>
      </c>
      <c r="BO161" s="9">
        <v>1</v>
      </c>
      <c r="BR161" s="10"/>
      <c r="BS161" s="9">
        <f t="shared" si="7"/>
        <v>7</v>
      </c>
    </row>
    <row r="162" spans="2:72" s="9" customFormat="1" ht="34.5" customHeight="1" x14ac:dyDescent="0.25">
      <c r="B162" s="10"/>
      <c r="D162" s="10"/>
      <c r="E162" s="1"/>
      <c r="F162" s="1"/>
      <c r="H162" s="10"/>
      <c r="I162" s="10"/>
      <c r="J162" s="10"/>
      <c r="K162" s="10"/>
      <c r="L162" s="10"/>
      <c r="M162" s="10"/>
      <c r="N162" s="10"/>
      <c r="O162" s="11"/>
      <c r="P162" s="11"/>
      <c r="Q162" s="13"/>
      <c r="R162" s="11">
        <f>SUM(R2:R161)</f>
        <v>160</v>
      </c>
      <c r="S162" s="11"/>
      <c r="T162" s="11"/>
      <c r="U162" s="11"/>
      <c r="V162" s="11"/>
      <c r="W162" s="11"/>
      <c r="X162" s="11"/>
      <c r="Y162" s="11"/>
      <c r="Z162" s="10">
        <f>SUM(Z2:Z161)</f>
        <v>54</v>
      </c>
      <c r="AA162" s="10">
        <f>SUM(AA2:AA161)</f>
        <v>6</v>
      </c>
      <c r="AB162" s="10">
        <f>SUM(AB2:AB161)</f>
        <v>113</v>
      </c>
      <c r="AC162" s="14">
        <f>SUM(AC2:AC161)</f>
        <v>47</v>
      </c>
      <c r="AD162" s="10">
        <f>SUM(AD2:AD161)</f>
        <v>55</v>
      </c>
      <c r="AE162" s="10"/>
      <c r="AF162" s="10"/>
      <c r="AG162"/>
      <c r="AH162" s="15"/>
      <c r="AI162" s="10"/>
      <c r="AJ162" s="10"/>
      <c r="AL162" s="10" t="s">
        <v>35</v>
      </c>
      <c r="AM162" s="9">
        <f t="shared" ref="AM162:AQ162" si="9">SUM(AM2:AM161)</f>
        <v>7</v>
      </c>
      <c r="AN162" s="9">
        <f t="shared" si="9"/>
        <v>70</v>
      </c>
      <c r="AO162" s="83">
        <f t="shared" si="9"/>
        <v>83</v>
      </c>
      <c r="AP162" s="9">
        <f t="shared" si="9"/>
        <v>0</v>
      </c>
      <c r="AQ162" s="9">
        <f t="shared" si="9"/>
        <v>12</v>
      </c>
      <c r="AR162" s="83">
        <f>SUM(AR2:AR161)</f>
        <v>30</v>
      </c>
      <c r="AS162" s="83">
        <f>SUM(AS2:AS161)</f>
        <v>118</v>
      </c>
      <c r="AT162" s="9">
        <v>0</v>
      </c>
      <c r="AU162" s="9">
        <f>SUM(AU2:AU161)</f>
        <v>55</v>
      </c>
      <c r="AV162" s="9">
        <f>SUM(AV2:AV161)</f>
        <v>33</v>
      </c>
      <c r="AW162" s="9">
        <f>SUM(AW2:AW161)</f>
        <v>72</v>
      </c>
      <c r="AX162" s="6">
        <v>0</v>
      </c>
      <c r="AY162" s="9">
        <f>SUM(AY2:AY161)</f>
        <v>10</v>
      </c>
      <c r="AZ162" s="83">
        <f>SUM(AZ2:AZ161)</f>
        <v>69</v>
      </c>
      <c r="BA162" s="83">
        <f>SUM(BA2:BA161)</f>
        <v>81</v>
      </c>
      <c r="BB162" s="9">
        <v>0</v>
      </c>
      <c r="BC162" s="9">
        <f>SUM(BC2:BC161)</f>
        <v>0</v>
      </c>
      <c r="BD162" s="9">
        <f>SUM(BD2:BD161)</f>
        <v>157</v>
      </c>
      <c r="BE162" s="9">
        <f>SUM(BE2:BE161)</f>
        <v>3</v>
      </c>
      <c r="BF162" s="9">
        <v>0</v>
      </c>
      <c r="BG162" s="9">
        <f>SUM(BG2:BG161)</f>
        <v>0</v>
      </c>
      <c r="BH162" s="9">
        <f>SUM(BH2:BH161)</f>
        <v>160</v>
      </c>
      <c r="BI162" s="9">
        <f>SUM(BI2:BI161)</f>
        <v>0</v>
      </c>
      <c r="BJ162" s="6">
        <v>0</v>
      </c>
      <c r="BK162" s="9">
        <f>SUM(BK2:BK161)</f>
        <v>0</v>
      </c>
      <c r="BL162" s="9">
        <f>SUM(BL2:BL161)</f>
        <v>48</v>
      </c>
      <c r="BM162" s="9">
        <f>SUM(BM2:BM161)</f>
        <v>112</v>
      </c>
      <c r="BN162" s="83">
        <f>SUM(AM162:BM162)</f>
        <v>1120</v>
      </c>
      <c r="BO162" s="84">
        <f>SUM(BO2:BO161)</f>
        <v>160</v>
      </c>
      <c r="BP162" s="9" t="s">
        <v>467</v>
      </c>
      <c r="BS162" s="9">
        <f>SUM(BS2:BS161)</f>
        <v>1248</v>
      </c>
    </row>
    <row r="163" spans="2:72" s="9" customFormat="1" ht="24" customHeight="1" x14ac:dyDescent="0.25">
      <c r="B163" s="10"/>
      <c r="D163" s="10"/>
      <c r="E163" s="1"/>
      <c r="F163" s="1"/>
      <c r="G163" s="9" t="s">
        <v>468</v>
      </c>
      <c r="H163" s="9" t="s">
        <v>468</v>
      </c>
      <c r="I163" s="9" t="s">
        <v>468</v>
      </c>
      <c r="J163" s="10" t="s">
        <v>3</v>
      </c>
      <c r="K163" s="10" t="s">
        <v>469</v>
      </c>
      <c r="L163" s="10"/>
      <c r="M163" s="10"/>
      <c r="N163" s="10"/>
      <c r="O163" s="11"/>
      <c r="P163" s="11"/>
      <c r="Q163" s="13"/>
      <c r="R163" s="11"/>
      <c r="S163" s="11"/>
      <c r="T163" s="11"/>
      <c r="U163" s="11"/>
      <c r="V163" s="11"/>
      <c r="W163" s="11"/>
      <c r="X163" s="11"/>
      <c r="Y163" s="11"/>
      <c r="Z163" s="10"/>
      <c r="AA163" s="10"/>
      <c r="AB163" s="10"/>
      <c r="AC163" s="14"/>
      <c r="AD163" s="10"/>
      <c r="AE163" s="10"/>
      <c r="AF163" s="10"/>
      <c r="AG163"/>
      <c r="AH163" s="15"/>
      <c r="AI163" s="10"/>
      <c r="AJ163" s="10"/>
      <c r="AL163" s="10" t="s">
        <v>35</v>
      </c>
      <c r="AP163" s="10" t="s">
        <v>470</v>
      </c>
      <c r="AT163" s="10" t="s">
        <v>471</v>
      </c>
      <c r="AX163" s="10" t="s">
        <v>472</v>
      </c>
      <c r="BB163" s="10" t="s">
        <v>473</v>
      </c>
      <c r="BF163" s="10" t="s">
        <v>40</v>
      </c>
      <c r="BJ163" s="6">
        <v>0</v>
      </c>
    </row>
    <row r="164" spans="2:72" s="9" customFormat="1" ht="24" customHeight="1" x14ac:dyDescent="0.25">
      <c r="E164" s="1"/>
      <c r="F164" s="1"/>
      <c r="G164" s="3">
        <v>1</v>
      </c>
      <c r="H164" s="9" t="s">
        <v>474</v>
      </c>
      <c r="I164" s="9">
        <v>7</v>
      </c>
      <c r="J164" s="83">
        <v>70</v>
      </c>
      <c r="K164" s="83">
        <v>83</v>
      </c>
      <c r="L164" s="83"/>
      <c r="M164" s="83" t="s">
        <v>475</v>
      </c>
      <c r="N164" s="83" t="s">
        <v>476</v>
      </c>
      <c r="P164" s="85"/>
      <c r="Q164" s="85"/>
      <c r="R164" s="86"/>
      <c r="S164" s="85"/>
      <c r="T164" s="85"/>
      <c r="U164" s="85"/>
      <c r="V164" s="85"/>
      <c r="W164" s="85"/>
      <c r="X164" s="85"/>
      <c r="Y164" s="85"/>
      <c r="Z164" s="87" t="s">
        <v>477</v>
      </c>
      <c r="AA164" s="88">
        <f>54/160</f>
        <v>0.33750000000000002</v>
      </c>
      <c r="AC164" s="89" t="s">
        <v>478</v>
      </c>
      <c r="AG164"/>
      <c r="AN164" s="9">
        <v>3</v>
      </c>
      <c r="AO164" s="9">
        <v>46</v>
      </c>
      <c r="AP164" s="9">
        <v>67</v>
      </c>
      <c r="AQ164" s="9">
        <f>SUM(AN164:AP164)</f>
        <v>116</v>
      </c>
      <c r="BK164" s="6">
        <v>0</v>
      </c>
      <c r="BT164" s="84" t="s">
        <v>479</v>
      </c>
    </row>
    <row r="165" spans="2:72" s="9" customFormat="1" ht="24" customHeight="1" x14ac:dyDescent="0.25">
      <c r="E165" s="1"/>
      <c r="F165" s="1"/>
      <c r="G165" s="3">
        <v>1</v>
      </c>
      <c r="H165" s="9" t="s">
        <v>480</v>
      </c>
      <c r="I165" s="9">
        <v>12</v>
      </c>
      <c r="J165" s="83">
        <v>29</v>
      </c>
      <c r="K165" s="83">
        <v>119</v>
      </c>
      <c r="L165" s="83"/>
      <c r="M165" s="83" t="s">
        <v>481</v>
      </c>
      <c r="N165" s="83" t="s">
        <v>482</v>
      </c>
      <c r="P165" s="85"/>
      <c r="Q165" s="85"/>
      <c r="R165" s="86"/>
      <c r="S165" s="85"/>
      <c r="T165" s="85"/>
      <c r="U165" s="85"/>
      <c r="V165" s="85"/>
      <c r="W165" s="85"/>
      <c r="X165" s="85"/>
      <c r="Y165" s="85"/>
      <c r="Z165" s="87" t="s">
        <v>483</v>
      </c>
      <c r="AA165" s="88">
        <f>54/113</f>
        <v>0.47787610619469029</v>
      </c>
      <c r="AC165" s="89">
        <f>113+47</f>
        <v>160</v>
      </c>
      <c r="AG165"/>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6">
        <v>0</v>
      </c>
      <c r="BL165" s="10"/>
      <c r="BM165" s="10"/>
      <c r="BN165" s="10"/>
      <c r="BO165" s="10"/>
      <c r="BS165" s="10"/>
      <c r="BT165" s="84">
        <f>160*7</f>
        <v>1120</v>
      </c>
    </row>
    <row r="166" spans="2:72" s="8" customFormat="1" ht="24" customHeight="1" x14ac:dyDescent="0.25">
      <c r="E166" s="1"/>
      <c r="G166" s="3">
        <v>1</v>
      </c>
      <c r="H166" s="8" t="s">
        <v>484</v>
      </c>
      <c r="I166" s="8">
        <v>56</v>
      </c>
      <c r="J166" s="8">
        <v>32</v>
      </c>
      <c r="K166" s="8">
        <v>72</v>
      </c>
      <c r="P166" s="85"/>
      <c r="Q166" s="85"/>
      <c r="R166" s="86"/>
      <c r="S166" s="85"/>
      <c r="T166" s="85"/>
      <c r="U166" s="85"/>
      <c r="V166" s="85"/>
      <c r="W166" s="85"/>
      <c r="X166" s="85"/>
      <c r="Y166" s="85"/>
      <c r="Z166" s="85"/>
      <c r="AC166" s="90"/>
      <c r="AG166"/>
      <c r="AN166" s="8">
        <v>160</v>
      </c>
      <c r="AO166" s="8">
        <v>160</v>
      </c>
      <c r="AP166" s="8">
        <v>160</v>
      </c>
      <c r="AQ166" s="8">
        <v>160</v>
      </c>
      <c r="AR166" s="8">
        <v>160</v>
      </c>
      <c r="AS166" s="8">
        <v>160</v>
      </c>
      <c r="AT166" s="8">
        <v>160</v>
      </c>
      <c r="AU166" s="8">
        <v>160</v>
      </c>
      <c r="AV166" s="8">
        <v>160</v>
      </c>
      <c r="AW166" s="8">
        <v>160</v>
      </c>
      <c r="AX166" s="8">
        <v>160</v>
      </c>
      <c r="AY166" s="8">
        <v>160</v>
      </c>
      <c r="AZ166" s="8">
        <v>160</v>
      </c>
      <c r="BK166" s="6">
        <v>0</v>
      </c>
    </row>
    <row r="167" spans="2:72" s="1" customFormat="1" ht="24" customHeight="1" x14ac:dyDescent="0.25">
      <c r="F167" s="8"/>
      <c r="G167" s="3">
        <v>1</v>
      </c>
      <c r="H167" s="9" t="s">
        <v>485</v>
      </c>
      <c r="I167" s="9">
        <v>11</v>
      </c>
      <c r="J167" s="91">
        <v>68</v>
      </c>
      <c r="K167" s="91">
        <v>81</v>
      </c>
      <c r="L167" s="91"/>
      <c r="M167" s="83" t="s">
        <v>486</v>
      </c>
      <c r="N167" s="83" t="s">
        <v>487</v>
      </c>
      <c r="P167" s="92"/>
      <c r="Q167" s="92"/>
      <c r="R167" s="93"/>
      <c r="S167" s="92"/>
      <c r="T167" s="92"/>
      <c r="U167" s="92"/>
      <c r="V167" s="92"/>
      <c r="W167" s="92"/>
      <c r="X167" s="92"/>
      <c r="Y167" s="92"/>
      <c r="Z167" s="92"/>
      <c r="AB167" s="1" t="s">
        <v>488</v>
      </c>
      <c r="AC167" s="94"/>
      <c r="AG167"/>
      <c r="AN167" s="95">
        <f>AM162/AN166</f>
        <v>4.3749999999999997E-2</v>
      </c>
      <c r="BK167" s="6">
        <v>0</v>
      </c>
    </row>
    <row r="168" spans="2:72" s="1" customFormat="1" ht="24" customHeight="1" x14ac:dyDescent="0.25">
      <c r="F168" s="8"/>
      <c r="G168" s="3">
        <v>1</v>
      </c>
      <c r="H168" s="9" t="s">
        <v>489</v>
      </c>
      <c r="I168" s="9">
        <v>0</v>
      </c>
      <c r="J168" s="1">
        <v>157</v>
      </c>
      <c r="K168" s="1">
        <v>3</v>
      </c>
      <c r="P168" s="92"/>
      <c r="Q168" s="92"/>
      <c r="R168" s="93"/>
      <c r="S168" s="92"/>
      <c r="T168" s="92"/>
      <c r="U168" s="92"/>
      <c r="V168" s="92"/>
      <c r="W168" s="92"/>
      <c r="X168" s="92"/>
      <c r="Y168" s="92"/>
      <c r="Z168" s="92"/>
      <c r="AB168" s="1" t="s">
        <v>490</v>
      </c>
      <c r="AC168" s="94"/>
      <c r="AG168"/>
      <c r="AN168" s="96" t="s">
        <v>479</v>
      </c>
      <c r="BK168" s="6">
        <v>0</v>
      </c>
    </row>
    <row r="169" spans="2:72" s="1" customFormat="1" ht="24" customHeight="1" x14ac:dyDescent="0.25">
      <c r="F169" s="8"/>
      <c r="G169" s="3">
        <v>1</v>
      </c>
      <c r="H169" s="9" t="s">
        <v>491</v>
      </c>
      <c r="I169" s="9">
        <v>0</v>
      </c>
      <c r="J169" s="1">
        <v>160</v>
      </c>
      <c r="K169" s="1">
        <v>0</v>
      </c>
      <c r="P169" s="92"/>
      <c r="Q169" s="92"/>
      <c r="R169" s="93"/>
      <c r="S169" s="92"/>
      <c r="T169" s="92"/>
      <c r="U169" s="92"/>
      <c r="V169" s="92"/>
      <c r="W169" s="92"/>
      <c r="X169" s="92"/>
      <c r="Y169" s="92"/>
      <c r="Z169" s="92"/>
      <c r="AC169" s="97">
        <f>113/160</f>
        <v>0.70625000000000004</v>
      </c>
      <c r="AG169"/>
      <c r="AN169" s="96">
        <f>160*7</f>
        <v>1120</v>
      </c>
      <c r="BK169" s="6">
        <v>0</v>
      </c>
    </row>
    <row r="170" spans="2:72" s="1" customFormat="1" ht="24" customHeight="1" x14ac:dyDescent="0.25">
      <c r="F170" s="8"/>
      <c r="G170" s="3">
        <v>1</v>
      </c>
      <c r="H170" s="9" t="s">
        <v>492</v>
      </c>
      <c r="I170" s="9">
        <v>0</v>
      </c>
      <c r="J170" s="1">
        <v>48</v>
      </c>
      <c r="K170" s="1">
        <v>112</v>
      </c>
      <c r="P170" s="92"/>
      <c r="Q170" s="92"/>
      <c r="R170" s="93"/>
      <c r="S170" s="92"/>
      <c r="T170" s="92"/>
      <c r="U170" s="92"/>
      <c r="V170" s="92"/>
      <c r="W170" s="92"/>
      <c r="X170" s="92"/>
      <c r="Y170" s="92"/>
      <c r="Z170" s="92"/>
      <c r="AC170" s="94"/>
      <c r="AG170"/>
      <c r="AN170" s="95">
        <f>7/1120</f>
        <v>6.2500000000000003E-3</v>
      </c>
      <c r="BK170" s="6">
        <v>0</v>
      </c>
    </row>
    <row r="171" spans="2:72" s="1" customFormat="1" ht="24" customHeight="1" x14ac:dyDescent="0.25">
      <c r="F171" s="8"/>
      <c r="G171" s="9"/>
      <c r="I171" s="1">
        <f>SUM(I164:I170)</f>
        <v>86</v>
      </c>
      <c r="J171" s="91">
        <f>SUM(J164:J170)</f>
        <v>564</v>
      </c>
      <c r="K171" s="1">
        <f>SUM(K164:K170)</f>
        <v>470</v>
      </c>
      <c r="L171" s="1">
        <f>SUM(I171:K171)</f>
        <v>1120</v>
      </c>
      <c r="M171" s="83" t="s">
        <v>493</v>
      </c>
      <c r="N171" s="83" t="s">
        <v>494</v>
      </c>
      <c r="P171" s="92"/>
      <c r="Q171" s="92"/>
      <c r="R171" s="93"/>
      <c r="S171" s="92"/>
      <c r="T171" s="92"/>
      <c r="U171" s="92"/>
      <c r="V171" s="92"/>
      <c r="W171" s="92"/>
      <c r="X171" s="92"/>
      <c r="Y171" s="92"/>
      <c r="Z171" s="92"/>
      <c r="AC171" s="94"/>
      <c r="AG171"/>
    </row>
    <row r="172" spans="2:72" s="1" customFormat="1" ht="24" customHeight="1" x14ac:dyDescent="0.25">
      <c r="F172" s="8"/>
      <c r="G172" s="9"/>
      <c r="I172" s="9">
        <f>160*7</f>
        <v>1120</v>
      </c>
      <c r="J172" s="9">
        <f t="shared" ref="J172:K172" si="10">160*7</f>
        <v>1120</v>
      </c>
      <c r="K172" s="9">
        <f t="shared" si="10"/>
        <v>1120</v>
      </c>
      <c r="L172"/>
      <c r="O172" s="92"/>
      <c r="P172" s="92"/>
      <c r="Q172" s="93"/>
      <c r="R172" s="92"/>
      <c r="S172" s="92"/>
      <c r="T172" s="92"/>
      <c r="U172" s="92"/>
      <c r="V172" s="92"/>
      <c r="W172" s="92"/>
      <c r="X172" s="92"/>
      <c r="Y172" s="92"/>
      <c r="AC172" s="94"/>
      <c r="AG172"/>
    </row>
    <row r="173" spans="2:72" s="1" customFormat="1" ht="24" customHeight="1" x14ac:dyDescent="0.25">
      <c r="F173" s="8"/>
      <c r="G173" s="9"/>
      <c r="I173" s="95">
        <f>I171/I172</f>
        <v>7.678571428571429E-2</v>
      </c>
      <c r="J173" s="95">
        <f>J171/J172</f>
        <v>0.50357142857142856</v>
      </c>
      <c r="K173" s="95">
        <f>K171/K172</f>
        <v>0.41964285714285715</v>
      </c>
      <c r="L173" s="98">
        <f>SUM(I173:K173)</f>
        <v>1</v>
      </c>
      <c r="O173" s="92"/>
      <c r="P173" s="92"/>
      <c r="Q173" s="93"/>
      <c r="R173" s="92"/>
      <c r="S173" s="92"/>
      <c r="T173" s="92"/>
      <c r="U173" s="92"/>
      <c r="V173" s="92"/>
      <c r="W173" s="92"/>
      <c r="X173" s="92"/>
      <c r="Y173" s="92"/>
      <c r="AC173" s="94"/>
      <c r="AG173"/>
    </row>
    <row r="174" spans="2:72" s="1" customFormat="1" ht="24" customHeight="1" x14ac:dyDescent="0.25">
      <c r="F174" s="8"/>
      <c r="G174" s="3"/>
      <c r="O174" s="92"/>
      <c r="P174" s="92"/>
      <c r="Q174" s="93"/>
      <c r="R174" s="92"/>
      <c r="S174" s="92"/>
      <c r="T174" s="92"/>
      <c r="U174" s="92"/>
      <c r="V174" s="92"/>
      <c r="W174" s="92"/>
      <c r="X174" s="92"/>
      <c r="Y174" s="92"/>
      <c r="AC174" s="94"/>
      <c r="AG174"/>
    </row>
    <row r="175" spans="2:72" ht="24" customHeight="1" x14ac:dyDescent="0.25">
      <c r="B175" s="3"/>
      <c r="D175" s="3"/>
      <c r="F175" s="1" t="s">
        <v>495</v>
      </c>
      <c r="G175" s="3"/>
      <c r="H175" s="3"/>
      <c r="I175" s="3"/>
      <c r="J175" s="3"/>
      <c r="K175" s="3"/>
      <c r="L175" s="3"/>
      <c r="M175" s="3"/>
      <c r="N175" s="3"/>
      <c r="O175" s="92"/>
      <c r="P175" s="92"/>
      <c r="Q175" s="93"/>
      <c r="R175" s="92"/>
      <c r="S175" s="92"/>
      <c r="T175" s="92"/>
      <c r="U175" s="92"/>
      <c r="V175" s="92"/>
      <c r="W175" s="92"/>
      <c r="X175" s="92"/>
      <c r="Y175" s="92"/>
      <c r="Z175" s="3"/>
      <c r="AA175" s="3"/>
      <c r="AB175" s="3"/>
      <c r="AC175" s="99"/>
      <c r="AD175" s="3"/>
      <c r="AE175" s="3"/>
      <c r="AF175" s="3"/>
      <c r="AG175"/>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R175" s="3"/>
    </row>
    <row r="176" spans="2:72" ht="24" customHeight="1" x14ac:dyDescent="0.25">
      <c r="B176" s="3"/>
      <c r="D176" s="3"/>
      <c r="F176" s="1"/>
      <c r="G176" s="3"/>
      <c r="H176" s="3"/>
      <c r="I176" s="3"/>
      <c r="J176" s="3"/>
      <c r="K176" s="3"/>
      <c r="L176" s="3"/>
      <c r="M176" s="3"/>
      <c r="N176" s="3"/>
      <c r="O176" s="92"/>
      <c r="P176" s="92"/>
      <c r="Q176" s="93"/>
      <c r="R176" s="92"/>
      <c r="S176" s="92"/>
      <c r="T176" s="92"/>
      <c r="U176" s="92"/>
      <c r="V176" s="92"/>
      <c r="W176" s="92"/>
      <c r="X176" s="92"/>
      <c r="Y176" s="92"/>
      <c r="Z176" s="3"/>
      <c r="AA176" s="3"/>
      <c r="AB176" s="3"/>
      <c r="AC176" s="99"/>
      <c r="AD176" s="3"/>
      <c r="AE176" s="3"/>
      <c r="AF176" s="3"/>
      <c r="AG176"/>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R176" s="3"/>
    </row>
    <row r="177" spans="2:70" ht="24" customHeight="1" x14ac:dyDescent="0.25">
      <c r="B177" s="3"/>
      <c r="D177" s="3"/>
      <c r="F177" s="1"/>
      <c r="G177" s="3"/>
      <c r="H177" s="3"/>
      <c r="I177" s="3"/>
      <c r="J177" s="3"/>
      <c r="K177" s="3"/>
      <c r="L177" s="3"/>
      <c r="M177" s="3"/>
      <c r="N177" s="3"/>
      <c r="O177" s="92"/>
      <c r="P177" s="92"/>
      <c r="Q177" s="93"/>
      <c r="R177" s="92"/>
      <c r="S177" s="92"/>
      <c r="T177" s="92"/>
      <c r="U177" s="92"/>
      <c r="V177" s="92"/>
      <c r="W177" s="92"/>
      <c r="X177" s="92"/>
      <c r="Y177" s="92"/>
      <c r="Z177" s="3"/>
      <c r="AA177" s="3"/>
      <c r="AB177" s="3"/>
      <c r="AC177" s="99"/>
      <c r="AD177" s="3"/>
      <c r="AE177" s="3"/>
      <c r="AF177" s="3"/>
      <c r="AG177"/>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R177" s="3"/>
    </row>
    <row r="178" spans="2:70" ht="24" customHeight="1" x14ac:dyDescent="0.25">
      <c r="B178" s="3"/>
      <c r="D178" s="3"/>
      <c r="F178" s="1"/>
      <c r="G178" s="3"/>
      <c r="H178" s="3"/>
      <c r="I178" s="3"/>
      <c r="J178" s="3"/>
      <c r="K178" s="3"/>
      <c r="L178" s="3"/>
      <c r="M178" s="3"/>
      <c r="N178" s="3"/>
      <c r="O178" s="92"/>
      <c r="P178" s="92"/>
      <c r="Q178" s="93"/>
      <c r="R178" s="92"/>
      <c r="S178" s="92"/>
      <c r="T178" s="92"/>
      <c r="U178" s="92"/>
      <c r="V178" s="92"/>
      <c r="W178" s="92"/>
      <c r="X178" s="92"/>
      <c r="Y178" s="92"/>
      <c r="Z178" s="3"/>
      <c r="AA178" s="3"/>
      <c r="AB178" s="3"/>
      <c r="AC178" s="99"/>
      <c r="AD178" s="3"/>
      <c r="AE178" s="3"/>
      <c r="AF178" s="3"/>
      <c r="AG178"/>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R178" s="3"/>
    </row>
    <row r="179" spans="2:70" ht="24" customHeight="1" x14ac:dyDescent="0.25">
      <c r="B179" s="3"/>
      <c r="D179" s="3"/>
      <c r="F179" s="1"/>
      <c r="G179" s="3"/>
      <c r="H179" s="3"/>
      <c r="I179" s="3"/>
      <c r="J179" s="3"/>
      <c r="K179" s="3"/>
      <c r="L179" s="3"/>
      <c r="M179" s="3"/>
      <c r="N179" s="3"/>
      <c r="O179" s="92"/>
      <c r="P179" s="92"/>
      <c r="Q179" s="93"/>
      <c r="R179" s="92"/>
      <c r="S179" s="92"/>
      <c r="T179" s="92"/>
      <c r="U179" s="92"/>
      <c r="V179" s="92"/>
      <c r="W179" s="92"/>
      <c r="X179" s="92"/>
      <c r="Y179" s="92"/>
      <c r="Z179" s="3"/>
      <c r="AA179" s="3"/>
      <c r="AB179" s="3"/>
      <c r="AC179" s="99"/>
      <c r="AD179" s="3"/>
      <c r="AE179" s="3"/>
      <c r="AF179" s="3"/>
      <c r="AG179"/>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R179" s="3"/>
    </row>
    <row r="180" spans="2:70" ht="24" customHeight="1" x14ac:dyDescent="0.25">
      <c r="B180" s="3"/>
      <c r="D180" s="3"/>
      <c r="F180" s="1"/>
      <c r="G180" s="3"/>
      <c r="H180" s="3"/>
      <c r="I180" s="3"/>
      <c r="J180" s="3"/>
      <c r="K180" s="3"/>
      <c r="L180" s="3"/>
      <c r="M180" s="3"/>
      <c r="N180" s="3"/>
      <c r="O180" s="92"/>
      <c r="P180" s="92"/>
      <c r="Q180" s="93"/>
      <c r="R180" s="92"/>
      <c r="S180" s="92"/>
      <c r="T180" s="92"/>
      <c r="U180" s="92"/>
      <c r="V180" s="92"/>
      <c r="W180" s="92"/>
      <c r="X180" s="92"/>
      <c r="Y180" s="92"/>
      <c r="Z180" s="3"/>
      <c r="AA180" s="3"/>
      <c r="AB180" s="3"/>
      <c r="AC180" s="99"/>
      <c r="AD180" s="3"/>
      <c r="AE180" s="3"/>
      <c r="AF180" s="3"/>
      <c r="AG180"/>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R180" s="3"/>
    </row>
    <row r="181" spans="2:70" ht="24" customHeight="1" x14ac:dyDescent="0.25">
      <c r="B181" s="3"/>
      <c r="D181" s="3"/>
      <c r="F181" s="1"/>
      <c r="G181" s="3"/>
      <c r="H181" s="3"/>
      <c r="I181" s="3"/>
      <c r="J181" s="3"/>
      <c r="K181" s="3"/>
      <c r="L181" s="3"/>
      <c r="M181" s="3"/>
      <c r="N181" s="3"/>
      <c r="O181" s="92"/>
      <c r="P181" s="92"/>
      <c r="Q181" s="93"/>
      <c r="R181" s="92"/>
      <c r="S181" s="92"/>
      <c r="T181" s="92"/>
      <c r="U181" s="92"/>
      <c r="V181" s="92"/>
      <c r="W181" s="92"/>
      <c r="X181" s="92"/>
      <c r="Y181" s="92"/>
      <c r="Z181" s="3"/>
      <c r="AA181" s="3"/>
      <c r="AB181" s="3"/>
      <c r="AC181" s="99"/>
      <c r="AD181" s="3"/>
      <c r="AE181" s="3"/>
      <c r="AF181" s="3"/>
      <c r="AG181"/>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R181" s="3"/>
    </row>
    <row r="182" spans="2:70" ht="24" customHeight="1" x14ac:dyDescent="0.25">
      <c r="B182" s="3"/>
      <c r="D182" s="3"/>
      <c r="F182" s="1"/>
      <c r="G182" s="3"/>
      <c r="H182" s="3"/>
      <c r="I182" s="3"/>
      <c r="J182" s="3"/>
      <c r="K182" s="3"/>
      <c r="L182" s="3"/>
      <c r="M182" s="3"/>
      <c r="N182" s="3"/>
      <c r="O182" s="92"/>
      <c r="P182" s="92"/>
      <c r="Q182" s="93"/>
      <c r="R182" s="92"/>
      <c r="S182" s="92"/>
      <c r="T182" s="92"/>
      <c r="U182" s="92"/>
      <c r="V182" s="92"/>
      <c r="W182" s="92"/>
      <c r="X182" s="92"/>
      <c r="Y182" s="92"/>
      <c r="Z182" s="3"/>
      <c r="AA182" s="3"/>
      <c r="AB182" s="3"/>
      <c r="AC182" s="99"/>
      <c r="AD182" s="3"/>
      <c r="AE182" s="3"/>
      <c r="AF182" s="3"/>
      <c r="AG182"/>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R182" s="3"/>
    </row>
    <row r="183" spans="2:70" ht="24" customHeight="1" x14ac:dyDescent="0.25">
      <c r="B183" s="3"/>
      <c r="D183" s="3"/>
      <c r="F183" s="1"/>
      <c r="G183" s="3"/>
      <c r="H183" s="3"/>
      <c r="I183" s="3"/>
      <c r="J183" s="3"/>
      <c r="K183" s="3"/>
      <c r="L183" s="3"/>
      <c r="M183" s="3"/>
      <c r="N183" s="3"/>
      <c r="O183" s="92"/>
      <c r="P183" s="92"/>
      <c r="Q183" s="93"/>
      <c r="R183" s="92"/>
      <c r="S183" s="92"/>
      <c r="T183" s="92"/>
      <c r="U183" s="92"/>
      <c r="V183" s="92"/>
      <c r="W183" s="92"/>
      <c r="X183" s="92"/>
      <c r="Y183" s="92"/>
      <c r="Z183" s="3"/>
      <c r="AA183" s="3"/>
      <c r="AB183" s="3"/>
      <c r="AC183" s="99"/>
      <c r="AD183" s="3"/>
      <c r="AE183" s="3"/>
      <c r="AF183" s="3"/>
      <c r="AG18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R183" s="3"/>
    </row>
    <row r="184" spans="2:70" ht="24" customHeight="1" x14ac:dyDescent="0.25">
      <c r="B184" s="3"/>
      <c r="D184" s="3"/>
      <c r="F184" s="1"/>
      <c r="G184" s="3"/>
      <c r="H184" s="3"/>
      <c r="I184" s="3"/>
      <c r="J184" s="3"/>
      <c r="K184" s="3"/>
      <c r="L184" s="3"/>
      <c r="M184" s="3"/>
      <c r="N184" s="3"/>
      <c r="O184" s="92"/>
      <c r="P184" s="92"/>
      <c r="Q184" s="93"/>
      <c r="R184" s="92"/>
      <c r="S184" s="92"/>
      <c r="T184" s="92"/>
      <c r="U184" s="92"/>
      <c r="V184" s="92"/>
      <c r="W184" s="92"/>
      <c r="X184" s="92"/>
      <c r="Y184" s="92"/>
      <c r="Z184" s="3"/>
      <c r="AA184" s="3"/>
      <c r="AB184" s="3"/>
      <c r="AC184" s="99"/>
      <c r="AD184" s="3"/>
      <c r="AE184" s="3"/>
      <c r="AF184" s="3"/>
      <c r="AG184"/>
      <c r="AH184" s="3"/>
      <c r="AI184" s="3"/>
      <c r="AJ184" s="3"/>
    </row>
    <row r="185" spans="2:70" ht="24" customHeight="1" x14ac:dyDescent="0.25">
      <c r="B185" s="3"/>
      <c r="D185" s="3"/>
      <c r="F185" s="1"/>
      <c r="G185" s="3"/>
      <c r="H185" s="3"/>
      <c r="I185" s="3"/>
      <c r="J185" s="3"/>
      <c r="K185" s="3"/>
      <c r="L185" s="3"/>
      <c r="M185" s="3"/>
      <c r="N185" s="3"/>
      <c r="O185" s="92"/>
      <c r="P185" s="92"/>
      <c r="Q185" s="93"/>
      <c r="R185" s="92"/>
      <c r="S185" s="92"/>
      <c r="T185" s="92"/>
      <c r="U185" s="92"/>
      <c r="V185" s="92"/>
      <c r="W185" s="92"/>
      <c r="X185" s="92"/>
      <c r="Y185" s="92"/>
      <c r="Z185" s="3"/>
      <c r="AA185" s="3"/>
      <c r="AB185" s="3"/>
      <c r="AC185" s="99"/>
      <c r="AD185" s="3"/>
      <c r="AE185" s="3"/>
      <c r="AF185" s="3"/>
      <c r="AG185"/>
      <c r="AH185" s="3"/>
      <c r="AI185" s="3"/>
      <c r="AJ185" s="3"/>
    </row>
    <row r="186" spans="2:70" ht="24" customHeight="1" x14ac:dyDescent="0.25">
      <c r="D186" s="15"/>
      <c r="F186" s="1"/>
      <c r="G186" s="3"/>
      <c r="AG186"/>
    </row>
    <row r="187" spans="2:70" ht="24" customHeight="1" x14ac:dyDescent="0.25">
      <c r="D187" s="15"/>
      <c r="F187" s="1"/>
      <c r="G187" s="3"/>
      <c r="AG187"/>
    </row>
    <row r="188" spans="2:70" ht="24" customHeight="1" x14ac:dyDescent="0.25">
      <c r="D188" s="15"/>
      <c r="F188" s="1"/>
      <c r="G188" s="3"/>
      <c r="AG188"/>
    </row>
    <row r="189" spans="2:70" ht="24" customHeight="1" x14ac:dyDescent="0.25">
      <c r="D189" s="10"/>
      <c r="F189" s="1"/>
      <c r="G189" s="3"/>
      <c r="AF189" s="10" t="s">
        <v>496</v>
      </c>
      <c r="AG189"/>
    </row>
    <row r="190" spans="2:70" ht="24" customHeight="1" x14ac:dyDescent="0.25">
      <c r="D190" s="10"/>
      <c r="F190" s="1"/>
      <c r="G190" s="3"/>
      <c r="AF190" s="10" t="s">
        <v>497</v>
      </c>
      <c r="AG190"/>
    </row>
    <row r="191" spans="2:70" ht="24" customHeight="1" x14ac:dyDescent="0.25">
      <c r="D191" s="10"/>
      <c r="F191" s="1"/>
      <c r="G191" s="3"/>
      <c r="AG191"/>
    </row>
    <row r="192" spans="2:70" ht="24" customHeight="1" x14ac:dyDescent="0.25">
      <c r="D192" s="10"/>
      <c r="F192" s="1"/>
      <c r="G192" s="3"/>
      <c r="AF192" s="6"/>
    </row>
    <row r="193" spans="4:7" ht="24" customHeight="1" x14ac:dyDescent="0.25">
      <c r="D193" s="10"/>
      <c r="F193" s="1"/>
      <c r="G193" s="3"/>
    </row>
    <row r="194" spans="4:7" ht="24" customHeight="1" x14ac:dyDescent="0.25">
      <c r="D194" s="10"/>
      <c r="F194" s="1"/>
      <c r="G194" s="3"/>
    </row>
    <row r="195" spans="4:7" x14ac:dyDescent="0.25">
      <c r="F195" s="1"/>
      <c r="G195" s="3"/>
    </row>
    <row r="196" spans="4:7" x14ac:dyDescent="0.25">
      <c r="F196" s="1"/>
      <c r="G196" s="3"/>
    </row>
    <row r="197" spans="4:7" x14ac:dyDescent="0.25">
      <c r="F197" s="1"/>
      <c r="G197" s="3"/>
    </row>
    <row r="198" spans="4:7" x14ac:dyDescent="0.25">
      <c r="F198" s="1"/>
      <c r="G198" s="3"/>
    </row>
    <row r="199" spans="4:7" x14ac:dyDescent="0.25">
      <c r="F199" s="1"/>
      <c r="G199" s="3"/>
    </row>
    <row r="200" spans="4:7" x14ac:dyDescent="0.25">
      <c r="F200" s="1"/>
      <c r="G200" s="3"/>
    </row>
    <row r="201" spans="4:7" x14ac:dyDescent="0.25">
      <c r="F201" s="1"/>
      <c r="G201" s="3"/>
    </row>
    <row r="202" spans="4:7" x14ac:dyDescent="0.25">
      <c r="F202" s="1"/>
      <c r="G202" s="3"/>
    </row>
    <row r="203" spans="4:7" x14ac:dyDescent="0.25">
      <c r="F203" s="1"/>
      <c r="G203" s="3"/>
    </row>
    <row r="204" spans="4:7" x14ac:dyDescent="0.25">
      <c r="F204" s="1"/>
      <c r="G204" s="3"/>
    </row>
    <row r="205" spans="4:7" x14ac:dyDescent="0.25">
      <c r="F205" s="1"/>
      <c r="G205" s="3"/>
    </row>
    <row r="206" spans="4:7" x14ac:dyDescent="0.25">
      <c r="F206" s="1"/>
      <c r="G206" s="3"/>
    </row>
    <row r="207" spans="4:7" x14ac:dyDescent="0.25">
      <c r="F207" s="1"/>
      <c r="G207" s="3"/>
    </row>
    <row r="208" spans="4:7" x14ac:dyDescent="0.25">
      <c r="F208" s="1"/>
      <c r="G208" s="3"/>
    </row>
    <row r="209" spans="6:7" x14ac:dyDescent="0.25">
      <c r="F209" s="1"/>
      <c r="G209" s="3"/>
    </row>
    <row r="210" spans="6:7" x14ac:dyDescent="0.25">
      <c r="F210" s="1"/>
      <c r="G210" s="3"/>
    </row>
    <row r="211" spans="6:7" x14ac:dyDescent="0.25">
      <c r="F211" s="1"/>
      <c r="G211" s="3"/>
    </row>
    <row r="212" spans="6:7" x14ac:dyDescent="0.25">
      <c r="F212" s="1"/>
      <c r="G212" s="3"/>
    </row>
    <row r="213" spans="6:7" x14ac:dyDescent="0.25">
      <c r="F213" s="1"/>
      <c r="G213" s="3"/>
    </row>
    <row r="214" spans="6:7" x14ac:dyDescent="0.25">
      <c r="F214" s="1"/>
      <c r="G214" s="3"/>
    </row>
    <row r="215" spans="6:7" x14ac:dyDescent="0.25">
      <c r="F215" s="1"/>
      <c r="G215" s="3"/>
    </row>
    <row r="216" spans="6:7" x14ac:dyDescent="0.25">
      <c r="F216" s="1"/>
      <c r="G216" s="3"/>
    </row>
    <row r="217" spans="6:7" x14ac:dyDescent="0.25">
      <c r="F217" s="1"/>
      <c r="G217" s="3"/>
    </row>
    <row r="218" spans="6:7" x14ac:dyDescent="0.25">
      <c r="F218" s="1"/>
      <c r="G218" s="3"/>
    </row>
    <row r="219" spans="6:7" x14ac:dyDescent="0.25">
      <c r="F219" s="1"/>
      <c r="G219" s="3"/>
    </row>
    <row r="220" spans="6:7" x14ac:dyDescent="0.25">
      <c r="F220" s="1"/>
      <c r="G220" s="3"/>
    </row>
    <row r="221" spans="6:7" x14ac:dyDescent="0.25">
      <c r="F221" s="1"/>
      <c r="G221" s="3"/>
    </row>
    <row r="222" spans="6:7" x14ac:dyDescent="0.25">
      <c r="F222" s="1"/>
      <c r="G222" s="3"/>
    </row>
    <row r="223" spans="6:7" x14ac:dyDescent="0.25">
      <c r="F223" s="1"/>
      <c r="G223" s="3"/>
    </row>
    <row r="224" spans="6:7" x14ac:dyDescent="0.25">
      <c r="F224" s="1"/>
      <c r="G224" s="3"/>
    </row>
    <row r="225" spans="6:7" x14ac:dyDescent="0.25">
      <c r="F225" s="1"/>
      <c r="G225" s="3"/>
    </row>
    <row r="226" spans="6:7" x14ac:dyDescent="0.25">
      <c r="F226" s="1"/>
      <c r="G226" s="3"/>
    </row>
    <row r="227" spans="6:7" x14ac:dyDescent="0.25">
      <c r="F227" s="1"/>
      <c r="G227" s="3"/>
    </row>
    <row r="228" spans="6:7" x14ac:dyDescent="0.25">
      <c r="F228" s="1"/>
      <c r="G228" s="3"/>
    </row>
    <row r="229" spans="6:7" x14ac:dyDescent="0.25">
      <c r="F229" s="1"/>
      <c r="G229" s="3"/>
    </row>
    <row r="230" spans="6:7" x14ac:dyDescent="0.25">
      <c r="F230" s="1"/>
      <c r="G230" s="3"/>
    </row>
    <row r="231" spans="6:7" x14ac:dyDescent="0.25">
      <c r="F231" s="1"/>
      <c r="G231" s="3"/>
    </row>
    <row r="232" spans="6:7" x14ac:dyDescent="0.25">
      <c r="F232" s="1"/>
      <c r="G232" s="3"/>
    </row>
    <row r="233" spans="6:7" x14ac:dyDescent="0.25">
      <c r="F233" s="1"/>
      <c r="G233" s="3"/>
    </row>
    <row r="234" spans="6:7" x14ac:dyDescent="0.25">
      <c r="F234" s="1"/>
      <c r="G234" s="3"/>
    </row>
    <row r="235" spans="6:7" x14ac:dyDescent="0.25">
      <c r="F235" s="1"/>
      <c r="G235" s="3"/>
    </row>
    <row r="236" spans="6:7" x14ac:dyDescent="0.25">
      <c r="F236" s="1"/>
      <c r="G236" s="3"/>
    </row>
    <row r="237" spans="6:7" x14ac:dyDescent="0.25">
      <c r="F237" s="1"/>
      <c r="G237" s="3"/>
    </row>
    <row r="238" spans="6:7" x14ac:dyDescent="0.25">
      <c r="F238" s="1"/>
      <c r="G238" s="3"/>
    </row>
    <row r="239" spans="6:7" x14ac:dyDescent="0.25">
      <c r="F239" s="1"/>
      <c r="G239" s="3"/>
    </row>
    <row r="240" spans="6:7" x14ac:dyDescent="0.25">
      <c r="F240" s="1"/>
      <c r="G240" s="3"/>
    </row>
    <row r="241" spans="6:6" x14ac:dyDescent="0.25">
      <c r="F241" s="1"/>
    </row>
  </sheetData>
  <hyperlinks>
    <hyperlink ref="AK117" r:id="rId1"/>
    <hyperlink ref="AK120"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1"/>
  <sheetViews>
    <sheetView topLeftCell="P1" workbookViewId="0">
      <selection activeCell="W2" sqref="W2"/>
    </sheetView>
  </sheetViews>
  <sheetFormatPr defaultColWidth="7.25" defaultRowHeight="15" x14ac:dyDescent="0.25"/>
  <cols>
    <col min="1" max="1" width="21.875" style="3" bestFit="1" customWidth="1"/>
    <col min="2" max="2" width="24.625" style="6" customWidth="1"/>
    <col min="3" max="3" width="7.25" style="3"/>
    <col min="4" max="4" width="16.75" style="6" customWidth="1"/>
    <col min="5" max="5" width="10.875" style="1" customWidth="1"/>
    <col min="6" max="6" width="21.625" style="8" customWidth="1"/>
    <col min="7" max="7" width="18.25" style="9" customWidth="1"/>
    <col min="8" max="8" width="25.125" style="6" customWidth="1"/>
    <col min="9" max="9" width="15.625" style="6" customWidth="1"/>
    <col min="10" max="10" width="12.25" style="6" customWidth="1"/>
    <col min="11" max="11" width="12.875" style="6" customWidth="1"/>
    <col min="12" max="12" width="10.375" style="6" customWidth="1"/>
    <col min="13" max="13" width="10" style="6" customWidth="1"/>
    <col min="14" max="14" width="8.25" style="6" customWidth="1"/>
    <col min="15" max="16" width="6.75" style="32" customWidth="1"/>
    <col min="17" max="17" width="6.75" style="19" customWidth="1"/>
    <col min="18" max="18" width="9.125" style="32" customWidth="1"/>
    <col min="19" max="20" width="11.375" style="32" customWidth="1"/>
    <col min="21" max="21" width="10.875" style="32" customWidth="1"/>
    <col min="22" max="22" width="11" style="32" customWidth="1"/>
    <col min="23" max="25" width="20" style="32" customWidth="1"/>
    <col min="26" max="28" width="14.75" style="6" customWidth="1"/>
    <col min="29" max="29" width="11.125" style="20" customWidth="1"/>
    <col min="30" max="30" width="15.625" style="6" customWidth="1"/>
    <col min="31" max="31" width="5.25" style="6" customWidth="1"/>
    <col min="32" max="32" width="12.625" style="10" customWidth="1"/>
    <col min="33" max="33" width="31.625" style="7" customWidth="1"/>
    <col min="34" max="34" width="5.75" style="7" customWidth="1"/>
    <col min="35" max="35" width="10.875" style="6" customWidth="1"/>
    <col min="36" max="36" width="14.25" style="6" customWidth="1"/>
    <col min="37" max="37" width="8.375" style="6" bestFit="1" customWidth="1"/>
    <col min="38" max="38" width="33" style="6" customWidth="1"/>
    <col min="39" max="39" width="7.75" style="6" customWidth="1"/>
    <col min="40" max="40" width="6.625" style="6" customWidth="1"/>
    <col min="41" max="42" width="14.125" style="6" customWidth="1"/>
    <col min="43" max="43" width="20" style="6" customWidth="1"/>
    <col min="44" max="46" width="6.125" style="6" customWidth="1"/>
    <col min="47" max="47" width="9" style="6" customWidth="1"/>
    <col min="48" max="48" width="11.875" style="6" customWidth="1"/>
    <col min="49" max="49" width="5.875" style="6" customWidth="1"/>
    <col min="50" max="50" width="7" style="6" customWidth="1"/>
    <col min="51" max="52" width="7.875" style="6" customWidth="1"/>
    <col min="53" max="53" width="13.375" style="6" customWidth="1"/>
    <col min="54" max="54" width="6" style="6" customWidth="1"/>
    <col min="55" max="57" width="7.75" style="6" customWidth="1"/>
    <col min="58" max="58" width="17.875" style="6" customWidth="1"/>
    <col min="59" max="61" width="7.75" style="6" customWidth="1"/>
    <col min="62" max="62" width="18.375" style="6" customWidth="1"/>
    <col min="63" max="66" width="7.75" style="6" customWidth="1"/>
    <col min="67" max="67" width="12.375" style="6" customWidth="1"/>
    <col min="68" max="71" width="7.75" style="6" customWidth="1"/>
    <col min="72" max="72" width="8.25" style="3" customWidth="1"/>
    <col min="73" max="73" width="7.125" style="3" customWidth="1"/>
    <col min="74" max="74" width="7.25" style="3"/>
    <col min="75" max="75" width="7.25" style="6"/>
    <col min="76" max="76" width="7" style="3" customWidth="1"/>
    <col min="77" max="77" width="27.875" style="3" bestFit="1" customWidth="1"/>
    <col min="78" max="16384" width="7.25" style="3"/>
  </cols>
  <sheetData>
    <row r="1" spans="1:77" ht="43.5" customHeight="1" x14ac:dyDescent="0.25">
      <c r="A1" s="1"/>
      <c r="B1" s="6" t="s">
        <v>30</v>
      </c>
      <c r="D1" s="7" t="s">
        <v>31</v>
      </c>
      <c r="E1" s="1" t="s">
        <v>32</v>
      </c>
      <c r="F1" s="8" t="s">
        <v>33</v>
      </c>
      <c r="G1" s="9" t="s">
        <v>34</v>
      </c>
      <c r="H1" s="10" t="s">
        <v>35</v>
      </c>
      <c r="I1" s="10" t="s">
        <v>36</v>
      </c>
      <c r="J1" s="10" t="s">
        <v>37</v>
      </c>
      <c r="K1" s="10" t="s">
        <v>38</v>
      </c>
      <c r="L1" s="10" t="s">
        <v>39</v>
      </c>
      <c r="M1" s="10" t="s">
        <v>40</v>
      </c>
      <c r="N1" s="10" t="s">
        <v>41</v>
      </c>
      <c r="O1" s="11" t="s">
        <v>42</v>
      </c>
      <c r="P1" s="12" t="s">
        <v>43</v>
      </c>
      <c r="Q1" s="13"/>
      <c r="R1" s="11" t="s">
        <v>44</v>
      </c>
      <c r="S1" s="11" t="s">
        <v>45</v>
      </c>
      <c r="T1" s="11" t="s">
        <v>46</v>
      </c>
      <c r="U1" s="11" t="s">
        <v>47</v>
      </c>
      <c r="V1" s="11" t="s">
        <v>48</v>
      </c>
      <c r="W1" s="11" t="s">
        <v>49</v>
      </c>
      <c r="X1" s="11" t="s">
        <v>50</v>
      </c>
      <c r="Y1" s="11" t="s">
        <v>51</v>
      </c>
      <c r="Z1" s="10" t="s">
        <v>498</v>
      </c>
      <c r="AA1" s="10" t="s">
        <v>53</v>
      </c>
      <c r="AB1" s="10" t="s">
        <v>54</v>
      </c>
      <c r="AC1" s="14" t="s">
        <v>55</v>
      </c>
      <c r="AD1" s="10" t="s">
        <v>56</v>
      </c>
      <c r="AE1" s="10" t="s">
        <v>57</v>
      </c>
      <c r="AF1" s="10" t="s">
        <v>34</v>
      </c>
      <c r="AG1" s="15" t="s">
        <v>58</v>
      </c>
      <c r="AH1" s="15" t="s">
        <v>32</v>
      </c>
      <c r="AI1" s="10" t="s">
        <v>59</v>
      </c>
      <c r="AJ1" s="10" t="s">
        <v>60</v>
      </c>
      <c r="AK1" s="10" t="s">
        <v>61</v>
      </c>
      <c r="AL1" s="10" t="s">
        <v>62</v>
      </c>
      <c r="AM1" s="10" t="s">
        <v>2</v>
      </c>
      <c r="AN1" s="10" t="s">
        <v>3</v>
      </c>
      <c r="AO1" s="10" t="s">
        <v>4</v>
      </c>
      <c r="AP1" s="10"/>
      <c r="AQ1" s="10" t="s">
        <v>63</v>
      </c>
      <c r="AR1" s="10" t="s">
        <v>2</v>
      </c>
      <c r="AS1" s="10" t="s">
        <v>3</v>
      </c>
      <c r="AT1" s="10" t="s">
        <v>4</v>
      </c>
      <c r="AU1" s="10"/>
      <c r="AV1" s="10" t="s">
        <v>64</v>
      </c>
      <c r="AW1" s="10" t="s">
        <v>2</v>
      </c>
      <c r="AX1" s="10" t="s">
        <v>3</v>
      </c>
      <c r="AY1" s="10" t="s">
        <v>4</v>
      </c>
      <c r="AZ1" s="10"/>
      <c r="BA1" s="10" t="s">
        <v>65</v>
      </c>
      <c r="BB1" s="10" t="s">
        <v>2</v>
      </c>
      <c r="BC1" s="10" t="s">
        <v>3</v>
      </c>
      <c r="BD1" s="10" t="s">
        <v>4</v>
      </c>
      <c r="BE1" s="10"/>
      <c r="BF1" s="10" t="s">
        <v>66</v>
      </c>
      <c r="BG1" s="10" t="s">
        <v>2</v>
      </c>
      <c r="BH1" s="10" t="s">
        <v>3</v>
      </c>
      <c r="BI1" s="10" t="s">
        <v>4</v>
      </c>
      <c r="BJ1" s="10" t="s">
        <v>67</v>
      </c>
      <c r="BK1" s="10" t="s">
        <v>2</v>
      </c>
      <c r="BL1" s="10" t="s">
        <v>3</v>
      </c>
      <c r="BM1" s="10" t="s">
        <v>4</v>
      </c>
      <c r="BN1" s="10"/>
      <c r="BO1" s="10" t="s">
        <v>68</v>
      </c>
      <c r="BP1" s="10" t="s">
        <v>2</v>
      </c>
      <c r="BQ1" s="10" t="s">
        <v>3</v>
      </c>
      <c r="BR1" s="10" t="s">
        <v>4</v>
      </c>
      <c r="BS1" s="10"/>
      <c r="BT1" s="9" t="s">
        <v>69</v>
      </c>
      <c r="BW1" s="10"/>
      <c r="BY1" s="3" t="s">
        <v>70</v>
      </c>
    </row>
    <row r="2" spans="1:77" ht="24" customHeight="1" x14ac:dyDescent="0.25">
      <c r="A2" s="6"/>
      <c r="B2" s="6">
        <v>61215</v>
      </c>
      <c r="D2" s="10" t="s">
        <v>86</v>
      </c>
      <c r="E2" s="1">
        <v>8141443</v>
      </c>
      <c r="F2" s="26" t="s">
        <v>87</v>
      </c>
      <c r="G2" s="27" t="s">
        <v>88</v>
      </c>
      <c r="H2" s="6" t="s">
        <v>3</v>
      </c>
      <c r="I2" s="28" t="s">
        <v>89</v>
      </c>
      <c r="J2" s="28" t="s">
        <v>90</v>
      </c>
      <c r="K2" s="28" t="s">
        <v>90</v>
      </c>
      <c r="L2" s="6" t="s">
        <v>3</v>
      </c>
      <c r="M2" s="6" t="s">
        <v>3</v>
      </c>
      <c r="N2" s="6" t="s">
        <v>3</v>
      </c>
      <c r="O2" s="23">
        <v>1</v>
      </c>
      <c r="P2" s="23"/>
      <c r="Q2" s="24"/>
      <c r="R2" s="23">
        <v>1</v>
      </c>
      <c r="S2" t="s">
        <v>642</v>
      </c>
      <c r="T2" t="s">
        <v>642</v>
      </c>
      <c r="U2" s="23">
        <v>1</v>
      </c>
      <c r="V2" s="23">
        <v>0</v>
      </c>
      <c r="W2" s="30" t="s">
        <v>643</v>
      </c>
      <c r="X2" s="30" t="s">
        <v>91</v>
      </c>
      <c r="Y2" s="30" t="s">
        <v>92</v>
      </c>
      <c r="Z2" s="6">
        <v>1</v>
      </c>
      <c r="AA2" s="6">
        <v>0</v>
      </c>
      <c r="AB2" s="6">
        <v>1</v>
      </c>
      <c r="AC2" s="20">
        <v>0</v>
      </c>
      <c r="AD2" s="6">
        <v>1</v>
      </c>
      <c r="AF2" s="10" t="s">
        <v>93</v>
      </c>
      <c r="AG2" t="s">
        <v>642</v>
      </c>
      <c r="AH2" s="3"/>
      <c r="AI2" s="6">
        <v>0</v>
      </c>
      <c r="AJ2" s="6">
        <v>0</v>
      </c>
      <c r="AM2" s="6">
        <v>0</v>
      </c>
      <c r="AN2" s="6">
        <v>1</v>
      </c>
      <c r="AO2" s="6">
        <v>0</v>
      </c>
      <c r="AQ2" s="6">
        <v>0</v>
      </c>
      <c r="AR2" s="6">
        <v>0</v>
      </c>
      <c r="AS2" s="18">
        <v>1</v>
      </c>
      <c r="AT2" s="18">
        <v>0</v>
      </c>
      <c r="AU2" s="18"/>
      <c r="AV2" s="6">
        <v>0</v>
      </c>
      <c r="AW2" s="18">
        <v>0</v>
      </c>
      <c r="AX2" s="18">
        <v>1</v>
      </c>
      <c r="AY2" s="6">
        <v>0</v>
      </c>
      <c r="BA2" s="6">
        <v>0</v>
      </c>
      <c r="BB2" s="18">
        <v>0</v>
      </c>
      <c r="BC2" s="18">
        <v>1</v>
      </c>
      <c r="BD2" s="6">
        <v>0</v>
      </c>
      <c r="BF2" s="6">
        <v>0</v>
      </c>
      <c r="BG2" s="6">
        <v>0</v>
      </c>
      <c r="BH2" s="6">
        <v>1</v>
      </c>
      <c r="BI2" s="6">
        <v>0</v>
      </c>
      <c r="BJ2" s="6">
        <v>0</v>
      </c>
      <c r="BK2" s="6">
        <v>0</v>
      </c>
      <c r="BL2" s="6">
        <v>1</v>
      </c>
      <c r="BM2" s="6">
        <v>0</v>
      </c>
      <c r="BO2" s="6">
        <v>0</v>
      </c>
      <c r="BP2" s="6">
        <v>0</v>
      </c>
      <c r="BQ2" s="6">
        <v>1</v>
      </c>
      <c r="BR2" s="6">
        <v>0</v>
      </c>
      <c r="BS2" s="6">
        <f t="shared" ref="BS2:BS55" si="0">SUM(AM2:BR2)</f>
        <v>7</v>
      </c>
      <c r="BT2" s="3">
        <v>1</v>
      </c>
      <c r="BU2" s="31" t="s">
        <v>94</v>
      </c>
      <c r="BX2" s="3">
        <f>SUM(AM2:BT2)</f>
        <v>15</v>
      </c>
    </row>
    <row r="3" spans="1:77" ht="24" customHeight="1" x14ac:dyDescent="0.25">
      <c r="A3" s="6"/>
      <c r="B3" s="6">
        <v>61215</v>
      </c>
      <c r="D3" s="10" t="s">
        <v>97</v>
      </c>
      <c r="E3" s="1">
        <v>17122226</v>
      </c>
      <c r="F3" s="26" t="s">
        <v>98</v>
      </c>
      <c r="G3" s="27" t="s">
        <v>97</v>
      </c>
      <c r="H3" s="6" t="s">
        <v>3</v>
      </c>
      <c r="I3" s="6" t="s">
        <v>4</v>
      </c>
      <c r="J3" s="6" t="s">
        <v>2</v>
      </c>
      <c r="K3" s="6" t="s">
        <v>3</v>
      </c>
      <c r="L3" s="6" t="s">
        <v>3</v>
      </c>
      <c r="M3" s="6" t="s">
        <v>3</v>
      </c>
      <c r="N3" s="6" t="s">
        <v>4</v>
      </c>
      <c r="O3" s="23">
        <v>1</v>
      </c>
      <c r="P3" s="23"/>
      <c r="Q3" s="24"/>
      <c r="R3" s="23">
        <v>1</v>
      </c>
      <c r="S3" t="s">
        <v>642</v>
      </c>
      <c r="T3" t="s">
        <v>642</v>
      </c>
      <c r="U3" s="1">
        <v>1</v>
      </c>
      <c r="V3" s="1">
        <v>0</v>
      </c>
      <c r="W3" t="s">
        <v>642</v>
      </c>
      <c r="X3" t="s">
        <v>642</v>
      </c>
      <c r="Y3" s="8">
        <v>0</v>
      </c>
      <c r="Z3" s="6">
        <v>1</v>
      </c>
      <c r="AA3" s="6">
        <v>0</v>
      </c>
      <c r="AB3" s="6">
        <v>1</v>
      </c>
      <c r="AC3" s="20">
        <v>0</v>
      </c>
      <c r="AD3" s="6">
        <v>0</v>
      </c>
      <c r="AE3" s="9"/>
      <c r="AF3" s="10" t="s">
        <v>97</v>
      </c>
      <c r="AG3" t="s">
        <v>642</v>
      </c>
      <c r="AH3" s="25"/>
      <c r="AI3" s="6">
        <v>1</v>
      </c>
      <c r="AJ3" s="6">
        <v>1</v>
      </c>
      <c r="AM3" s="6">
        <v>0</v>
      </c>
      <c r="AN3" s="6">
        <v>1</v>
      </c>
      <c r="AO3" s="6">
        <v>0</v>
      </c>
      <c r="AQ3" s="6">
        <v>0</v>
      </c>
      <c r="AR3" s="6">
        <v>0</v>
      </c>
      <c r="AS3" s="6">
        <v>0</v>
      </c>
      <c r="AT3" s="6">
        <v>1</v>
      </c>
      <c r="AV3" s="6">
        <v>0</v>
      </c>
      <c r="AW3" s="6">
        <v>1</v>
      </c>
      <c r="AX3" s="6">
        <v>0</v>
      </c>
      <c r="AY3" s="6">
        <v>0</v>
      </c>
      <c r="BA3" s="6">
        <v>0</v>
      </c>
      <c r="BB3" s="6">
        <v>0</v>
      </c>
      <c r="BC3" s="6">
        <v>1</v>
      </c>
      <c r="BD3" s="6">
        <v>0</v>
      </c>
      <c r="BF3" s="6">
        <v>0</v>
      </c>
      <c r="BG3" s="6">
        <v>0</v>
      </c>
      <c r="BH3" s="6">
        <v>1</v>
      </c>
      <c r="BI3" s="6">
        <v>0</v>
      </c>
      <c r="BJ3" s="6">
        <v>0</v>
      </c>
      <c r="BK3" s="6">
        <v>0</v>
      </c>
      <c r="BL3" s="6">
        <v>1</v>
      </c>
      <c r="BM3" s="6">
        <v>0</v>
      </c>
      <c r="BO3" s="6">
        <v>0</v>
      </c>
      <c r="BP3" s="6">
        <v>0</v>
      </c>
      <c r="BQ3" s="6">
        <v>0</v>
      </c>
      <c r="BR3" s="6">
        <v>1</v>
      </c>
      <c r="BS3" s="6">
        <f t="shared" si="0"/>
        <v>7</v>
      </c>
      <c r="BT3" s="3">
        <v>1</v>
      </c>
      <c r="BX3" s="3">
        <f>SUM(AM3:BT3)</f>
        <v>15</v>
      </c>
    </row>
    <row r="4" spans="1:77" ht="24" customHeight="1" x14ac:dyDescent="0.25">
      <c r="A4" s="33"/>
      <c r="B4" s="33">
        <v>61215</v>
      </c>
      <c r="C4" s="34"/>
      <c r="D4" s="35" t="s">
        <v>99</v>
      </c>
      <c r="E4" s="34">
        <v>18597226</v>
      </c>
      <c r="F4" s="36" t="s">
        <v>100</v>
      </c>
      <c r="G4" s="37" t="s">
        <v>99</v>
      </c>
      <c r="H4" s="33" t="s">
        <v>4</v>
      </c>
      <c r="I4" s="33" t="s">
        <v>4</v>
      </c>
      <c r="J4" s="33" t="s">
        <v>2</v>
      </c>
      <c r="K4" s="33" t="s">
        <v>2</v>
      </c>
      <c r="L4" s="33" t="s">
        <v>3</v>
      </c>
      <c r="M4" s="33" t="s">
        <v>3</v>
      </c>
      <c r="N4" s="33" t="s">
        <v>3</v>
      </c>
      <c r="O4" s="33">
        <v>1</v>
      </c>
      <c r="P4" s="33"/>
      <c r="Q4" s="33"/>
      <c r="R4" s="33">
        <v>1</v>
      </c>
      <c r="S4" t="s">
        <v>642</v>
      </c>
      <c r="T4" t="s">
        <v>642</v>
      </c>
      <c r="U4" s="33">
        <v>0</v>
      </c>
      <c r="V4" s="33">
        <v>1</v>
      </c>
      <c r="W4" t="s">
        <v>642</v>
      </c>
      <c r="X4" t="s">
        <v>642</v>
      </c>
      <c r="Y4" s="33"/>
      <c r="Z4" s="33">
        <v>1</v>
      </c>
      <c r="AA4" s="33">
        <v>0</v>
      </c>
      <c r="AB4" s="33">
        <v>1</v>
      </c>
      <c r="AC4" s="20">
        <v>0</v>
      </c>
      <c r="AD4" s="33">
        <v>1</v>
      </c>
      <c r="AE4" s="36"/>
      <c r="AF4" s="35" t="s">
        <v>99</v>
      </c>
      <c r="AG4" t="s">
        <v>642</v>
      </c>
      <c r="AH4" s="38"/>
      <c r="AI4" s="33">
        <v>1</v>
      </c>
      <c r="AJ4" s="33">
        <v>1</v>
      </c>
      <c r="AK4" s="33"/>
      <c r="AL4" s="33"/>
      <c r="AM4" s="33">
        <v>0</v>
      </c>
      <c r="AN4" s="33">
        <v>0</v>
      </c>
      <c r="AO4" s="33">
        <v>1</v>
      </c>
      <c r="AP4" s="33"/>
      <c r="AQ4" s="33">
        <v>0</v>
      </c>
      <c r="AR4" s="33">
        <v>0</v>
      </c>
      <c r="AS4" s="33">
        <v>0</v>
      </c>
      <c r="AT4" s="33">
        <v>1</v>
      </c>
      <c r="AU4" s="33"/>
      <c r="AV4" s="6">
        <v>0</v>
      </c>
      <c r="AW4" s="33">
        <v>1</v>
      </c>
      <c r="AX4" s="33">
        <v>0</v>
      </c>
      <c r="AY4" s="33">
        <v>0</v>
      </c>
      <c r="AZ4" s="33"/>
      <c r="BA4" s="6">
        <v>0</v>
      </c>
      <c r="BB4" s="33">
        <v>1</v>
      </c>
      <c r="BC4" s="33">
        <v>0</v>
      </c>
      <c r="BD4" s="33">
        <v>0</v>
      </c>
      <c r="BE4" s="33"/>
      <c r="BF4" s="6">
        <v>0</v>
      </c>
      <c r="BG4" s="33">
        <v>0</v>
      </c>
      <c r="BH4" s="33">
        <v>1</v>
      </c>
      <c r="BI4" s="33">
        <v>0</v>
      </c>
      <c r="BJ4" s="6">
        <v>0</v>
      </c>
      <c r="BK4" s="33">
        <v>0</v>
      </c>
      <c r="BL4" s="33">
        <v>1</v>
      </c>
      <c r="BM4" s="33">
        <v>0</v>
      </c>
      <c r="BN4" s="33"/>
      <c r="BO4" s="6">
        <v>0</v>
      </c>
      <c r="BP4" s="33">
        <v>0</v>
      </c>
      <c r="BQ4" s="33">
        <v>1</v>
      </c>
      <c r="BR4" s="33">
        <v>0</v>
      </c>
      <c r="BS4" s="33">
        <f t="shared" si="0"/>
        <v>7</v>
      </c>
      <c r="BT4" s="34">
        <v>1</v>
      </c>
      <c r="BU4" s="34"/>
      <c r="BV4" s="34"/>
      <c r="BW4" s="33"/>
      <c r="BX4" s="34">
        <f>SUM(AM4:BT4)</f>
        <v>15</v>
      </c>
      <c r="BY4" s="34"/>
    </row>
    <row r="5" spans="1:77" ht="24" customHeight="1" x14ac:dyDescent="0.25">
      <c r="A5" s="4"/>
      <c r="B5" s="6">
        <v>61215</v>
      </c>
      <c r="D5" s="10" t="s">
        <v>108</v>
      </c>
      <c r="E5" s="4">
        <v>18337600</v>
      </c>
      <c r="F5" s="26" t="s">
        <v>109</v>
      </c>
      <c r="G5" s="27" t="s">
        <v>108</v>
      </c>
      <c r="H5" s="6" t="s">
        <v>3</v>
      </c>
      <c r="I5" s="6" t="s">
        <v>3</v>
      </c>
      <c r="J5" s="6" t="s">
        <v>2</v>
      </c>
      <c r="K5" s="6" t="s">
        <v>3</v>
      </c>
      <c r="L5" s="6" t="s">
        <v>3</v>
      </c>
      <c r="M5" s="6" t="s">
        <v>3</v>
      </c>
      <c r="N5" s="6" t="s">
        <v>3</v>
      </c>
      <c r="O5" s="23">
        <v>1</v>
      </c>
      <c r="P5" s="23"/>
      <c r="Q5" s="24"/>
      <c r="R5" s="23">
        <v>1</v>
      </c>
      <c r="S5" t="s">
        <v>642</v>
      </c>
      <c r="T5" t="s">
        <v>642</v>
      </c>
      <c r="U5" s="23"/>
      <c r="V5" s="23"/>
      <c r="W5" t="s">
        <v>642</v>
      </c>
      <c r="X5" t="s">
        <v>642</v>
      </c>
      <c r="Y5" s="23"/>
      <c r="Z5" s="6">
        <v>1</v>
      </c>
      <c r="AA5" s="6">
        <v>0</v>
      </c>
      <c r="AB5" s="6">
        <v>1</v>
      </c>
      <c r="AC5" s="20">
        <v>0</v>
      </c>
      <c r="AD5" s="6">
        <v>1</v>
      </c>
      <c r="AE5" s="6" t="s">
        <v>110</v>
      </c>
      <c r="AF5" s="15" t="s">
        <v>108</v>
      </c>
      <c r="AG5" t="s">
        <v>642</v>
      </c>
      <c r="AH5" s="22"/>
      <c r="AI5" s="6">
        <v>1</v>
      </c>
      <c r="AJ5" s="6">
        <v>1</v>
      </c>
      <c r="AM5" s="6">
        <v>0</v>
      </c>
      <c r="AN5" s="6">
        <v>1</v>
      </c>
      <c r="AO5" s="6">
        <v>0</v>
      </c>
      <c r="AQ5" s="6">
        <v>0</v>
      </c>
      <c r="AR5" s="6">
        <v>0</v>
      </c>
      <c r="AS5" s="6">
        <v>1</v>
      </c>
      <c r="AT5" s="6">
        <v>0</v>
      </c>
      <c r="AV5" s="6">
        <v>0</v>
      </c>
      <c r="AW5" s="6">
        <v>1</v>
      </c>
      <c r="AX5" s="6">
        <v>0</v>
      </c>
      <c r="AY5" s="6">
        <v>0</v>
      </c>
      <c r="BA5" s="6">
        <v>0</v>
      </c>
      <c r="BB5" s="6">
        <v>0</v>
      </c>
      <c r="BC5" s="6">
        <v>1</v>
      </c>
      <c r="BD5" s="6">
        <v>0</v>
      </c>
      <c r="BF5" s="6">
        <v>0</v>
      </c>
      <c r="BG5" s="6">
        <v>0</v>
      </c>
      <c r="BH5" s="6">
        <v>1</v>
      </c>
      <c r="BI5" s="6">
        <v>0</v>
      </c>
      <c r="BJ5" s="6">
        <v>0</v>
      </c>
      <c r="BK5" s="6">
        <v>0</v>
      </c>
      <c r="BL5" s="6">
        <v>1</v>
      </c>
      <c r="BM5" s="6">
        <v>0</v>
      </c>
      <c r="BO5" s="6">
        <v>0</v>
      </c>
      <c r="BP5" s="6">
        <v>0</v>
      </c>
      <c r="BQ5" s="6">
        <v>1</v>
      </c>
      <c r="BR5" s="6">
        <v>0</v>
      </c>
      <c r="BS5" s="6">
        <f t="shared" si="0"/>
        <v>7</v>
      </c>
      <c r="BT5" s="3">
        <v>1</v>
      </c>
      <c r="BX5" s="3">
        <f>SUM(AM5:BT5)</f>
        <v>15</v>
      </c>
    </row>
    <row r="6" spans="1:77" ht="41.25" customHeight="1" x14ac:dyDescent="0.25">
      <c r="A6" s="9"/>
      <c r="B6" s="6">
        <v>61215</v>
      </c>
      <c r="D6" s="10" t="s">
        <v>111</v>
      </c>
      <c r="E6" s="4">
        <v>21848460</v>
      </c>
      <c r="F6" s="26" t="s">
        <v>112</v>
      </c>
      <c r="G6" s="9" t="s">
        <v>111</v>
      </c>
      <c r="H6" s="6" t="s">
        <v>3</v>
      </c>
      <c r="I6" s="6" t="s">
        <v>3</v>
      </c>
      <c r="J6" s="6" t="s">
        <v>2</v>
      </c>
      <c r="K6" s="6" t="s">
        <v>3</v>
      </c>
      <c r="L6" s="6" t="s">
        <v>3</v>
      </c>
      <c r="M6" s="6" t="s">
        <v>3</v>
      </c>
      <c r="N6" s="6" t="s">
        <v>3</v>
      </c>
      <c r="O6" s="23">
        <v>1</v>
      </c>
      <c r="P6" s="23"/>
      <c r="Q6" s="24"/>
      <c r="R6" s="23">
        <v>1</v>
      </c>
      <c r="S6" t="s">
        <v>642</v>
      </c>
      <c r="T6" t="s">
        <v>642</v>
      </c>
      <c r="U6" s="23">
        <v>0</v>
      </c>
      <c r="V6" s="23">
        <v>0</v>
      </c>
      <c r="W6" t="s">
        <v>642</v>
      </c>
      <c r="X6" t="s">
        <v>642</v>
      </c>
      <c r="Y6" s="23">
        <v>0</v>
      </c>
      <c r="Z6" s="6">
        <v>1</v>
      </c>
      <c r="AA6" s="6">
        <v>0</v>
      </c>
      <c r="AB6" s="6">
        <v>1</v>
      </c>
      <c r="AC6" s="20">
        <v>0</v>
      </c>
      <c r="AD6" s="6">
        <v>1</v>
      </c>
      <c r="AE6" s="6" t="s">
        <v>113</v>
      </c>
      <c r="AF6" s="10" t="s">
        <v>111</v>
      </c>
      <c r="AG6" t="s">
        <v>642</v>
      </c>
      <c r="AH6" s="22"/>
      <c r="AI6" s="6">
        <v>1</v>
      </c>
      <c r="AJ6" s="6">
        <v>1</v>
      </c>
      <c r="AM6" s="6">
        <v>0</v>
      </c>
      <c r="AN6" s="6">
        <v>1</v>
      </c>
      <c r="AO6" s="6">
        <v>0</v>
      </c>
      <c r="AQ6" s="6">
        <v>0</v>
      </c>
      <c r="AR6" s="6">
        <v>0</v>
      </c>
      <c r="AS6" s="6">
        <v>1</v>
      </c>
      <c r="AT6" s="6">
        <v>0</v>
      </c>
      <c r="AV6" s="6">
        <v>0</v>
      </c>
      <c r="AW6" s="6">
        <v>1</v>
      </c>
      <c r="AX6" s="6">
        <v>0</v>
      </c>
      <c r="AY6" s="6">
        <v>0</v>
      </c>
      <c r="BA6" s="6">
        <v>0</v>
      </c>
      <c r="BB6" s="6">
        <v>0</v>
      </c>
      <c r="BC6" s="6">
        <v>1</v>
      </c>
      <c r="BD6" s="6">
        <v>0</v>
      </c>
      <c r="BF6" s="6">
        <v>0</v>
      </c>
      <c r="BG6" s="6">
        <v>0</v>
      </c>
      <c r="BH6" s="6">
        <v>1</v>
      </c>
      <c r="BI6" s="6">
        <v>0</v>
      </c>
      <c r="BJ6" s="6">
        <v>0</v>
      </c>
      <c r="BK6" s="6">
        <v>0</v>
      </c>
      <c r="BL6" s="6">
        <v>1</v>
      </c>
      <c r="BM6" s="6">
        <v>0</v>
      </c>
      <c r="BO6" s="6">
        <v>0</v>
      </c>
      <c r="BP6" s="6">
        <v>0</v>
      </c>
      <c r="BQ6" s="6">
        <v>1</v>
      </c>
      <c r="BR6" s="6">
        <v>0</v>
      </c>
      <c r="BS6" s="6">
        <f t="shared" si="0"/>
        <v>7</v>
      </c>
      <c r="BT6" s="3">
        <v>1</v>
      </c>
      <c r="BX6" s="3">
        <f>SUM(AM6:BT6)</f>
        <v>15</v>
      </c>
    </row>
    <row r="7" spans="1:77" ht="53.25" customHeight="1" x14ac:dyDescent="0.25">
      <c r="A7" s="40"/>
      <c r="B7" s="41">
        <v>61215</v>
      </c>
      <c r="C7" s="42"/>
      <c r="D7" s="43" t="s">
        <v>117</v>
      </c>
      <c r="E7" s="44">
        <v>9717593</v>
      </c>
      <c r="F7" s="45" t="s">
        <v>118</v>
      </c>
      <c r="G7" s="40" t="s">
        <v>117</v>
      </c>
      <c r="H7" s="41" t="s">
        <v>3</v>
      </c>
      <c r="I7" s="41" t="s">
        <v>2</v>
      </c>
      <c r="J7" s="41" t="s">
        <v>2</v>
      </c>
      <c r="K7" s="41" t="s">
        <v>3</v>
      </c>
      <c r="L7" s="41" t="s">
        <v>3</v>
      </c>
      <c r="M7" s="41" t="s">
        <v>3</v>
      </c>
      <c r="N7" s="41" t="s">
        <v>3</v>
      </c>
      <c r="O7" s="46" t="s">
        <v>119</v>
      </c>
      <c r="P7" s="46"/>
      <c r="Q7" s="47"/>
      <c r="R7" s="46">
        <v>1</v>
      </c>
      <c r="S7" t="s">
        <v>642</v>
      </c>
      <c r="T7" t="s">
        <v>642</v>
      </c>
      <c r="U7" s="46"/>
      <c r="V7" s="46"/>
      <c r="W7" t="s">
        <v>642</v>
      </c>
      <c r="X7" t="s">
        <v>642</v>
      </c>
      <c r="Z7" s="41">
        <v>1</v>
      </c>
      <c r="AA7" s="41">
        <v>0</v>
      </c>
      <c r="AB7" s="41">
        <v>1</v>
      </c>
      <c r="AC7" s="48">
        <v>0</v>
      </c>
      <c r="AD7" s="41">
        <v>1</v>
      </c>
      <c r="AE7" s="41"/>
      <c r="AF7" s="43" t="s">
        <v>117</v>
      </c>
      <c r="AG7" t="s">
        <v>642</v>
      </c>
      <c r="AH7" s="49"/>
      <c r="AI7" s="41">
        <v>1</v>
      </c>
      <c r="AJ7" s="41">
        <v>0</v>
      </c>
      <c r="AK7" s="41"/>
      <c r="AL7" s="41"/>
      <c r="AM7" s="41">
        <v>0</v>
      </c>
      <c r="AN7" s="41">
        <v>1</v>
      </c>
      <c r="AO7" s="41">
        <v>0</v>
      </c>
      <c r="AP7" s="41"/>
      <c r="AQ7" s="41">
        <v>0</v>
      </c>
      <c r="AR7" s="41">
        <v>1</v>
      </c>
      <c r="AS7" s="41">
        <v>0</v>
      </c>
      <c r="AT7" s="41">
        <v>0</v>
      </c>
      <c r="AU7" s="41"/>
      <c r="AV7" s="6">
        <v>0</v>
      </c>
      <c r="AW7" s="41">
        <v>1</v>
      </c>
      <c r="AX7" s="41">
        <v>0</v>
      </c>
      <c r="AY7" s="41">
        <v>0</v>
      </c>
      <c r="AZ7" s="41"/>
      <c r="BA7" s="6">
        <v>0</v>
      </c>
      <c r="BB7" s="41">
        <v>0</v>
      </c>
      <c r="BC7" s="41">
        <v>1</v>
      </c>
      <c r="BD7" s="41">
        <v>0</v>
      </c>
      <c r="BE7" s="41"/>
      <c r="BF7" s="6">
        <v>0</v>
      </c>
      <c r="BG7" s="41">
        <v>0</v>
      </c>
      <c r="BH7" s="41">
        <v>1</v>
      </c>
      <c r="BI7" s="41">
        <v>0</v>
      </c>
      <c r="BJ7" s="6">
        <v>0</v>
      </c>
      <c r="BK7" s="41">
        <v>0</v>
      </c>
      <c r="BL7" s="41">
        <v>1</v>
      </c>
      <c r="BM7" s="41">
        <v>0</v>
      </c>
      <c r="BN7" s="41"/>
      <c r="BO7" s="6">
        <v>0</v>
      </c>
      <c r="BP7" s="41">
        <v>0</v>
      </c>
      <c r="BQ7" s="41">
        <v>1</v>
      </c>
      <c r="BR7" s="41">
        <v>0</v>
      </c>
      <c r="BS7" s="41">
        <f t="shared" si="0"/>
        <v>7</v>
      </c>
      <c r="BT7" s="42">
        <v>1</v>
      </c>
      <c r="BU7" s="42"/>
      <c r="BV7" s="42"/>
      <c r="BW7" s="41"/>
      <c r="BX7" s="42">
        <f t="shared" ref="BX7:BX55" si="1">SUM(AM7:BR7)</f>
        <v>7</v>
      </c>
      <c r="BY7" s="42"/>
    </row>
    <row r="8" spans="1:77" s="34" customFormat="1" ht="24" customHeight="1" x14ac:dyDescent="0.25">
      <c r="A8" s="3"/>
      <c r="B8" s="6">
        <v>61215</v>
      </c>
      <c r="C8" s="3"/>
      <c r="D8" s="10" t="s">
        <v>122</v>
      </c>
      <c r="E8" s="4">
        <v>15505444</v>
      </c>
      <c r="F8" s="26" t="s">
        <v>123</v>
      </c>
      <c r="G8" s="9" t="s">
        <v>122</v>
      </c>
      <c r="H8" s="6" t="s">
        <v>3</v>
      </c>
      <c r="I8" s="6" t="s">
        <v>4</v>
      </c>
      <c r="J8" s="6" t="s">
        <v>2</v>
      </c>
      <c r="K8" s="6" t="s">
        <v>4</v>
      </c>
      <c r="L8" s="6" t="s">
        <v>3</v>
      </c>
      <c r="M8" s="6" t="s">
        <v>3</v>
      </c>
      <c r="N8" s="6" t="s">
        <v>3</v>
      </c>
      <c r="O8" s="23">
        <v>1</v>
      </c>
      <c r="P8" s="23"/>
      <c r="Q8" s="24"/>
      <c r="R8" s="23">
        <v>1</v>
      </c>
      <c r="S8" t="s">
        <v>642</v>
      </c>
      <c r="T8" t="s">
        <v>642</v>
      </c>
      <c r="U8" s="23"/>
      <c r="V8" s="23"/>
      <c r="W8" t="s">
        <v>642</v>
      </c>
      <c r="X8" t="s">
        <v>642</v>
      </c>
      <c r="Y8" s="23"/>
      <c r="Z8" s="6">
        <v>1</v>
      </c>
      <c r="AA8" s="6">
        <v>0</v>
      </c>
      <c r="AB8" s="6">
        <v>1</v>
      </c>
      <c r="AC8" s="20">
        <v>0</v>
      </c>
      <c r="AD8" s="6">
        <v>1</v>
      </c>
      <c r="AE8" s="6"/>
      <c r="AF8" s="10" t="s">
        <v>122</v>
      </c>
      <c r="AG8" t="s">
        <v>642</v>
      </c>
      <c r="AH8" s="22"/>
      <c r="AI8" s="6">
        <v>1</v>
      </c>
      <c r="AJ8" s="6">
        <v>1</v>
      </c>
      <c r="AK8" s="6"/>
      <c r="AL8" s="6"/>
      <c r="AM8" s="6">
        <v>0</v>
      </c>
      <c r="AN8" s="6">
        <v>1</v>
      </c>
      <c r="AO8" s="6">
        <v>0</v>
      </c>
      <c r="AP8" s="6"/>
      <c r="AQ8" s="6">
        <v>0</v>
      </c>
      <c r="AR8" s="6">
        <v>0</v>
      </c>
      <c r="AS8" s="6">
        <v>0</v>
      </c>
      <c r="AT8" s="6">
        <v>1</v>
      </c>
      <c r="AU8" s="6"/>
      <c r="AV8" s="6">
        <v>0</v>
      </c>
      <c r="AW8" s="6">
        <v>1</v>
      </c>
      <c r="AX8" s="6">
        <v>0</v>
      </c>
      <c r="AY8" s="6">
        <v>0</v>
      </c>
      <c r="AZ8" s="6"/>
      <c r="BA8" s="6">
        <v>0</v>
      </c>
      <c r="BB8" s="6">
        <v>0</v>
      </c>
      <c r="BC8" s="6">
        <v>0</v>
      </c>
      <c r="BD8" s="6">
        <v>1</v>
      </c>
      <c r="BE8" s="6"/>
      <c r="BF8" s="6">
        <v>0</v>
      </c>
      <c r="BG8" s="6">
        <v>0</v>
      </c>
      <c r="BH8" s="6">
        <v>1</v>
      </c>
      <c r="BI8" s="6">
        <v>0</v>
      </c>
      <c r="BJ8" s="6">
        <v>0</v>
      </c>
      <c r="BK8" s="6">
        <v>0</v>
      </c>
      <c r="BL8" s="6">
        <v>1</v>
      </c>
      <c r="BM8" s="6">
        <v>0</v>
      </c>
      <c r="BN8" s="6"/>
      <c r="BO8" s="6">
        <v>0</v>
      </c>
      <c r="BP8" s="6">
        <v>0</v>
      </c>
      <c r="BQ8" s="6">
        <v>1</v>
      </c>
      <c r="BR8" s="6">
        <v>0</v>
      </c>
      <c r="BS8" s="6">
        <f t="shared" si="0"/>
        <v>7</v>
      </c>
      <c r="BT8" s="3">
        <v>1</v>
      </c>
      <c r="BU8" s="3"/>
      <c r="BV8" s="3"/>
      <c r="BW8" s="6"/>
      <c r="BX8" s="3">
        <f t="shared" si="1"/>
        <v>7</v>
      </c>
      <c r="BY8" s="3"/>
    </row>
    <row r="9" spans="1:77" ht="24" customHeight="1" x14ac:dyDescent="0.25">
      <c r="B9" s="6">
        <v>61215</v>
      </c>
      <c r="D9" s="10" t="s">
        <v>126</v>
      </c>
      <c r="E9" s="4">
        <v>15957626</v>
      </c>
      <c r="F9" s="26" t="s">
        <v>127</v>
      </c>
      <c r="G9" s="9" t="s">
        <v>126</v>
      </c>
      <c r="H9" s="6" t="s">
        <v>3</v>
      </c>
      <c r="I9" s="6" t="s">
        <v>2</v>
      </c>
      <c r="J9" s="6" t="s">
        <v>2</v>
      </c>
      <c r="K9" s="6" t="s">
        <v>3</v>
      </c>
      <c r="L9" s="6" t="s">
        <v>3</v>
      </c>
      <c r="M9" s="6" t="s">
        <v>3</v>
      </c>
      <c r="N9" s="6" t="s">
        <v>3</v>
      </c>
      <c r="O9" s="23">
        <v>1</v>
      </c>
      <c r="P9" s="23"/>
      <c r="Q9" s="24"/>
      <c r="R9" s="23">
        <v>1</v>
      </c>
      <c r="S9" t="s">
        <v>642</v>
      </c>
      <c r="T9" t="s">
        <v>642</v>
      </c>
      <c r="U9" s="23"/>
      <c r="V9" s="23"/>
      <c r="W9" t="s">
        <v>642</v>
      </c>
      <c r="X9" t="s">
        <v>642</v>
      </c>
      <c r="Y9" s="23"/>
      <c r="Z9" s="6">
        <v>1</v>
      </c>
      <c r="AA9" s="6">
        <v>0</v>
      </c>
      <c r="AB9" s="6">
        <v>1</v>
      </c>
      <c r="AC9" s="20">
        <v>0</v>
      </c>
      <c r="AD9" s="6">
        <v>1</v>
      </c>
      <c r="AF9" s="10" t="s">
        <v>126</v>
      </c>
      <c r="AG9" t="s">
        <v>642</v>
      </c>
      <c r="AH9" s="25"/>
      <c r="AI9" s="6">
        <v>1</v>
      </c>
      <c r="AJ9" s="6">
        <v>1</v>
      </c>
      <c r="AM9" s="6">
        <v>0</v>
      </c>
      <c r="AN9" s="6">
        <v>1</v>
      </c>
      <c r="AO9" s="6">
        <v>0</v>
      </c>
      <c r="AQ9" s="6">
        <v>0</v>
      </c>
      <c r="AR9" s="6">
        <v>1</v>
      </c>
      <c r="AS9" s="6">
        <v>0</v>
      </c>
      <c r="AT9" s="6">
        <v>0</v>
      </c>
      <c r="AV9" s="6">
        <v>0</v>
      </c>
      <c r="AW9" s="6">
        <v>1</v>
      </c>
      <c r="AX9" s="6">
        <v>0</v>
      </c>
      <c r="AY9" s="6">
        <v>0</v>
      </c>
      <c r="BA9" s="6">
        <v>0</v>
      </c>
      <c r="BB9" s="6">
        <v>0</v>
      </c>
      <c r="BC9" s="6">
        <v>1</v>
      </c>
      <c r="BD9" s="6">
        <v>0</v>
      </c>
      <c r="BF9" s="6">
        <v>0</v>
      </c>
      <c r="BG9" s="6">
        <v>0</v>
      </c>
      <c r="BH9" s="6">
        <v>1</v>
      </c>
      <c r="BI9" s="6">
        <v>0</v>
      </c>
      <c r="BJ9" s="6">
        <v>0</v>
      </c>
      <c r="BK9" s="6">
        <v>0</v>
      </c>
      <c r="BL9" s="6">
        <v>1</v>
      </c>
      <c r="BM9" s="6">
        <v>0</v>
      </c>
      <c r="BO9" s="6">
        <v>0</v>
      </c>
      <c r="BP9" s="6">
        <v>0</v>
      </c>
      <c r="BQ9" s="6">
        <v>1</v>
      </c>
      <c r="BR9" s="6">
        <v>0</v>
      </c>
      <c r="BS9" s="6">
        <f t="shared" si="0"/>
        <v>7</v>
      </c>
      <c r="BT9" s="3">
        <v>1</v>
      </c>
      <c r="BX9" s="3">
        <f t="shared" si="1"/>
        <v>7</v>
      </c>
    </row>
    <row r="10" spans="1:77" ht="24" customHeight="1" x14ac:dyDescent="0.25">
      <c r="B10" s="6">
        <v>61215</v>
      </c>
      <c r="D10" s="10" t="s">
        <v>130</v>
      </c>
      <c r="E10" s="4">
        <v>23325937</v>
      </c>
      <c r="F10" s="26" t="s">
        <v>131</v>
      </c>
      <c r="G10" s="9" t="s">
        <v>130</v>
      </c>
      <c r="H10" s="6" t="s">
        <v>4</v>
      </c>
      <c r="I10" s="6" t="s">
        <v>3</v>
      </c>
      <c r="J10" s="6" t="s">
        <v>3</v>
      </c>
      <c r="K10" s="6" t="s">
        <v>3</v>
      </c>
      <c r="L10" s="6" t="s">
        <v>3</v>
      </c>
      <c r="M10" s="6" t="s">
        <v>3</v>
      </c>
      <c r="N10" s="6" t="s">
        <v>3</v>
      </c>
      <c r="O10" s="23">
        <v>1</v>
      </c>
      <c r="P10" s="23"/>
      <c r="Q10" s="24"/>
      <c r="R10" s="23">
        <v>1</v>
      </c>
      <c r="S10" t="s">
        <v>642</v>
      </c>
      <c r="T10" t="s">
        <v>642</v>
      </c>
      <c r="U10" s="23"/>
      <c r="V10" s="23"/>
      <c r="W10" t="s">
        <v>642</v>
      </c>
      <c r="X10" t="s">
        <v>642</v>
      </c>
      <c r="Y10" s="23"/>
      <c r="Z10" s="6">
        <v>1</v>
      </c>
      <c r="AA10" s="6">
        <v>0</v>
      </c>
      <c r="AB10" s="6">
        <v>1</v>
      </c>
      <c r="AC10" s="20">
        <v>0</v>
      </c>
      <c r="AD10" s="6">
        <v>1</v>
      </c>
      <c r="AF10" s="10" t="s">
        <v>130</v>
      </c>
      <c r="AG10" t="s">
        <v>642</v>
      </c>
      <c r="AH10" s="39"/>
      <c r="AI10" s="6">
        <v>1</v>
      </c>
      <c r="AJ10" s="6">
        <v>1</v>
      </c>
      <c r="AM10" s="6">
        <v>0</v>
      </c>
      <c r="AN10" s="6">
        <v>0</v>
      </c>
      <c r="AO10" s="6">
        <v>1</v>
      </c>
      <c r="AQ10" s="6">
        <v>0</v>
      </c>
      <c r="AR10" s="6">
        <v>0</v>
      </c>
      <c r="AS10" s="6">
        <v>1</v>
      </c>
      <c r="AT10" s="6">
        <v>0</v>
      </c>
      <c r="AV10" s="6">
        <v>0</v>
      </c>
      <c r="AW10" s="6">
        <v>0</v>
      </c>
      <c r="AX10" s="6">
        <v>1</v>
      </c>
      <c r="AY10" s="6">
        <v>0</v>
      </c>
      <c r="BA10" s="6">
        <v>0</v>
      </c>
      <c r="BB10" s="6">
        <v>0</v>
      </c>
      <c r="BC10" s="6">
        <v>1</v>
      </c>
      <c r="BD10" s="6">
        <v>0</v>
      </c>
      <c r="BF10" s="6">
        <v>0</v>
      </c>
      <c r="BG10" s="6">
        <v>0</v>
      </c>
      <c r="BH10" s="6">
        <v>1</v>
      </c>
      <c r="BI10" s="6">
        <v>0</v>
      </c>
      <c r="BJ10" s="6">
        <v>0</v>
      </c>
      <c r="BK10" s="6">
        <v>0</v>
      </c>
      <c r="BL10" s="6">
        <v>1</v>
      </c>
      <c r="BM10" s="6">
        <v>0</v>
      </c>
      <c r="BO10" s="6">
        <v>0</v>
      </c>
      <c r="BP10" s="6">
        <v>0</v>
      </c>
      <c r="BQ10" s="6">
        <v>1</v>
      </c>
      <c r="BR10" s="6">
        <v>0</v>
      </c>
      <c r="BS10" s="6">
        <f t="shared" si="0"/>
        <v>7</v>
      </c>
      <c r="BT10" s="3">
        <v>1</v>
      </c>
      <c r="BX10" s="3">
        <f t="shared" si="1"/>
        <v>7</v>
      </c>
    </row>
    <row r="11" spans="1:77" ht="24" customHeight="1" x14ac:dyDescent="0.25">
      <c r="B11" s="6">
        <v>61215</v>
      </c>
      <c r="D11" s="10" t="s">
        <v>141</v>
      </c>
      <c r="E11" s="3">
        <v>15516347</v>
      </c>
      <c r="F11" s="26" t="s">
        <v>142</v>
      </c>
      <c r="G11" s="9" t="s">
        <v>141</v>
      </c>
      <c r="H11" s="6" t="s">
        <v>3</v>
      </c>
      <c r="I11" s="6" t="s">
        <v>2</v>
      </c>
      <c r="J11" s="6" t="s">
        <v>2</v>
      </c>
      <c r="K11" s="6" t="s">
        <v>4</v>
      </c>
      <c r="L11" s="6" t="s">
        <v>3</v>
      </c>
      <c r="M11" s="6" t="s">
        <v>3</v>
      </c>
      <c r="N11" s="6" t="s">
        <v>4</v>
      </c>
      <c r="O11" s="23">
        <v>1</v>
      </c>
      <c r="P11" s="23"/>
      <c r="Q11" s="24"/>
      <c r="R11" s="23">
        <v>1</v>
      </c>
      <c r="S11" t="s">
        <v>642</v>
      </c>
      <c r="T11" t="s">
        <v>642</v>
      </c>
      <c r="U11" s="23"/>
      <c r="V11" s="23"/>
      <c r="W11" t="s">
        <v>642</v>
      </c>
      <c r="X11" t="s">
        <v>642</v>
      </c>
      <c r="Y11" s="23"/>
      <c r="Z11" s="6">
        <v>1</v>
      </c>
      <c r="AA11" s="6">
        <v>0</v>
      </c>
      <c r="AB11" s="6">
        <v>1</v>
      </c>
      <c r="AC11" s="20">
        <v>0</v>
      </c>
      <c r="AD11" s="6">
        <v>1</v>
      </c>
      <c r="AF11" s="15" t="s">
        <v>141</v>
      </c>
      <c r="AG11" t="s">
        <v>642</v>
      </c>
      <c r="AH11" s="22"/>
      <c r="AI11" s="6">
        <v>1</v>
      </c>
      <c r="AJ11" s="6">
        <v>1</v>
      </c>
      <c r="AM11" s="6">
        <v>0</v>
      </c>
      <c r="AN11" s="6">
        <v>1</v>
      </c>
      <c r="AO11" s="6">
        <v>0</v>
      </c>
      <c r="AQ11" s="6">
        <v>0</v>
      </c>
      <c r="AR11" s="6">
        <v>1</v>
      </c>
      <c r="AS11" s="6">
        <v>0</v>
      </c>
      <c r="AT11" s="6">
        <v>0</v>
      </c>
      <c r="AV11" s="6">
        <v>0</v>
      </c>
      <c r="AW11" s="6">
        <v>1</v>
      </c>
      <c r="AX11" s="6">
        <v>0</v>
      </c>
      <c r="AY11" s="6">
        <v>0</v>
      </c>
      <c r="BA11" s="6">
        <v>0</v>
      </c>
      <c r="BB11" s="6">
        <v>0</v>
      </c>
      <c r="BC11" s="6">
        <v>0</v>
      </c>
      <c r="BD11" s="6">
        <v>1</v>
      </c>
      <c r="BF11" s="6">
        <v>0</v>
      </c>
      <c r="BG11" s="6">
        <v>0</v>
      </c>
      <c r="BH11" s="6">
        <v>1</v>
      </c>
      <c r="BI11" s="6">
        <v>0</v>
      </c>
      <c r="BJ11" s="6">
        <v>0</v>
      </c>
      <c r="BK11" s="6">
        <v>0</v>
      </c>
      <c r="BL11" s="6">
        <v>1</v>
      </c>
      <c r="BM11" s="6">
        <v>0</v>
      </c>
      <c r="BO11" s="6">
        <v>0</v>
      </c>
      <c r="BP11" s="6">
        <v>0</v>
      </c>
      <c r="BQ11" s="6">
        <v>0</v>
      </c>
      <c r="BR11" s="6">
        <v>1</v>
      </c>
      <c r="BS11" s="6">
        <f t="shared" si="0"/>
        <v>7</v>
      </c>
      <c r="BT11" s="3">
        <v>1</v>
      </c>
      <c r="BX11" s="3">
        <f t="shared" si="1"/>
        <v>7</v>
      </c>
    </row>
    <row r="12" spans="1:77" ht="24" customHeight="1" x14ac:dyDescent="0.25">
      <c r="A12" s="42"/>
      <c r="B12" s="41">
        <v>61215</v>
      </c>
      <c r="C12" s="42"/>
      <c r="D12" s="43" t="s">
        <v>148</v>
      </c>
      <c r="E12" s="44">
        <v>8373604</v>
      </c>
      <c r="F12" s="45" t="s">
        <v>149</v>
      </c>
      <c r="G12" s="40" t="s">
        <v>148</v>
      </c>
      <c r="H12" s="41" t="s">
        <v>3</v>
      </c>
      <c r="I12" s="41" t="s">
        <v>3</v>
      </c>
      <c r="J12" s="41" t="s">
        <v>3</v>
      </c>
      <c r="K12" s="41" t="s">
        <v>2</v>
      </c>
      <c r="L12" s="41" t="s">
        <v>3</v>
      </c>
      <c r="M12" s="41" t="s">
        <v>3</v>
      </c>
      <c r="N12" s="41" t="s">
        <v>3</v>
      </c>
      <c r="O12" s="46">
        <v>1</v>
      </c>
      <c r="P12" s="46"/>
      <c r="Q12" s="47"/>
      <c r="R12" s="46">
        <v>1</v>
      </c>
      <c r="S12" t="s">
        <v>642</v>
      </c>
      <c r="T12" t="s">
        <v>642</v>
      </c>
      <c r="U12" s="46"/>
      <c r="V12" s="46"/>
      <c r="W12" t="s">
        <v>642</v>
      </c>
      <c r="X12" t="s">
        <v>642</v>
      </c>
      <c r="Y12" s="46"/>
      <c r="Z12" s="41">
        <v>1</v>
      </c>
      <c r="AA12" s="41">
        <v>0</v>
      </c>
      <c r="AB12" s="41">
        <v>1</v>
      </c>
      <c r="AC12" s="48">
        <v>0</v>
      </c>
      <c r="AD12" s="41">
        <v>1</v>
      </c>
      <c r="AE12" s="41"/>
      <c r="AF12" s="43" t="s">
        <v>148</v>
      </c>
      <c r="AG12" t="s">
        <v>642</v>
      </c>
      <c r="AH12" s="52"/>
      <c r="AI12" s="41">
        <v>1</v>
      </c>
      <c r="AJ12" s="41">
        <v>1</v>
      </c>
      <c r="AK12" s="41"/>
      <c r="AL12" s="41"/>
      <c r="AM12" s="41">
        <v>0</v>
      </c>
      <c r="AN12" s="41">
        <v>1</v>
      </c>
      <c r="AO12" s="41">
        <v>0</v>
      </c>
      <c r="AP12" s="41"/>
      <c r="AQ12" s="41">
        <v>0</v>
      </c>
      <c r="AR12" s="41">
        <v>0</v>
      </c>
      <c r="AS12" s="41">
        <v>1</v>
      </c>
      <c r="AT12" s="41">
        <v>0</v>
      </c>
      <c r="AU12" s="41"/>
      <c r="AV12" s="6">
        <v>0</v>
      </c>
      <c r="AW12" s="41">
        <v>0</v>
      </c>
      <c r="AX12" s="41">
        <v>1</v>
      </c>
      <c r="AY12" s="41">
        <v>0</v>
      </c>
      <c r="AZ12" s="41"/>
      <c r="BA12" s="6">
        <v>0</v>
      </c>
      <c r="BB12" s="41">
        <v>1</v>
      </c>
      <c r="BC12" s="41">
        <v>0</v>
      </c>
      <c r="BD12" s="41">
        <v>0</v>
      </c>
      <c r="BE12" s="41"/>
      <c r="BF12" s="6">
        <v>0</v>
      </c>
      <c r="BG12" s="41">
        <v>0</v>
      </c>
      <c r="BH12" s="41">
        <v>1</v>
      </c>
      <c r="BI12" s="41">
        <v>0</v>
      </c>
      <c r="BJ12" s="6">
        <v>0</v>
      </c>
      <c r="BK12" s="41">
        <v>0</v>
      </c>
      <c r="BL12" s="41">
        <v>1</v>
      </c>
      <c r="BM12" s="41">
        <v>0</v>
      </c>
      <c r="BN12" s="41"/>
      <c r="BO12" s="6">
        <v>0</v>
      </c>
      <c r="BP12" s="41">
        <v>0</v>
      </c>
      <c r="BQ12" s="18">
        <v>1</v>
      </c>
      <c r="BR12" s="18">
        <v>0</v>
      </c>
      <c r="BS12" s="41">
        <f t="shared" si="0"/>
        <v>7</v>
      </c>
      <c r="BT12" s="42">
        <v>1</v>
      </c>
      <c r="BU12" s="31" t="s">
        <v>150</v>
      </c>
      <c r="BV12" s="42"/>
      <c r="BW12" s="41"/>
      <c r="BX12" s="42">
        <f t="shared" si="1"/>
        <v>7</v>
      </c>
      <c r="BY12" s="42"/>
    </row>
    <row r="13" spans="1:77" ht="24" customHeight="1" x14ac:dyDescent="0.25">
      <c r="A13" s="54"/>
      <c r="B13" s="53">
        <v>61215</v>
      </c>
      <c r="C13" s="54"/>
      <c r="D13" s="55" t="s">
        <v>155</v>
      </c>
      <c r="E13" s="54">
        <v>15041614</v>
      </c>
      <c r="F13" s="56" t="s">
        <v>156</v>
      </c>
      <c r="G13" s="57" t="s">
        <v>155</v>
      </c>
      <c r="H13" s="53" t="s">
        <v>3</v>
      </c>
      <c r="I13" s="53" t="s">
        <v>3</v>
      </c>
      <c r="J13" s="53" t="s">
        <v>4</v>
      </c>
      <c r="K13" s="53" t="s">
        <v>4</v>
      </c>
      <c r="L13" s="53" t="s">
        <v>3</v>
      </c>
      <c r="M13" s="53" t="s">
        <v>3</v>
      </c>
      <c r="N13" s="53" t="s">
        <v>4</v>
      </c>
      <c r="O13" s="58">
        <v>1</v>
      </c>
      <c r="P13" s="58"/>
      <c r="Q13" s="59"/>
      <c r="R13" s="58">
        <v>1</v>
      </c>
      <c r="S13" t="s">
        <v>642</v>
      </c>
      <c r="T13" t="s">
        <v>642</v>
      </c>
      <c r="U13" s="58"/>
      <c r="V13" s="58"/>
      <c r="W13" t="s">
        <v>642</v>
      </c>
      <c r="X13" t="s">
        <v>642</v>
      </c>
      <c r="Y13" s="58"/>
      <c r="Z13" s="53">
        <v>1</v>
      </c>
      <c r="AA13" s="53">
        <v>0</v>
      </c>
      <c r="AB13" s="53">
        <v>1</v>
      </c>
      <c r="AC13" s="60">
        <v>0</v>
      </c>
      <c r="AD13" s="53">
        <v>1</v>
      </c>
      <c r="AE13" s="53"/>
      <c r="AF13" s="55" t="s">
        <v>155</v>
      </c>
      <c r="AG13" t="s">
        <v>642</v>
      </c>
      <c r="AH13" s="54"/>
      <c r="AI13" s="53">
        <v>0</v>
      </c>
      <c r="AJ13" s="53">
        <v>0</v>
      </c>
      <c r="AK13" s="53"/>
      <c r="AL13" s="53"/>
      <c r="AM13" s="53">
        <v>0</v>
      </c>
      <c r="AN13" s="53">
        <v>1</v>
      </c>
      <c r="AO13" s="53">
        <v>0</v>
      </c>
      <c r="AP13" s="53"/>
      <c r="AQ13" s="53">
        <v>0</v>
      </c>
      <c r="AR13" s="53">
        <v>0</v>
      </c>
      <c r="AS13" s="53">
        <v>1</v>
      </c>
      <c r="AT13" s="53">
        <v>0</v>
      </c>
      <c r="AU13" s="53"/>
      <c r="AV13" s="6">
        <v>0</v>
      </c>
      <c r="AW13" s="53">
        <v>0</v>
      </c>
      <c r="AX13" s="53">
        <v>0</v>
      </c>
      <c r="AY13" s="53">
        <v>1</v>
      </c>
      <c r="AZ13" s="53"/>
      <c r="BA13" s="6">
        <v>0</v>
      </c>
      <c r="BB13" s="53">
        <v>0</v>
      </c>
      <c r="BC13" s="53">
        <v>0</v>
      </c>
      <c r="BD13" s="53">
        <v>1</v>
      </c>
      <c r="BE13" s="53"/>
      <c r="BF13" s="6">
        <v>0</v>
      </c>
      <c r="BG13" s="53">
        <v>0</v>
      </c>
      <c r="BH13" s="53">
        <v>1</v>
      </c>
      <c r="BI13" s="53">
        <v>0</v>
      </c>
      <c r="BJ13" s="6">
        <v>0</v>
      </c>
      <c r="BK13" s="53">
        <v>0</v>
      </c>
      <c r="BL13" s="53">
        <v>1</v>
      </c>
      <c r="BM13" s="53">
        <v>0</v>
      </c>
      <c r="BN13" s="53"/>
      <c r="BO13" s="6">
        <v>0</v>
      </c>
      <c r="BP13" s="53">
        <v>0</v>
      </c>
      <c r="BQ13" s="53">
        <v>0</v>
      </c>
      <c r="BR13" s="53">
        <v>1</v>
      </c>
      <c r="BS13" s="53">
        <f t="shared" si="0"/>
        <v>7</v>
      </c>
      <c r="BT13" s="54">
        <v>1</v>
      </c>
      <c r="BU13" s="54"/>
      <c r="BV13" s="54"/>
      <c r="BW13" s="53"/>
      <c r="BX13" s="54">
        <f t="shared" si="1"/>
        <v>7</v>
      </c>
      <c r="BY13" s="54"/>
    </row>
    <row r="14" spans="1:77" ht="24" customHeight="1" x14ac:dyDescent="0.25">
      <c r="B14" s="6">
        <v>61215</v>
      </c>
      <c r="D14" s="10" t="s">
        <v>160</v>
      </c>
      <c r="E14" s="4">
        <v>2942163</v>
      </c>
      <c r="F14" s="26" t="s">
        <v>161</v>
      </c>
      <c r="G14" s="9" t="s">
        <v>160</v>
      </c>
      <c r="H14" s="6" t="s">
        <v>3</v>
      </c>
      <c r="I14" s="6" t="s">
        <v>3</v>
      </c>
      <c r="J14" s="6" t="s">
        <v>2</v>
      </c>
      <c r="K14" s="6" t="s">
        <v>2</v>
      </c>
      <c r="L14" s="6" t="s">
        <v>3</v>
      </c>
      <c r="M14" s="6" t="s">
        <v>3</v>
      </c>
      <c r="N14" s="6" t="s">
        <v>3</v>
      </c>
      <c r="O14" s="23">
        <v>1</v>
      </c>
      <c r="P14" s="23"/>
      <c r="Q14" s="24"/>
      <c r="R14" s="23">
        <v>1</v>
      </c>
      <c r="S14" t="s">
        <v>642</v>
      </c>
      <c r="T14" t="s">
        <v>642</v>
      </c>
      <c r="U14" s="23"/>
      <c r="V14" s="23"/>
      <c r="W14" t="s">
        <v>642</v>
      </c>
      <c r="X14" t="s">
        <v>642</v>
      </c>
      <c r="Y14" s="23"/>
      <c r="Z14" s="6">
        <v>1</v>
      </c>
      <c r="AA14" s="6">
        <v>0</v>
      </c>
      <c r="AB14" s="6">
        <v>1</v>
      </c>
      <c r="AC14" s="20">
        <v>0</v>
      </c>
      <c r="AD14" s="6">
        <v>1</v>
      </c>
      <c r="AF14" s="10" t="s">
        <v>160</v>
      </c>
      <c r="AG14" t="s">
        <v>642</v>
      </c>
      <c r="AH14" s="22"/>
      <c r="AI14" s="6">
        <v>1</v>
      </c>
      <c r="AJ14" s="6">
        <v>1</v>
      </c>
      <c r="AM14" s="6">
        <v>0</v>
      </c>
      <c r="AN14" s="6">
        <v>1</v>
      </c>
      <c r="AO14" s="6">
        <v>0</v>
      </c>
      <c r="AQ14" s="6">
        <v>0</v>
      </c>
      <c r="AR14" s="6">
        <v>0</v>
      </c>
      <c r="AS14" s="6">
        <v>1</v>
      </c>
      <c r="AT14" s="6">
        <v>0</v>
      </c>
      <c r="AV14" s="6">
        <v>0</v>
      </c>
      <c r="AW14" s="6">
        <v>1</v>
      </c>
      <c r="AX14" s="6">
        <v>0</v>
      </c>
      <c r="AY14" s="6">
        <v>0</v>
      </c>
      <c r="BA14" s="6">
        <v>0</v>
      </c>
      <c r="BB14" s="6">
        <v>1</v>
      </c>
      <c r="BC14" s="6">
        <v>0</v>
      </c>
      <c r="BD14" s="6">
        <v>0</v>
      </c>
      <c r="BF14" s="6">
        <v>0</v>
      </c>
      <c r="BG14" s="6">
        <v>0</v>
      </c>
      <c r="BH14" s="6">
        <v>1</v>
      </c>
      <c r="BI14" s="6">
        <v>0</v>
      </c>
      <c r="BJ14" s="6">
        <v>0</v>
      </c>
      <c r="BK14" s="6">
        <v>0</v>
      </c>
      <c r="BL14" s="6">
        <v>1</v>
      </c>
      <c r="BM14" s="6">
        <v>0</v>
      </c>
      <c r="BO14" s="6">
        <v>0</v>
      </c>
      <c r="BP14" s="6">
        <v>0</v>
      </c>
      <c r="BQ14" s="6">
        <v>1</v>
      </c>
      <c r="BR14" s="6">
        <v>0</v>
      </c>
      <c r="BS14" s="6">
        <f t="shared" si="0"/>
        <v>7</v>
      </c>
      <c r="BT14" s="3">
        <v>1</v>
      </c>
      <c r="BX14" s="3">
        <f t="shared" si="1"/>
        <v>7</v>
      </c>
    </row>
    <row r="15" spans="1:77" s="42" customFormat="1" ht="24" customHeight="1" x14ac:dyDescent="0.25">
      <c r="A15" s="3"/>
      <c r="B15" s="6">
        <v>61215</v>
      </c>
      <c r="C15" s="3"/>
      <c r="D15" s="10" t="s">
        <v>174</v>
      </c>
      <c r="E15" s="4">
        <v>7486097</v>
      </c>
      <c r="F15" s="26" t="s">
        <v>175</v>
      </c>
      <c r="G15" s="27" t="s">
        <v>176</v>
      </c>
      <c r="H15" s="6" t="s">
        <v>3</v>
      </c>
      <c r="I15" s="6" t="s">
        <v>3</v>
      </c>
      <c r="J15" s="6" t="s">
        <v>3</v>
      </c>
      <c r="K15" s="6" t="s">
        <v>3</v>
      </c>
      <c r="L15" s="6" t="s">
        <v>3</v>
      </c>
      <c r="M15" s="6" t="s">
        <v>3</v>
      </c>
      <c r="N15" s="6" t="s">
        <v>3</v>
      </c>
      <c r="O15" s="23">
        <v>1</v>
      </c>
      <c r="P15" s="23"/>
      <c r="Q15" s="24"/>
      <c r="R15" s="23">
        <v>1</v>
      </c>
      <c r="S15" t="s">
        <v>642</v>
      </c>
      <c r="T15" t="s">
        <v>642</v>
      </c>
      <c r="U15" s="23"/>
      <c r="V15" s="23"/>
      <c r="W15" t="s">
        <v>642</v>
      </c>
      <c r="X15" t="s">
        <v>642</v>
      </c>
      <c r="Y15" s="23"/>
      <c r="Z15" s="6">
        <v>1</v>
      </c>
      <c r="AA15" s="6">
        <v>0</v>
      </c>
      <c r="AB15" s="6">
        <v>1</v>
      </c>
      <c r="AC15" s="20">
        <v>0</v>
      </c>
      <c r="AD15" s="6">
        <v>1</v>
      </c>
      <c r="AE15" s="6"/>
      <c r="AF15" s="15" t="s">
        <v>177</v>
      </c>
      <c r="AG15" t="s">
        <v>642</v>
      </c>
      <c r="AH15" s="6"/>
      <c r="AI15" s="6">
        <v>1</v>
      </c>
      <c r="AJ15" s="6">
        <v>0</v>
      </c>
      <c r="AK15" s="6"/>
      <c r="AL15" s="6"/>
      <c r="AM15" s="6">
        <v>0</v>
      </c>
      <c r="AN15" s="6">
        <v>1</v>
      </c>
      <c r="AO15" s="6">
        <v>0</v>
      </c>
      <c r="AP15" s="6"/>
      <c r="AQ15" s="6">
        <v>0</v>
      </c>
      <c r="AR15" s="6">
        <v>0</v>
      </c>
      <c r="AS15" s="6">
        <v>1</v>
      </c>
      <c r="AT15" s="6">
        <v>0</v>
      </c>
      <c r="AU15" s="6"/>
      <c r="AV15" s="6">
        <v>0</v>
      </c>
      <c r="AW15" s="6">
        <v>0</v>
      </c>
      <c r="AX15" s="6">
        <v>1</v>
      </c>
      <c r="AY15" s="6">
        <v>0</v>
      </c>
      <c r="AZ15" s="6"/>
      <c r="BA15" s="6">
        <v>0</v>
      </c>
      <c r="BB15" s="6">
        <v>0</v>
      </c>
      <c r="BC15" s="6">
        <v>1</v>
      </c>
      <c r="BD15" s="6">
        <v>0</v>
      </c>
      <c r="BE15" s="6"/>
      <c r="BF15" s="6">
        <v>0</v>
      </c>
      <c r="BG15" s="6">
        <v>0</v>
      </c>
      <c r="BH15" s="6">
        <v>1</v>
      </c>
      <c r="BI15" s="6">
        <v>0</v>
      </c>
      <c r="BJ15" s="6">
        <v>0</v>
      </c>
      <c r="BK15" s="6">
        <v>0</v>
      </c>
      <c r="BL15" s="6">
        <v>1</v>
      </c>
      <c r="BM15" s="6">
        <v>0</v>
      </c>
      <c r="BN15" s="6"/>
      <c r="BO15" s="6">
        <v>0</v>
      </c>
      <c r="BP15" s="6">
        <v>0</v>
      </c>
      <c r="BQ15" s="6">
        <v>1</v>
      </c>
      <c r="BR15" s="6">
        <v>0</v>
      </c>
      <c r="BS15" s="6">
        <f t="shared" si="0"/>
        <v>7</v>
      </c>
      <c r="BT15" s="3">
        <v>1</v>
      </c>
      <c r="BU15" s="3"/>
      <c r="BV15" s="3"/>
      <c r="BW15" s="6"/>
      <c r="BX15" s="3">
        <f t="shared" si="1"/>
        <v>7</v>
      </c>
      <c r="BY15" s="3"/>
    </row>
    <row r="16" spans="1:77" ht="24" customHeight="1" x14ac:dyDescent="0.25">
      <c r="B16" s="6">
        <v>61215</v>
      </c>
      <c r="D16" s="10" t="s">
        <v>178</v>
      </c>
      <c r="E16" s="4">
        <v>15486010</v>
      </c>
      <c r="F16" s="26" t="s">
        <v>179</v>
      </c>
      <c r="G16" s="9" t="s">
        <v>178</v>
      </c>
      <c r="H16" s="6" t="s">
        <v>3</v>
      </c>
      <c r="I16" s="6" t="s">
        <v>2</v>
      </c>
      <c r="J16" s="6" t="s">
        <v>2</v>
      </c>
      <c r="K16" s="6" t="s">
        <v>3</v>
      </c>
      <c r="L16" s="6" t="s">
        <v>3</v>
      </c>
      <c r="M16" s="6" t="s">
        <v>3</v>
      </c>
      <c r="N16" s="6" t="s">
        <v>3</v>
      </c>
      <c r="O16" s="23">
        <v>1</v>
      </c>
      <c r="P16" s="23"/>
      <c r="Q16" s="24"/>
      <c r="R16" s="23">
        <v>1</v>
      </c>
      <c r="S16" t="s">
        <v>642</v>
      </c>
      <c r="T16" t="s">
        <v>642</v>
      </c>
      <c r="U16" s="23"/>
      <c r="V16" s="23"/>
      <c r="W16" t="s">
        <v>642</v>
      </c>
      <c r="X16" t="s">
        <v>642</v>
      </c>
      <c r="Y16" s="23"/>
      <c r="Z16" s="6">
        <v>1</v>
      </c>
      <c r="AA16" s="6">
        <v>0</v>
      </c>
      <c r="AB16" s="6">
        <v>1</v>
      </c>
      <c r="AC16" s="20">
        <v>0</v>
      </c>
      <c r="AD16" s="6">
        <v>1</v>
      </c>
      <c r="AF16" s="10" t="s">
        <v>178</v>
      </c>
      <c r="AG16" t="s">
        <v>642</v>
      </c>
      <c r="AI16" s="6">
        <v>1</v>
      </c>
      <c r="AJ16" s="6" t="s">
        <v>180</v>
      </c>
      <c r="AM16" s="6">
        <v>0</v>
      </c>
      <c r="AN16" s="6">
        <v>1</v>
      </c>
      <c r="AO16" s="6">
        <v>0</v>
      </c>
      <c r="AQ16" s="6">
        <v>0</v>
      </c>
      <c r="AR16" s="6">
        <v>1</v>
      </c>
      <c r="AS16" s="6">
        <v>0</v>
      </c>
      <c r="AT16" s="6">
        <v>0</v>
      </c>
      <c r="AV16" s="6">
        <v>0</v>
      </c>
      <c r="AW16" s="6">
        <v>1</v>
      </c>
      <c r="AX16" s="6">
        <v>0</v>
      </c>
      <c r="AY16" s="6">
        <v>0</v>
      </c>
      <c r="BA16" s="6">
        <v>0</v>
      </c>
      <c r="BB16" s="6">
        <v>0</v>
      </c>
      <c r="BC16" s="6">
        <v>1</v>
      </c>
      <c r="BD16" s="6">
        <v>0</v>
      </c>
      <c r="BF16" s="6">
        <v>0</v>
      </c>
      <c r="BG16" s="6">
        <v>0</v>
      </c>
      <c r="BH16" s="6">
        <v>1</v>
      </c>
      <c r="BI16" s="6">
        <v>0</v>
      </c>
      <c r="BJ16" s="6">
        <v>0</v>
      </c>
      <c r="BK16" s="6">
        <v>0</v>
      </c>
      <c r="BL16" s="6">
        <v>1</v>
      </c>
      <c r="BM16" s="6">
        <v>0</v>
      </c>
      <c r="BO16" s="6">
        <v>0</v>
      </c>
      <c r="BP16" s="6">
        <v>0</v>
      </c>
      <c r="BQ16" s="6">
        <v>1</v>
      </c>
      <c r="BR16" s="6">
        <v>0</v>
      </c>
      <c r="BS16" s="6">
        <f t="shared" si="0"/>
        <v>7</v>
      </c>
      <c r="BT16" s="3">
        <v>1</v>
      </c>
      <c r="BX16" s="3">
        <f t="shared" si="1"/>
        <v>7</v>
      </c>
    </row>
    <row r="17" spans="1:77" ht="24" customHeight="1" x14ac:dyDescent="0.25">
      <c r="B17" s="6">
        <v>61215</v>
      </c>
      <c r="D17" s="10" t="s">
        <v>186</v>
      </c>
      <c r="E17" s="3">
        <v>12131107</v>
      </c>
      <c r="F17" s="26" t="s">
        <v>187</v>
      </c>
      <c r="G17" s="9" t="s">
        <v>186</v>
      </c>
      <c r="H17" s="6" t="s">
        <v>3</v>
      </c>
      <c r="I17" s="6" t="s">
        <v>4</v>
      </c>
      <c r="J17" s="6" t="s">
        <v>2</v>
      </c>
      <c r="K17" s="6" t="s">
        <v>2</v>
      </c>
      <c r="L17" s="6" t="s">
        <v>3</v>
      </c>
      <c r="M17" s="6" t="s">
        <v>3</v>
      </c>
      <c r="N17" s="6" t="s">
        <v>3</v>
      </c>
      <c r="O17" s="23">
        <v>1</v>
      </c>
      <c r="P17" s="23"/>
      <c r="Q17" s="24"/>
      <c r="R17" s="23">
        <v>1</v>
      </c>
      <c r="S17" t="s">
        <v>642</v>
      </c>
      <c r="T17" t="s">
        <v>642</v>
      </c>
      <c r="U17" s="23"/>
      <c r="V17" s="23"/>
      <c r="W17" t="s">
        <v>642</v>
      </c>
      <c r="X17" t="s">
        <v>642</v>
      </c>
      <c r="Y17" s="23"/>
      <c r="Z17" s="7">
        <v>1</v>
      </c>
      <c r="AA17" s="6">
        <v>0</v>
      </c>
      <c r="AB17" s="6">
        <v>1</v>
      </c>
      <c r="AC17" s="20">
        <v>0</v>
      </c>
      <c r="AD17" s="6">
        <v>1</v>
      </c>
      <c r="AF17" s="15" t="s">
        <v>186</v>
      </c>
      <c r="AG17" t="s">
        <v>642</v>
      </c>
      <c r="AH17" s="25"/>
      <c r="AI17" s="7"/>
      <c r="AJ17" s="7">
        <v>1</v>
      </c>
      <c r="AM17" s="6">
        <v>0</v>
      </c>
      <c r="AN17" s="6">
        <v>1</v>
      </c>
      <c r="AO17" s="6">
        <v>0</v>
      </c>
      <c r="AQ17" s="6">
        <v>0</v>
      </c>
      <c r="AR17" s="6">
        <v>0</v>
      </c>
      <c r="AS17" s="6">
        <v>0</v>
      </c>
      <c r="AT17" s="6">
        <v>1</v>
      </c>
      <c r="AV17" s="6">
        <v>0</v>
      </c>
      <c r="AW17" s="6">
        <v>1</v>
      </c>
      <c r="AX17" s="6">
        <v>0</v>
      </c>
      <c r="AY17" s="6">
        <v>0</v>
      </c>
      <c r="BA17" s="6">
        <v>0</v>
      </c>
      <c r="BB17" s="6">
        <v>1</v>
      </c>
      <c r="BC17" s="6">
        <v>0</v>
      </c>
      <c r="BD17" s="6">
        <v>0</v>
      </c>
      <c r="BF17" s="6">
        <v>0</v>
      </c>
      <c r="BG17" s="6">
        <v>0</v>
      </c>
      <c r="BH17" s="6">
        <v>1</v>
      </c>
      <c r="BI17" s="6">
        <v>0</v>
      </c>
      <c r="BJ17" s="6">
        <v>0</v>
      </c>
      <c r="BK17" s="6">
        <v>0</v>
      </c>
      <c r="BL17" s="6">
        <v>1</v>
      </c>
      <c r="BM17" s="6">
        <v>0</v>
      </c>
      <c r="BO17" s="6">
        <v>0</v>
      </c>
      <c r="BP17" s="6">
        <v>0</v>
      </c>
      <c r="BQ17" s="6">
        <v>1</v>
      </c>
      <c r="BR17" s="6">
        <v>0</v>
      </c>
      <c r="BS17" s="6">
        <f t="shared" si="0"/>
        <v>7</v>
      </c>
      <c r="BT17" s="3">
        <v>1</v>
      </c>
      <c r="BX17" s="3">
        <f t="shared" si="1"/>
        <v>7</v>
      </c>
    </row>
    <row r="18" spans="1:77" ht="24" customHeight="1" x14ac:dyDescent="0.25">
      <c r="B18" s="6">
        <v>61215</v>
      </c>
      <c r="D18" s="10" t="s">
        <v>190</v>
      </c>
      <c r="E18" s="3">
        <v>9719718</v>
      </c>
      <c r="F18" s="26" t="s">
        <v>191</v>
      </c>
      <c r="G18" s="9" t="s">
        <v>190</v>
      </c>
      <c r="H18" s="6" t="s">
        <v>3</v>
      </c>
      <c r="I18" s="6" t="s">
        <v>3</v>
      </c>
      <c r="J18" s="6" t="s">
        <v>4</v>
      </c>
      <c r="K18" s="6" t="s">
        <v>3</v>
      </c>
      <c r="L18" s="6" t="s">
        <v>3</v>
      </c>
      <c r="M18" s="6" t="s">
        <v>3</v>
      </c>
      <c r="N18" s="6" t="s">
        <v>3</v>
      </c>
      <c r="O18" s="23">
        <v>1</v>
      </c>
      <c r="P18" s="23"/>
      <c r="Q18" s="24"/>
      <c r="R18" s="23">
        <v>1</v>
      </c>
      <c r="S18" t="s">
        <v>642</v>
      </c>
      <c r="T18" t="s">
        <v>642</v>
      </c>
      <c r="U18" s="23"/>
      <c r="V18" s="23"/>
      <c r="W18" t="s">
        <v>642</v>
      </c>
      <c r="X18" t="s">
        <v>642</v>
      </c>
      <c r="Y18" s="23"/>
      <c r="Z18" s="7">
        <v>1</v>
      </c>
      <c r="AA18" s="6">
        <v>0</v>
      </c>
      <c r="AB18" s="6">
        <v>1</v>
      </c>
      <c r="AC18" s="20">
        <v>0</v>
      </c>
      <c r="AD18" s="6">
        <v>1</v>
      </c>
      <c r="AF18" s="15" t="s">
        <v>190</v>
      </c>
      <c r="AG18" t="s">
        <v>642</v>
      </c>
      <c r="AH18" s="25"/>
      <c r="AI18" s="7">
        <v>1</v>
      </c>
      <c r="AJ18" s="7">
        <v>1</v>
      </c>
      <c r="AM18" s="6">
        <v>0</v>
      </c>
      <c r="AN18" s="6">
        <v>1</v>
      </c>
      <c r="AO18" s="6">
        <v>0</v>
      </c>
      <c r="AQ18" s="6">
        <v>0</v>
      </c>
      <c r="AR18" s="6">
        <v>0</v>
      </c>
      <c r="AS18" s="6">
        <v>1</v>
      </c>
      <c r="AT18" s="6">
        <v>0</v>
      </c>
      <c r="AV18" s="6">
        <v>0</v>
      </c>
      <c r="AW18" s="6">
        <v>0</v>
      </c>
      <c r="AX18" s="6">
        <v>0</v>
      </c>
      <c r="AY18" s="6">
        <v>1</v>
      </c>
      <c r="BA18" s="6">
        <v>0</v>
      </c>
      <c r="BB18" s="6">
        <v>0</v>
      </c>
      <c r="BC18" s="6">
        <v>1</v>
      </c>
      <c r="BD18" s="6">
        <v>0</v>
      </c>
      <c r="BF18" s="6">
        <v>0</v>
      </c>
      <c r="BG18" s="6">
        <v>0</v>
      </c>
      <c r="BH18" s="6">
        <v>1</v>
      </c>
      <c r="BI18" s="6">
        <v>0</v>
      </c>
      <c r="BJ18" s="6">
        <v>0</v>
      </c>
      <c r="BK18" s="6">
        <v>0</v>
      </c>
      <c r="BL18" s="6">
        <v>1</v>
      </c>
      <c r="BM18" s="6">
        <v>0</v>
      </c>
      <c r="BO18" s="6">
        <v>0</v>
      </c>
      <c r="BP18" s="6">
        <v>0</v>
      </c>
      <c r="BQ18" s="6">
        <v>1</v>
      </c>
      <c r="BR18" s="6">
        <v>0</v>
      </c>
      <c r="BS18" s="6">
        <f t="shared" si="0"/>
        <v>7</v>
      </c>
      <c r="BT18" s="3">
        <v>1</v>
      </c>
      <c r="BX18" s="3">
        <f t="shared" si="1"/>
        <v>7</v>
      </c>
    </row>
    <row r="19" spans="1:77" ht="24" customHeight="1" x14ac:dyDescent="0.25">
      <c r="B19" s="6">
        <v>61215</v>
      </c>
      <c r="D19" s="10" t="s">
        <v>192</v>
      </c>
      <c r="E19" s="4">
        <v>20085547</v>
      </c>
      <c r="F19" s="26" t="s">
        <v>193</v>
      </c>
      <c r="G19" s="9" t="s">
        <v>192</v>
      </c>
      <c r="H19" s="6" t="s">
        <v>3</v>
      </c>
      <c r="I19" s="6" t="s">
        <v>3</v>
      </c>
      <c r="J19" s="6" t="s">
        <v>3</v>
      </c>
      <c r="K19" s="6" t="s">
        <v>3</v>
      </c>
      <c r="L19" s="6" t="s">
        <v>3</v>
      </c>
      <c r="M19" s="6" t="s">
        <v>3</v>
      </c>
      <c r="N19" s="6" t="s">
        <v>3</v>
      </c>
      <c r="O19" s="23">
        <v>1</v>
      </c>
      <c r="P19" s="23"/>
      <c r="Q19" s="24"/>
      <c r="R19" s="23">
        <v>1</v>
      </c>
      <c r="S19" t="s">
        <v>642</v>
      </c>
      <c r="T19" t="s">
        <v>642</v>
      </c>
      <c r="U19" s="23"/>
      <c r="V19" s="23"/>
      <c r="W19" t="s">
        <v>642</v>
      </c>
      <c r="X19" t="s">
        <v>642</v>
      </c>
      <c r="Y19" s="23"/>
      <c r="Z19" s="6">
        <v>1</v>
      </c>
      <c r="AA19" s="6">
        <v>0</v>
      </c>
      <c r="AB19" s="6">
        <v>1</v>
      </c>
      <c r="AC19" s="20">
        <v>0</v>
      </c>
      <c r="AD19" s="6">
        <v>1</v>
      </c>
      <c r="AF19" s="10" t="s">
        <v>192</v>
      </c>
      <c r="AG19" t="s">
        <v>642</v>
      </c>
      <c r="AH19" s="25"/>
      <c r="AI19" s="6">
        <v>1</v>
      </c>
      <c r="AJ19" s="6">
        <v>1</v>
      </c>
      <c r="AM19" s="6">
        <v>0</v>
      </c>
      <c r="AN19" s="6">
        <v>1</v>
      </c>
      <c r="AO19" s="6">
        <v>0</v>
      </c>
      <c r="AQ19" s="6">
        <v>0</v>
      </c>
      <c r="AR19" s="6">
        <v>0</v>
      </c>
      <c r="AS19" s="6">
        <v>1</v>
      </c>
      <c r="AT19" s="6">
        <v>0</v>
      </c>
      <c r="AV19" s="6">
        <v>0</v>
      </c>
      <c r="AW19" s="6">
        <v>0</v>
      </c>
      <c r="AX19" s="6">
        <v>1</v>
      </c>
      <c r="AY19" s="6">
        <v>0</v>
      </c>
      <c r="BA19" s="6">
        <v>0</v>
      </c>
      <c r="BB19" s="6">
        <v>0</v>
      </c>
      <c r="BC19" s="6">
        <v>1</v>
      </c>
      <c r="BD19" s="6">
        <v>0</v>
      </c>
      <c r="BF19" s="6">
        <v>0</v>
      </c>
      <c r="BG19" s="6">
        <v>0</v>
      </c>
      <c r="BH19" s="6">
        <v>1</v>
      </c>
      <c r="BI19" s="6">
        <v>0</v>
      </c>
      <c r="BJ19" s="6">
        <v>0</v>
      </c>
      <c r="BK19" s="6">
        <v>0</v>
      </c>
      <c r="BL19" s="6">
        <v>1</v>
      </c>
      <c r="BM19" s="6">
        <v>0</v>
      </c>
      <c r="BO19" s="6">
        <v>0</v>
      </c>
      <c r="BP19" s="6">
        <v>0</v>
      </c>
      <c r="BQ19" s="6">
        <v>1</v>
      </c>
      <c r="BR19" s="6">
        <v>0</v>
      </c>
      <c r="BS19" s="6">
        <f t="shared" si="0"/>
        <v>7</v>
      </c>
      <c r="BT19" s="3">
        <v>1</v>
      </c>
      <c r="BX19" s="3">
        <f t="shared" si="1"/>
        <v>7</v>
      </c>
    </row>
    <row r="20" spans="1:77" s="42" customFormat="1" ht="39" customHeight="1" x14ac:dyDescent="0.25">
      <c r="A20" s="3"/>
      <c r="B20" s="6">
        <v>61215</v>
      </c>
      <c r="C20" s="3"/>
      <c r="D20" s="10" t="s">
        <v>202</v>
      </c>
      <c r="E20" s="4">
        <v>7199331</v>
      </c>
      <c r="F20" s="26" t="s">
        <v>203</v>
      </c>
      <c r="G20" s="9" t="s">
        <v>202</v>
      </c>
      <c r="H20" s="6" t="s">
        <v>3</v>
      </c>
      <c r="I20" s="6" t="s">
        <v>4</v>
      </c>
      <c r="J20" s="6" t="s">
        <v>3</v>
      </c>
      <c r="K20" s="6" t="s">
        <v>4</v>
      </c>
      <c r="L20" s="6" t="s">
        <v>3</v>
      </c>
      <c r="M20" s="6" t="s">
        <v>3</v>
      </c>
      <c r="N20" s="6" t="s">
        <v>4</v>
      </c>
      <c r="O20" s="23">
        <v>1</v>
      </c>
      <c r="P20" s="23"/>
      <c r="Q20" s="24"/>
      <c r="R20" s="23">
        <v>1</v>
      </c>
      <c r="S20" t="s">
        <v>642</v>
      </c>
      <c r="T20" t="s">
        <v>642</v>
      </c>
      <c r="U20" s="23"/>
      <c r="V20" s="23"/>
      <c r="W20" t="s">
        <v>642</v>
      </c>
      <c r="X20" t="s">
        <v>642</v>
      </c>
      <c r="Y20" s="23"/>
      <c r="Z20" s="6">
        <v>1</v>
      </c>
      <c r="AA20" s="6">
        <v>0</v>
      </c>
      <c r="AB20" s="6">
        <v>1</v>
      </c>
      <c r="AC20" s="20">
        <v>0</v>
      </c>
      <c r="AD20" s="6">
        <v>1</v>
      </c>
      <c r="AE20" s="6"/>
      <c r="AF20" s="10" t="s">
        <v>202</v>
      </c>
      <c r="AG20" t="s">
        <v>642</v>
      </c>
      <c r="AH20" s="22"/>
      <c r="AI20" s="6">
        <v>1</v>
      </c>
      <c r="AJ20" s="6">
        <v>1</v>
      </c>
      <c r="AK20" s="6"/>
      <c r="AL20" s="6"/>
      <c r="AM20" s="6">
        <v>0</v>
      </c>
      <c r="AN20" s="6">
        <v>1</v>
      </c>
      <c r="AO20" s="6">
        <v>0</v>
      </c>
      <c r="AP20" s="6"/>
      <c r="AQ20" s="6">
        <v>0</v>
      </c>
      <c r="AR20" s="6">
        <v>0</v>
      </c>
      <c r="AS20" s="6">
        <v>0</v>
      </c>
      <c r="AT20" s="6">
        <v>1</v>
      </c>
      <c r="AU20" s="6"/>
      <c r="AV20" s="6">
        <v>0</v>
      </c>
      <c r="AW20" s="6">
        <v>0</v>
      </c>
      <c r="AX20" s="6">
        <v>1</v>
      </c>
      <c r="AY20" s="6">
        <v>0</v>
      </c>
      <c r="AZ20" s="6"/>
      <c r="BA20" s="6">
        <v>0</v>
      </c>
      <c r="BB20" s="6">
        <v>0</v>
      </c>
      <c r="BC20" s="6">
        <v>0</v>
      </c>
      <c r="BD20" s="6">
        <v>1</v>
      </c>
      <c r="BE20" s="6"/>
      <c r="BF20" s="6">
        <v>0</v>
      </c>
      <c r="BG20" s="6">
        <v>0</v>
      </c>
      <c r="BH20" s="6">
        <v>1</v>
      </c>
      <c r="BI20" s="6">
        <v>0</v>
      </c>
      <c r="BJ20" s="6">
        <v>0</v>
      </c>
      <c r="BK20" s="6">
        <v>0</v>
      </c>
      <c r="BL20" s="6">
        <v>1</v>
      </c>
      <c r="BM20" s="6">
        <v>0</v>
      </c>
      <c r="BN20" s="6"/>
      <c r="BO20" s="6">
        <v>0</v>
      </c>
      <c r="BP20" s="6">
        <v>0</v>
      </c>
      <c r="BQ20" s="6">
        <v>0</v>
      </c>
      <c r="BR20" s="6">
        <v>1</v>
      </c>
      <c r="BS20" s="6">
        <f t="shared" si="0"/>
        <v>7</v>
      </c>
      <c r="BT20" s="3">
        <v>1</v>
      </c>
      <c r="BU20" s="3"/>
      <c r="BV20" s="3"/>
      <c r="BW20" s="6"/>
      <c r="BX20" s="3">
        <f t="shared" si="1"/>
        <v>7</v>
      </c>
      <c r="BY20" s="3"/>
    </row>
    <row r="21" spans="1:77" ht="33.75" customHeight="1" x14ac:dyDescent="0.25">
      <c r="B21" s="6">
        <v>61215</v>
      </c>
      <c r="D21" s="10" t="s">
        <v>206</v>
      </c>
      <c r="E21" s="65">
        <v>11771598</v>
      </c>
      <c r="F21" s="26" t="s">
        <v>207</v>
      </c>
      <c r="G21" s="9" t="s">
        <v>206</v>
      </c>
      <c r="H21" s="6" t="s">
        <v>3</v>
      </c>
      <c r="I21" s="6" t="s">
        <v>3</v>
      </c>
      <c r="J21" s="6" t="s">
        <v>2</v>
      </c>
      <c r="K21" s="6" t="s">
        <v>3</v>
      </c>
      <c r="L21" s="6" t="s">
        <v>3</v>
      </c>
      <c r="M21" s="6" t="s">
        <v>3</v>
      </c>
      <c r="N21" s="6" t="s">
        <v>3</v>
      </c>
      <c r="O21" s="23">
        <v>1</v>
      </c>
      <c r="P21" s="23"/>
      <c r="Q21" s="24"/>
      <c r="R21" s="23">
        <v>1</v>
      </c>
      <c r="S21" t="s">
        <v>642</v>
      </c>
      <c r="T21" t="s">
        <v>642</v>
      </c>
      <c r="U21" s="23"/>
      <c r="V21" s="23"/>
      <c r="W21" t="s">
        <v>642</v>
      </c>
      <c r="X21" t="s">
        <v>642</v>
      </c>
      <c r="Y21" s="23"/>
      <c r="Z21" s="6">
        <v>1</v>
      </c>
      <c r="AA21" s="6">
        <v>0</v>
      </c>
      <c r="AB21" s="6">
        <v>1</v>
      </c>
      <c r="AC21" s="20">
        <v>0</v>
      </c>
      <c r="AD21" s="6">
        <v>1</v>
      </c>
      <c r="AF21" s="10" t="s">
        <v>206</v>
      </c>
      <c r="AG21" t="s">
        <v>642</v>
      </c>
      <c r="AH21" s="25"/>
      <c r="AI21" s="6">
        <v>1</v>
      </c>
      <c r="AJ21" s="6">
        <v>1</v>
      </c>
      <c r="AM21" s="6">
        <v>0</v>
      </c>
      <c r="AN21" s="6">
        <v>1</v>
      </c>
      <c r="AO21" s="6">
        <v>0</v>
      </c>
      <c r="AQ21" s="6">
        <v>0</v>
      </c>
      <c r="AR21" s="6">
        <v>0</v>
      </c>
      <c r="AS21" s="6">
        <v>1</v>
      </c>
      <c r="AT21" s="6">
        <v>0</v>
      </c>
      <c r="AV21" s="6">
        <v>0</v>
      </c>
      <c r="AW21" s="6">
        <v>1</v>
      </c>
      <c r="AX21" s="6">
        <v>0</v>
      </c>
      <c r="AY21" s="6">
        <v>0</v>
      </c>
      <c r="BA21" s="6">
        <v>0</v>
      </c>
      <c r="BB21" s="6">
        <v>0</v>
      </c>
      <c r="BC21" s="6">
        <v>1</v>
      </c>
      <c r="BD21" s="6">
        <v>0</v>
      </c>
      <c r="BF21" s="6">
        <v>0</v>
      </c>
      <c r="BG21" s="6">
        <v>0</v>
      </c>
      <c r="BH21" s="6">
        <v>1</v>
      </c>
      <c r="BI21" s="6">
        <v>0</v>
      </c>
      <c r="BJ21" s="6">
        <v>0</v>
      </c>
      <c r="BK21" s="6">
        <v>0</v>
      </c>
      <c r="BL21" s="6">
        <v>1</v>
      </c>
      <c r="BM21" s="6">
        <v>0</v>
      </c>
      <c r="BO21" s="6">
        <v>0</v>
      </c>
      <c r="BP21" s="6">
        <v>0</v>
      </c>
      <c r="BQ21" s="6">
        <v>1</v>
      </c>
      <c r="BR21" s="6">
        <v>0</v>
      </c>
      <c r="BS21" s="6">
        <f t="shared" si="0"/>
        <v>7</v>
      </c>
      <c r="BT21" s="3">
        <v>1</v>
      </c>
      <c r="BX21" s="3">
        <f t="shared" si="1"/>
        <v>7</v>
      </c>
    </row>
    <row r="22" spans="1:77" ht="35.25" customHeight="1" x14ac:dyDescent="0.25">
      <c r="B22" s="6">
        <v>61215</v>
      </c>
      <c r="D22" s="10" t="s">
        <v>212</v>
      </c>
      <c r="E22" s="3">
        <v>18500609</v>
      </c>
      <c r="F22" s="26" t="s">
        <v>213</v>
      </c>
      <c r="G22" s="9" t="s">
        <v>212</v>
      </c>
      <c r="H22" s="6" t="s">
        <v>3</v>
      </c>
      <c r="I22" s="6" t="s">
        <v>3</v>
      </c>
      <c r="J22" s="6" t="s">
        <v>3</v>
      </c>
      <c r="K22" s="6" t="s">
        <v>3</v>
      </c>
      <c r="L22" s="6" t="s">
        <v>3</v>
      </c>
      <c r="M22" s="6" t="s">
        <v>3</v>
      </c>
      <c r="N22" s="6" t="s">
        <v>3</v>
      </c>
      <c r="O22" s="23">
        <v>1</v>
      </c>
      <c r="P22" s="23"/>
      <c r="Q22" s="24"/>
      <c r="R22" s="23">
        <v>1</v>
      </c>
      <c r="S22" t="s">
        <v>642</v>
      </c>
      <c r="T22" t="s">
        <v>642</v>
      </c>
      <c r="U22" s="23"/>
      <c r="V22" s="23"/>
      <c r="W22" t="s">
        <v>642</v>
      </c>
      <c r="X22" t="s">
        <v>642</v>
      </c>
      <c r="Y22" s="23"/>
      <c r="Z22" s="7">
        <v>1</v>
      </c>
      <c r="AA22" s="6">
        <v>0</v>
      </c>
      <c r="AB22" s="6">
        <v>1</v>
      </c>
      <c r="AC22" s="20">
        <v>0</v>
      </c>
      <c r="AD22" s="6">
        <v>1</v>
      </c>
      <c r="AF22" s="15" t="s">
        <v>212</v>
      </c>
      <c r="AG22" t="s">
        <v>642</v>
      </c>
      <c r="AH22" s="25"/>
      <c r="AI22" s="7">
        <v>1</v>
      </c>
      <c r="AJ22" s="7">
        <v>1</v>
      </c>
      <c r="AM22" s="6">
        <v>0</v>
      </c>
      <c r="AN22" s="6">
        <v>1</v>
      </c>
      <c r="AO22" s="6">
        <v>0</v>
      </c>
      <c r="AQ22" s="6">
        <v>0</v>
      </c>
      <c r="AR22" s="6">
        <v>0</v>
      </c>
      <c r="AS22" s="6">
        <v>1</v>
      </c>
      <c r="AT22" s="6">
        <v>0</v>
      </c>
      <c r="AV22" s="6">
        <v>0</v>
      </c>
      <c r="AW22" s="6">
        <v>0</v>
      </c>
      <c r="AX22" s="6">
        <v>1</v>
      </c>
      <c r="AY22" s="6">
        <v>0</v>
      </c>
      <c r="BA22" s="6">
        <v>0</v>
      </c>
      <c r="BB22" s="6">
        <v>0</v>
      </c>
      <c r="BC22" s="6">
        <v>1</v>
      </c>
      <c r="BD22" s="6">
        <v>0</v>
      </c>
      <c r="BF22" s="6">
        <v>0</v>
      </c>
      <c r="BG22" s="6">
        <v>0</v>
      </c>
      <c r="BH22" s="6">
        <v>1</v>
      </c>
      <c r="BI22" s="6">
        <v>0</v>
      </c>
      <c r="BJ22" s="6">
        <v>0</v>
      </c>
      <c r="BK22" s="6">
        <v>0</v>
      </c>
      <c r="BL22" s="6">
        <v>1</v>
      </c>
      <c r="BM22" s="6">
        <v>0</v>
      </c>
      <c r="BO22" s="6">
        <v>0</v>
      </c>
      <c r="BP22" s="6">
        <v>0</v>
      </c>
      <c r="BQ22" s="6">
        <v>1</v>
      </c>
      <c r="BR22" s="6">
        <v>0</v>
      </c>
      <c r="BS22" s="6">
        <f t="shared" si="0"/>
        <v>7</v>
      </c>
      <c r="BT22" s="3">
        <v>1</v>
      </c>
      <c r="BX22" s="3">
        <f t="shared" si="1"/>
        <v>7</v>
      </c>
    </row>
    <row r="23" spans="1:77" ht="24" customHeight="1" x14ac:dyDescent="0.25">
      <c r="B23" s="6">
        <v>61215</v>
      </c>
      <c r="D23" s="10" t="s">
        <v>219</v>
      </c>
      <c r="E23" s="3">
        <v>11103174</v>
      </c>
      <c r="F23" s="26" t="s">
        <v>220</v>
      </c>
      <c r="G23" s="9" t="s">
        <v>219</v>
      </c>
      <c r="H23" s="6" t="s">
        <v>3</v>
      </c>
      <c r="I23" s="6" t="s">
        <v>3</v>
      </c>
      <c r="J23" s="6" t="s">
        <v>2</v>
      </c>
      <c r="K23" s="6" t="s">
        <v>3</v>
      </c>
      <c r="L23" s="6" t="s">
        <v>3</v>
      </c>
      <c r="M23" s="6" t="s">
        <v>3</v>
      </c>
      <c r="N23" s="6" t="s">
        <v>3</v>
      </c>
      <c r="O23" s="23">
        <v>1</v>
      </c>
      <c r="P23" s="23"/>
      <c r="Q23" s="24"/>
      <c r="R23" s="23">
        <v>1</v>
      </c>
      <c r="S23" t="s">
        <v>642</v>
      </c>
      <c r="T23" t="s">
        <v>642</v>
      </c>
      <c r="U23" s="23"/>
      <c r="V23" s="23"/>
      <c r="W23" t="s">
        <v>642</v>
      </c>
      <c r="X23" t="s">
        <v>642</v>
      </c>
      <c r="Y23" s="23"/>
      <c r="Z23" s="6">
        <v>1</v>
      </c>
      <c r="AA23" s="6">
        <v>0</v>
      </c>
      <c r="AB23" s="6">
        <v>1</v>
      </c>
      <c r="AC23" s="20">
        <v>0</v>
      </c>
      <c r="AD23" s="6">
        <v>1</v>
      </c>
      <c r="AF23" s="10" t="s">
        <v>219</v>
      </c>
      <c r="AG23" t="s">
        <v>642</v>
      </c>
      <c r="AH23" s="25"/>
      <c r="AJ23" s="6">
        <v>1</v>
      </c>
      <c r="AM23" s="6">
        <v>0</v>
      </c>
      <c r="AN23" s="6">
        <v>1</v>
      </c>
      <c r="AO23" s="6">
        <v>0</v>
      </c>
      <c r="AQ23" s="6">
        <v>0</v>
      </c>
      <c r="AR23" s="6">
        <v>0</v>
      </c>
      <c r="AS23" s="6">
        <v>1</v>
      </c>
      <c r="AT23" s="6">
        <v>0</v>
      </c>
      <c r="AV23" s="6">
        <v>0</v>
      </c>
      <c r="AW23" s="6">
        <v>1</v>
      </c>
      <c r="AX23" s="6">
        <v>0</v>
      </c>
      <c r="AY23" s="6">
        <v>0</v>
      </c>
      <c r="BA23" s="6">
        <v>0</v>
      </c>
      <c r="BB23" s="6">
        <v>0</v>
      </c>
      <c r="BC23" s="6">
        <v>1</v>
      </c>
      <c r="BD23" s="6">
        <v>0</v>
      </c>
      <c r="BF23" s="6">
        <v>0</v>
      </c>
      <c r="BG23" s="6">
        <v>0</v>
      </c>
      <c r="BH23" s="6">
        <v>1</v>
      </c>
      <c r="BI23" s="6">
        <v>0</v>
      </c>
      <c r="BJ23" s="6">
        <v>0</v>
      </c>
      <c r="BK23" s="6">
        <v>0</v>
      </c>
      <c r="BL23" s="6">
        <v>1</v>
      </c>
      <c r="BM23" s="6">
        <v>0</v>
      </c>
      <c r="BO23" s="6">
        <v>0</v>
      </c>
      <c r="BP23" s="6">
        <v>0</v>
      </c>
      <c r="BQ23" s="6">
        <v>1</v>
      </c>
      <c r="BR23" s="6">
        <v>0</v>
      </c>
      <c r="BS23" s="6">
        <f t="shared" si="0"/>
        <v>7</v>
      </c>
      <c r="BT23" s="3">
        <v>1</v>
      </c>
      <c r="BX23" s="3">
        <f t="shared" si="1"/>
        <v>7</v>
      </c>
    </row>
    <row r="24" spans="1:77" ht="38.25" customHeight="1" x14ac:dyDescent="0.25">
      <c r="B24" s="6">
        <v>61215</v>
      </c>
      <c r="D24" s="10" t="s">
        <v>228</v>
      </c>
      <c r="E24" s="3">
        <v>7851350</v>
      </c>
      <c r="F24" s="26" t="s">
        <v>229</v>
      </c>
      <c r="G24" s="9" t="s">
        <v>230</v>
      </c>
      <c r="H24" s="6" t="s">
        <v>2</v>
      </c>
      <c r="I24" s="6" t="s">
        <v>3</v>
      </c>
      <c r="J24" s="6" t="s">
        <v>3</v>
      </c>
      <c r="K24" s="6" t="s">
        <v>3</v>
      </c>
      <c r="L24" s="6" t="s">
        <v>4</v>
      </c>
      <c r="M24" s="6" t="s">
        <v>3</v>
      </c>
      <c r="N24" s="6" t="s">
        <v>3</v>
      </c>
      <c r="O24" s="23">
        <v>1</v>
      </c>
      <c r="P24" s="23"/>
      <c r="Q24" s="24"/>
      <c r="R24" s="23">
        <v>1</v>
      </c>
      <c r="S24" t="s">
        <v>642</v>
      </c>
      <c r="T24" t="s">
        <v>642</v>
      </c>
      <c r="U24" s="23"/>
      <c r="V24" s="23"/>
      <c r="W24" t="s">
        <v>642</v>
      </c>
      <c r="X24" t="s">
        <v>642</v>
      </c>
      <c r="Y24" s="23"/>
      <c r="Z24" s="6">
        <v>1</v>
      </c>
      <c r="AA24" s="6">
        <v>0</v>
      </c>
      <c r="AB24" s="6">
        <v>1</v>
      </c>
      <c r="AC24" s="20">
        <v>0</v>
      </c>
      <c r="AD24" s="6">
        <v>1</v>
      </c>
      <c r="AF24" s="10" t="s">
        <v>228</v>
      </c>
      <c r="AG24" t="s">
        <v>642</v>
      </c>
      <c r="AH24" s="25"/>
      <c r="AJ24" s="6">
        <v>1</v>
      </c>
      <c r="AM24" s="6">
        <v>1</v>
      </c>
      <c r="AN24" s="6">
        <v>0</v>
      </c>
      <c r="AO24" s="6">
        <v>0</v>
      </c>
      <c r="AQ24" s="6">
        <v>0</v>
      </c>
      <c r="AR24" s="6">
        <v>0</v>
      </c>
      <c r="AS24" s="6">
        <v>1</v>
      </c>
      <c r="AT24" s="6">
        <v>0</v>
      </c>
      <c r="AV24" s="6">
        <v>0</v>
      </c>
      <c r="AW24" s="6">
        <v>0</v>
      </c>
      <c r="AX24" s="6">
        <v>1</v>
      </c>
      <c r="AY24" s="6">
        <v>0</v>
      </c>
      <c r="BA24" s="6">
        <v>0</v>
      </c>
      <c r="BB24" s="6">
        <v>0</v>
      </c>
      <c r="BC24" s="6">
        <v>1</v>
      </c>
      <c r="BD24" s="6">
        <v>0</v>
      </c>
      <c r="BF24" s="6">
        <v>0</v>
      </c>
      <c r="BG24" s="6">
        <v>0</v>
      </c>
      <c r="BH24" s="6">
        <v>0</v>
      </c>
      <c r="BI24" s="6">
        <v>1</v>
      </c>
      <c r="BJ24" s="6">
        <v>0</v>
      </c>
      <c r="BK24" s="6">
        <v>0</v>
      </c>
      <c r="BL24" s="6">
        <v>1</v>
      </c>
      <c r="BM24" s="6">
        <v>0</v>
      </c>
      <c r="BO24" s="6">
        <v>0</v>
      </c>
      <c r="BP24" s="6">
        <v>0</v>
      </c>
      <c r="BQ24" s="6">
        <v>1</v>
      </c>
      <c r="BR24" s="6">
        <v>0</v>
      </c>
      <c r="BS24" s="6">
        <f t="shared" si="0"/>
        <v>7</v>
      </c>
      <c r="BT24" s="3">
        <v>1</v>
      </c>
      <c r="BX24" s="3">
        <f t="shared" si="1"/>
        <v>7</v>
      </c>
    </row>
    <row r="25" spans="1:77" ht="36" customHeight="1" x14ac:dyDescent="0.25">
      <c r="B25" s="6">
        <v>61215</v>
      </c>
      <c r="D25" s="10" t="s">
        <v>252</v>
      </c>
      <c r="E25" s="3">
        <v>7772362</v>
      </c>
      <c r="F25" s="26" t="s">
        <v>253</v>
      </c>
      <c r="G25" s="9" t="s">
        <v>252</v>
      </c>
      <c r="H25" s="6" t="s">
        <v>3</v>
      </c>
      <c r="I25" s="6" t="s">
        <v>3</v>
      </c>
      <c r="J25" s="6" t="s">
        <v>3</v>
      </c>
      <c r="K25" s="6" t="s">
        <v>3</v>
      </c>
      <c r="L25" s="6" t="s">
        <v>3</v>
      </c>
      <c r="M25" s="6" t="s">
        <v>3</v>
      </c>
      <c r="N25" s="6" t="s">
        <v>3</v>
      </c>
      <c r="O25" s="23"/>
      <c r="P25" s="23"/>
      <c r="Q25" s="24"/>
      <c r="R25" s="23">
        <v>1</v>
      </c>
      <c r="S25" t="s">
        <v>642</v>
      </c>
      <c r="T25" t="s">
        <v>642</v>
      </c>
      <c r="U25" s="23"/>
      <c r="V25" s="23"/>
      <c r="W25" t="s">
        <v>642</v>
      </c>
      <c r="X25" t="s">
        <v>642</v>
      </c>
      <c r="Y25" s="23"/>
      <c r="Z25" s="6">
        <v>1</v>
      </c>
      <c r="AA25" s="6">
        <v>0</v>
      </c>
      <c r="AB25" s="6">
        <v>1</v>
      </c>
      <c r="AC25" s="20">
        <v>0</v>
      </c>
      <c r="AD25" s="6">
        <v>1</v>
      </c>
      <c r="AF25" s="10" t="s">
        <v>252</v>
      </c>
      <c r="AG25" t="s">
        <v>642</v>
      </c>
      <c r="AH25" s="25"/>
      <c r="AJ25" s="6">
        <v>1</v>
      </c>
      <c r="AK25" s="7"/>
      <c r="AL25" s="7"/>
      <c r="AM25" s="6">
        <v>0</v>
      </c>
      <c r="AN25" s="6">
        <v>1</v>
      </c>
      <c r="AO25" s="6">
        <v>0</v>
      </c>
      <c r="AQ25" s="6">
        <v>0</v>
      </c>
      <c r="AR25" s="6">
        <v>0</v>
      </c>
      <c r="AS25" s="6">
        <v>1</v>
      </c>
      <c r="AT25" s="6">
        <v>0</v>
      </c>
      <c r="AV25" s="6">
        <v>0</v>
      </c>
      <c r="AW25" s="6">
        <v>0</v>
      </c>
      <c r="AX25" s="6">
        <v>1</v>
      </c>
      <c r="AY25" s="6">
        <v>0</v>
      </c>
      <c r="BA25" s="6">
        <v>0</v>
      </c>
      <c r="BB25" s="6">
        <v>0</v>
      </c>
      <c r="BC25" s="6">
        <v>1</v>
      </c>
      <c r="BD25" s="6">
        <v>0</v>
      </c>
      <c r="BF25" s="6">
        <v>0</v>
      </c>
      <c r="BG25" s="6">
        <v>0</v>
      </c>
      <c r="BH25" s="6">
        <v>1</v>
      </c>
      <c r="BI25" s="6">
        <v>0</v>
      </c>
      <c r="BJ25" s="6">
        <v>0</v>
      </c>
      <c r="BK25" s="6">
        <v>0</v>
      </c>
      <c r="BL25" s="6">
        <v>1</v>
      </c>
      <c r="BM25" s="6">
        <v>0</v>
      </c>
      <c r="BO25" s="6">
        <v>0</v>
      </c>
      <c r="BP25" s="6">
        <v>0</v>
      </c>
      <c r="BQ25" s="6">
        <v>1</v>
      </c>
      <c r="BR25" s="6">
        <v>0</v>
      </c>
      <c r="BS25" s="6">
        <f t="shared" si="0"/>
        <v>7</v>
      </c>
      <c r="BT25" s="3">
        <v>1</v>
      </c>
      <c r="BX25" s="3">
        <f t="shared" si="1"/>
        <v>7</v>
      </c>
    </row>
    <row r="26" spans="1:77" ht="24" customHeight="1" x14ac:dyDescent="0.25">
      <c r="B26" s="6">
        <v>9215</v>
      </c>
      <c r="C26" s="7"/>
      <c r="D26" s="15" t="s">
        <v>260</v>
      </c>
      <c r="E26" s="69">
        <v>15618787</v>
      </c>
      <c r="F26" s="70" t="s">
        <v>261</v>
      </c>
      <c r="G26" s="9" t="s">
        <v>260</v>
      </c>
      <c r="H26" s="6" t="s">
        <v>3</v>
      </c>
      <c r="I26" s="6" t="s">
        <v>4</v>
      </c>
      <c r="J26" s="6" t="s">
        <v>2</v>
      </c>
      <c r="K26" s="6" t="s">
        <v>3</v>
      </c>
      <c r="L26" s="6" t="s">
        <v>3</v>
      </c>
      <c r="M26" s="6" t="s">
        <v>3</v>
      </c>
      <c r="N26" s="6" t="s">
        <v>4</v>
      </c>
      <c r="O26" s="32">
        <v>1</v>
      </c>
      <c r="R26" s="32">
        <v>1</v>
      </c>
      <c r="S26" t="s">
        <v>642</v>
      </c>
      <c r="T26" t="s">
        <v>642</v>
      </c>
      <c r="W26" t="s">
        <v>642</v>
      </c>
      <c r="X26" t="s">
        <v>642</v>
      </c>
      <c r="Z26" s="6">
        <v>1</v>
      </c>
      <c r="AA26" s="6">
        <v>0</v>
      </c>
      <c r="AB26" s="6">
        <v>1</v>
      </c>
      <c r="AC26" s="20">
        <v>0</v>
      </c>
      <c r="AD26" s="6">
        <v>1</v>
      </c>
      <c r="AE26" s="7"/>
      <c r="AF26" s="15" t="s">
        <v>260</v>
      </c>
      <c r="AG26" t="s">
        <v>642</v>
      </c>
      <c r="AH26" s="3"/>
      <c r="AI26" s="7"/>
      <c r="AJ26" s="7"/>
      <c r="AM26" s="6">
        <v>0</v>
      </c>
      <c r="AN26" s="6">
        <v>1</v>
      </c>
      <c r="AO26" s="6">
        <v>0</v>
      </c>
      <c r="AQ26" s="6">
        <v>0</v>
      </c>
      <c r="AR26" s="6">
        <v>0</v>
      </c>
      <c r="AS26" s="6">
        <v>0</v>
      </c>
      <c r="AT26" s="6">
        <v>1</v>
      </c>
      <c r="AV26" s="6">
        <v>0</v>
      </c>
      <c r="AW26" s="6">
        <v>1</v>
      </c>
      <c r="AX26" s="6">
        <v>0</v>
      </c>
      <c r="AY26" s="6">
        <v>0</v>
      </c>
      <c r="BA26" s="6">
        <v>0</v>
      </c>
      <c r="BB26" s="6">
        <v>0</v>
      </c>
      <c r="BC26" s="6">
        <v>1</v>
      </c>
      <c r="BD26" s="6">
        <v>0</v>
      </c>
      <c r="BF26" s="6">
        <v>0</v>
      </c>
      <c r="BG26" s="6">
        <v>0</v>
      </c>
      <c r="BH26" s="6">
        <v>1</v>
      </c>
      <c r="BI26" s="6">
        <v>0</v>
      </c>
      <c r="BJ26" s="6">
        <v>0</v>
      </c>
      <c r="BK26" s="6">
        <v>0</v>
      </c>
      <c r="BL26" s="6">
        <v>1</v>
      </c>
      <c r="BM26" s="6">
        <v>0</v>
      </c>
      <c r="BO26" s="6">
        <v>0</v>
      </c>
      <c r="BP26" s="6">
        <v>0</v>
      </c>
      <c r="BQ26" s="6">
        <v>0</v>
      </c>
      <c r="BR26" s="6">
        <v>1</v>
      </c>
      <c r="BS26" s="6">
        <f t="shared" si="0"/>
        <v>7</v>
      </c>
      <c r="BT26" s="3">
        <v>1</v>
      </c>
      <c r="BX26" s="3">
        <f t="shared" si="1"/>
        <v>7</v>
      </c>
    </row>
    <row r="27" spans="1:77" ht="24" customHeight="1" x14ac:dyDescent="0.25">
      <c r="B27" s="6">
        <v>61215</v>
      </c>
      <c r="C27" s="7"/>
      <c r="D27" s="15" t="s">
        <v>262</v>
      </c>
      <c r="E27" s="16">
        <v>19672180</v>
      </c>
      <c r="F27" s="17" t="s">
        <v>263</v>
      </c>
      <c r="G27" s="9" t="s">
        <v>262</v>
      </c>
      <c r="H27" s="7" t="s">
        <v>3</v>
      </c>
      <c r="I27" s="6" t="s">
        <v>4</v>
      </c>
      <c r="J27" s="6" t="s">
        <v>4</v>
      </c>
      <c r="K27" s="7" t="s">
        <v>3</v>
      </c>
      <c r="L27" s="6" t="s">
        <v>3</v>
      </c>
      <c r="M27" s="6" t="s">
        <v>3</v>
      </c>
      <c r="N27" s="7" t="s">
        <v>3</v>
      </c>
      <c r="O27" s="71">
        <v>1</v>
      </c>
      <c r="P27" s="71"/>
      <c r="Q27" s="72"/>
      <c r="R27" s="71">
        <v>1</v>
      </c>
      <c r="S27" t="s">
        <v>642</v>
      </c>
      <c r="T27" t="s">
        <v>642</v>
      </c>
      <c r="U27" s="71"/>
      <c r="V27" s="71"/>
      <c r="W27" t="s">
        <v>642</v>
      </c>
      <c r="X27" t="s">
        <v>642</v>
      </c>
      <c r="Y27" s="71"/>
      <c r="Z27" s="7">
        <v>1</v>
      </c>
      <c r="AA27" s="6">
        <v>0</v>
      </c>
      <c r="AB27" s="6">
        <v>1</v>
      </c>
      <c r="AC27" s="20">
        <v>0</v>
      </c>
      <c r="AD27" s="6">
        <v>1</v>
      </c>
      <c r="AE27" s="7" t="s">
        <v>264</v>
      </c>
      <c r="AF27" s="15" t="s">
        <v>262</v>
      </c>
      <c r="AG27" t="s">
        <v>642</v>
      </c>
      <c r="AH27" s="3"/>
      <c r="AI27" s="7"/>
      <c r="AJ27" s="7">
        <v>0</v>
      </c>
      <c r="AM27" s="6">
        <v>0</v>
      </c>
      <c r="AN27" s="6">
        <v>1</v>
      </c>
      <c r="AO27" s="6">
        <v>0</v>
      </c>
      <c r="AQ27" s="6">
        <v>0</v>
      </c>
      <c r="AR27" s="6">
        <v>0</v>
      </c>
      <c r="AS27" s="6">
        <v>0</v>
      </c>
      <c r="AT27" s="6">
        <v>1</v>
      </c>
      <c r="AV27" s="6">
        <v>0</v>
      </c>
      <c r="AW27" s="6">
        <v>0</v>
      </c>
      <c r="AX27" s="6">
        <v>1</v>
      </c>
      <c r="AY27" s="6">
        <v>0</v>
      </c>
      <c r="BA27" s="6">
        <v>0</v>
      </c>
      <c r="BB27" s="6">
        <v>0</v>
      </c>
      <c r="BC27" s="6">
        <v>1</v>
      </c>
      <c r="BD27" s="6">
        <v>0</v>
      </c>
      <c r="BF27" s="6">
        <v>0</v>
      </c>
      <c r="BG27" s="6">
        <v>0</v>
      </c>
      <c r="BH27" s="6">
        <v>1</v>
      </c>
      <c r="BI27" s="6">
        <v>0</v>
      </c>
      <c r="BJ27" s="6">
        <v>0</v>
      </c>
      <c r="BK27" s="6">
        <v>0</v>
      </c>
      <c r="BL27" s="6">
        <v>1</v>
      </c>
      <c r="BM27" s="6">
        <v>0</v>
      </c>
      <c r="BO27" s="6">
        <v>0</v>
      </c>
      <c r="BP27" s="6">
        <v>0</v>
      </c>
      <c r="BQ27" s="6">
        <v>1</v>
      </c>
      <c r="BR27" s="6">
        <v>0</v>
      </c>
      <c r="BS27" s="6">
        <f t="shared" si="0"/>
        <v>7</v>
      </c>
      <c r="BT27" s="3">
        <v>1</v>
      </c>
      <c r="BX27" s="3">
        <f t="shared" si="1"/>
        <v>7</v>
      </c>
    </row>
    <row r="28" spans="1:77" ht="24" customHeight="1" x14ac:dyDescent="0.25">
      <c r="B28" s="6">
        <v>61215</v>
      </c>
      <c r="D28" s="10" t="s">
        <v>273</v>
      </c>
      <c r="E28" s="73">
        <v>16037157</v>
      </c>
      <c r="F28" s="74" t="s">
        <v>274</v>
      </c>
      <c r="G28" s="9" t="s">
        <v>273</v>
      </c>
      <c r="H28" s="6" t="s">
        <v>3</v>
      </c>
      <c r="I28" s="6" t="s">
        <v>4</v>
      </c>
      <c r="J28" s="6" t="s">
        <v>2</v>
      </c>
      <c r="K28" s="6" t="s">
        <v>3</v>
      </c>
      <c r="L28" s="6" t="s">
        <v>3</v>
      </c>
      <c r="M28" s="6" t="s">
        <v>3</v>
      </c>
      <c r="N28" s="6" t="s">
        <v>3</v>
      </c>
      <c r="O28" s="32">
        <v>1</v>
      </c>
      <c r="R28" s="32">
        <v>1</v>
      </c>
      <c r="S28" t="s">
        <v>642</v>
      </c>
      <c r="T28" t="s">
        <v>642</v>
      </c>
      <c r="W28" t="s">
        <v>642</v>
      </c>
      <c r="X28" t="s">
        <v>642</v>
      </c>
      <c r="Z28" s="6">
        <v>1</v>
      </c>
      <c r="AA28" s="6">
        <v>0</v>
      </c>
      <c r="AB28" s="6">
        <v>1</v>
      </c>
      <c r="AC28" s="20">
        <v>0</v>
      </c>
      <c r="AD28" s="6">
        <v>1</v>
      </c>
      <c r="AF28" s="10" t="s">
        <v>273</v>
      </c>
      <c r="AG28" t="s">
        <v>642</v>
      </c>
      <c r="AH28" s="75"/>
      <c r="AI28" s="6" t="s">
        <v>275</v>
      </c>
      <c r="AJ28" s="6">
        <v>0</v>
      </c>
      <c r="AM28" s="6">
        <v>0</v>
      </c>
      <c r="AN28" s="6">
        <v>1</v>
      </c>
      <c r="AO28" s="6">
        <v>0</v>
      </c>
      <c r="AQ28" s="6">
        <v>0</v>
      </c>
      <c r="AR28" s="6">
        <v>0</v>
      </c>
      <c r="AS28" s="6">
        <v>0</v>
      </c>
      <c r="AT28" s="6">
        <v>1</v>
      </c>
      <c r="AV28" s="6">
        <v>0</v>
      </c>
      <c r="AW28" s="6">
        <v>1</v>
      </c>
      <c r="AX28" s="6">
        <v>0</v>
      </c>
      <c r="AY28" s="6">
        <v>0</v>
      </c>
      <c r="BA28" s="6">
        <v>0</v>
      </c>
      <c r="BB28" s="6">
        <v>0</v>
      </c>
      <c r="BC28" s="6">
        <v>1</v>
      </c>
      <c r="BD28" s="6">
        <v>0</v>
      </c>
      <c r="BF28" s="6">
        <v>0</v>
      </c>
      <c r="BG28" s="6">
        <v>0</v>
      </c>
      <c r="BH28" s="6">
        <v>1</v>
      </c>
      <c r="BI28" s="6">
        <v>0</v>
      </c>
      <c r="BJ28" s="6">
        <v>0</v>
      </c>
      <c r="BK28" s="6">
        <v>0</v>
      </c>
      <c r="BL28" s="6">
        <v>1</v>
      </c>
      <c r="BM28" s="6">
        <v>0</v>
      </c>
      <c r="BO28" s="6">
        <v>0</v>
      </c>
      <c r="BP28" s="6">
        <v>0</v>
      </c>
      <c r="BQ28" s="6">
        <v>1</v>
      </c>
      <c r="BR28" s="6">
        <v>0</v>
      </c>
      <c r="BS28" s="6">
        <f t="shared" si="0"/>
        <v>7</v>
      </c>
      <c r="BT28" s="3">
        <v>1</v>
      </c>
      <c r="BX28" s="3">
        <f t="shared" si="1"/>
        <v>7</v>
      </c>
    </row>
    <row r="29" spans="1:77" s="42" customFormat="1" ht="45" customHeight="1" x14ac:dyDescent="0.25">
      <c r="A29" s="3"/>
      <c r="B29" s="6">
        <v>61215</v>
      </c>
      <c r="C29" s="3"/>
      <c r="D29" s="10" t="s">
        <v>283</v>
      </c>
      <c r="E29" s="16">
        <v>12925471</v>
      </c>
      <c r="F29" s="17" t="s">
        <v>284</v>
      </c>
      <c r="G29" s="9" t="s">
        <v>283</v>
      </c>
      <c r="H29" s="6" t="s">
        <v>3</v>
      </c>
      <c r="I29" s="6" t="s">
        <v>3</v>
      </c>
      <c r="J29" s="6" t="s">
        <v>3</v>
      </c>
      <c r="K29" s="6" t="s">
        <v>3</v>
      </c>
      <c r="L29" s="6" t="s">
        <v>3</v>
      </c>
      <c r="M29" s="6" t="s">
        <v>3</v>
      </c>
      <c r="N29" s="6" t="s">
        <v>3</v>
      </c>
      <c r="O29" s="32">
        <v>1</v>
      </c>
      <c r="P29" s="32"/>
      <c r="Q29" s="19"/>
      <c r="R29" s="32">
        <v>1</v>
      </c>
      <c r="S29" t="s">
        <v>642</v>
      </c>
      <c r="T29" t="s">
        <v>642</v>
      </c>
      <c r="U29" s="32"/>
      <c r="V29" s="32"/>
      <c r="W29" t="s">
        <v>642</v>
      </c>
      <c r="X29" t="s">
        <v>642</v>
      </c>
      <c r="Y29" s="32"/>
      <c r="Z29" s="6">
        <v>1</v>
      </c>
      <c r="AA29" s="6">
        <v>0</v>
      </c>
      <c r="AB29" s="6">
        <v>1</v>
      </c>
      <c r="AC29" s="20">
        <v>0</v>
      </c>
      <c r="AD29" s="6">
        <v>1</v>
      </c>
      <c r="AE29" s="6"/>
      <c r="AF29" s="10" t="s">
        <v>283</v>
      </c>
      <c r="AG29" t="s">
        <v>642</v>
      </c>
      <c r="AH29" s="6"/>
      <c r="AI29" s="6">
        <v>1</v>
      </c>
      <c r="AJ29" s="6">
        <v>0</v>
      </c>
      <c r="AK29" s="6"/>
      <c r="AL29" s="6"/>
      <c r="AM29" s="6">
        <v>0</v>
      </c>
      <c r="AN29" s="6">
        <v>1</v>
      </c>
      <c r="AO29" s="6">
        <v>0</v>
      </c>
      <c r="AP29" s="6"/>
      <c r="AQ29" s="6">
        <v>0</v>
      </c>
      <c r="AR29" s="6">
        <v>0</v>
      </c>
      <c r="AS29" s="6">
        <v>1</v>
      </c>
      <c r="AT29" s="6">
        <v>0</v>
      </c>
      <c r="AU29" s="6"/>
      <c r="AV29" s="6">
        <v>0</v>
      </c>
      <c r="AW29" s="6">
        <v>0</v>
      </c>
      <c r="AX29" s="6">
        <v>1</v>
      </c>
      <c r="AY29" s="6">
        <v>0</v>
      </c>
      <c r="AZ29" s="6"/>
      <c r="BA29" s="6">
        <v>0</v>
      </c>
      <c r="BB29" s="6">
        <v>0</v>
      </c>
      <c r="BC29" s="6">
        <v>1</v>
      </c>
      <c r="BD29" s="6">
        <v>0</v>
      </c>
      <c r="BE29" s="6"/>
      <c r="BF29" s="6">
        <v>0</v>
      </c>
      <c r="BG29" s="6">
        <v>0</v>
      </c>
      <c r="BH29" s="6">
        <v>1</v>
      </c>
      <c r="BI29" s="6">
        <v>0</v>
      </c>
      <c r="BJ29" s="6">
        <v>0</v>
      </c>
      <c r="BK29" s="6">
        <v>0</v>
      </c>
      <c r="BL29" s="6">
        <v>1</v>
      </c>
      <c r="BM29" s="6">
        <v>0</v>
      </c>
      <c r="BN29" s="6"/>
      <c r="BO29" s="6">
        <v>0</v>
      </c>
      <c r="BP29" s="6">
        <v>0</v>
      </c>
      <c r="BQ29" s="6">
        <v>1</v>
      </c>
      <c r="BR29" s="6">
        <v>0</v>
      </c>
      <c r="BS29" s="6">
        <f t="shared" si="0"/>
        <v>7</v>
      </c>
      <c r="BT29" s="3">
        <v>1</v>
      </c>
      <c r="BU29" s="3"/>
      <c r="BV29" s="3"/>
      <c r="BW29" s="6"/>
      <c r="BX29" s="3">
        <f t="shared" si="1"/>
        <v>7</v>
      </c>
      <c r="BY29" s="3"/>
    </row>
    <row r="30" spans="1:77" ht="24" customHeight="1" x14ac:dyDescent="0.25">
      <c r="B30" s="6">
        <v>61215</v>
      </c>
      <c r="D30" s="10" t="s">
        <v>287</v>
      </c>
      <c r="E30" s="16">
        <v>3883843</v>
      </c>
      <c r="F30" s="17" t="s">
        <v>288</v>
      </c>
      <c r="G30" s="9" t="s">
        <v>287</v>
      </c>
      <c r="H30" s="6" t="s">
        <v>3</v>
      </c>
      <c r="I30" s="6" t="s">
        <v>3</v>
      </c>
      <c r="J30" s="6" t="s">
        <v>3</v>
      </c>
      <c r="K30" s="6" t="s">
        <v>3</v>
      </c>
      <c r="L30" s="6" t="s">
        <v>3</v>
      </c>
      <c r="M30" s="6" t="s">
        <v>3</v>
      </c>
      <c r="N30" s="6" t="s">
        <v>3</v>
      </c>
      <c r="O30" s="32">
        <v>1</v>
      </c>
      <c r="R30" s="32">
        <v>1</v>
      </c>
      <c r="S30" t="s">
        <v>642</v>
      </c>
      <c r="T30" t="s">
        <v>642</v>
      </c>
      <c r="W30" t="s">
        <v>642</v>
      </c>
      <c r="X30" t="s">
        <v>642</v>
      </c>
      <c r="Z30" s="6">
        <v>1</v>
      </c>
      <c r="AA30" s="6">
        <v>0</v>
      </c>
      <c r="AB30" s="6">
        <v>1</v>
      </c>
      <c r="AC30" s="20">
        <v>0</v>
      </c>
      <c r="AD30" s="6">
        <v>1</v>
      </c>
      <c r="AF30" s="10" t="s">
        <v>287</v>
      </c>
      <c r="AG30" t="s">
        <v>642</v>
      </c>
      <c r="AI30" s="6">
        <v>1</v>
      </c>
      <c r="AJ30" s="6">
        <v>0</v>
      </c>
      <c r="AM30" s="6">
        <v>0</v>
      </c>
      <c r="AN30" s="6">
        <v>1</v>
      </c>
      <c r="AO30" s="6">
        <v>0</v>
      </c>
      <c r="AQ30" s="6">
        <v>0</v>
      </c>
      <c r="AR30" s="6">
        <v>0</v>
      </c>
      <c r="AS30" s="6">
        <v>1</v>
      </c>
      <c r="AT30" s="6">
        <v>0</v>
      </c>
      <c r="AV30" s="6">
        <v>0</v>
      </c>
      <c r="AW30" s="6">
        <v>0</v>
      </c>
      <c r="AX30" s="6">
        <v>1</v>
      </c>
      <c r="AY30" s="6">
        <v>0</v>
      </c>
      <c r="BA30" s="6">
        <v>0</v>
      </c>
      <c r="BB30" s="6">
        <v>0</v>
      </c>
      <c r="BC30" s="6">
        <v>1</v>
      </c>
      <c r="BD30" s="6">
        <v>0</v>
      </c>
      <c r="BF30" s="6">
        <v>0</v>
      </c>
      <c r="BG30" s="6">
        <v>0</v>
      </c>
      <c r="BH30" s="6">
        <v>1</v>
      </c>
      <c r="BI30" s="6">
        <v>0</v>
      </c>
      <c r="BJ30" s="6">
        <v>0</v>
      </c>
      <c r="BK30" s="6">
        <v>0</v>
      </c>
      <c r="BL30" s="6">
        <v>1</v>
      </c>
      <c r="BM30" s="6">
        <v>0</v>
      </c>
      <c r="BO30" s="6">
        <v>0</v>
      </c>
      <c r="BP30" s="6">
        <v>0</v>
      </c>
      <c r="BQ30" s="6">
        <v>1</v>
      </c>
      <c r="BR30" s="6">
        <v>0</v>
      </c>
      <c r="BS30" s="6">
        <f t="shared" si="0"/>
        <v>7</v>
      </c>
      <c r="BT30" s="3">
        <v>1</v>
      </c>
      <c r="BX30" s="3">
        <f t="shared" si="1"/>
        <v>7</v>
      </c>
    </row>
    <row r="31" spans="1:77" s="42" customFormat="1" ht="24" customHeight="1" x14ac:dyDescent="0.25">
      <c r="A31" s="3"/>
      <c r="B31" s="6">
        <v>61215</v>
      </c>
      <c r="C31" s="3"/>
      <c r="D31" s="10" t="s">
        <v>289</v>
      </c>
      <c r="E31" s="16">
        <v>1497125</v>
      </c>
      <c r="F31" s="17" t="s">
        <v>290</v>
      </c>
      <c r="G31" s="9" t="s">
        <v>291</v>
      </c>
      <c r="H31" s="6" t="s">
        <v>3</v>
      </c>
      <c r="I31" s="6" t="s">
        <v>3</v>
      </c>
      <c r="J31" s="6" t="s">
        <v>3</v>
      </c>
      <c r="K31" s="6" t="s">
        <v>3</v>
      </c>
      <c r="L31" s="6" t="s">
        <v>3</v>
      </c>
      <c r="M31" s="6" t="s">
        <v>3</v>
      </c>
      <c r="N31" s="6" t="s">
        <v>3</v>
      </c>
      <c r="O31" s="32">
        <v>1</v>
      </c>
      <c r="P31" s="32"/>
      <c r="Q31" s="19"/>
      <c r="R31" s="32">
        <v>1</v>
      </c>
      <c r="S31" t="s">
        <v>642</v>
      </c>
      <c r="T31" t="s">
        <v>642</v>
      </c>
      <c r="U31" s="32"/>
      <c r="V31" s="32"/>
      <c r="W31" t="s">
        <v>642</v>
      </c>
      <c r="X31" t="s">
        <v>642</v>
      </c>
      <c r="Y31" s="32"/>
      <c r="Z31" s="6">
        <v>1</v>
      </c>
      <c r="AA31" s="6">
        <v>0</v>
      </c>
      <c r="AB31" s="6">
        <v>1</v>
      </c>
      <c r="AC31" s="20">
        <v>0</v>
      </c>
      <c r="AD31" s="6">
        <v>1</v>
      </c>
      <c r="AE31" s="6"/>
      <c r="AF31" s="10" t="s">
        <v>289</v>
      </c>
      <c r="AG31" t="s">
        <v>642</v>
      </c>
      <c r="AH31" s="21"/>
      <c r="AI31" s="6">
        <v>1</v>
      </c>
      <c r="AJ31" s="6">
        <v>1</v>
      </c>
      <c r="AK31" s="6"/>
      <c r="AL31" s="6"/>
      <c r="AM31" s="6">
        <v>0</v>
      </c>
      <c r="AN31" s="6">
        <v>1</v>
      </c>
      <c r="AO31" s="6">
        <v>0</v>
      </c>
      <c r="AP31" s="6"/>
      <c r="AQ31" s="6">
        <v>0</v>
      </c>
      <c r="AR31" s="6">
        <v>0</v>
      </c>
      <c r="AS31" s="6">
        <v>1</v>
      </c>
      <c r="AT31" s="6">
        <v>0</v>
      </c>
      <c r="AU31" s="6"/>
      <c r="AV31" s="6">
        <v>0</v>
      </c>
      <c r="AW31" s="6">
        <v>0</v>
      </c>
      <c r="AX31" s="6">
        <v>1</v>
      </c>
      <c r="AY31" s="6">
        <v>0</v>
      </c>
      <c r="AZ31" s="6"/>
      <c r="BA31" s="6">
        <v>0</v>
      </c>
      <c r="BB31" s="6">
        <v>0</v>
      </c>
      <c r="BC31" s="6">
        <v>1</v>
      </c>
      <c r="BD31" s="6">
        <v>0</v>
      </c>
      <c r="BE31" s="6"/>
      <c r="BF31" s="6">
        <v>0</v>
      </c>
      <c r="BG31" s="6">
        <v>0</v>
      </c>
      <c r="BH31" s="6">
        <v>1</v>
      </c>
      <c r="BI31" s="6">
        <v>0</v>
      </c>
      <c r="BJ31" s="6">
        <v>0</v>
      </c>
      <c r="BK31" s="6">
        <v>0</v>
      </c>
      <c r="BL31" s="6">
        <v>1</v>
      </c>
      <c r="BM31" s="6">
        <v>0</v>
      </c>
      <c r="BN31" s="6"/>
      <c r="BO31" s="6">
        <v>0</v>
      </c>
      <c r="BP31" s="6">
        <v>0</v>
      </c>
      <c r="BQ31" s="6">
        <v>1</v>
      </c>
      <c r="BR31" s="6">
        <v>0</v>
      </c>
      <c r="BS31" s="6">
        <f t="shared" si="0"/>
        <v>7</v>
      </c>
      <c r="BT31" s="3">
        <v>1</v>
      </c>
      <c r="BU31" s="3"/>
      <c r="BV31" s="3"/>
      <c r="BW31" s="6"/>
      <c r="BX31" s="3">
        <f t="shared" si="1"/>
        <v>7</v>
      </c>
      <c r="BY31" s="3"/>
    </row>
    <row r="32" spans="1:77" s="54" customFormat="1" ht="24" customHeight="1" x14ac:dyDescent="0.25">
      <c r="A32" s="3"/>
      <c r="B32" s="6">
        <v>61215</v>
      </c>
      <c r="C32" s="3"/>
      <c r="D32" s="10" t="s">
        <v>292</v>
      </c>
      <c r="E32" s="16">
        <v>17241504</v>
      </c>
      <c r="F32" s="17" t="s">
        <v>293</v>
      </c>
      <c r="G32" s="9" t="s">
        <v>292</v>
      </c>
      <c r="H32" s="6" t="s">
        <v>3</v>
      </c>
      <c r="I32" s="6" t="s">
        <v>2</v>
      </c>
      <c r="J32" s="6" t="s">
        <v>2</v>
      </c>
      <c r="K32" s="6" t="s">
        <v>2</v>
      </c>
      <c r="L32" s="6" t="s">
        <v>3</v>
      </c>
      <c r="M32" s="6" t="s">
        <v>3</v>
      </c>
      <c r="N32" s="6" t="s">
        <v>3</v>
      </c>
      <c r="O32" s="32">
        <v>1</v>
      </c>
      <c r="P32" s="32"/>
      <c r="Q32" s="19"/>
      <c r="R32" s="32">
        <v>1</v>
      </c>
      <c r="S32" t="s">
        <v>642</v>
      </c>
      <c r="T32" t="s">
        <v>642</v>
      </c>
      <c r="U32" s="32"/>
      <c r="V32" s="32"/>
      <c r="W32" t="s">
        <v>642</v>
      </c>
      <c r="X32" t="s">
        <v>642</v>
      </c>
      <c r="Y32" s="32"/>
      <c r="Z32" s="6">
        <v>1</v>
      </c>
      <c r="AA32" s="6">
        <v>0</v>
      </c>
      <c r="AB32" s="6">
        <v>1</v>
      </c>
      <c r="AC32" s="20">
        <v>0</v>
      </c>
      <c r="AD32" s="6">
        <v>1</v>
      </c>
      <c r="AE32" s="6"/>
      <c r="AF32" s="10" t="s">
        <v>292</v>
      </c>
      <c r="AG32" t="s">
        <v>642</v>
      </c>
      <c r="AH32" s="21"/>
      <c r="AI32" s="6">
        <v>1</v>
      </c>
      <c r="AJ32" s="6">
        <v>1</v>
      </c>
      <c r="AK32" s="6"/>
      <c r="AL32" s="6"/>
      <c r="AM32" s="6">
        <v>0</v>
      </c>
      <c r="AN32" s="6">
        <v>1</v>
      </c>
      <c r="AO32" s="6">
        <v>0</v>
      </c>
      <c r="AP32" s="6"/>
      <c r="AQ32" s="6">
        <v>0</v>
      </c>
      <c r="AR32" s="6">
        <v>1</v>
      </c>
      <c r="AS32" s="6">
        <v>0</v>
      </c>
      <c r="AT32" s="6">
        <v>0</v>
      </c>
      <c r="AU32" s="6"/>
      <c r="AV32" s="6">
        <v>0</v>
      </c>
      <c r="AW32" s="6">
        <v>1</v>
      </c>
      <c r="AX32" s="6">
        <v>0</v>
      </c>
      <c r="AY32" s="6">
        <v>0</v>
      </c>
      <c r="AZ32" s="6"/>
      <c r="BA32" s="6">
        <v>0</v>
      </c>
      <c r="BB32" s="6">
        <v>1</v>
      </c>
      <c r="BC32" s="6">
        <v>0</v>
      </c>
      <c r="BD32" s="6">
        <v>0</v>
      </c>
      <c r="BE32" s="6"/>
      <c r="BF32" s="6">
        <v>0</v>
      </c>
      <c r="BG32" s="6">
        <v>0</v>
      </c>
      <c r="BH32" s="6">
        <v>1</v>
      </c>
      <c r="BI32" s="6">
        <v>0</v>
      </c>
      <c r="BJ32" s="6">
        <v>0</v>
      </c>
      <c r="BK32" s="6">
        <v>0</v>
      </c>
      <c r="BL32" s="6">
        <v>1</v>
      </c>
      <c r="BM32" s="6">
        <v>0</v>
      </c>
      <c r="BN32" s="6"/>
      <c r="BO32" s="6">
        <v>0</v>
      </c>
      <c r="BP32" s="6">
        <v>0</v>
      </c>
      <c r="BQ32" s="6">
        <v>1</v>
      </c>
      <c r="BR32" s="6">
        <v>0</v>
      </c>
      <c r="BS32" s="6">
        <f t="shared" si="0"/>
        <v>7</v>
      </c>
      <c r="BT32" s="3">
        <v>1</v>
      </c>
      <c r="BU32" s="3"/>
      <c r="BV32" s="3"/>
      <c r="BW32" s="6"/>
      <c r="BX32" s="3">
        <f t="shared" si="1"/>
        <v>7</v>
      </c>
      <c r="BY32" s="3"/>
    </row>
    <row r="33" spans="1:77" s="42" customFormat="1" ht="24" customHeight="1" x14ac:dyDescent="0.25">
      <c r="A33" s="3"/>
      <c r="B33" s="6">
        <v>61215</v>
      </c>
      <c r="C33" s="3"/>
      <c r="D33" s="10" t="s">
        <v>296</v>
      </c>
      <c r="E33" s="16">
        <v>1463176</v>
      </c>
      <c r="F33" s="17" t="s">
        <v>297</v>
      </c>
      <c r="G33" s="9" t="s">
        <v>296</v>
      </c>
      <c r="H33" s="6" t="s">
        <v>4</v>
      </c>
      <c r="I33" s="6" t="s">
        <v>4</v>
      </c>
      <c r="J33" s="6" t="s">
        <v>4</v>
      </c>
      <c r="K33" s="6" t="s">
        <v>4</v>
      </c>
      <c r="L33" s="6" t="s">
        <v>3</v>
      </c>
      <c r="M33" s="6" t="s">
        <v>3</v>
      </c>
      <c r="N33" s="6" t="s">
        <v>4</v>
      </c>
      <c r="O33" s="32">
        <v>1</v>
      </c>
      <c r="P33" s="32"/>
      <c r="Q33" s="19"/>
      <c r="R33" s="32">
        <v>1</v>
      </c>
      <c r="S33" t="s">
        <v>642</v>
      </c>
      <c r="T33" t="s">
        <v>642</v>
      </c>
      <c r="U33" s="32"/>
      <c r="V33" s="32"/>
      <c r="W33" t="s">
        <v>642</v>
      </c>
      <c r="X33" t="s">
        <v>642</v>
      </c>
      <c r="Y33" s="32"/>
      <c r="Z33" s="6">
        <v>1</v>
      </c>
      <c r="AA33" s="6">
        <v>0</v>
      </c>
      <c r="AB33" s="6">
        <v>1</v>
      </c>
      <c r="AC33" s="20">
        <v>0</v>
      </c>
      <c r="AD33" s="6">
        <v>1</v>
      </c>
      <c r="AE33" s="6"/>
      <c r="AF33" s="10" t="s">
        <v>298</v>
      </c>
      <c r="AG33" t="s">
        <v>642</v>
      </c>
      <c r="AH33" s="3"/>
      <c r="AI33" s="6">
        <v>1</v>
      </c>
      <c r="AJ33" s="6">
        <v>0</v>
      </c>
      <c r="AK33" s="6"/>
      <c r="AL33" s="6"/>
      <c r="AM33" s="6">
        <v>0</v>
      </c>
      <c r="AN33" s="6">
        <v>0</v>
      </c>
      <c r="AO33" s="6">
        <v>1</v>
      </c>
      <c r="AP33" s="6"/>
      <c r="AQ33" s="6">
        <v>0</v>
      </c>
      <c r="AR33" s="6">
        <v>0</v>
      </c>
      <c r="AS33" s="6">
        <v>0</v>
      </c>
      <c r="AT33" s="6">
        <v>1</v>
      </c>
      <c r="AU33" s="6"/>
      <c r="AV33" s="6">
        <v>0</v>
      </c>
      <c r="AW33" s="6">
        <v>0</v>
      </c>
      <c r="AX33" s="6">
        <v>0</v>
      </c>
      <c r="AY33" s="6">
        <v>1</v>
      </c>
      <c r="AZ33" s="6"/>
      <c r="BA33" s="6">
        <v>0</v>
      </c>
      <c r="BB33" s="6">
        <v>0</v>
      </c>
      <c r="BC33" s="6">
        <v>0</v>
      </c>
      <c r="BD33" s="6">
        <v>1</v>
      </c>
      <c r="BE33" s="6"/>
      <c r="BF33" s="6">
        <v>0</v>
      </c>
      <c r="BG33" s="6">
        <v>0</v>
      </c>
      <c r="BH33" s="6">
        <v>1</v>
      </c>
      <c r="BI33" s="6">
        <v>0</v>
      </c>
      <c r="BJ33" s="6">
        <v>0</v>
      </c>
      <c r="BK33" s="6">
        <v>0</v>
      </c>
      <c r="BL33" s="6">
        <v>1</v>
      </c>
      <c r="BM33" s="6">
        <v>0</v>
      </c>
      <c r="BN33" s="6"/>
      <c r="BO33" s="6">
        <v>0</v>
      </c>
      <c r="BP33" s="6">
        <v>0</v>
      </c>
      <c r="BQ33" s="6">
        <v>0</v>
      </c>
      <c r="BR33" s="6">
        <v>1</v>
      </c>
      <c r="BS33" s="6">
        <f t="shared" si="0"/>
        <v>7</v>
      </c>
      <c r="BT33" s="3">
        <v>1</v>
      </c>
      <c r="BU33" s="3"/>
      <c r="BV33" s="3"/>
      <c r="BW33" s="6"/>
      <c r="BX33" s="3">
        <f t="shared" si="1"/>
        <v>7</v>
      </c>
      <c r="BY33" s="3"/>
    </row>
    <row r="34" spans="1:77" ht="34.5" customHeight="1" x14ac:dyDescent="0.25">
      <c r="B34" s="6">
        <v>61215</v>
      </c>
      <c r="D34" s="10" t="s">
        <v>299</v>
      </c>
      <c r="E34" s="16">
        <v>17976226</v>
      </c>
      <c r="F34" s="17" t="s">
        <v>300</v>
      </c>
      <c r="G34" s="9" t="s">
        <v>299</v>
      </c>
      <c r="H34" s="6" t="s">
        <v>3</v>
      </c>
      <c r="I34" s="6" t="s">
        <v>2</v>
      </c>
      <c r="J34" s="6" t="s">
        <v>2</v>
      </c>
      <c r="K34" s="6" t="s">
        <v>4</v>
      </c>
      <c r="L34" s="6" t="s">
        <v>89</v>
      </c>
      <c r="M34" s="6" t="s">
        <v>3</v>
      </c>
      <c r="N34" s="6" t="s">
        <v>3</v>
      </c>
      <c r="O34" s="32">
        <v>1</v>
      </c>
      <c r="R34" s="32">
        <v>1</v>
      </c>
      <c r="S34" t="s">
        <v>642</v>
      </c>
      <c r="T34" t="s">
        <v>642</v>
      </c>
      <c r="W34" t="s">
        <v>642</v>
      </c>
      <c r="X34" t="s">
        <v>642</v>
      </c>
      <c r="Z34" s="6">
        <v>1</v>
      </c>
      <c r="AA34" s="6">
        <v>0</v>
      </c>
      <c r="AB34" s="6">
        <v>1</v>
      </c>
      <c r="AC34" s="20">
        <v>0</v>
      </c>
      <c r="AD34" s="6">
        <v>1</v>
      </c>
      <c r="AF34" s="10" t="s">
        <v>299</v>
      </c>
      <c r="AG34" t="s">
        <v>642</v>
      </c>
      <c r="AH34" s="3"/>
      <c r="AI34" s="10">
        <v>0</v>
      </c>
      <c r="AJ34" s="6">
        <v>0</v>
      </c>
      <c r="AM34" s="6">
        <v>0</v>
      </c>
      <c r="AN34" s="6">
        <v>1</v>
      </c>
      <c r="AO34" s="6">
        <v>0</v>
      </c>
      <c r="AQ34" s="6">
        <v>0</v>
      </c>
      <c r="AR34" s="6">
        <v>1</v>
      </c>
      <c r="AS34" s="6">
        <v>0</v>
      </c>
      <c r="AT34" s="6">
        <v>0</v>
      </c>
      <c r="AV34" s="6">
        <v>0</v>
      </c>
      <c r="AW34" s="6">
        <v>1</v>
      </c>
      <c r="AX34" s="6">
        <v>0</v>
      </c>
      <c r="AY34" s="6">
        <v>0</v>
      </c>
      <c r="BA34" s="6">
        <v>0</v>
      </c>
      <c r="BB34" s="6">
        <v>0</v>
      </c>
      <c r="BC34" s="6">
        <v>0</v>
      </c>
      <c r="BD34" s="6">
        <v>1</v>
      </c>
      <c r="BF34" s="6">
        <v>0</v>
      </c>
      <c r="BG34" s="6">
        <v>0</v>
      </c>
      <c r="BH34" s="6">
        <v>1</v>
      </c>
      <c r="BI34" s="6">
        <v>0</v>
      </c>
      <c r="BJ34" s="6">
        <v>0</v>
      </c>
      <c r="BK34" s="6">
        <v>0</v>
      </c>
      <c r="BL34" s="6">
        <v>1</v>
      </c>
      <c r="BM34" s="6">
        <v>0</v>
      </c>
      <c r="BO34" s="6">
        <v>0</v>
      </c>
      <c r="BP34" s="6">
        <v>0</v>
      </c>
      <c r="BQ34" s="6">
        <v>1</v>
      </c>
      <c r="BR34" s="6">
        <v>0</v>
      </c>
      <c r="BS34" s="6">
        <f t="shared" si="0"/>
        <v>7</v>
      </c>
      <c r="BT34" s="3">
        <v>1</v>
      </c>
      <c r="BX34" s="3">
        <f t="shared" si="1"/>
        <v>7</v>
      </c>
    </row>
    <row r="35" spans="1:77" ht="24" customHeight="1" x14ac:dyDescent="0.25">
      <c r="B35" s="6">
        <v>61215</v>
      </c>
      <c r="D35" s="10" t="s">
        <v>303</v>
      </c>
      <c r="E35" s="16">
        <v>16095444</v>
      </c>
      <c r="F35" s="17" t="s">
        <v>304</v>
      </c>
      <c r="G35" s="9" t="s">
        <v>303</v>
      </c>
      <c r="H35" s="6" t="s">
        <v>3</v>
      </c>
      <c r="I35" s="6" t="s">
        <v>3</v>
      </c>
      <c r="J35" s="6" t="s">
        <v>3</v>
      </c>
      <c r="K35" s="6" t="s">
        <v>3</v>
      </c>
      <c r="L35" s="6" t="s">
        <v>3</v>
      </c>
      <c r="M35" s="6" t="s">
        <v>3</v>
      </c>
      <c r="N35" s="6" t="s">
        <v>3</v>
      </c>
      <c r="O35" s="32">
        <v>1</v>
      </c>
      <c r="R35" s="32">
        <v>1</v>
      </c>
      <c r="S35" t="s">
        <v>642</v>
      </c>
      <c r="T35" t="s">
        <v>642</v>
      </c>
      <c r="W35" t="s">
        <v>642</v>
      </c>
      <c r="X35" t="s">
        <v>642</v>
      </c>
      <c r="Z35" s="6">
        <v>1</v>
      </c>
      <c r="AA35" s="6">
        <v>0</v>
      </c>
      <c r="AB35" s="6">
        <v>1</v>
      </c>
      <c r="AC35" s="20">
        <v>0</v>
      </c>
      <c r="AD35" s="6">
        <v>1</v>
      </c>
      <c r="AF35" s="10" t="s">
        <v>303</v>
      </c>
      <c r="AG35" t="s">
        <v>642</v>
      </c>
      <c r="AH35" s="3"/>
      <c r="AI35" s="6">
        <v>1</v>
      </c>
      <c r="AJ35" s="6">
        <v>0</v>
      </c>
      <c r="AM35" s="6">
        <v>0</v>
      </c>
      <c r="AN35" s="6">
        <v>1</v>
      </c>
      <c r="AO35" s="6">
        <v>0</v>
      </c>
      <c r="AQ35" s="6">
        <v>0</v>
      </c>
      <c r="AR35" s="6">
        <v>0</v>
      </c>
      <c r="AS35" s="6">
        <v>1</v>
      </c>
      <c r="AT35" s="6">
        <v>0</v>
      </c>
      <c r="AV35" s="6">
        <v>0</v>
      </c>
      <c r="AW35" s="6">
        <v>0</v>
      </c>
      <c r="AX35" s="6">
        <v>1</v>
      </c>
      <c r="AY35" s="6">
        <v>0</v>
      </c>
      <c r="BA35" s="6">
        <v>0</v>
      </c>
      <c r="BB35" s="6">
        <v>0</v>
      </c>
      <c r="BC35" s="6">
        <v>1</v>
      </c>
      <c r="BD35" s="6">
        <v>0</v>
      </c>
      <c r="BF35" s="6">
        <v>0</v>
      </c>
      <c r="BG35" s="6">
        <v>0</v>
      </c>
      <c r="BH35" s="6">
        <v>1</v>
      </c>
      <c r="BI35" s="6">
        <v>0</v>
      </c>
      <c r="BJ35" s="6">
        <v>0</v>
      </c>
      <c r="BK35" s="6">
        <v>0</v>
      </c>
      <c r="BL35" s="6">
        <v>1</v>
      </c>
      <c r="BM35" s="6">
        <v>0</v>
      </c>
      <c r="BO35" s="6">
        <v>0</v>
      </c>
      <c r="BP35" s="6">
        <v>0</v>
      </c>
      <c r="BQ35" s="6">
        <v>1</v>
      </c>
      <c r="BR35" s="6">
        <v>0</v>
      </c>
      <c r="BS35" s="6">
        <f t="shared" si="0"/>
        <v>7</v>
      </c>
      <c r="BT35" s="3">
        <v>1</v>
      </c>
      <c r="BX35" s="3">
        <f t="shared" si="1"/>
        <v>7</v>
      </c>
    </row>
    <row r="36" spans="1:77" ht="24" customHeight="1" x14ac:dyDescent="0.25">
      <c r="B36" s="6">
        <v>61215</v>
      </c>
      <c r="D36" s="10" t="s">
        <v>308</v>
      </c>
      <c r="E36" s="16">
        <v>22990178</v>
      </c>
      <c r="F36" s="76" t="s">
        <v>309</v>
      </c>
      <c r="G36" s="9" t="s">
        <v>308</v>
      </c>
      <c r="H36" s="6" t="s">
        <v>3</v>
      </c>
      <c r="I36" s="6" t="s">
        <v>3</v>
      </c>
      <c r="J36" s="6" t="s">
        <v>2</v>
      </c>
      <c r="K36" s="6" t="s">
        <v>3</v>
      </c>
      <c r="L36" s="6" t="s">
        <v>3</v>
      </c>
      <c r="M36" s="6" t="s">
        <v>3</v>
      </c>
      <c r="N36" s="6" t="s">
        <v>3</v>
      </c>
      <c r="O36" s="32">
        <v>1</v>
      </c>
      <c r="R36" s="32">
        <v>1</v>
      </c>
      <c r="S36" t="s">
        <v>642</v>
      </c>
      <c r="T36" t="s">
        <v>642</v>
      </c>
      <c r="W36" t="s">
        <v>642</v>
      </c>
      <c r="X36" t="s">
        <v>642</v>
      </c>
      <c r="Z36" s="6">
        <v>1</v>
      </c>
      <c r="AA36" s="6">
        <v>0</v>
      </c>
      <c r="AB36" s="6">
        <v>1</v>
      </c>
      <c r="AC36" s="20">
        <v>0</v>
      </c>
      <c r="AD36" s="6">
        <v>1</v>
      </c>
      <c r="AE36" s="6" t="s">
        <v>310</v>
      </c>
      <c r="AF36" s="10" t="s">
        <v>308</v>
      </c>
      <c r="AG36" t="s">
        <v>642</v>
      </c>
      <c r="AH36" s="3"/>
      <c r="AI36" s="6">
        <v>1</v>
      </c>
      <c r="AJ36" s="6">
        <v>1</v>
      </c>
      <c r="AM36" s="6">
        <v>0</v>
      </c>
      <c r="AN36" s="6">
        <v>1</v>
      </c>
      <c r="AO36" s="6">
        <v>0</v>
      </c>
      <c r="AQ36" s="6">
        <v>0</v>
      </c>
      <c r="AR36" s="6">
        <v>0</v>
      </c>
      <c r="AS36" s="6">
        <v>1</v>
      </c>
      <c r="AT36" s="6">
        <v>0</v>
      </c>
      <c r="AV36" s="6">
        <v>0</v>
      </c>
      <c r="AW36" s="6">
        <v>1</v>
      </c>
      <c r="AX36" s="6">
        <v>0</v>
      </c>
      <c r="AY36" s="6">
        <v>0</v>
      </c>
      <c r="BA36" s="6">
        <v>0</v>
      </c>
      <c r="BB36" s="6">
        <v>0</v>
      </c>
      <c r="BC36" s="6">
        <v>1</v>
      </c>
      <c r="BD36" s="6">
        <v>0</v>
      </c>
      <c r="BF36" s="6">
        <v>0</v>
      </c>
      <c r="BG36" s="6">
        <v>0</v>
      </c>
      <c r="BH36" s="6">
        <v>1</v>
      </c>
      <c r="BI36" s="6">
        <v>0</v>
      </c>
      <c r="BJ36" s="6">
        <v>0</v>
      </c>
      <c r="BK36" s="6">
        <v>0</v>
      </c>
      <c r="BL36" s="6">
        <v>1</v>
      </c>
      <c r="BM36" s="6">
        <v>0</v>
      </c>
      <c r="BO36" s="6">
        <v>0</v>
      </c>
      <c r="BP36" s="6">
        <v>0</v>
      </c>
      <c r="BQ36" s="6">
        <v>1</v>
      </c>
      <c r="BR36" s="6">
        <v>0</v>
      </c>
      <c r="BS36" s="6">
        <f t="shared" si="0"/>
        <v>7</v>
      </c>
      <c r="BT36" s="3">
        <v>1</v>
      </c>
      <c r="BX36" s="3">
        <f t="shared" si="1"/>
        <v>7</v>
      </c>
    </row>
    <row r="37" spans="1:77" ht="24" customHeight="1" x14ac:dyDescent="0.25">
      <c r="B37" s="6">
        <v>61215</v>
      </c>
      <c r="D37" s="10" t="s">
        <v>311</v>
      </c>
      <c r="E37" s="16">
        <v>11995347</v>
      </c>
      <c r="F37" s="17" t="s">
        <v>312</v>
      </c>
      <c r="G37" s="9" t="s">
        <v>311</v>
      </c>
      <c r="H37" s="6" t="s">
        <v>4</v>
      </c>
      <c r="I37" s="6" t="s">
        <v>3</v>
      </c>
      <c r="J37" s="6" t="s">
        <v>2</v>
      </c>
      <c r="K37" s="6" t="s">
        <v>3</v>
      </c>
      <c r="L37" s="6" t="s">
        <v>4</v>
      </c>
      <c r="M37" s="6" t="s">
        <v>3</v>
      </c>
      <c r="N37" s="6" t="s">
        <v>3</v>
      </c>
      <c r="O37" s="32">
        <v>1</v>
      </c>
      <c r="R37" s="32">
        <v>1</v>
      </c>
      <c r="S37" t="s">
        <v>642</v>
      </c>
      <c r="T37" t="s">
        <v>642</v>
      </c>
      <c r="W37" t="s">
        <v>642</v>
      </c>
      <c r="X37" t="s">
        <v>642</v>
      </c>
      <c r="Z37" s="6">
        <v>1</v>
      </c>
      <c r="AA37" s="6">
        <v>0</v>
      </c>
      <c r="AB37" s="6">
        <v>1</v>
      </c>
      <c r="AC37" s="20">
        <v>0</v>
      </c>
      <c r="AD37" s="6">
        <v>1</v>
      </c>
      <c r="AF37" s="10" t="s">
        <v>311</v>
      </c>
      <c r="AG37" t="s">
        <v>642</v>
      </c>
      <c r="AH37" s="3"/>
      <c r="AI37" s="6">
        <v>1</v>
      </c>
      <c r="AJ37" s="6">
        <v>0</v>
      </c>
      <c r="AM37" s="6">
        <v>0</v>
      </c>
      <c r="AN37" s="6">
        <v>0</v>
      </c>
      <c r="AO37" s="6">
        <v>1</v>
      </c>
      <c r="AQ37" s="6">
        <v>0</v>
      </c>
      <c r="AR37" s="6">
        <v>0</v>
      </c>
      <c r="AS37" s="6">
        <v>1</v>
      </c>
      <c r="AT37" s="6">
        <v>0</v>
      </c>
      <c r="AV37" s="6">
        <v>0</v>
      </c>
      <c r="AW37" s="6">
        <v>1</v>
      </c>
      <c r="AX37" s="6">
        <v>0</v>
      </c>
      <c r="AY37" s="6">
        <v>0</v>
      </c>
      <c r="BA37" s="6">
        <v>0</v>
      </c>
      <c r="BB37" s="6">
        <v>0</v>
      </c>
      <c r="BC37" s="6">
        <v>1</v>
      </c>
      <c r="BD37" s="6">
        <v>0</v>
      </c>
      <c r="BF37" s="6">
        <v>0</v>
      </c>
      <c r="BG37" s="6">
        <v>0</v>
      </c>
      <c r="BH37" s="6">
        <v>0</v>
      </c>
      <c r="BI37" s="6">
        <v>1</v>
      </c>
      <c r="BJ37" s="6">
        <v>0</v>
      </c>
      <c r="BK37" s="6">
        <v>0</v>
      </c>
      <c r="BL37" s="6">
        <v>1</v>
      </c>
      <c r="BM37" s="6">
        <v>0</v>
      </c>
      <c r="BO37" s="6">
        <v>0</v>
      </c>
      <c r="BP37" s="6">
        <v>0</v>
      </c>
      <c r="BQ37" s="6">
        <v>1</v>
      </c>
      <c r="BR37" s="6">
        <v>0</v>
      </c>
      <c r="BS37" s="6">
        <f t="shared" si="0"/>
        <v>7</v>
      </c>
      <c r="BT37" s="3">
        <v>1</v>
      </c>
      <c r="BX37" s="3">
        <f t="shared" si="1"/>
        <v>7</v>
      </c>
    </row>
    <row r="38" spans="1:77" ht="24" customHeight="1" x14ac:dyDescent="0.25">
      <c r="B38" s="6">
        <v>61215</v>
      </c>
      <c r="D38" s="10" t="s">
        <v>328</v>
      </c>
      <c r="E38" s="16">
        <v>12229134</v>
      </c>
      <c r="F38" s="17" t="s">
        <v>329</v>
      </c>
      <c r="G38" s="9" t="s">
        <v>330</v>
      </c>
      <c r="H38" s="6" t="s">
        <v>4</v>
      </c>
      <c r="I38" s="6" t="s">
        <v>4</v>
      </c>
      <c r="J38" s="6" t="s">
        <v>2</v>
      </c>
      <c r="K38" s="6" t="s">
        <v>2</v>
      </c>
      <c r="L38" s="6" t="s">
        <v>3</v>
      </c>
      <c r="M38" s="6" t="s">
        <v>3</v>
      </c>
      <c r="N38" s="6" t="s">
        <v>3</v>
      </c>
      <c r="O38" s="32">
        <v>1</v>
      </c>
      <c r="R38" s="32">
        <v>1</v>
      </c>
      <c r="S38" t="s">
        <v>642</v>
      </c>
      <c r="T38" t="s">
        <v>642</v>
      </c>
      <c r="W38" t="s">
        <v>642</v>
      </c>
      <c r="X38" t="s">
        <v>642</v>
      </c>
      <c r="Z38" s="6">
        <v>1</v>
      </c>
      <c r="AA38" s="6">
        <v>0</v>
      </c>
      <c r="AB38" s="6">
        <v>1</v>
      </c>
      <c r="AC38" s="20">
        <v>0</v>
      </c>
      <c r="AD38" s="6">
        <v>1</v>
      </c>
      <c r="AF38" s="10" t="s">
        <v>328</v>
      </c>
      <c r="AG38" t="s">
        <v>642</v>
      </c>
      <c r="AH38" s="3"/>
      <c r="AI38" s="10">
        <v>1</v>
      </c>
      <c r="AJ38" s="6">
        <v>1</v>
      </c>
      <c r="AM38" s="6">
        <v>0</v>
      </c>
      <c r="AN38" s="6">
        <v>0</v>
      </c>
      <c r="AO38" s="6">
        <v>1</v>
      </c>
      <c r="AQ38" s="6">
        <v>0</v>
      </c>
      <c r="AR38" s="6">
        <v>0</v>
      </c>
      <c r="AS38" s="6">
        <v>0</v>
      </c>
      <c r="AT38" s="6">
        <v>1</v>
      </c>
      <c r="AV38" s="6">
        <v>0</v>
      </c>
      <c r="AW38" s="6">
        <v>1</v>
      </c>
      <c r="AX38" s="6">
        <v>0</v>
      </c>
      <c r="AY38" s="6">
        <v>0</v>
      </c>
      <c r="BA38" s="6">
        <v>0</v>
      </c>
      <c r="BB38" s="6">
        <v>1</v>
      </c>
      <c r="BC38" s="6">
        <v>0</v>
      </c>
      <c r="BD38" s="6">
        <v>0</v>
      </c>
      <c r="BF38" s="6">
        <v>0</v>
      </c>
      <c r="BG38" s="6">
        <v>0</v>
      </c>
      <c r="BH38" s="6">
        <v>1</v>
      </c>
      <c r="BI38" s="6">
        <v>0</v>
      </c>
      <c r="BJ38" s="6">
        <v>0</v>
      </c>
      <c r="BK38" s="6">
        <v>0</v>
      </c>
      <c r="BL38" s="6">
        <v>1</v>
      </c>
      <c r="BM38" s="6">
        <v>0</v>
      </c>
      <c r="BO38" s="6">
        <v>0</v>
      </c>
      <c r="BP38" s="6">
        <v>0</v>
      </c>
      <c r="BQ38" s="6">
        <v>1</v>
      </c>
      <c r="BR38" s="6">
        <v>0</v>
      </c>
      <c r="BS38" s="6">
        <f t="shared" si="0"/>
        <v>7</v>
      </c>
      <c r="BT38" s="3">
        <v>1</v>
      </c>
      <c r="BX38" s="3">
        <f t="shared" si="1"/>
        <v>7</v>
      </c>
      <c r="BY38" s="3">
        <v>1</v>
      </c>
    </row>
    <row r="39" spans="1:77" ht="24" customHeight="1" x14ac:dyDescent="0.25">
      <c r="B39" s="6">
        <v>61215</v>
      </c>
      <c r="D39" s="10" t="s">
        <v>353</v>
      </c>
      <c r="E39" s="16">
        <v>12393355</v>
      </c>
      <c r="F39" s="17" t="s">
        <v>354</v>
      </c>
      <c r="G39" s="9" t="s">
        <v>353</v>
      </c>
      <c r="H39" s="6" t="s">
        <v>3</v>
      </c>
      <c r="I39" s="6" t="s">
        <v>3</v>
      </c>
      <c r="J39" s="6" t="s">
        <v>3</v>
      </c>
      <c r="K39" s="6" t="s">
        <v>3</v>
      </c>
      <c r="L39" s="6" t="s">
        <v>3</v>
      </c>
      <c r="M39" s="6" t="s">
        <v>3</v>
      </c>
      <c r="N39" s="6" t="s">
        <v>3</v>
      </c>
      <c r="O39" s="32">
        <v>1</v>
      </c>
      <c r="R39" s="32">
        <v>1</v>
      </c>
      <c r="S39" t="s">
        <v>642</v>
      </c>
      <c r="T39" t="s">
        <v>642</v>
      </c>
      <c r="W39" t="s">
        <v>642</v>
      </c>
      <c r="X39" t="s">
        <v>642</v>
      </c>
      <c r="Z39" s="6">
        <v>1</v>
      </c>
      <c r="AA39" s="6">
        <v>0</v>
      </c>
      <c r="AB39" s="6">
        <v>1</v>
      </c>
      <c r="AC39" s="20">
        <v>0</v>
      </c>
      <c r="AD39" s="6">
        <v>1</v>
      </c>
      <c r="AF39" s="10" t="s">
        <v>353</v>
      </c>
      <c r="AG39" t="s">
        <v>642</v>
      </c>
      <c r="AI39" s="6" t="s">
        <v>180</v>
      </c>
      <c r="AJ39" s="6">
        <v>0</v>
      </c>
      <c r="AM39" s="6">
        <v>0</v>
      </c>
      <c r="AN39" s="6">
        <v>1</v>
      </c>
      <c r="AO39" s="6">
        <v>0</v>
      </c>
      <c r="AQ39" s="6">
        <v>0</v>
      </c>
      <c r="AR39" s="6">
        <v>0</v>
      </c>
      <c r="AS39" s="6">
        <v>1</v>
      </c>
      <c r="AT39" s="6">
        <v>0</v>
      </c>
      <c r="AV39" s="6">
        <v>0</v>
      </c>
      <c r="AW39" s="6">
        <v>0</v>
      </c>
      <c r="AX39" s="6">
        <v>1</v>
      </c>
      <c r="AY39" s="6">
        <v>0</v>
      </c>
      <c r="BA39" s="6">
        <v>0</v>
      </c>
      <c r="BB39" s="6">
        <v>0</v>
      </c>
      <c r="BC39" s="6">
        <v>1</v>
      </c>
      <c r="BD39" s="6">
        <v>0</v>
      </c>
      <c r="BF39" s="6">
        <v>0</v>
      </c>
      <c r="BG39" s="6">
        <v>0</v>
      </c>
      <c r="BH39" s="6">
        <v>1</v>
      </c>
      <c r="BI39" s="6">
        <v>0</v>
      </c>
      <c r="BJ39" s="6">
        <v>0</v>
      </c>
      <c r="BK39" s="6">
        <v>0</v>
      </c>
      <c r="BL39" s="6">
        <v>1</v>
      </c>
      <c r="BM39" s="6">
        <v>0</v>
      </c>
      <c r="BO39" s="6">
        <v>0</v>
      </c>
      <c r="BP39" s="6">
        <v>0</v>
      </c>
      <c r="BQ39" s="6">
        <v>1</v>
      </c>
      <c r="BR39" s="6">
        <v>0</v>
      </c>
      <c r="BS39" s="6">
        <f t="shared" si="0"/>
        <v>7</v>
      </c>
      <c r="BT39" s="3">
        <v>1</v>
      </c>
      <c r="BX39" s="3">
        <f t="shared" si="1"/>
        <v>7</v>
      </c>
      <c r="BY39" s="3">
        <v>1</v>
      </c>
    </row>
    <row r="40" spans="1:77" ht="24" customHeight="1" x14ac:dyDescent="0.25">
      <c r="B40" s="6">
        <v>61215</v>
      </c>
      <c r="D40" s="10" t="s">
        <v>355</v>
      </c>
      <c r="E40" s="16">
        <v>8424291</v>
      </c>
      <c r="F40" s="17" t="s">
        <v>356</v>
      </c>
      <c r="G40" s="9" t="s">
        <v>355</v>
      </c>
      <c r="H40" s="6" t="s">
        <v>4</v>
      </c>
      <c r="I40" s="6" t="s">
        <v>3</v>
      </c>
      <c r="J40" s="6" t="s">
        <v>3</v>
      </c>
      <c r="K40" s="6" t="s">
        <v>3</v>
      </c>
      <c r="L40" s="6" t="s">
        <v>3</v>
      </c>
      <c r="M40" s="6" t="s">
        <v>3</v>
      </c>
      <c r="N40" s="6" t="s">
        <v>3</v>
      </c>
      <c r="O40" s="32">
        <v>1</v>
      </c>
      <c r="R40" s="32">
        <v>1</v>
      </c>
      <c r="S40" t="s">
        <v>642</v>
      </c>
      <c r="T40" t="s">
        <v>642</v>
      </c>
      <c r="W40" t="s">
        <v>642</v>
      </c>
      <c r="X40" t="s">
        <v>642</v>
      </c>
      <c r="Z40" s="6">
        <v>1</v>
      </c>
      <c r="AA40" s="6">
        <v>0</v>
      </c>
      <c r="AB40" s="6">
        <v>1</v>
      </c>
      <c r="AC40" s="20">
        <v>0</v>
      </c>
      <c r="AD40" s="6">
        <v>1</v>
      </c>
      <c r="AF40" s="10" t="s">
        <v>355</v>
      </c>
      <c r="AG40" t="s">
        <v>642</v>
      </c>
      <c r="AH40" s="77"/>
      <c r="AI40" s="10">
        <v>1</v>
      </c>
      <c r="AJ40" s="6">
        <v>1</v>
      </c>
      <c r="AK40" s="80" t="s">
        <v>357</v>
      </c>
      <c r="AM40" s="6">
        <v>0</v>
      </c>
      <c r="AN40" s="6">
        <v>0</v>
      </c>
      <c r="AO40" s="6">
        <v>1</v>
      </c>
      <c r="AQ40" s="6">
        <v>0</v>
      </c>
      <c r="AR40" s="6">
        <v>0</v>
      </c>
      <c r="AS40" s="6">
        <v>1</v>
      </c>
      <c r="AT40" s="6">
        <v>0</v>
      </c>
      <c r="AV40" s="6">
        <v>0</v>
      </c>
      <c r="AW40" s="6">
        <v>0</v>
      </c>
      <c r="AX40" s="6">
        <v>1</v>
      </c>
      <c r="AY40" s="6">
        <v>0</v>
      </c>
      <c r="BA40" s="6">
        <v>0</v>
      </c>
      <c r="BB40" s="6">
        <v>0</v>
      </c>
      <c r="BC40" s="6">
        <v>1</v>
      </c>
      <c r="BD40" s="6">
        <v>0</v>
      </c>
      <c r="BF40" s="6">
        <v>0</v>
      </c>
      <c r="BG40" s="6">
        <v>0</v>
      </c>
      <c r="BH40" s="6">
        <v>1</v>
      </c>
      <c r="BI40" s="6">
        <v>0</v>
      </c>
      <c r="BJ40" s="6">
        <v>0</v>
      </c>
      <c r="BK40" s="6">
        <v>0</v>
      </c>
      <c r="BL40" s="6">
        <v>1</v>
      </c>
      <c r="BM40" s="6">
        <v>0</v>
      </c>
      <c r="BO40" s="6">
        <v>0</v>
      </c>
      <c r="BP40" s="6">
        <v>0</v>
      </c>
      <c r="BQ40" s="6">
        <v>1</v>
      </c>
      <c r="BR40" s="6">
        <v>0</v>
      </c>
      <c r="BS40" s="6">
        <f t="shared" si="0"/>
        <v>7</v>
      </c>
      <c r="BT40" s="3">
        <v>1</v>
      </c>
      <c r="BX40" s="3">
        <f t="shared" si="1"/>
        <v>7</v>
      </c>
      <c r="BY40" s="3">
        <v>1</v>
      </c>
    </row>
    <row r="41" spans="1:77" ht="24" customHeight="1" x14ac:dyDescent="0.25">
      <c r="B41" s="6">
        <v>61215</v>
      </c>
      <c r="D41" s="10" t="s">
        <v>360</v>
      </c>
      <c r="E41" s="16">
        <v>19340492</v>
      </c>
      <c r="F41" s="17" t="s">
        <v>361</v>
      </c>
      <c r="G41" s="9" t="s">
        <v>360</v>
      </c>
      <c r="H41" s="6" t="s">
        <v>3</v>
      </c>
      <c r="I41" s="6" t="s">
        <v>4</v>
      </c>
      <c r="J41" s="6" t="s">
        <v>2</v>
      </c>
      <c r="K41" s="6" t="s">
        <v>3</v>
      </c>
      <c r="L41" s="6" t="s">
        <v>3</v>
      </c>
      <c r="M41" s="6" t="s">
        <v>3</v>
      </c>
      <c r="N41" s="6" t="s">
        <v>3</v>
      </c>
      <c r="O41" s="32">
        <v>1</v>
      </c>
      <c r="R41" s="32">
        <v>1</v>
      </c>
      <c r="S41" t="s">
        <v>642</v>
      </c>
      <c r="T41" t="s">
        <v>642</v>
      </c>
      <c r="W41" t="s">
        <v>642</v>
      </c>
      <c r="X41" t="s">
        <v>642</v>
      </c>
      <c r="Z41" s="6">
        <v>1</v>
      </c>
      <c r="AA41" s="6">
        <v>0</v>
      </c>
      <c r="AB41" s="6">
        <v>1</v>
      </c>
      <c r="AC41" s="20">
        <v>0</v>
      </c>
      <c r="AD41" s="6">
        <v>1</v>
      </c>
      <c r="AF41" s="10" t="s">
        <v>360</v>
      </c>
      <c r="AG41" t="s">
        <v>642</v>
      </c>
      <c r="AI41" s="10">
        <v>1</v>
      </c>
      <c r="AJ41" s="6">
        <v>0</v>
      </c>
      <c r="AM41" s="6">
        <v>0</v>
      </c>
      <c r="AN41" s="6">
        <v>1</v>
      </c>
      <c r="AO41" s="6">
        <v>0</v>
      </c>
      <c r="AQ41" s="6">
        <v>0</v>
      </c>
      <c r="AR41" s="6">
        <v>0</v>
      </c>
      <c r="AS41" s="6">
        <v>0</v>
      </c>
      <c r="AT41" s="6">
        <v>1</v>
      </c>
      <c r="AV41" s="6">
        <v>0</v>
      </c>
      <c r="AW41" s="6">
        <v>1</v>
      </c>
      <c r="AX41" s="6">
        <v>0</v>
      </c>
      <c r="AY41" s="6">
        <v>0</v>
      </c>
      <c r="BA41" s="6">
        <v>0</v>
      </c>
      <c r="BB41" s="6">
        <v>0</v>
      </c>
      <c r="BC41" s="6">
        <v>1</v>
      </c>
      <c r="BD41" s="6">
        <v>0</v>
      </c>
      <c r="BF41" s="6">
        <v>0</v>
      </c>
      <c r="BG41" s="6">
        <v>0</v>
      </c>
      <c r="BH41" s="6">
        <v>1</v>
      </c>
      <c r="BI41" s="6">
        <v>0</v>
      </c>
      <c r="BJ41" s="6">
        <v>0</v>
      </c>
      <c r="BK41" s="6">
        <v>0</v>
      </c>
      <c r="BL41" s="6">
        <v>1</v>
      </c>
      <c r="BM41" s="6">
        <v>0</v>
      </c>
      <c r="BO41" s="6">
        <v>0</v>
      </c>
      <c r="BP41" s="6">
        <v>0</v>
      </c>
      <c r="BQ41" s="6">
        <v>1</v>
      </c>
      <c r="BR41" s="6">
        <v>0</v>
      </c>
      <c r="BS41" s="6">
        <f t="shared" si="0"/>
        <v>7</v>
      </c>
      <c r="BT41" s="3">
        <v>1</v>
      </c>
      <c r="BX41" s="3">
        <f t="shared" si="1"/>
        <v>7</v>
      </c>
      <c r="BY41" s="3">
        <v>1</v>
      </c>
    </row>
    <row r="42" spans="1:77" ht="42.75" customHeight="1" x14ac:dyDescent="0.25">
      <c r="B42" s="6">
        <v>61215</v>
      </c>
      <c r="D42" s="10" t="s">
        <v>373</v>
      </c>
      <c r="E42" s="16">
        <v>2121203</v>
      </c>
      <c r="F42" s="17" t="s">
        <v>374</v>
      </c>
      <c r="G42" s="9" t="s">
        <v>373</v>
      </c>
      <c r="H42" s="6" t="s">
        <v>2</v>
      </c>
      <c r="I42" s="6" t="s">
        <v>2</v>
      </c>
      <c r="J42" s="6" t="s">
        <v>2</v>
      </c>
      <c r="K42" s="6" t="s">
        <v>3</v>
      </c>
      <c r="L42" s="6" t="s">
        <v>3</v>
      </c>
      <c r="M42" s="6" t="s">
        <v>3</v>
      </c>
      <c r="N42" s="6" t="s">
        <v>3</v>
      </c>
      <c r="O42" s="32">
        <v>1</v>
      </c>
      <c r="R42" s="32">
        <v>1</v>
      </c>
      <c r="S42" t="s">
        <v>642</v>
      </c>
      <c r="T42" t="s">
        <v>642</v>
      </c>
      <c r="W42" t="s">
        <v>642</v>
      </c>
      <c r="X42" t="s">
        <v>642</v>
      </c>
      <c r="Z42" s="6">
        <v>1</v>
      </c>
      <c r="AA42" s="6">
        <v>0</v>
      </c>
      <c r="AB42" s="6">
        <v>1</v>
      </c>
      <c r="AC42" s="20">
        <v>0</v>
      </c>
      <c r="AD42" s="6">
        <v>0</v>
      </c>
      <c r="AF42" s="10" t="s">
        <v>373</v>
      </c>
      <c r="AG42" t="s">
        <v>642</v>
      </c>
      <c r="AH42" s="39"/>
      <c r="AI42" s="6">
        <v>1</v>
      </c>
      <c r="AJ42" s="6">
        <v>0</v>
      </c>
      <c r="AM42" s="6">
        <v>1</v>
      </c>
      <c r="AN42" s="6">
        <v>0</v>
      </c>
      <c r="AO42" s="6">
        <v>0</v>
      </c>
      <c r="AQ42" s="6">
        <v>0</v>
      </c>
      <c r="AR42" s="6">
        <v>1</v>
      </c>
      <c r="AS42" s="6">
        <v>0</v>
      </c>
      <c r="AT42" s="6">
        <v>0</v>
      </c>
      <c r="AV42" s="6">
        <v>0</v>
      </c>
      <c r="AW42" s="6">
        <v>1</v>
      </c>
      <c r="AX42" s="6">
        <v>0</v>
      </c>
      <c r="AY42" s="6">
        <v>0</v>
      </c>
      <c r="BA42" s="6">
        <v>0</v>
      </c>
      <c r="BB42" s="6">
        <v>0</v>
      </c>
      <c r="BC42" s="6">
        <v>1</v>
      </c>
      <c r="BD42" s="6">
        <v>0</v>
      </c>
      <c r="BF42" s="6">
        <v>0</v>
      </c>
      <c r="BG42" s="6">
        <v>0</v>
      </c>
      <c r="BH42" s="6">
        <v>1</v>
      </c>
      <c r="BI42" s="6">
        <v>0</v>
      </c>
      <c r="BJ42" s="6">
        <v>0</v>
      </c>
      <c r="BK42" s="6">
        <v>0</v>
      </c>
      <c r="BL42" s="6">
        <v>1</v>
      </c>
      <c r="BM42" s="6">
        <v>0</v>
      </c>
      <c r="BO42" s="6">
        <v>0</v>
      </c>
      <c r="BP42" s="6">
        <v>0</v>
      </c>
      <c r="BQ42" s="6">
        <v>1</v>
      </c>
      <c r="BR42" s="6">
        <v>0</v>
      </c>
      <c r="BS42" s="6">
        <f t="shared" si="0"/>
        <v>7</v>
      </c>
      <c r="BT42" s="3">
        <v>1</v>
      </c>
      <c r="BX42" s="3">
        <f t="shared" si="1"/>
        <v>7</v>
      </c>
      <c r="BY42" s="3">
        <v>1</v>
      </c>
    </row>
    <row r="43" spans="1:77" ht="24" customHeight="1" x14ac:dyDescent="0.25">
      <c r="B43" s="6">
        <v>61215</v>
      </c>
      <c r="D43" s="10" t="s">
        <v>375</v>
      </c>
      <c r="E43" s="16">
        <v>8712429</v>
      </c>
      <c r="F43" s="17" t="s">
        <v>376</v>
      </c>
      <c r="G43" s="9" t="s">
        <v>375</v>
      </c>
      <c r="H43" s="6" t="s">
        <v>3</v>
      </c>
      <c r="I43" s="6" t="s">
        <v>4</v>
      </c>
      <c r="J43" s="6" t="s">
        <v>2</v>
      </c>
      <c r="K43" s="6" t="s">
        <v>3</v>
      </c>
      <c r="L43" s="6" t="s">
        <v>3</v>
      </c>
      <c r="M43" s="6" t="s">
        <v>3</v>
      </c>
      <c r="N43" s="6" t="s">
        <v>3</v>
      </c>
      <c r="O43" s="32">
        <v>1</v>
      </c>
      <c r="R43" s="32">
        <v>1</v>
      </c>
      <c r="S43" t="s">
        <v>642</v>
      </c>
      <c r="T43" t="s">
        <v>642</v>
      </c>
      <c r="W43" t="s">
        <v>642</v>
      </c>
      <c r="X43" t="s">
        <v>642</v>
      </c>
      <c r="Z43" s="6">
        <v>1</v>
      </c>
      <c r="AA43" s="6">
        <v>1</v>
      </c>
      <c r="AB43" s="6">
        <v>1</v>
      </c>
      <c r="AC43" s="20">
        <v>0</v>
      </c>
      <c r="AD43" s="6">
        <v>1</v>
      </c>
      <c r="AF43" s="10" t="s">
        <v>375</v>
      </c>
      <c r="AG43" t="s">
        <v>642</v>
      </c>
      <c r="AH43" s="21"/>
      <c r="AI43" s="10">
        <v>1</v>
      </c>
      <c r="AJ43" s="6">
        <v>1</v>
      </c>
      <c r="AM43" s="6">
        <v>0</v>
      </c>
      <c r="AN43" s="6">
        <v>1</v>
      </c>
      <c r="AO43" s="6">
        <v>0</v>
      </c>
      <c r="AQ43" s="6">
        <v>0</v>
      </c>
      <c r="AR43" s="6">
        <v>0</v>
      </c>
      <c r="AS43" s="6">
        <v>0</v>
      </c>
      <c r="AT43" s="6">
        <v>1</v>
      </c>
      <c r="AV43" s="6">
        <v>0</v>
      </c>
      <c r="AW43" s="6">
        <v>1</v>
      </c>
      <c r="AX43" s="6">
        <v>0</v>
      </c>
      <c r="AY43" s="6">
        <v>0</v>
      </c>
      <c r="BA43" s="6">
        <v>0</v>
      </c>
      <c r="BB43" s="6">
        <v>0</v>
      </c>
      <c r="BC43" s="6">
        <v>1</v>
      </c>
      <c r="BD43" s="6">
        <v>0</v>
      </c>
      <c r="BF43" s="6">
        <v>0</v>
      </c>
      <c r="BG43" s="6">
        <v>0</v>
      </c>
      <c r="BH43" s="6">
        <v>1</v>
      </c>
      <c r="BI43" s="6">
        <v>0</v>
      </c>
      <c r="BJ43" s="6">
        <v>0</v>
      </c>
      <c r="BK43" s="6">
        <v>0</v>
      </c>
      <c r="BL43" s="6">
        <v>1</v>
      </c>
      <c r="BM43" s="6">
        <v>0</v>
      </c>
      <c r="BO43" s="6">
        <v>0</v>
      </c>
      <c r="BP43" s="6">
        <v>0</v>
      </c>
      <c r="BQ43" s="6">
        <v>1</v>
      </c>
      <c r="BR43" s="6">
        <v>0</v>
      </c>
      <c r="BS43" s="6">
        <f t="shared" si="0"/>
        <v>7</v>
      </c>
      <c r="BT43" s="3">
        <v>1</v>
      </c>
      <c r="BX43" s="3">
        <f t="shared" si="1"/>
        <v>7</v>
      </c>
      <c r="BY43" s="3">
        <v>1</v>
      </c>
    </row>
    <row r="44" spans="1:77" ht="24" customHeight="1" x14ac:dyDescent="0.25">
      <c r="B44" s="6">
        <v>61215</v>
      </c>
      <c r="D44" s="10" t="s">
        <v>380</v>
      </c>
      <c r="E44" s="16">
        <v>17591128</v>
      </c>
      <c r="F44" s="17" t="s">
        <v>381</v>
      </c>
      <c r="G44" s="9" t="s">
        <v>380</v>
      </c>
      <c r="H44" s="6" t="s">
        <v>3</v>
      </c>
      <c r="I44" s="6" t="s">
        <v>2</v>
      </c>
      <c r="J44" s="6" t="s">
        <v>2</v>
      </c>
      <c r="K44" s="6" t="s">
        <v>3</v>
      </c>
      <c r="L44" s="6" t="s">
        <v>3</v>
      </c>
      <c r="M44" s="6" t="s">
        <v>3</v>
      </c>
      <c r="N44" s="6" t="s">
        <v>3</v>
      </c>
      <c r="O44" s="32">
        <v>1</v>
      </c>
      <c r="R44" s="32">
        <v>1</v>
      </c>
      <c r="S44" t="s">
        <v>642</v>
      </c>
      <c r="T44" t="s">
        <v>642</v>
      </c>
      <c r="W44" t="s">
        <v>642</v>
      </c>
      <c r="X44" t="s">
        <v>642</v>
      </c>
      <c r="Z44" s="6">
        <v>1</v>
      </c>
      <c r="AA44" s="6">
        <v>0</v>
      </c>
      <c r="AB44" s="6">
        <v>1</v>
      </c>
      <c r="AC44" s="20">
        <v>0</v>
      </c>
      <c r="AD44" s="6">
        <v>1</v>
      </c>
      <c r="AF44" s="10" t="s">
        <v>380</v>
      </c>
      <c r="AG44" t="s">
        <v>642</v>
      </c>
      <c r="AH44" s="21"/>
      <c r="AI44" s="10">
        <v>0</v>
      </c>
      <c r="AJ44" s="6">
        <v>0</v>
      </c>
      <c r="AM44" s="6">
        <v>0</v>
      </c>
      <c r="AN44" s="6">
        <v>1</v>
      </c>
      <c r="AO44" s="6">
        <v>0</v>
      </c>
      <c r="AQ44" s="6">
        <v>0</v>
      </c>
      <c r="AR44" s="6">
        <v>1</v>
      </c>
      <c r="AS44" s="6">
        <v>0</v>
      </c>
      <c r="AT44" s="6">
        <v>0</v>
      </c>
      <c r="AV44" s="6">
        <v>0</v>
      </c>
      <c r="AW44" s="6">
        <v>1</v>
      </c>
      <c r="AX44" s="6">
        <v>0</v>
      </c>
      <c r="AY44" s="6">
        <v>0</v>
      </c>
      <c r="BA44" s="6">
        <v>0</v>
      </c>
      <c r="BB44" s="6">
        <v>0</v>
      </c>
      <c r="BC44" s="6">
        <v>1</v>
      </c>
      <c r="BD44" s="6">
        <v>0</v>
      </c>
      <c r="BF44" s="6">
        <v>0</v>
      </c>
      <c r="BG44" s="6">
        <v>0</v>
      </c>
      <c r="BH44" s="6">
        <v>1</v>
      </c>
      <c r="BI44" s="6">
        <v>0</v>
      </c>
      <c r="BJ44" s="6">
        <v>0</v>
      </c>
      <c r="BK44" s="6">
        <v>0</v>
      </c>
      <c r="BL44" s="6">
        <v>1</v>
      </c>
      <c r="BM44" s="6">
        <v>0</v>
      </c>
      <c r="BO44" s="6">
        <v>0</v>
      </c>
      <c r="BP44" s="6">
        <v>0</v>
      </c>
      <c r="BQ44" s="6">
        <v>1</v>
      </c>
      <c r="BR44" s="6">
        <v>0</v>
      </c>
      <c r="BS44" s="6">
        <f t="shared" si="0"/>
        <v>7</v>
      </c>
      <c r="BT44" s="3">
        <v>1</v>
      </c>
      <c r="BX44" s="3">
        <f t="shared" si="1"/>
        <v>7</v>
      </c>
      <c r="BY44" s="3">
        <v>1</v>
      </c>
    </row>
    <row r="45" spans="1:77" ht="36" customHeight="1" x14ac:dyDescent="0.25">
      <c r="B45" s="6">
        <v>61215</v>
      </c>
      <c r="D45" s="10" t="s">
        <v>382</v>
      </c>
      <c r="E45" s="16">
        <v>17588273</v>
      </c>
      <c r="F45" s="17" t="s">
        <v>383</v>
      </c>
      <c r="G45" s="9" t="s">
        <v>382</v>
      </c>
      <c r="H45" s="6" t="s">
        <v>3</v>
      </c>
      <c r="I45" s="6" t="s">
        <v>4</v>
      </c>
      <c r="J45" s="6" t="s">
        <v>2</v>
      </c>
      <c r="K45" s="6" t="s">
        <v>2</v>
      </c>
      <c r="L45" s="6" t="s">
        <v>3</v>
      </c>
      <c r="M45" s="6" t="s">
        <v>3</v>
      </c>
      <c r="N45" s="6" t="s">
        <v>3</v>
      </c>
      <c r="O45" s="32">
        <v>1</v>
      </c>
      <c r="R45" s="32">
        <v>1</v>
      </c>
      <c r="S45" t="s">
        <v>642</v>
      </c>
      <c r="T45" t="s">
        <v>642</v>
      </c>
      <c r="W45" t="s">
        <v>642</v>
      </c>
      <c r="X45" t="s">
        <v>642</v>
      </c>
      <c r="Z45" s="6">
        <v>1</v>
      </c>
      <c r="AA45" s="6">
        <v>0</v>
      </c>
      <c r="AB45" s="6">
        <v>1</v>
      </c>
      <c r="AC45" s="20">
        <v>0</v>
      </c>
      <c r="AD45" s="6">
        <v>1</v>
      </c>
      <c r="AF45" s="10" t="s">
        <v>382</v>
      </c>
      <c r="AG45" t="s">
        <v>642</v>
      </c>
      <c r="AH45" s="21"/>
      <c r="AI45" s="10">
        <v>1</v>
      </c>
      <c r="AJ45" s="6">
        <v>1</v>
      </c>
      <c r="AM45" s="6">
        <v>0</v>
      </c>
      <c r="AN45" s="6">
        <v>1</v>
      </c>
      <c r="AO45" s="6">
        <v>0</v>
      </c>
      <c r="AQ45" s="6">
        <v>0</v>
      </c>
      <c r="AR45" s="6">
        <v>0</v>
      </c>
      <c r="AS45" s="6">
        <v>0</v>
      </c>
      <c r="AT45" s="6">
        <v>1</v>
      </c>
      <c r="AV45" s="6">
        <v>0</v>
      </c>
      <c r="AW45" s="6">
        <v>1</v>
      </c>
      <c r="AX45" s="6">
        <v>0</v>
      </c>
      <c r="AY45" s="6">
        <v>0</v>
      </c>
      <c r="BA45" s="6">
        <v>0</v>
      </c>
      <c r="BB45" s="6">
        <v>1</v>
      </c>
      <c r="BC45" s="6">
        <v>0</v>
      </c>
      <c r="BD45" s="6">
        <v>0</v>
      </c>
      <c r="BF45" s="6">
        <v>0</v>
      </c>
      <c r="BG45" s="6">
        <v>0</v>
      </c>
      <c r="BH45" s="6">
        <v>1</v>
      </c>
      <c r="BI45" s="6">
        <v>0</v>
      </c>
      <c r="BJ45" s="6">
        <v>0</v>
      </c>
      <c r="BK45" s="6">
        <v>0</v>
      </c>
      <c r="BL45" s="6">
        <v>1</v>
      </c>
      <c r="BM45" s="6">
        <v>0</v>
      </c>
      <c r="BO45" s="6">
        <v>0</v>
      </c>
      <c r="BP45" s="6">
        <v>0</v>
      </c>
      <c r="BQ45" s="6">
        <v>1</v>
      </c>
      <c r="BR45" s="6">
        <v>0</v>
      </c>
      <c r="BS45" s="6">
        <f t="shared" si="0"/>
        <v>7</v>
      </c>
      <c r="BT45" s="3">
        <v>1</v>
      </c>
      <c r="BX45" s="3">
        <f t="shared" si="1"/>
        <v>7</v>
      </c>
      <c r="BY45" s="3">
        <v>1</v>
      </c>
    </row>
    <row r="46" spans="1:77" ht="24" customHeight="1" x14ac:dyDescent="0.25">
      <c r="B46" s="6">
        <v>61215</v>
      </c>
      <c r="D46" s="10" t="s">
        <v>388</v>
      </c>
      <c r="E46" s="16">
        <v>3756056</v>
      </c>
      <c r="F46" s="17" t="s">
        <v>389</v>
      </c>
      <c r="G46" s="9" t="s">
        <v>388</v>
      </c>
      <c r="H46" s="6" t="s">
        <v>2</v>
      </c>
      <c r="I46" s="6" t="s">
        <v>2</v>
      </c>
      <c r="J46" s="6" t="s">
        <v>2</v>
      </c>
      <c r="K46" s="6" t="s">
        <v>2</v>
      </c>
      <c r="L46" s="6" t="s">
        <v>3</v>
      </c>
      <c r="M46" s="6" t="s">
        <v>3</v>
      </c>
      <c r="N46" s="6" t="s">
        <v>3</v>
      </c>
      <c r="O46" s="32">
        <v>1</v>
      </c>
      <c r="R46" s="32">
        <v>1</v>
      </c>
      <c r="S46" t="s">
        <v>642</v>
      </c>
      <c r="T46" t="s">
        <v>642</v>
      </c>
      <c r="W46" t="s">
        <v>642</v>
      </c>
      <c r="X46" t="s">
        <v>642</v>
      </c>
      <c r="Z46" s="6">
        <v>1</v>
      </c>
      <c r="AA46" s="6">
        <v>0</v>
      </c>
      <c r="AB46" s="6">
        <v>1</v>
      </c>
      <c r="AC46" s="20">
        <v>0</v>
      </c>
      <c r="AD46" s="6">
        <v>1</v>
      </c>
      <c r="AE46" s="9" t="s">
        <v>390</v>
      </c>
      <c r="AF46" s="10" t="s">
        <v>388</v>
      </c>
      <c r="AG46" t="s">
        <v>642</v>
      </c>
      <c r="AH46" s="3"/>
      <c r="AI46" s="10">
        <v>0</v>
      </c>
      <c r="AJ46" s="6">
        <v>0</v>
      </c>
      <c r="AM46" s="6">
        <v>1</v>
      </c>
      <c r="AN46" s="6">
        <v>0</v>
      </c>
      <c r="AO46" s="6">
        <v>0</v>
      </c>
      <c r="AQ46" s="6">
        <v>0</v>
      </c>
      <c r="AR46" s="6">
        <v>1</v>
      </c>
      <c r="AS46" s="6">
        <v>0</v>
      </c>
      <c r="AT46" s="6">
        <v>0</v>
      </c>
      <c r="AV46" s="6">
        <v>0</v>
      </c>
      <c r="AW46" s="6">
        <v>1</v>
      </c>
      <c r="AX46" s="6">
        <v>0</v>
      </c>
      <c r="AY46" s="6">
        <v>0</v>
      </c>
      <c r="BA46" s="6">
        <v>0</v>
      </c>
      <c r="BB46" s="6">
        <v>1</v>
      </c>
      <c r="BC46" s="6">
        <v>0</v>
      </c>
      <c r="BD46" s="6">
        <v>0</v>
      </c>
      <c r="BF46" s="6">
        <v>0</v>
      </c>
      <c r="BG46" s="6">
        <v>0</v>
      </c>
      <c r="BH46" s="6">
        <v>1</v>
      </c>
      <c r="BI46" s="6">
        <v>0</v>
      </c>
      <c r="BJ46" s="6">
        <v>0</v>
      </c>
      <c r="BK46" s="6">
        <v>0</v>
      </c>
      <c r="BL46" s="6">
        <v>1</v>
      </c>
      <c r="BM46" s="6">
        <v>0</v>
      </c>
      <c r="BO46" s="6">
        <v>0</v>
      </c>
      <c r="BP46" s="6">
        <v>0</v>
      </c>
      <c r="BQ46" s="6">
        <v>1</v>
      </c>
      <c r="BR46" s="6">
        <v>0</v>
      </c>
      <c r="BS46" s="6">
        <f t="shared" si="0"/>
        <v>7</v>
      </c>
      <c r="BT46" s="3">
        <v>1</v>
      </c>
      <c r="BX46" s="3">
        <f t="shared" si="1"/>
        <v>7</v>
      </c>
      <c r="BY46" s="3">
        <v>1</v>
      </c>
    </row>
    <row r="47" spans="1:77" ht="24" customHeight="1" x14ac:dyDescent="0.25">
      <c r="B47" s="6">
        <v>61215</v>
      </c>
      <c r="D47" s="15" t="s">
        <v>421</v>
      </c>
      <c r="E47" s="1">
        <v>24049534</v>
      </c>
      <c r="F47" s="26" t="s">
        <v>422</v>
      </c>
      <c r="G47" s="9" t="s">
        <v>421</v>
      </c>
      <c r="H47" s="18" t="s">
        <v>89</v>
      </c>
      <c r="I47" s="18" t="s">
        <v>89</v>
      </c>
      <c r="J47" s="6" t="s">
        <v>3</v>
      </c>
      <c r="K47" s="18" t="s">
        <v>89</v>
      </c>
      <c r="L47" s="6" t="s">
        <v>3</v>
      </c>
      <c r="M47" s="6" t="s">
        <v>3</v>
      </c>
      <c r="N47" s="6" t="s">
        <v>3</v>
      </c>
      <c r="O47" s="32">
        <v>1</v>
      </c>
      <c r="R47" s="32">
        <v>1</v>
      </c>
      <c r="S47" t="s">
        <v>642</v>
      </c>
      <c r="T47" t="s">
        <v>642</v>
      </c>
      <c r="W47" t="s">
        <v>642</v>
      </c>
      <c r="X47" t="s">
        <v>642</v>
      </c>
      <c r="Z47" s="6">
        <v>1</v>
      </c>
      <c r="AA47" s="6">
        <v>0</v>
      </c>
      <c r="AB47" s="6">
        <v>1</v>
      </c>
      <c r="AC47" s="20">
        <v>0</v>
      </c>
      <c r="AD47" s="6">
        <v>1</v>
      </c>
      <c r="AF47" s="10" t="s">
        <v>421</v>
      </c>
      <c r="AG47" t="s">
        <v>642</v>
      </c>
      <c r="AI47" s="6" t="s">
        <v>180</v>
      </c>
      <c r="AJ47" s="6">
        <v>0</v>
      </c>
      <c r="AK47" s="6" t="s">
        <v>423</v>
      </c>
      <c r="AM47" s="6">
        <v>0</v>
      </c>
      <c r="AN47" s="18">
        <v>1</v>
      </c>
      <c r="AO47" s="18">
        <v>0</v>
      </c>
      <c r="AP47" s="18"/>
      <c r="AQ47" s="6">
        <v>0</v>
      </c>
      <c r="AR47" s="6">
        <v>0</v>
      </c>
      <c r="AS47" s="18">
        <v>1</v>
      </c>
      <c r="AT47" s="18">
        <v>0</v>
      </c>
      <c r="AU47" s="18"/>
      <c r="AV47" s="6">
        <v>0</v>
      </c>
      <c r="AW47" s="6">
        <v>0</v>
      </c>
      <c r="AX47" s="6">
        <v>1</v>
      </c>
      <c r="AY47" s="6">
        <v>0</v>
      </c>
      <c r="BA47" s="6">
        <v>0</v>
      </c>
      <c r="BB47" s="6">
        <v>0</v>
      </c>
      <c r="BC47" s="18">
        <v>1</v>
      </c>
      <c r="BD47" s="18">
        <v>0</v>
      </c>
      <c r="BE47" s="18"/>
      <c r="BF47" s="6">
        <v>0</v>
      </c>
      <c r="BG47" s="6">
        <v>0</v>
      </c>
      <c r="BH47" s="6">
        <v>1</v>
      </c>
      <c r="BI47" s="6">
        <v>0</v>
      </c>
      <c r="BJ47" s="6">
        <v>0</v>
      </c>
      <c r="BK47" s="6">
        <v>0</v>
      </c>
      <c r="BL47" s="6">
        <v>1</v>
      </c>
      <c r="BM47" s="6">
        <v>0</v>
      </c>
      <c r="BO47" s="6">
        <v>0</v>
      </c>
      <c r="BP47" s="6">
        <v>0</v>
      </c>
      <c r="BQ47" s="6">
        <v>1</v>
      </c>
      <c r="BR47" s="6">
        <v>0</v>
      </c>
      <c r="BS47" s="6">
        <f t="shared" si="0"/>
        <v>7</v>
      </c>
      <c r="BT47" s="3">
        <v>1</v>
      </c>
      <c r="BU47" s="31" t="s">
        <v>424</v>
      </c>
      <c r="BX47" s="3">
        <f t="shared" si="1"/>
        <v>7</v>
      </c>
      <c r="BY47" s="3">
        <v>1</v>
      </c>
    </row>
    <row r="48" spans="1:77" ht="42" customHeight="1" x14ac:dyDescent="0.25">
      <c r="B48" s="6">
        <v>61215</v>
      </c>
      <c r="D48" s="6" t="s">
        <v>425</v>
      </c>
      <c r="E48" s="16">
        <v>22139005</v>
      </c>
      <c r="F48" s="17" t="s">
        <v>426</v>
      </c>
      <c r="G48" s="3" t="s">
        <v>427</v>
      </c>
      <c r="H48" s="6" t="s">
        <v>3</v>
      </c>
      <c r="I48" s="7" t="s">
        <v>4</v>
      </c>
      <c r="J48" s="6" t="s">
        <v>2</v>
      </c>
      <c r="K48" s="6" t="s">
        <v>3</v>
      </c>
      <c r="L48" s="6" t="s">
        <v>3</v>
      </c>
      <c r="M48" s="6" t="s">
        <v>3</v>
      </c>
      <c r="N48" s="6" t="s">
        <v>3</v>
      </c>
      <c r="O48" s="32">
        <v>1</v>
      </c>
      <c r="R48" s="32">
        <v>1</v>
      </c>
      <c r="S48" t="s">
        <v>642</v>
      </c>
      <c r="T48" t="s">
        <v>642</v>
      </c>
      <c r="W48" t="s">
        <v>642</v>
      </c>
      <c r="X48" t="s">
        <v>642</v>
      </c>
      <c r="Z48" s="6">
        <v>1</v>
      </c>
      <c r="AA48" s="6">
        <v>0</v>
      </c>
      <c r="AB48" s="6">
        <v>1</v>
      </c>
      <c r="AC48" s="20">
        <v>0</v>
      </c>
      <c r="AD48" s="6">
        <v>1</v>
      </c>
      <c r="AF48" s="6" t="s">
        <v>425</v>
      </c>
      <c r="AG48" t="s">
        <v>642</v>
      </c>
      <c r="AH48" s="3"/>
      <c r="AI48" s="10">
        <v>1</v>
      </c>
      <c r="AJ48" s="6">
        <v>0</v>
      </c>
      <c r="AM48" s="6">
        <v>0</v>
      </c>
      <c r="AN48" s="6">
        <v>1</v>
      </c>
      <c r="AO48" s="6">
        <v>0</v>
      </c>
      <c r="AQ48" s="6">
        <v>0</v>
      </c>
      <c r="AR48" s="6">
        <v>0</v>
      </c>
      <c r="AS48" s="6">
        <v>0</v>
      </c>
      <c r="AT48" s="6">
        <v>1</v>
      </c>
      <c r="AV48" s="6">
        <v>0</v>
      </c>
      <c r="AW48" s="6">
        <v>1</v>
      </c>
      <c r="AX48" s="6">
        <v>0</v>
      </c>
      <c r="AY48" s="6">
        <v>0</v>
      </c>
      <c r="BA48" s="6">
        <v>0</v>
      </c>
      <c r="BB48" s="6">
        <v>0</v>
      </c>
      <c r="BC48" s="6">
        <v>1</v>
      </c>
      <c r="BD48" s="6">
        <v>0</v>
      </c>
      <c r="BF48" s="6">
        <v>0</v>
      </c>
      <c r="BG48" s="6">
        <v>0</v>
      </c>
      <c r="BH48" s="6">
        <v>1</v>
      </c>
      <c r="BI48" s="6">
        <v>0</v>
      </c>
      <c r="BJ48" s="6">
        <v>0</v>
      </c>
      <c r="BK48" s="6">
        <v>0</v>
      </c>
      <c r="BL48" s="6">
        <v>1</v>
      </c>
      <c r="BM48" s="6">
        <v>0</v>
      </c>
      <c r="BO48" s="6">
        <v>0</v>
      </c>
      <c r="BP48" s="6">
        <v>0</v>
      </c>
      <c r="BQ48" s="6">
        <v>1</v>
      </c>
      <c r="BR48" s="6">
        <v>0</v>
      </c>
      <c r="BS48" s="6">
        <f t="shared" si="0"/>
        <v>7</v>
      </c>
      <c r="BT48" s="3">
        <v>1</v>
      </c>
      <c r="BX48" s="3">
        <f t="shared" si="1"/>
        <v>7</v>
      </c>
      <c r="BY48" s="3">
        <v>1</v>
      </c>
    </row>
    <row r="49" spans="1:78" ht="24" customHeight="1" x14ac:dyDescent="0.25">
      <c r="B49" s="6">
        <v>61215</v>
      </c>
      <c r="D49" s="10" t="s">
        <v>428</v>
      </c>
      <c r="E49" s="16">
        <v>20459661</v>
      </c>
      <c r="F49" s="17" t="s">
        <v>429</v>
      </c>
      <c r="G49" s="9" t="s">
        <v>428</v>
      </c>
      <c r="H49" s="6" t="s">
        <v>3</v>
      </c>
      <c r="I49" s="7" t="s">
        <v>4</v>
      </c>
      <c r="J49" s="6" t="s">
        <v>2</v>
      </c>
      <c r="K49" s="6" t="s">
        <v>3</v>
      </c>
      <c r="L49" s="6" t="s">
        <v>3</v>
      </c>
      <c r="M49" s="6" t="s">
        <v>3</v>
      </c>
      <c r="N49" s="6" t="s">
        <v>3</v>
      </c>
      <c r="O49" s="32">
        <v>1</v>
      </c>
      <c r="R49" s="32">
        <v>1</v>
      </c>
      <c r="S49" t="s">
        <v>642</v>
      </c>
      <c r="T49" t="s">
        <v>642</v>
      </c>
      <c r="W49" t="s">
        <v>642</v>
      </c>
      <c r="X49" t="s">
        <v>642</v>
      </c>
      <c r="Z49" s="6">
        <v>1</v>
      </c>
      <c r="AA49" s="6">
        <v>0</v>
      </c>
      <c r="AB49" s="6">
        <v>1</v>
      </c>
      <c r="AC49" s="20">
        <v>0</v>
      </c>
      <c r="AD49" s="6">
        <v>1</v>
      </c>
      <c r="AF49" s="10" t="s">
        <v>428</v>
      </c>
      <c r="AG49" t="s">
        <v>642</v>
      </c>
      <c r="AH49" s="80"/>
      <c r="AI49" s="6">
        <v>1</v>
      </c>
      <c r="AJ49" s="6">
        <v>1</v>
      </c>
      <c r="AM49" s="6">
        <v>0</v>
      </c>
      <c r="AN49" s="6">
        <v>1</v>
      </c>
      <c r="AO49" s="6">
        <v>0</v>
      </c>
      <c r="AQ49" s="6">
        <v>0</v>
      </c>
      <c r="AR49" s="6">
        <v>0</v>
      </c>
      <c r="AS49" s="6">
        <v>0</v>
      </c>
      <c r="AT49" s="6">
        <v>1</v>
      </c>
      <c r="AV49" s="6">
        <v>0</v>
      </c>
      <c r="AW49" s="6">
        <v>1</v>
      </c>
      <c r="AX49" s="6">
        <v>0</v>
      </c>
      <c r="AY49" s="6">
        <v>0</v>
      </c>
      <c r="BA49" s="6">
        <v>0</v>
      </c>
      <c r="BB49" s="6">
        <v>0</v>
      </c>
      <c r="BC49" s="6">
        <v>1</v>
      </c>
      <c r="BD49" s="6">
        <v>0</v>
      </c>
      <c r="BF49" s="6">
        <v>0</v>
      </c>
      <c r="BG49" s="6">
        <v>0</v>
      </c>
      <c r="BH49" s="6">
        <v>1</v>
      </c>
      <c r="BI49" s="6">
        <v>0</v>
      </c>
      <c r="BJ49" s="6">
        <v>0</v>
      </c>
      <c r="BK49" s="6">
        <v>0</v>
      </c>
      <c r="BL49" s="6">
        <v>1</v>
      </c>
      <c r="BM49" s="6">
        <v>0</v>
      </c>
      <c r="BO49" s="6">
        <v>0</v>
      </c>
      <c r="BP49" s="6">
        <v>0</v>
      </c>
      <c r="BQ49" s="6">
        <v>1</v>
      </c>
      <c r="BR49" s="6">
        <v>0</v>
      </c>
      <c r="BS49" s="6">
        <f t="shared" si="0"/>
        <v>7</v>
      </c>
      <c r="BT49" s="3">
        <v>1</v>
      </c>
      <c r="BX49" s="3">
        <f t="shared" si="1"/>
        <v>7</v>
      </c>
      <c r="BY49" s="3">
        <v>1</v>
      </c>
    </row>
    <row r="50" spans="1:78" ht="24" customHeight="1" x14ac:dyDescent="0.25">
      <c r="B50" s="6">
        <v>61215</v>
      </c>
      <c r="D50" s="10" t="s">
        <v>432</v>
      </c>
      <c r="E50" s="16">
        <v>17457126</v>
      </c>
      <c r="F50" s="17" t="s">
        <v>433</v>
      </c>
      <c r="G50" s="9" t="s">
        <v>432</v>
      </c>
      <c r="H50" s="6" t="s">
        <v>3</v>
      </c>
      <c r="I50" s="6" t="s">
        <v>4</v>
      </c>
      <c r="J50" s="6" t="s">
        <v>3</v>
      </c>
      <c r="K50" s="6" t="s">
        <v>4</v>
      </c>
      <c r="L50" s="6" t="s">
        <v>3</v>
      </c>
      <c r="M50" s="6" t="s">
        <v>3</v>
      </c>
      <c r="N50" s="6" t="s">
        <v>3</v>
      </c>
      <c r="O50" s="32">
        <v>1</v>
      </c>
      <c r="R50" s="32">
        <v>1</v>
      </c>
      <c r="S50" t="s">
        <v>642</v>
      </c>
      <c r="T50" t="s">
        <v>642</v>
      </c>
      <c r="W50" t="s">
        <v>642</v>
      </c>
      <c r="X50" t="s">
        <v>642</v>
      </c>
      <c r="Z50" s="6">
        <v>1</v>
      </c>
      <c r="AA50" s="6">
        <v>0</v>
      </c>
      <c r="AB50" s="6">
        <v>1</v>
      </c>
      <c r="AC50" s="20">
        <v>0</v>
      </c>
      <c r="AD50" s="6">
        <v>1</v>
      </c>
      <c r="AE50" s="3" t="s">
        <v>642</v>
      </c>
      <c r="AF50" s="10" t="s">
        <v>432</v>
      </c>
      <c r="AG50" t="s">
        <v>642</v>
      </c>
      <c r="AH50" s="21"/>
      <c r="AI50" s="10">
        <v>1</v>
      </c>
      <c r="AJ50" s="6">
        <v>0</v>
      </c>
      <c r="AM50" s="6">
        <v>0</v>
      </c>
      <c r="AN50" s="6">
        <v>1</v>
      </c>
      <c r="AO50" s="6">
        <v>0</v>
      </c>
      <c r="AQ50" s="6">
        <v>0</v>
      </c>
      <c r="AR50" s="6">
        <v>0</v>
      </c>
      <c r="AS50" s="6">
        <v>0</v>
      </c>
      <c r="AT50" s="6">
        <v>1</v>
      </c>
      <c r="AV50" s="6">
        <v>0</v>
      </c>
      <c r="AW50" s="6">
        <v>0</v>
      </c>
      <c r="AX50" s="6">
        <v>1</v>
      </c>
      <c r="AY50" s="6">
        <v>0</v>
      </c>
      <c r="BA50" s="6">
        <v>0</v>
      </c>
      <c r="BB50" s="6">
        <v>0</v>
      </c>
      <c r="BC50" s="6">
        <v>0</v>
      </c>
      <c r="BD50" s="6">
        <v>1</v>
      </c>
      <c r="BF50" s="6">
        <v>0</v>
      </c>
      <c r="BG50" s="6">
        <v>0</v>
      </c>
      <c r="BH50" s="6">
        <v>1</v>
      </c>
      <c r="BI50" s="6">
        <v>0</v>
      </c>
      <c r="BJ50" s="6">
        <v>0</v>
      </c>
      <c r="BK50" s="6">
        <v>0</v>
      </c>
      <c r="BL50" s="6">
        <v>1</v>
      </c>
      <c r="BM50" s="6">
        <v>0</v>
      </c>
      <c r="BO50" s="6">
        <v>0</v>
      </c>
      <c r="BP50" s="6">
        <v>0</v>
      </c>
      <c r="BQ50" s="6">
        <v>1</v>
      </c>
      <c r="BR50" s="6">
        <v>0</v>
      </c>
      <c r="BS50" s="6">
        <f t="shared" si="0"/>
        <v>7</v>
      </c>
      <c r="BT50" s="3">
        <v>1</v>
      </c>
      <c r="BX50" s="3">
        <f t="shared" si="1"/>
        <v>7</v>
      </c>
      <c r="BY50" s="3">
        <v>1</v>
      </c>
    </row>
    <row r="51" spans="1:78" ht="24" customHeight="1" x14ac:dyDescent="0.25">
      <c r="B51" s="6">
        <v>61215</v>
      </c>
      <c r="D51" s="10" t="s">
        <v>438</v>
      </c>
      <c r="E51" s="16">
        <v>16052109</v>
      </c>
      <c r="F51" s="17" t="s">
        <v>439</v>
      </c>
      <c r="G51" s="9" t="s">
        <v>438</v>
      </c>
      <c r="H51" s="6" t="s">
        <v>3</v>
      </c>
      <c r="I51" s="6" t="s">
        <v>4</v>
      </c>
      <c r="J51" s="6" t="s">
        <v>2</v>
      </c>
      <c r="K51" s="6" t="s">
        <v>3</v>
      </c>
      <c r="L51" s="6" t="s">
        <v>3</v>
      </c>
      <c r="M51" s="6" t="s">
        <v>3</v>
      </c>
      <c r="N51" s="6" t="s">
        <v>3</v>
      </c>
      <c r="O51" s="32">
        <v>1</v>
      </c>
      <c r="R51" s="32">
        <v>1</v>
      </c>
      <c r="S51" t="s">
        <v>642</v>
      </c>
      <c r="T51" t="s">
        <v>642</v>
      </c>
      <c r="W51" t="s">
        <v>642</v>
      </c>
      <c r="X51" t="s">
        <v>642</v>
      </c>
      <c r="Z51" s="6">
        <v>1</v>
      </c>
      <c r="AA51" s="6">
        <v>0</v>
      </c>
      <c r="AB51" s="6">
        <v>1</v>
      </c>
      <c r="AC51" s="20">
        <v>0</v>
      </c>
      <c r="AD51" s="6">
        <v>1</v>
      </c>
      <c r="AF51" s="10" t="s">
        <v>438</v>
      </c>
      <c r="AG51" t="s">
        <v>642</v>
      </c>
      <c r="AH51" s="21">
        <v>16052109</v>
      </c>
      <c r="AI51" s="10">
        <v>1</v>
      </c>
      <c r="AJ51" s="6">
        <v>0</v>
      </c>
      <c r="AM51" s="6">
        <v>0</v>
      </c>
      <c r="AN51" s="6">
        <v>1</v>
      </c>
      <c r="AO51" s="6">
        <v>0</v>
      </c>
      <c r="AQ51" s="6">
        <v>0</v>
      </c>
      <c r="AR51" s="6">
        <v>0</v>
      </c>
      <c r="AS51" s="6">
        <v>0</v>
      </c>
      <c r="AT51" s="6">
        <v>1</v>
      </c>
      <c r="AV51" s="6">
        <v>0</v>
      </c>
      <c r="AW51" s="6">
        <v>1</v>
      </c>
      <c r="AX51" s="6">
        <v>0</v>
      </c>
      <c r="AY51" s="6">
        <v>0</v>
      </c>
      <c r="BA51" s="6">
        <v>0</v>
      </c>
      <c r="BB51" s="6">
        <v>0</v>
      </c>
      <c r="BC51" s="6">
        <v>1</v>
      </c>
      <c r="BD51" s="6">
        <v>0</v>
      </c>
      <c r="BF51" s="6">
        <v>0</v>
      </c>
      <c r="BG51" s="6">
        <v>0</v>
      </c>
      <c r="BH51" s="6">
        <v>1</v>
      </c>
      <c r="BI51" s="6">
        <v>0</v>
      </c>
      <c r="BJ51" s="6">
        <v>0</v>
      </c>
      <c r="BK51" s="6">
        <v>0</v>
      </c>
      <c r="BL51" s="6">
        <v>1</v>
      </c>
      <c r="BM51" s="6">
        <v>0</v>
      </c>
      <c r="BO51" s="6">
        <v>0</v>
      </c>
      <c r="BP51" s="6">
        <v>0</v>
      </c>
      <c r="BQ51" s="6">
        <v>1</v>
      </c>
      <c r="BR51" s="6">
        <v>0</v>
      </c>
      <c r="BS51" s="6">
        <f t="shared" si="0"/>
        <v>7</v>
      </c>
      <c r="BT51" s="3">
        <v>1</v>
      </c>
      <c r="BX51" s="3">
        <f t="shared" si="1"/>
        <v>7</v>
      </c>
      <c r="BY51" s="3">
        <v>1</v>
      </c>
    </row>
    <row r="52" spans="1:78" ht="24" customHeight="1" x14ac:dyDescent="0.25">
      <c r="B52" s="6">
        <v>61215</v>
      </c>
      <c r="D52" s="10" t="s">
        <v>440</v>
      </c>
      <c r="E52" s="16">
        <v>8725417</v>
      </c>
      <c r="F52" s="17" t="s">
        <v>441</v>
      </c>
      <c r="G52" s="9" t="s">
        <v>440</v>
      </c>
      <c r="H52" s="6" t="s">
        <v>3</v>
      </c>
      <c r="I52" s="6" t="s">
        <v>3</v>
      </c>
      <c r="J52" s="6" t="s">
        <v>4</v>
      </c>
      <c r="K52" s="6" t="s">
        <v>3</v>
      </c>
      <c r="L52" s="6" t="s">
        <v>3</v>
      </c>
      <c r="M52" s="6" t="s">
        <v>3</v>
      </c>
      <c r="N52" s="6" t="s">
        <v>3</v>
      </c>
      <c r="O52" s="32">
        <v>1</v>
      </c>
      <c r="R52" s="32">
        <v>1</v>
      </c>
      <c r="S52" t="s">
        <v>642</v>
      </c>
      <c r="T52" t="s">
        <v>642</v>
      </c>
      <c r="W52" t="s">
        <v>642</v>
      </c>
      <c r="X52" t="s">
        <v>642</v>
      </c>
      <c r="Z52" s="6">
        <v>1</v>
      </c>
      <c r="AA52" s="6">
        <v>0</v>
      </c>
      <c r="AB52" s="6">
        <v>1</v>
      </c>
      <c r="AC52" s="20">
        <v>0</v>
      </c>
      <c r="AD52" s="6">
        <v>1</v>
      </c>
      <c r="AF52" s="10" t="s">
        <v>440</v>
      </c>
      <c r="AG52" t="s">
        <v>642</v>
      </c>
      <c r="AH52" s="82">
        <v>8725417</v>
      </c>
      <c r="AI52" s="10">
        <v>1</v>
      </c>
      <c r="AJ52" s="6">
        <v>1</v>
      </c>
      <c r="AM52" s="6">
        <v>0</v>
      </c>
      <c r="AN52" s="6">
        <v>1</v>
      </c>
      <c r="AO52" s="6">
        <v>0</v>
      </c>
      <c r="AQ52" s="6">
        <v>0</v>
      </c>
      <c r="AR52" s="6">
        <v>0</v>
      </c>
      <c r="AS52" s="6">
        <v>1</v>
      </c>
      <c r="AT52" s="6">
        <v>0</v>
      </c>
      <c r="AV52" s="6">
        <v>0</v>
      </c>
      <c r="AW52" s="6">
        <v>0</v>
      </c>
      <c r="AX52" s="6">
        <v>0</v>
      </c>
      <c r="AY52" s="6">
        <v>1</v>
      </c>
      <c r="BA52" s="6">
        <v>0</v>
      </c>
      <c r="BB52" s="6">
        <v>0</v>
      </c>
      <c r="BC52" s="6">
        <v>1</v>
      </c>
      <c r="BD52" s="6">
        <v>0</v>
      </c>
      <c r="BF52" s="6">
        <v>0</v>
      </c>
      <c r="BG52" s="6">
        <v>0</v>
      </c>
      <c r="BH52" s="6">
        <v>1</v>
      </c>
      <c r="BI52" s="6">
        <v>0</v>
      </c>
      <c r="BJ52" s="6">
        <v>0</v>
      </c>
      <c r="BK52" s="6">
        <v>0</v>
      </c>
      <c r="BL52" s="6">
        <v>1</v>
      </c>
      <c r="BM52" s="6">
        <v>0</v>
      </c>
      <c r="BO52" s="6">
        <v>0</v>
      </c>
      <c r="BP52" s="6">
        <v>0</v>
      </c>
      <c r="BQ52" s="6">
        <v>1</v>
      </c>
      <c r="BR52" s="6">
        <v>0</v>
      </c>
      <c r="BS52" s="6">
        <f t="shared" si="0"/>
        <v>7</v>
      </c>
      <c r="BT52" s="3">
        <v>1</v>
      </c>
      <c r="BX52" s="3">
        <f t="shared" si="1"/>
        <v>7</v>
      </c>
      <c r="BY52" s="3">
        <v>1</v>
      </c>
    </row>
    <row r="53" spans="1:78" ht="24" customHeight="1" x14ac:dyDescent="0.25">
      <c r="B53" s="6">
        <v>61215</v>
      </c>
      <c r="D53" s="10" t="s">
        <v>450</v>
      </c>
      <c r="E53" s="16">
        <v>11782323</v>
      </c>
      <c r="F53" s="17" t="s">
        <v>451</v>
      </c>
      <c r="G53" s="9" t="s">
        <v>450</v>
      </c>
      <c r="H53" s="6" t="s">
        <v>3</v>
      </c>
      <c r="I53" s="28" t="s">
        <v>89</v>
      </c>
      <c r="J53" s="6" t="s">
        <v>2</v>
      </c>
      <c r="K53" s="6" t="s">
        <v>3</v>
      </c>
      <c r="L53" s="6" t="s">
        <v>3</v>
      </c>
      <c r="M53" s="6" t="s">
        <v>3</v>
      </c>
      <c r="N53" s="6" t="s">
        <v>3</v>
      </c>
      <c r="O53" s="32">
        <v>1</v>
      </c>
      <c r="R53" s="32">
        <v>1</v>
      </c>
      <c r="S53" t="s">
        <v>642</v>
      </c>
      <c r="T53" t="s">
        <v>642</v>
      </c>
      <c r="U53" s="32">
        <v>0</v>
      </c>
      <c r="V53" s="32">
        <v>1</v>
      </c>
      <c r="W53" t="s">
        <v>642</v>
      </c>
      <c r="X53" t="s">
        <v>642</v>
      </c>
      <c r="Y53" s="32" t="s">
        <v>452</v>
      </c>
      <c r="Z53" s="6">
        <v>1</v>
      </c>
      <c r="AA53" s="6">
        <v>0</v>
      </c>
      <c r="AB53" s="6">
        <v>1</v>
      </c>
      <c r="AC53" s="20">
        <v>0</v>
      </c>
      <c r="AD53" s="6">
        <v>1</v>
      </c>
      <c r="AF53" s="10" t="s">
        <v>450</v>
      </c>
      <c r="AG53" t="s">
        <v>642</v>
      </c>
      <c r="AH53" s="7">
        <v>11782323</v>
      </c>
      <c r="AI53" s="10">
        <v>1</v>
      </c>
      <c r="AJ53" s="6">
        <v>0</v>
      </c>
      <c r="AM53" s="6">
        <v>0</v>
      </c>
      <c r="AN53" s="6">
        <v>1</v>
      </c>
      <c r="AO53" s="6">
        <v>0</v>
      </c>
      <c r="AQ53" s="6">
        <v>0</v>
      </c>
      <c r="AR53" s="6">
        <v>0</v>
      </c>
      <c r="AS53" s="28">
        <v>1</v>
      </c>
      <c r="AT53" s="28">
        <v>0</v>
      </c>
      <c r="AU53" s="28"/>
      <c r="AV53" s="6">
        <v>0</v>
      </c>
      <c r="AW53" s="6">
        <v>1</v>
      </c>
      <c r="AX53" s="6">
        <v>0</v>
      </c>
      <c r="AY53" s="6">
        <v>0</v>
      </c>
      <c r="BA53" s="6">
        <v>0</v>
      </c>
      <c r="BB53" s="6">
        <v>0</v>
      </c>
      <c r="BC53" s="6">
        <v>1</v>
      </c>
      <c r="BD53" s="6">
        <v>0</v>
      </c>
      <c r="BF53" s="6">
        <v>0</v>
      </c>
      <c r="BG53" s="6">
        <v>0</v>
      </c>
      <c r="BH53" s="6">
        <v>1</v>
      </c>
      <c r="BI53" s="6">
        <v>0</v>
      </c>
      <c r="BJ53" s="6">
        <v>0</v>
      </c>
      <c r="BK53" s="6">
        <v>0</v>
      </c>
      <c r="BL53" s="6">
        <v>1</v>
      </c>
      <c r="BM53" s="6">
        <v>0</v>
      </c>
      <c r="BO53" s="6">
        <v>0</v>
      </c>
      <c r="BP53" s="6">
        <v>0</v>
      </c>
      <c r="BQ53" s="6">
        <v>1</v>
      </c>
      <c r="BR53" s="6">
        <v>0</v>
      </c>
      <c r="BS53" s="6">
        <f t="shared" si="0"/>
        <v>7</v>
      </c>
      <c r="BT53" s="3">
        <v>1</v>
      </c>
      <c r="BU53" s="31" t="s">
        <v>453</v>
      </c>
      <c r="BX53" s="3">
        <f t="shared" si="1"/>
        <v>7</v>
      </c>
      <c r="BY53" s="3">
        <v>1</v>
      </c>
    </row>
    <row r="54" spans="1:78" ht="24" customHeight="1" x14ac:dyDescent="0.25">
      <c r="B54" s="6">
        <v>61215</v>
      </c>
      <c r="D54" s="10" t="s">
        <v>458</v>
      </c>
      <c r="E54" s="16">
        <v>12538365</v>
      </c>
      <c r="F54" s="17" t="s">
        <v>459</v>
      </c>
      <c r="G54" s="9" t="s">
        <v>458</v>
      </c>
      <c r="H54" s="6" t="s">
        <v>3</v>
      </c>
      <c r="I54" s="6" t="s">
        <v>4</v>
      </c>
      <c r="J54" s="6" t="s">
        <v>2</v>
      </c>
      <c r="K54" s="6" t="s">
        <v>3</v>
      </c>
      <c r="L54" s="6" t="s">
        <v>3</v>
      </c>
      <c r="M54" s="6" t="s">
        <v>3</v>
      </c>
      <c r="N54" s="6" t="s">
        <v>3</v>
      </c>
      <c r="O54" s="32">
        <v>1</v>
      </c>
      <c r="R54" s="32">
        <v>1</v>
      </c>
      <c r="S54" t="s">
        <v>642</v>
      </c>
      <c r="T54" t="s">
        <v>642</v>
      </c>
      <c r="W54" t="s">
        <v>642</v>
      </c>
      <c r="X54" t="s">
        <v>642</v>
      </c>
      <c r="Z54" s="6">
        <v>1</v>
      </c>
      <c r="AA54" s="6">
        <v>0</v>
      </c>
      <c r="AB54" s="6">
        <v>1</v>
      </c>
      <c r="AC54" s="20">
        <v>0</v>
      </c>
      <c r="AD54" s="6">
        <v>1</v>
      </c>
      <c r="AF54" s="10" t="s">
        <v>458</v>
      </c>
      <c r="AG54" t="s">
        <v>642</v>
      </c>
      <c r="AH54" s="7">
        <v>12538365</v>
      </c>
      <c r="AI54" s="10">
        <v>0</v>
      </c>
      <c r="AJ54" s="6">
        <v>0</v>
      </c>
      <c r="AM54" s="6">
        <v>0</v>
      </c>
      <c r="AN54" s="6">
        <v>1</v>
      </c>
      <c r="AO54" s="6">
        <v>0</v>
      </c>
      <c r="AQ54" s="6">
        <v>0</v>
      </c>
      <c r="AR54" s="6">
        <v>0</v>
      </c>
      <c r="AS54" s="6">
        <v>0</v>
      </c>
      <c r="AT54" s="6">
        <v>1</v>
      </c>
      <c r="AV54" s="6">
        <v>0</v>
      </c>
      <c r="AW54" s="6">
        <v>1</v>
      </c>
      <c r="AX54" s="6">
        <v>0</v>
      </c>
      <c r="AY54" s="6">
        <v>0</v>
      </c>
      <c r="BA54" s="6">
        <v>0</v>
      </c>
      <c r="BB54" s="6">
        <v>0</v>
      </c>
      <c r="BC54" s="6">
        <v>1</v>
      </c>
      <c r="BD54" s="6">
        <v>0</v>
      </c>
      <c r="BF54" s="6">
        <v>0</v>
      </c>
      <c r="BG54" s="6">
        <v>0</v>
      </c>
      <c r="BH54" s="6">
        <v>1</v>
      </c>
      <c r="BI54" s="6">
        <v>0</v>
      </c>
      <c r="BJ54" s="6">
        <v>0</v>
      </c>
      <c r="BK54" s="6">
        <v>0</v>
      </c>
      <c r="BL54" s="6">
        <v>1</v>
      </c>
      <c r="BM54" s="6">
        <v>0</v>
      </c>
      <c r="BO54" s="6">
        <v>0</v>
      </c>
      <c r="BP54" s="6">
        <v>0</v>
      </c>
      <c r="BQ54" s="6">
        <v>1</v>
      </c>
      <c r="BR54" s="6">
        <v>0</v>
      </c>
      <c r="BS54" s="6">
        <f t="shared" si="0"/>
        <v>7</v>
      </c>
      <c r="BT54" s="3">
        <v>1</v>
      </c>
      <c r="BX54" s="3">
        <f t="shared" si="1"/>
        <v>7</v>
      </c>
      <c r="BY54" s="3">
        <v>1</v>
      </c>
    </row>
    <row r="55" spans="1:78" ht="24" customHeight="1" x14ac:dyDescent="0.25">
      <c r="B55" s="6">
        <v>61215</v>
      </c>
      <c r="D55" s="10" t="s">
        <v>460</v>
      </c>
      <c r="E55" s="16">
        <v>22340221</v>
      </c>
      <c r="F55" s="17" t="s">
        <v>461</v>
      </c>
      <c r="G55" s="9" t="s">
        <v>460</v>
      </c>
      <c r="H55" s="6" t="s">
        <v>2</v>
      </c>
      <c r="I55" s="6" t="s">
        <v>4</v>
      </c>
      <c r="J55" s="6" t="s">
        <v>2</v>
      </c>
      <c r="K55" s="6" t="s">
        <v>3</v>
      </c>
      <c r="L55" s="6" t="s">
        <v>3</v>
      </c>
      <c r="M55" s="6" t="s">
        <v>3</v>
      </c>
      <c r="N55" s="6" t="s">
        <v>3</v>
      </c>
      <c r="O55" s="32">
        <v>1</v>
      </c>
      <c r="R55" s="32">
        <v>1</v>
      </c>
      <c r="S55" t="s">
        <v>642</v>
      </c>
      <c r="T55" t="s">
        <v>642</v>
      </c>
      <c r="W55" t="s">
        <v>642</v>
      </c>
      <c r="X55" t="s">
        <v>642</v>
      </c>
      <c r="Z55" s="6">
        <v>1</v>
      </c>
      <c r="AA55" s="6">
        <v>0</v>
      </c>
      <c r="AB55" s="6">
        <v>1</v>
      </c>
      <c r="AC55" s="20">
        <v>0</v>
      </c>
      <c r="AD55" s="6">
        <v>1</v>
      </c>
      <c r="AE55" s="6" t="s">
        <v>462</v>
      </c>
      <c r="AF55" s="10" t="s">
        <v>460</v>
      </c>
      <c r="AG55" t="s">
        <v>642</v>
      </c>
      <c r="AH55" s="21">
        <v>22340221</v>
      </c>
      <c r="AI55" s="10">
        <v>1</v>
      </c>
      <c r="AJ55" s="6">
        <v>1</v>
      </c>
      <c r="AM55" s="6">
        <v>1</v>
      </c>
      <c r="AN55" s="6">
        <v>0</v>
      </c>
      <c r="AO55" s="6">
        <v>0</v>
      </c>
      <c r="AQ55" s="6">
        <v>0</v>
      </c>
      <c r="AR55" s="6">
        <v>0</v>
      </c>
      <c r="AS55" s="6">
        <v>0</v>
      </c>
      <c r="AT55" s="6">
        <v>1</v>
      </c>
      <c r="AV55" s="6">
        <v>0</v>
      </c>
      <c r="AW55" s="6">
        <v>1</v>
      </c>
      <c r="AX55" s="6">
        <v>0</v>
      </c>
      <c r="AY55" s="6">
        <v>0</v>
      </c>
      <c r="BA55" s="6">
        <v>0</v>
      </c>
      <c r="BB55" s="6">
        <v>0</v>
      </c>
      <c r="BC55" s="6">
        <v>1</v>
      </c>
      <c r="BD55" s="6">
        <v>0</v>
      </c>
      <c r="BF55" s="6">
        <v>0</v>
      </c>
      <c r="BG55" s="6">
        <v>0</v>
      </c>
      <c r="BH55" s="6">
        <v>1</v>
      </c>
      <c r="BI55" s="6">
        <v>0</v>
      </c>
      <c r="BJ55" s="6">
        <v>0</v>
      </c>
      <c r="BK55" s="6">
        <v>0</v>
      </c>
      <c r="BL55" s="6">
        <v>1</v>
      </c>
      <c r="BM55" s="6">
        <v>0</v>
      </c>
      <c r="BO55" s="6">
        <v>0</v>
      </c>
      <c r="BP55" s="6">
        <v>0</v>
      </c>
      <c r="BQ55" s="6">
        <v>1</v>
      </c>
      <c r="BR55" s="6">
        <v>0</v>
      </c>
      <c r="BS55" s="6">
        <f t="shared" si="0"/>
        <v>7</v>
      </c>
      <c r="BT55" s="3">
        <v>1</v>
      </c>
      <c r="BX55" s="3">
        <f t="shared" si="1"/>
        <v>7</v>
      </c>
      <c r="BY55" s="3">
        <v>1</v>
      </c>
    </row>
    <row r="56" spans="1:78" ht="24" customHeight="1" x14ac:dyDescent="0.25">
      <c r="D56" s="10"/>
      <c r="E56" s="16"/>
      <c r="F56" s="17"/>
      <c r="X56" s="11"/>
      <c r="Z56" s="6">
        <f>SUM(Z2:Z55)</f>
        <v>54</v>
      </c>
      <c r="AG56" s="21"/>
      <c r="AH56" s="21"/>
      <c r="AI56" s="10"/>
      <c r="AM56" s="6">
        <f>SUM(AM2:AM55)</f>
        <v>4</v>
      </c>
      <c r="AN56" s="6">
        <v>0</v>
      </c>
      <c r="AO56" s="6">
        <v>0</v>
      </c>
      <c r="AR56" s="6">
        <f>SUM(AR2:AR55)</f>
        <v>9</v>
      </c>
      <c r="AS56" s="6">
        <v>0</v>
      </c>
      <c r="AT56" s="6">
        <v>0</v>
      </c>
      <c r="AW56" s="6">
        <f>SUM(AW2:AW55)</f>
        <v>32</v>
      </c>
      <c r="AX56" s="6">
        <v>0</v>
      </c>
      <c r="AY56" s="6">
        <v>0</v>
      </c>
      <c r="BB56" s="6">
        <f>SUM(BB2:BB55)</f>
        <v>8</v>
      </c>
      <c r="BC56" s="6">
        <v>0</v>
      </c>
      <c r="BD56" s="6">
        <v>0</v>
      </c>
      <c r="BG56" s="6">
        <f>SUM(BG2:BG55)</f>
        <v>0</v>
      </c>
      <c r="BH56" s="6">
        <v>0</v>
      </c>
      <c r="BI56" s="6">
        <v>0</v>
      </c>
      <c r="BK56" s="6">
        <f>SUM(BK2:BK55)</f>
        <v>0</v>
      </c>
      <c r="BL56" s="6">
        <v>0</v>
      </c>
      <c r="BM56" s="6">
        <v>0</v>
      </c>
      <c r="BP56" s="6">
        <f>SUM(BP2:BP55)</f>
        <v>0</v>
      </c>
      <c r="BQ56" s="6">
        <v>0</v>
      </c>
      <c r="BR56" s="6">
        <v>0</v>
      </c>
    </row>
    <row r="57" spans="1:78" ht="24" customHeight="1" x14ac:dyDescent="0.25">
      <c r="D57" s="10"/>
      <c r="E57" s="16"/>
      <c r="F57" s="17"/>
      <c r="X57" s="11"/>
      <c r="AG57" s="21"/>
      <c r="AH57" s="21"/>
      <c r="AI57" s="10"/>
      <c r="AN57" s="6">
        <f>SUM(AN2:AN56)</f>
        <v>44</v>
      </c>
      <c r="AO57" s="6">
        <v>0</v>
      </c>
      <c r="AS57" s="6">
        <f>SUM(AS2:AS56)</f>
        <v>26</v>
      </c>
      <c r="AT57" s="6">
        <v>0</v>
      </c>
      <c r="AX57" s="6">
        <f>SUM(AX2:AX56)</f>
        <v>18</v>
      </c>
      <c r="AY57" s="6">
        <v>0</v>
      </c>
      <c r="BC57" s="6">
        <f>SUM(BC2:BC56)</f>
        <v>39</v>
      </c>
      <c r="BD57" s="6">
        <v>0</v>
      </c>
      <c r="BG57" s="6">
        <v>0</v>
      </c>
      <c r="BH57" s="6">
        <f>SUM(BH2:BH56)</f>
        <v>52</v>
      </c>
      <c r="BI57" s="6">
        <v>0</v>
      </c>
      <c r="BL57" s="6">
        <f>SUM(BL2:BL56)</f>
        <v>54</v>
      </c>
      <c r="BM57" s="6">
        <v>0</v>
      </c>
      <c r="BQ57" s="6">
        <f>SUM(BQ2:BQ56)</f>
        <v>48</v>
      </c>
      <c r="BR57" s="6">
        <v>0</v>
      </c>
    </row>
    <row r="58" spans="1:78" ht="24" customHeight="1" x14ac:dyDescent="0.25">
      <c r="B58" s="3"/>
      <c r="C58" s="6" t="s">
        <v>2</v>
      </c>
      <c r="D58" s="10" t="s">
        <v>3</v>
      </c>
      <c r="E58" s="16" t="s">
        <v>4</v>
      </c>
      <c r="F58" s="16"/>
      <c r="G58" s="1" t="s">
        <v>499</v>
      </c>
      <c r="H58" s="16"/>
      <c r="I58" s="17"/>
      <c r="J58" s="9"/>
      <c r="O58" s="6"/>
      <c r="P58" s="6"/>
      <c r="Q58" s="6"/>
      <c r="T58" s="19"/>
      <c r="Z58" s="32"/>
      <c r="AA58" s="11"/>
      <c r="AB58" s="32"/>
      <c r="AC58" s="6"/>
      <c r="AF58" s="20"/>
      <c r="AG58" s="6"/>
      <c r="AH58" s="6"/>
      <c r="AI58" s="10"/>
      <c r="AJ58" s="21"/>
      <c r="AK58" s="21"/>
      <c r="AL58" s="10"/>
      <c r="AR58" s="6">
        <f>SUM(AO2:AO57)</f>
        <v>6</v>
      </c>
      <c r="AW58" s="6">
        <f>SUM(AT2:AT57)</f>
        <v>19</v>
      </c>
      <c r="BB58" s="6">
        <f>SUM(AY2:AY57)</f>
        <v>4</v>
      </c>
      <c r="BG58" s="6">
        <f>SUM(BD2:BD57)</f>
        <v>7</v>
      </c>
      <c r="BL58" s="6">
        <f>SUM(BI2:BI57)</f>
        <v>2</v>
      </c>
      <c r="BP58" s="6">
        <f>SUM(BM2:BM57)</f>
        <v>0</v>
      </c>
      <c r="BT58" s="6"/>
      <c r="BU58" s="6">
        <f>SUM(BR2:BR57)</f>
        <v>6</v>
      </c>
      <c r="BV58" s="6"/>
      <c r="BW58" s="3"/>
      <c r="BZ58" s="6"/>
    </row>
    <row r="59" spans="1:78" ht="24" customHeight="1" x14ac:dyDescent="0.25">
      <c r="A59" s="3">
        <v>1</v>
      </c>
      <c r="B59" s="3" t="s">
        <v>500</v>
      </c>
      <c r="C59" s="6">
        <v>4</v>
      </c>
      <c r="D59" s="10">
        <v>44</v>
      </c>
      <c r="E59" s="16">
        <v>6</v>
      </c>
      <c r="F59" s="16"/>
      <c r="G59" s="1" t="s">
        <v>499</v>
      </c>
      <c r="H59" s="16"/>
      <c r="I59" s="17"/>
      <c r="J59" s="9"/>
      <c r="O59" s="6"/>
      <c r="P59" s="6"/>
      <c r="Q59" s="6"/>
      <c r="T59" s="19"/>
      <c r="Z59" s="32"/>
      <c r="AA59" s="11"/>
      <c r="AB59" s="32"/>
      <c r="AC59" s="6"/>
      <c r="AF59" s="20"/>
      <c r="AG59" s="6"/>
      <c r="AH59" s="6"/>
      <c r="AI59" s="10"/>
      <c r="AJ59" s="21"/>
      <c r="AK59" s="21"/>
      <c r="AL59" s="10"/>
      <c r="BT59" s="6"/>
      <c r="BU59" s="6"/>
      <c r="BV59" s="6"/>
      <c r="BW59" s="3"/>
      <c r="BZ59" s="6"/>
    </row>
    <row r="60" spans="1:78" ht="24" customHeight="1" x14ac:dyDescent="0.25">
      <c r="A60" s="3">
        <v>1</v>
      </c>
      <c r="B60" s="6" t="s">
        <v>63</v>
      </c>
      <c r="C60" s="3">
        <v>9</v>
      </c>
      <c r="D60" s="10">
        <v>26</v>
      </c>
      <c r="E60" s="16">
        <v>19</v>
      </c>
      <c r="F60" s="16"/>
      <c r="G60" s="1" t="s">
        <v>499</v>
      </c>
      <c r="H60" s="16"/>
      <c r="I60" s="17"/>
      <c r="J60" s="9"/>
      <c r="O60" s="6"/>
      <c r="P60" s="6"/>
      <c r="Q60" s="6"/>
      <c r="T60" s="19"/>
      <c r="Z60" s="32"/>
      <c r="AA60" s="11"/>
      <c r="AB60" s="32"/>
      <c r="AC60" s="6"/>
      <c r="AF60" s="20"/>
      <c r="AG60" s="6"/>
      <c r="AH60" s="6"/>
      <c r="AI60" s="10"/>
      <c r="AJ60" s="21"/>
      <c r="AK60" s="21"/>
      <c r="AL60" s="10"/>
      <c r="BT60" s="6"/>
      <c r="BU60" s="6"/>
      <c r="BV60" s="6"/>
      <c r="BW60" s="3"/>
      <c r="BZ60" s="6"/>
    </row>
    <row r="61" spans="1:78" s="9" customFormat="1" ht="24" customHeight="1" x14ac:dyDescent="0.25">
      <c r="A61" s="3">
        <v>1</v>
      </c>
      <c r="B61" s="10" t="s">
        <v>64</v>
      </c>
      <c r="C61" s="9">
        <v>32</v>
      </c>
      <c r="D61" s="10">
        <v>18</v>
      </c>
      <c r="E61" s="1">
        <v>4</v>
      </c>
      <c r="F61" s="1"/>
      <c r="G61" s="1" t="s">
        <v>499</v>
      </c>
      <c r="H61" s="1"/>
      <c r="I61" s="1" t="s">
        <v>499</v>
      </c>
      <c r="J61" s="9" t="s">
        <v>468</v>
      </c>
      <c r="K61" s="9" t="s">
        <v>468</v>
      </c>
      <c r="L61" s="9" t="s">
        <v>468</v>
      </c>
      <c r="M61" s="10" t="s">
        <v>3</v>
      </c>
      <c r="N61" s="10" t="s">
        <v>469</v>
      </c>
      <c r="O61" s="10"/>
      <c r="P61" s="10"/>
      <c r="Q61" s="10"/>
      <c r="R61" s="11"/>
      <c r="S61" s="11"/>
      <c r="T61" s="13"/>
      <c r="U61" s="11"/>
      <c r="V61" s="11"/>
      <c r="W61" s="11"/>
      <c r="X61" s="11"/>
      <c r="Y61" s="11"/>
      <c r="Z61" s="11"/>
      <c r="AA61" s="11"/>
      <c r="AB61" s="11"/>
      <c r="AC61" s="10"/>
      <c r="AD61" s="10"/>
      <c r="AE61" s="10"/>
      <c r="AF61" s="14"/>
      <c r="AG61" s="10"/>
      <c r="AH61" s="10"/>
      <c r="AI61" s="10"/>
      <c r="AJ61" s="15"/>
      <c r="AK61" s="15"/>
      <c r="AL61" s="10"/>
      <c r="AM61" s="10"/>
      <c r="AO61" s="10" t="s">
        <v>35</v>
      </c>
      <c r="AT61" s="10" t="s">
        <v>470</v>
      </c>
      <c r="AY61" s="10" t="s">
        <v>471</v>
      </c>
      <c r="BD61" s="10" t="s">
        <v>472</v>
      </c>
      <c r="BI61" s="10" t="s">
        <v>473</v>
      </c>
      <c r="BM61" s="10" t="s">
        <v>40</v>
      </c>
      <c r="BR61" s="6">
        <v>0</v>
      </c>
    </row>
    <row r="62" spans="1:78" s="8" customFormat="1" ht="24" customHeight="1" x14ac:dyDescent="0.25">
      <c r="A62" s="3">
        <v>1</v>
      </c>
      <c r="B62" s="8" t="s">
        <v>65</v>
      </c>
      <c r="C62" s="8">
        <v>8</v>
      </c>
      <c r="D62" s="8">
        <v>39</v>
      </c>
      <c r="E62" s="1">
        <v>7</v>
      </c>
      <c r="F62" s="1"/>
      <c r="G62" s="1" t="s">
        <v>499</v>
      </c>
      <c r="H62" s="1"/>
      <c r="I62" s="1" t="s">
        <v>499</v>
      </c>
      <c r="J62" s="3">
        <v>1</v>
      </c>
      <c r="K62" s="8" t="s">
        <v>484</v>
      </c>
      <c r="L62" s="8">
        <v>56</v>
      </c>
      <c r="M62" s="8">
        <v>32</v>
      </c>
      <c r="N62" s="8">
        <v>72</v>
      </c>
      <c r="S62" s="85"/>
      <c r="T62" s="85"/>
      <c r="U62" s="86"/>
      <c r="V62" s="85"/>
      <c r="W62" s="85"/>
      <c r="X62" s="85"/>
      <c r="Y62" s="85"/>
      <c r="Z62" s="85"/>
      <c r="AA62" s="85"/>
      <c r="AB62" s="85"/>
      <c r="AC62" s="85"/>
      <c r="AF62" s="90"/>
      <c r="AP62" s="8">
        <v>54</v>
      </c>
      <c r="AR62" s="8">
        <v>54</v>
      </c>
      <c r="AT62" s="8">
        <v>54</v>
      </c>
      <c r="AU62" s="8">
        <v>54</v>
      </c>
      <c r="AV62" s="8">
        <v>54</v>
      </c>
      <c r="AW62" s="8">
        <v>54</v>
      </c>
      <c r="AY62" s="8">
        <v>54</v>
      </c>
      <c r="AZ62" s="8">
        <v>54</v>
      </c>
      <c r="BA62" s="8">
        <v>54</v>
      </c>
      <c r="BB62" s="8">
        <v>54</v>
      </c>
      <c r="BD62" s="8">
        <v>54</v>
      </c>
      <c r="BE62" s="8">
        <v>54</v>
      </c>
      <c r="BF62" s="8">
        <v>54</v>
      </c>
      <c r="BG62" s="8">
        <v>54</v>
      </c>
      <c r="BI62" s="8">
        <v>54</v>
      </c>
      <c r="BJ62" s="8">
        <v>54</v>
      </c>
      <c r="BK62" s="8">
        <v>54</v>
      </c>
      <c r="BL62" s="8">
        <v>54</v>
      </c>
      <c r="BM62" s="8">
        <v>54</v>
      </c>
      <c r="BN62" s="8">
        <v>54</v>
      </c>
      <c r="BO62" s="8">
        <v>54</v>
      </c>
      <c r="BP62" s="8">
        <v>54</v>
      </c>
      <c r="BR62" s="8">
        <v>54</v>
      </c>
      <c r="BS62" s="8">
        <v>54</v>
      </c>
      <c r="BT62" s="8">
        <v>54</v>
      </c>
      <c r="BU62" s="8">
        <v>54</v>
      </c>
      <c r="BV62" s="8">
        <v>54</v>
      </c>
    </row>
    <row r="63" spans="1:78" s="1" customFormat="1" ht="24" customHeight="1" x14ac:dyDescent="0.25">
      <c r="A63" s="3">
        <v>1</v>
      </c>
      <c r="B63" s="1" t="s">
        <v>66</v>
      </c>
      <c r="C63" s="1">
        <v>0</v>
      </c>
      <c r="D63" s="1">
        <v>52</v>
      </c>
      <c r="E63" s="1">
        <v>2</v>
      </c>
      <c r="G63" s="1" t="s">
        <v>499</v>
      </c>
      <c r="I63" s="1" t="s">
        <v>499</v>
      </c>
      <c r="J63" s="3">
        <v>1</v>
      </c>
      <c r="K63" s="9" t="s">
        <v>485</v>
      </c>
      <c r="L63" s="9">
        <v>11</v>
      </c>
      <c r="M63" s="91">
        <v>68</v>
      </c>
      <c r="N63" s="91">
        <v>81</v>
      </c>
      <c r="O63" s="91"/>
      <c r="P63" s="83" t="s">
        <v>486</v>
      </c>
      <c r="Q63" s="83" t="s">
        <v>487</v>
      </c>
      <c r="S63" s="92"/>
      <c r="T63" s="92"/>
      <c r="U63" s="93"/>
      <c r="V63" s="92"/>
      <c r="W63" s="92"/>
      <c r="X63" s="92"/>
      <c r="Y63" s="92"/>
      <c r="Z63" s="92"/>
      <c r="AA63" s="92"/>
      <c r="AB63" s="92"/>
      <c r="AC63" s="92"/>
      <c r="AE63" s="1" t="s">
        <v>488</v>
      </c>
      <c r="AF63" s="94"/>
      <c r="AP63" s="100" t="s">
        <v>501</v>
      </c>
      <c r="AQ63" s="96" t="s">
        <v>502</v>
      </c>
      <c r="AR63" s="96" t="s">
        <v>503</v>
      </c>
      <c r="AU63" s="100" t="s">
        <v>504</v>
      </c>
      <c r="AV63" s="96" t="s">
        <v>505</v>
      </c>
      <c r="AW63" s="96" t="s">
        <v>506</v>
      </c>
      <c r="AZ63" s="100" t="s">
        <v>504</v>
      </c>
      <c r="BA63" s="96" t="s">
        <v>505</v>
      </c>
      <c r="BB63" s="96" t="s">
        <v>506</v>
      </c>
      <c r="BC63" s="96"/>
      <c r="BE63" s="100" t="s">
        <v>507</v>
      </c>
      <c r="BF63" s="96" t="s">
        <v>508</v>
      </c>
      <c r="BG63" s="96" t="s">
        <v>509</v>
      </c>
      <c r="BH63" s="96"/>
      <c r="BJ63" s="100" t="s">
        <v>510</v>
      </c>
      <c r="BK63" s="96" t="s">
        <v>511</v>
      </c>
      <c r="BL63" s="96">
        <f>2/54</f>
        <v>3.7037037037037035E-2</v>
      </c>
      <c r="BN63" s="100" t="s">
        <v>510</v>
      </c>
      <c r="BO63" s="96" t="s">
        <v>512</v>
      </c>
      <c r="BP63" s="96">
        <f>0/54</f>
        <v>0</v>
      </c>
      <c r="BS63" s="100" t="s">
        <v>510</v>
      </c>
      <c r="BT63" s="96" t="s">
        <v>513</v>
      </c>
      <c r="BU63" s="96">
        <f>6/54</f>
        <v>0.1111111111111111</v>
      </c>
    </row>
    <row r="64" spans="1:78" s="1" customFormat="1" ht="24" customHeight="1" x14ac:dyDescent="0.25">
      <c r="A64" s="3">
        <v>1</v>
      </c>
      <c r="B64" s="1" t="s">
        <v>67</v>
      </c>
      <c r="C64" s="1">
        <v>0</v>
      </c>
      <c r="D64" s="1">
        <v>54</v>
      </c>
      <c r="E64" s="1">
        <v>0</v>
      </c>
      <c r="G64" s="1" t="s">
        <v>499</v>
      </c>
      <c r="I64" s="1" t="s">
        <v>499</v>
      </c>
      <c r="J64" s="3"/>
      <c r="K64" s="9"/>
      <c r="L64" s="9"/>
      <c r="M64" s="91"/>
      <c r="N64" s="91"/>
      <c r="O64" s="91"/>
      <c r="P64" s="83"/>
      <c r="Q64" s="83"/>
      <c r="S64" s="92"/>
      <c r="T64" s="92"/>
      <c r="U64" s="93"/>
      <c r="V64" s="92"/>
      <c r="W64" s="92"/>
      <c r="X64" s="92"/>
      <c r="Y64" s="92"/>
      <c r="Z64" s="92"/>
      <c r="AA64" s="92"/>
      <c r="AB64" s="92"/>
      <c r="AC64" s="92"/>
      <c r="AF64" s="94"/>
      <c r="AP64" s="100">
        <f>4/54</f>
        <v>7.407407407407407E-2</v>
      </c>
      <c r="AQ64" s="100">
        <f>44/54</f>
        <v>0.81481481481481477</v>
      </c>
      <c r="AR64" s="100">
        <f>6/54</f>
        <v>0.1111111111111111</v>
      </c>
      <c r="AS64" s="101">
        <f>SUM(AP64:AR64)</f>
        <v>1</v>
      </c>
      <c r="AU64" s="100">
        <f>9/54</f>
        <v>0.16666666666666666</v>
      </c>
      <c r="AV64" s="100">
        <f>26/54</f>
        <v>0.48148148148148145</v>
      </c>
      <c r="AW64" s="100">
        <f>19/54</f>
        <v>0.35185185185185186</v>
      </c>
      <c r="AX64" s="101">
        <f>SUM(AU64:AW64)</f>
        <v>1</v>
      </c>
      <c r="AZ64" s="100">
        <f>9/54</f>
        <v>0.16666666666666666</v>
      </c>
      <c r="BA64" s="100">
        <f>26/54</f>
        <v>0.48148148148148145</v>
      </c>
      <c r="BB64" s="100">
        <f>19/54</f>
        <v>0.35185185185185186</v>
      </c>
      <c r="BC64" s="101">
        <f>SUM(AZ64:BB64)</f>
        <v>1</v>
      </c>
      <c r="BE64" s="100">
        <f>8/54</f>
        <v>0.14814814814814814</v>
      </c>
      <c r="BF64" s="100">
        <f>39/54</f>
        <v>0.72222222222222221</v>
      </c>
      <c r="BG64" s="100">
        <f>7/54</f>
        <v>0.12962962962962962</v>
      </c>
      <c r="BH64" s="100">
        <f>SUM(BE64:BG64)</f>
        <v>1</v>
      </c>
      <c r="BJ64" s="100">
        <f>0/54</f>
        <v>0</v>
      </c>
      <c r="BK64" s="100">
        <f>52/54</f>
        <v>0.96296296296296291</v>
      </c>
      <c r="BL64" s="100">
        <f>2/54</f>
        <v>3.7037037037037035E-2</v>
      </c>
      <c r="BM64" s="101">
        <f>SUM(BJ64:BL64)</f>
        <v>1</v>
      </c>
      <c r="BN64" s="100">
        <f>0/54</f>
        <v>0</v>
      </c>
      <c r="BO64" s="100">
        <f>54/54</f>
        <v>1</v>
      </c>
      <c r="BP64" s="100">
        <f>0/54</f>
        <v>0</v>
      </c>
      <c r="BQ64" s="101">
        <f>SUM(BN64:BP64)</f>
        <v>1</v>
      </c>
      <c r="BS64" s="100">
        <f>0/54</f>
        <v>0</v>
      </c>
      <c r="BT64" s="100">
        <f>48/54</f>
        <v>0.88888888888888884</v>
      </c>
      <c r="BU64" s="100">
        <f>6/54</f>
        <v>0.1111111111111111</v>
      </c>
      <c r="BV64" s="101">
        <f>SUM(BS64:BU64)</f>
        <v>1</v>
      </c>
    </row>
    <row r="65" spans="1:80" s="1" customFormat="1" ht="24" customHeight="1" x14ac:dyDescent="0.25">
      <c r="A65" s="3">
        <v>1</v>
      </c>
      <c r="B65" s="1" t="s">
        <v>68</v>
      </c>
      <c r="C65" s="1">
        <v>0</v>
      </c>
      <c r="D65" s="1">
        <v>48</v>
      </c>
      <c r="E65" s="1">
        <v>6</v>
      </c>
      <c r="G65" s="1" t="s">
        <v>499</v>
      </c>
      <c r="I65" s="1" t="s">
        <v>499</v>
      </c>
      <c r="J65" s="3"/>
      <c r="K65" s="9"/>
      <c r="L65" s="9"/>
      <c r="M65" s="91"/>
      <c r="N65" s="91"/>
      <c r="O65" s="91"/>
      <c r="P65" s="83"/>
      <c r="Q65" s="83"/>
      <c r="S65" s="92"/>
      <c r="T65" s="92"/>
      <c r="U65" s="93"/>
      <c r="V65" s="92"/>
      <c r="W65" s="92"/>
      <c r="X65" s="92"/>
      <c r="Y65" s="92"/>
      <c r="Z65" s="92"/>
      <c r="AA65" s="92"/>
      <c r="AB65" s="92"/>
      <c r="AC65" s="92"/>
      <c r="AF65" s="94"/>
      <c r="AP65" s="95"/>
      <c r="AQ65" s="96"/>
      <c r="BS65" s="6"/>
    </row>
    <row r="66" spans="1:80" s="1" customFormat="1" ht="24" customHeight="1" x14ac:dyDescent="0.25">
      <c r="A66" s="1">
        <f>SUM(A59:A65)</f>
        <v>7</v>
      </c>
      <c r="C66" s="1">
        <f>SUM(C59:C65)</f>
        <v>53</v>
      </c>
      <c r="D66" s="1">
        <f>SUM(D59:D65)</f>
        <v>281</v>
      </c>
      <c r="E66" s="1">
        <f>SUM(E59:E65)</f>
        <v>44</v>
      </c>
      <c r="F66" s="1">
        <f>SUM(C66:E66)</f>
        <v>378</v>
      </c>
      <c r="G66" s="1" t="s">
        <v>499</v>
      </c>
      <c r="I66" s="1" t="s">
        <v>499</v>
      </c>
      <c r="J66" s="3">
        <v>1</v>
      </c>
      <c r="K66" s="9" t="s">
        <v>489</v>
      </c>
      <c r="L66" s="9">
        <v>0</v>
      </c>
      <c r="M66" s="1">
        <v>157</v>
      </c>
      <c r="N66" s="1">
        <v>3</v>
      </c>
      <c r="S66" s="92"/>
      <c r="T66" s="92"/>
      <c r="U66" s="93"/>
      <c r="V66" s="92"/>
      <c r="W66" s="92"/>
      <c r="X66" s="92"/>
      <c r="Y66" s="92"/>
      <c r="Z66" s="92"/>
      <c r="AA66" s="92"/>
      <c r="AB66" s="92"/>
      <c r="AC66" s="92"/>
      <c r="AE66" s="1" t="s">
        <v>490</v>
      </c>
      <c r="AF66" s="94"/>
      <c r="AP66" s="96" t="s">
        <v>514</v>
      </c>
      <c r="BS66" s="6">
        <v>0</v>
      </c>
    </row>
    <row r="67" spans="1:80" s="1" customFormat="1" ht="24" customHeight="1" x14ac:dyDescent="0.25">
      <c r="C67" s="96" t="s">
        <v>515</v>
      </c>
      <c r="D67" s="96" t="s">
        <v>515</v>
      </c>
      <c r="E67" s="96" t="s">
        <v>515</v>
      </c>
      <c r="G67" s="1" t="s">
        <v>499</v>
      </c>
      <c r="I67" s="1" t="s">
        <v>499</v>
      </c>
      <c r="J67" s="3">
        <v>1</v>
      </c>
      <c r="K67" s="9" t="s">
        <v>491</v>
      </c>
      <c r="L67" s="9">
        <v>0</v>
      </c>
      <c r="M67" s="1">
        <v>160</v>
      </c>
      <c r="N67" s="1">
        <v>0</v>
      </c>
      <c r="S67" s="92"/>
      <c r="T67" s="92"/>
      <c r="U67" s="93"/>
      <c r="V67" s="92"/>
      <c r="W67" s="92"/>
      <c r="X67" s="92"/>
      <c r="Y67" s="92"/>
      <c r="Z67" s="92"/>
      <c r="AA67" s="92"/>
      <c r="AB67" s="92"/>
      <c r="AC67" s="92"/>
      <c r="AF67" s="97">
        <f>113/160</f>
        <v>0.70625000000000004</v>
      </c>
      <c r="AP67" s="96">
        <f>54*7</f>
        <v>378</v>
      </c>
      <c r="AQ67" s="96">
        <f t="shared" ref="AQ67:BW67" si="2">54*7</f>
        <v>378</v>
      </c>
      <c r="AR67" s="96">
        <f t="shared" si="2"/>
        <v>378</v>
      </c>
      <c r="AS67" s="96">
        <f t="shared" si="2"/>
        <v>378</v>
      </c>
      <c r="AT67" s="96">
        <f t="shared" si="2"/>
        <v>378</v>
      </c>
      <c r="AU67" s="96">
        <f t="shared" si="2"/>
        <v>378</v>
      </c>
      <c r="AV67" s="96">
        <f t="shared" si="2"/>
        <v>378</v>
      </c>
      <c r="AW67" s="96">
        <f t="shared" si="2"/>
        <v>378</v>
      </c>
      <c r="AX67" s="96">
        <f t="shared" si="2"/>
        <v>378</v>
      </c>
      <c r="AY67" s="96">
        <f t="shared" si="2"/>
        <v>378</v>
      </c>
      <c r="AZ67" s="96">
        <f t="shared" si="2"/>
        <v>378</v>
      </c>
      <c r="BA67" s="96">
        <f t="shared" si="2"/>
        <v>378</v>
      </c>
      <c r="BB67" s="96">
        <f t="shared" si="2"/>
        <v>378</v>
      </c>
      <c r="BC67" s="96">
        <f t="shared" si="2"/>
        <v>378</v>
      </c>
      <c r="BD67" s="96">
        <f t="shared" si="2"/>
        <v>378</v>
      </c>
      <c r="BE67" s="96">
        <f t="shared" si="2"/>
        <v>378</v>
      </c>
      <c r="BF67" s="96">
        <f t="shared" si="2"/>
        <v>378</v>
      </c>
      <c r="BG67" s="96">
        <f t="shared" si="2"/>
        <v>378</v>
      </c>
      <c r="BH67" s="96">
        <f t="shared" si="2"/>
        <v>378</v>
      </c>
      <c r="BI67" s="96">
        <f t="shared" si="2"/>
        <v>378</v>
      </c>
      <c r="BJ67" s="96">
        <f t="shared" si="2"/>
        <v>378</v>
      </c>
      <c r="BK67" s="96">
        <f t="shared" si="2"/>
        <v>378</v>
      </c>
      <c r="BL67" s="96">
        <f t="shared" si="2"/>
        <v>378</v>
      </c>
      <c r="BM67" s="96">
        <f t="shared" si="2"/>
        <v>378</v>
      </c>
      <c r="BN67" s="96">
        <f t="shared" si="2"/>
        <v>378</v>
      </c>
      <c r="BO67" s="96">
        <f t="shared" si="2"/>
        <v>378</v>
      </c>
      <c r="BP67" s="96">
        <f t="shared" si="2"/>
        <v>378</v>
      </c>
      <c r="BQ67" s="96">
        <f t="shared" si="2"/>
        <v>378</v>
      </c>
      <c r="BR67" s="96">
        <f t="shared" si="2"/>
        <v>378</v>
      </c>
      <c r="BS67" s="96">
        <f t="shared" si="2"/>
        <v>378</v>
      </c>
      <c r="BT67" s="96">
        <f t="shared" si="2"/>
        <v>378</v>
      </c>
      <c r="BU67" s="96">
        <f t="shared" si="2"/>
        <v>378</v>
      </c>
      <c r="BV67" s="96">
        <f t="shared" si="2"/>
        <v>378</v>
      </c>
      <c r="BW67" s="96">
        <f t="shared" si="2"/>
        <v>378</v>
      </c>
    </row>
    <row r="68" spans="1:80" s="1" customFormat="1" ht="24" customHeight="1" x14ac:dyDescent="0.25">
      <c r="C68" s="96">
        <f>7*54</f>
        <v>378</v>
      </c>
      <c r="D68" s="96">
        <f t="shared" ref="D68:E68" si="3">7*54</f>
        <v>378</v>
      </c>
      <c r="E68" s="96">
        <f t="shared" si="3"/>
        <v>378</v>
      </c>
      <c r="G68" s="1" t="s">
        <v>499</v>
      </c>
      <c r="I68" s="1" t="s">
        <v>499</v>
      </c>
      <c r="J68" s="3">
        <v>1</v>
      </c>
      <c r="K68" s="9" t="s">
        <v>492</v>
      </c>
      <c r="L68" s="9">
        <v>0</v>
      </c>
      <c r="M68" s="1">
        <v>48</v>
      </c>
      <c r="N68" s="1">
        <v>112</v>
      </c>
      <c r="S68" s="92"/>
      <c r="T68" s="92"/>
      <c r="U68" s="93"/>
      <c r="V68" s="92"/>
      <c r="W68" s="92"/>
      <c r="X68" s="92"/>
      <c r="Y68" s="92"/>
      <c r="Z68" s="92"/>
      <c r="AA68" s="92"/>
      <c r="AB68" s="92"/>
      <c r="AC68" s="92"/>
      <c r="AF68" s="94"/>
      <c r="AP68" s="100" t="s">
        <v>516</v>
      </c>
      <c r="BS68" s="6">
        <v>0</v>
      </c>
    </row>
    <row r="69" spans="1:80" s="1" customFormat="1" ht="24" customHeight="1" x14ac:dyDescent="0.25">
      <c r="C69" s="96" t="s">
        <v>517</v>
      </c>
      <c r="D69" s="96" t="s">
        <v>518</v>
      </c>
      <c r="E69" s="96" t="s">
        <v>519</v>
      </c>
      <c r="G69" s="1" t="s">
        <v>499</v>
      </c>
      <c r="I69" s="1" t="s">
        <v>499</v>
      </c>
      <c r="J69" s="9"/>
      <c r="L69" s="1">
        <f>SUM(L61:L68)</f>
        <v>67</v>
      </c>
      <c r="M69" s="91">
        <f>SUM(M61:M68)</f>
        <v>465</v>
      </c>
      <c r="N69" s="1">
        <f>SUM(N61:N68)</f>
        <v>268</v>
      </c>
      <c r="O69" s="1">
        <f>SUM(L69:N69)</f>
        <v>800</v>
      </c>
      <c r="P69" s="83" t="s">
        <v>493</v>
      </c>
      <c r="Q69" s="83" t="s">
        <v>494</v>
      </c>
      <c r="S69" s="92"/>
      <c r="T69" s="92"/>
      <c r="U69" s="93"/>
      <c r="V69" s="92"/>
      <c r="W69" s="92"/>
      <c r="X69" s="92"/>
      <c r="Y69" s="92"/>
      <c r="Z69" s="92"/>
      <c r="AA69" s="92"/>
      <c r="AB69" s="92"/>
      <c r="AC69" s="92"/>
      <c r="AF69" s="94"/>
      <c r="AP69" s="100">
        <f>4/378</f>
        <v>1.0582010582010581E-2</v>
      </c>
    </row>
    <row r="70" spans="1:80" s="1" customFormat="1" ht="24" customHeight="1" x14ac:dyDescent="0.25">
      <c r="C70" s="100">
        <f>53/378</f>
        <v>0.1402116402116402</v>
      </c>
      <c r="D70" s="100">
        <f>281/378</f>
        <v>0.74338624338624337</v>
      </c>
      <c r="E70" s="100">
        <f>44/378</f>
        <v>0.1164021164021164</v>
      </c>
      <c r="F70" s="101">
        <f>SUM(C70:E70)</f>
        <v>1</v>
      </c>
      <c r="G70" s="1" t="s">
        <v>499</v>
      </c>
      <c r="I70" s="1" t="s">
        <v>499</v>
      </c>
      <c r="J70" s="9"/>
      <c r="L70" s="9">
        <f>160*7</f>
        <v>1120</v>
      </c>
      <c r="M70" s="9">
        <f>160*7</f>
        <v>1120</v>
      </c>
      <c r="N70" s="9">
        <f>160*7</f>
        <v>1120</v>
      </c>
      <c r="O70"/>
      <c r="R70" s="92"/>
      <c r="S70" s="92"/>
      <c r="T70" s="93"/>
      <c r="U70" s="92"/>
      <c r="V70" s="92"/>
      <c r="W70" s="92"/>
      <c r="X70" s="92"/>
      <c r="Y70" s="92"/>
      <c r="Z70" s="92"/>
      <c r="AA70" s="92"/>
      <c r="AB70" s="92"/>
      <c r="AF70" s="94"/>
    </row>
    <row r="71" spans="1:80" s="1" customFormat="1" ht="24" customHeight="1" x14ac:dyDescent="0.25">
      <c r="C71" s="96" t="s">
        <v>520</v>
      </c>
      <c r="D71" s="96" t="s">
        <v>521</v>
      </c>
      <c r="E71" s="96" t="s">
        <v>502</v>
      </c>
      <c r="G71" s="1" t="s">
        <v>499</v>
      </c>
      <c r="I71" s="1" t="s">
        <v>499</v>
      </c>
      <c r="J71" s="9"/>
      <c r="L71" s="9"/>
      <c r="M71" s="9"/>
      <c r="N71" s="9"/>
      <c r="O71"/>
      <c r="R71" s="92"/>
      <c r="S71" s="92"/>
      <c r="T71" s="93"/>
      <c r="U71" s="92"/>
      <c r="V71" s="92"/>
      <c r="W71" s="92"/>
      <c r="X71" s="92"/>
      <c r="Y71" s="92"/>
      <c r="Z71" s="92"/>
      <c r="AA71" s="92"/>
      <c r="AB71" s="92"/>
      <c r="AF71" s="94"/>
    </row>
    <row r="72" spans="1:80" s="1" customFormat="1" ht="24" customHeight="1" x14ac:dyDescent="0.25">
      <c r="C72"/>
      <c r="D72"/>
      <c r="E72"/>
      <c r="I72" s="1" t="s">
        <v>499</v>
      </c>
      <c r="J72" s="9"/>
      <c r="L72" s="9"/>
      <c r="M72" s="9"/>
      <c r="N72" s="9"/>
      <c r="O72"/>
      <c r="R72" s="92"/>
      <c r="S72" s="92"/>
      <c r="T72" s="93"/>
      <c r="U72" s="92"/>
      <c r="V72" s="92"/>
      <c r="W72" s="92"/>
      <c r="X72" s="92"/>
      <c r="Y72" s="92"/>
      <c r="Z72" s="92"/>
      <c r="AA72" s="92"/>
      <c r="AB72" s="92"/>
      <c r="AF72" s="94"/>
    </row>
    <row r="73" spans="1:80" ht="24" customHeight="1" x14ac:dyDescent="0.25">
      <c r="A73" s="9"/>
      <c r="B73" s="9"/>
      <c r="C73" s="9"/>
      <c r="D73" s="9"/>
      <c r="F73" s="1"/>
      <c r="G73" s="1"/>
      <c r="H73" s="1"/>
      <c r="I73" s="1" t="s">
        <v>499</v>
      </c>
      <c r="J73" s="3">
        <v>1</v>
      </c>
      <c r="K73" s="9" t="s">
        <v>474</v>
      </c>
      <c r="L73" s="9">
        <v>7</v>
      </c>
      <c r="M73" s="83">
        <v>70</v>
      </c>
      <c r="N73" s="83">
        <v>83</v>
      </c>
      <c r="O73" s="83"/>
      <c r="P73" s="83" t="s">
        <v>475</v>
      </c>
      <c r="Q73" s="83" t="s">
        <v>476</v>
      </c>
      <c r="R73" s="9"/>
      <c r="S73" s="85"/>
      <c r="T73" s="85"/>
      <c r="U73" s="86"/>
      <c r="V73" s="85"/>
      <c r="W73" s="85"/>
      <c r="X73" s="85"/>
      <c r="Y73" s="85"/>
      <c r="Z73" s="85"/>
      <c r="AA73" s="85"/>
      <c r="AB73" s="85"/>
      <c r="AC73" s="87" t="s">
        <v>477</v>
      </c>
      <c r="AD73" s="88">
        <f>54/160</f>
        <v>0.33750000000000002</v>
      </c>
      <c r="AE73" s="9"/>
      <c r="AF73" s="89" t="s">
        <v>478</v>
      </c>
      <c r="AG73" s="9"/>
      <c r="AH73" s="9"/>
      <c r="AI73" s="9"/>
      <c r="AJ73" s="9"/>
      <c r="AK73" s="9"/>
      <c r="AL73" s="9"/>
      <c r="AM73" s="9"/>
      <c r="AN73" s="9"/>
      <c r="AO73" s="9"/>
      <c r="AP73" s="9"/>
      <c r="AQ73" s="9">
        <v>3</v>
      </c>
      <c r="AR73" s="9">
        <v>46</v>
      </c>
      <c r="AS73" s="9"/>
      <c r="AT73" s="9">
        <v>67</v>
      </c>
      <c r="AU73" s="9">
        <f>SUM(AQ73:AT73)</f>
        <v>116</v>
      </c>
      <c r="AV73" s="9"/>
      <c r="AW73" s="9"/>
      <c r="AX73" s="9"/>
      <c r="AY73" s="9"/>
      <c r="AZ73" s="9"/>
      <c r="BA73" s="9"/>
      <c r="BB73" s="9"/>
      <c r="BC73" s="9"/>
      <c r="BD73" s="9"/>
      <c r="BE73" s="9"/>
      <c r="BF73" s="9"/>
      <c r="BG73" s="9"/>
      <c r="BH73" s="9"/>
      <c r="BI73" s="9"/>
      <c r="BJ73" s="9"/>
      <c r="BK73" s="9"/>
      <c r="BL73" s="9"/>
      <c r="BM73" s="9"/>
      <c r="BN73" s="9"/>
      <c r="BO73" s="9"/>
      <c r="BP73" s="9"/>
      <c r="BQ73" s="9"/>
      <c r="BR73" s="9"/>
      <c r="BS73" s="6">
        <v>0</v>
      </c>
      <c r="BT73" s="9"/>
      <c r="BU73" s="9"/>
      <c r="BV73" s="9"/>
      <c r="BW73" s="9"/>
      <c r="BX73" s="9"/>
      <c r="BY73" s="9"/>
      <c r="BZ73" s="9"/>
      <c r="CA73" s="9"/>
      <c r="CB73" s="84" t="s">
        <v>479</v>
      </c>
    </row>
    <row r="74" spans="1:80" ht="24" customHeight="1" x14ac:dyDescent="0.25">
      <c r="A74" s="9"/>
      <c r="B74" s="9"/>
      <c r="C74" s="9"/>
      <c r="D74" s="9"/>
      <c r="F74" s="1"/>
      <c r="G74" s="1"/>
      <c r="H74" s="1"/>
      <c r="I74" s="1" t="s">
        <v>499</v>
      </c>
      <c r="J74" s="3">
        <v>1</v>
      </c>
      <c r="K74" s="9" t="s">
        <v>480</v>
      </c>
      <c r="L74" s="9">
        <v>12</v>
      </c>
      <c r="M74" s="83">
        <v>29</v>
      </c>
      <c r="N74" s="83">
        <v>119</v>
      </c>
      <c r="O74" s="83"/>
      <c r="P74" s="83" t="s">
        <v>481</v>
      </c>
      <c r="Q74" s="83" t="s">
        <v>482</v>
      </c>
      <c r="R74" s="9"/>
      <c r="S74" s="85"/>
      <c r="T74" s="85"/>
      <c r="U74" s="86"/>
      <c r="V74" s="85"/>
      <c r="W74" s="85"/>
      <c r="X74" s="85"/>
      <c r="Y74" s="85"/>
      <c r="Z74" s="85"/>
      <c r="AA74" s="85"/>
      <c r="AB74" s="85"/>
      <c r="AC74" s="87" t="s">
        <v>483</v>
      </c>
      <c r="AD74" s="88">
        <f>54/113</f>
        <v>0.47787610619469029</v>
      </c>
      <c r="AE74" s="9"/>
      <c r="AF74" s="89">
        <f>113+47</f>
        <v>160</v>
      </c>
      <c r="AG74" s="9"/>
      <c r="AH74" s="9"/>
      <c r="AI74" s="9"/>
      <c r="AJ74" s="9"/>
      <c r="AK74" s="9"/>
      <c r="AL74" s="9"/>
      <c r="AM74" s="9"/>
      <c r="AN74" s="9"/>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6">
        <v>0</v>
      </c>
      <c r="BT74" s="10"/>
      <c r="BU74" s="10"/>
      <c r="BV74" s="10"/>
      <c r="BW74" s="10"/>
      <c r="BX74" s="9"/>
      <c r="BY74" s="9"/>
      <c r="BZ74" s="9"/>
      <c r="CA74" s="10"/>
      <c r="CB74" s="84">
        <f>160*7</f>
        <v>1120</v>
      </c>
    </row>
    <row r="75" spans="1:80" ht="24" customHeight="1" x14ac:dyDescent="0.25">
      <c r="A75" s="9"/>
      <c r="B75" s="10"/>
      <c r="C75" s="9"/>
      <c r="D75" s="10"/>
      <c r="F75" s="1"/>
      <c r="G75" s="1"/>
      <c r="H75" s="1"/>
      <c r="I75" s="1"/>
      <c r="J75" s="9"/>
      <c r="K75" s="10"/>
      <c r="L75" s="10"/>
      <c r="M75" s="10"/>
      <c r="N75" s="10"/>
      <c r="O75" s="10"/>
      <c r="P75" s="10"/>
      <c r="Q75" s="10"/>
      <c r="R75" s="11"/>
      <c r="S75" s="11"/>
      <c r="T75" s="13"/>
      <c r="U75" s="11">
        <f>SUM(R1:R74)</f>
        <v>54</v>
      </c>
      <c r="V75" s="11"/>
      <c r="W75" s="11"/>
      <c r="X75" s="11"/>
      <c r="Y75" s="11"/>
      <c r="Z75" s="11"/>
      <c r="AA75" s="11"/>
      <c r="AB75" s="11"/>
      <c r="AC75" s="10">
        <f>SUM(Z1:Z74)</f>
        <v>108</v>
      </c>
      <c r="AD75" s="10">
        <f>SUM(AA1:AA74)</f>
        <v>1</v>
      </c>
      <c r="AE75" s="10">
        <f>SUM(AB1:AB74)</f>
        <v>54</v>
      </c>
      <c r="AF75" s="14">
        <f>SUM(AC1:AC74)</f>
        <v>0</v>
      </c>
      <c r="AG75" s="10">
        <f>SUM(AD1:AD74)</f>
        <v>52.815376106194691</v>
      </c>
      <c r="AH75" s="10"/>
      <c r="AI75" s="10"/>
      <c r="AJ75" s="15"/>
      <c r="AK75" s="15"/>
      <c r="AL75" s="10"/>
      <c r="AM75" s="10"/>
      <c r="AN75" s="9"/>
      <c r="AO75" s="10" t="s">
        <v>35</v>
      </c>
      <c r="AP75" s="9">
        <f>SUM(AM1:AM74)</f>
        <v>8</v>
      </c>
      <c r="AQ75" s="9">
        <f>SUM(AN1:AN74)</f>
        <v>88</v>
      </c>
      <c r="AR75" s="83">
        <f>SUM(AO1:AO74)</f>
        <v>6</v>
      </c>
      <c r="AS75" s="83"/>
      <c r="AT75" s="9">
        <f>SUM(AQ1:AQ74)</f>
        <v>381.81481481481484</v>
      </c>
      <c r="AU75" s="9">
        <f>SUM(AR1:AR74)</f>
        <v>502.11111111111109</v>
      </c>
      <c r="AV75" s="83">
        <f>SUM(AS1:AS74)</f>
        <v>431</v>
      </c>
      <c r="AW75" s="83">
        <f>SUM(AT1:AT74)</f>
        <v>518</v>
      </c>
      <c r="AX75" s="83"/>
      <c r="AY75" s="9">
        <v>0</v>
      </c>
      <c r="AZ75" s="9">
        <f>SUM(AW1:AW74)</f>
        <v>515.35185185185185</v>
      </c>
      <c r="BA75" s="9">
        <f>SUM(AX1:AX74)</f>
        <v>415</v>
      </c>
      <c r="BB75" s="9">
        <f>SUM(AY1:AY74)</f>
        <v>436</v>
      </c>
      <c r="BC75" s="9"/>
      <c r="BD75" s="6">
        <v>0</v>
      </c>
      <c r="BE75" s="9">
        <f>SUM(BB1:BB74)</f>
        <v>452.35185185185185</v>
      </c>
      <c r="BF75" s="83">
        <f>SUM(BC1:BC74)</f>
        <v>457</v>
      </c>
      <c r="BG75" s="83">
        <f>SUM(BD1:BD74)</f>
        <v>439</v>
      </c>
      <c r="BH75" s="83"/>
      <c r="BI75" s="9">
        <v>0</v>
      </c>
      <c r="BJ75" s="9">
        <f>SUM(BG1:BG74)</f>
        <v>439.12962962962962</v>
      </c>
      <c r="BK75" s="9">
        <f>SUM(BH1:BH74)</f>
        <v>483</v>
      </c>
      <c r="BL75" s="9">
        <f>SUM(BI1:BI74)</f>
        <v>434</v>
      </c>
      <c r="BM75" s="9">
        <v>0</v>
      </c>
      <c r="BN75" s="9">
        <f>SUM(BK1:BK74)</f>
        <v>432.96296296296293</v>
      </c>
      <c r="BO75" s="9">
        <f>SUM(BL1:BL74)</f>
        <v>542.07407407407413</v>
      </c>
      <c r="BP75" s="9">
        <f>SUM(BM1:BM74)</f>
        <v>433</v>
      </c>
      <c r="BQ75" s="9"/>
      <c r="BR75" s="6">
        <v>0</v>
      </c>
      <c r="BS75" s="9">
        <f>SUM(BP1:BP74)</f>
        <v>432</v>
      </c>
      <c r="BT75" s="9">
        <f>SUM(BQ1:BQ74)</f>
        <v>475</v>
      </c>
      <c r="BU75" s="9">
        <f>SUM(BR1:BR74)</f>
        <v>438</v>
      </c>
      <c r="BV75" s="83">
        <f>SUM(AP75:BU75)</f>
        <v>8758.7962962962956</v>
      </c>
      <c r="BW75" s="84">
        <f>SUM(BT1:BT74)</f>
        <v>486.88888888888891</v>
      </c>
      <c r="BX75" s="9" t="s">
        <v>467</v>
      </c>
      <c r="BY75" s="9"/>
      <c r="BZ75" s="9"/>
      <c r="CA75" s="9">
        <f>SUM(BX1:BX74)</f>
        <v>418</v>
      </c>
      <c r="CB75" s="9"/>
    </row>
    <row r="76" spans="1:80" ht="24" customHeight="1" x14ac:dyDescent="0.25">
      <c r="B76" s="3"/>
      <c r="D76" s="3"/>
      <c r="F76" s="1"/>
      <c r="G76" s="1"/>
      <c r="H76" s="1"/>
      <c r="I76" s="1"/>
      <c r="J76" s="3"/>
      <c r="K76" s="3"/>
      <c r="L76" s="3"/>
      <c r="M76" s="3"/>
      <c r="N76" s="3"/>
      <c r="O76" s="3"/>
      <c r="P76" s="3"/>
      <c r="Q76" s="3"/>
      <c r="R76" s="92"/>
      <c r="S76" s="92"/>
      <c r="T76" s="93"/>
      <c r="U76" s="92"/>
      <c r="V76" s="92"/>
      <c r="W76" s="92"/>
      <c r="X76" s="92"/>
      <c r="Y76" s="92"/>
      <c r="Z76" s="92"/>
      <c r="AA76" s="92"/>
      <c r="AB76" s="92"/>
      <c r="AC76" s="3"/>
      <c r="AD76" s="3"/>
      <c r="AE76" s="3"/>
      <c r="AF76" s="99"/>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W76" s="3"/>
    </row>
    <row r="77" spans="1:80" ht="24" customHeight="1" x14ac:dyDescent="0.25">
      <c r="B77" s="3"/>
      <c r="D77" s="3"/>
      <c r="F77" s="1"/>
      <c r="G77" s="1"/>
      <c r="H77" s="1"/>
      <c r="I77" s="1"/>
      <c r="J77" s="3"/>
      <c r="K77" s="3"/>
      <c r="L77" s="3"/>
      <c r="M77" s="3"/>
      <c r="N77" s="3"/>
      <c r="O77" s="3"/>
      <c r="P77" s="3"/>
      <c r="Q77" s="3"/>
      <c r="R77" s="92"/>
      <c r="S77" s="92"/>
      <c r="T77" s="93"/>
      <c r="U77" s="92"/>
      <c r="V77" s="92"/>
      <c r="W77" s="92"/>
      <c r="X77" s="92"/>
      <c r="Y77" s="92"/>
      <c r="Z77" s="92"/>
      <c r="AA77" s="92"/>
      <c r="AB77" s="92"/>
      <c r="AC77" s="3"/>
      <c r="AD77" s="3"/>
      <c r="AE77" s="3"/>
      <c r="AF77" s="99"/>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W77" s="3"/>
    </row>
    <row r="78" spans="1:80" ht="24" customHeight="1" x14ac:dyDescent="0.25">
      <c r="B78" s="3"/>
      <c r="D78" s="3"/>
      <c r="F78" s="1"/>
      <c r="G78" s="3"/>
      <c r="H78" s="3"/>
      <c r="I78" s="3"/>
      <c r="J78" s="3"/>
      <c r="K78" s="3"/>
      <c r="L78" s="3"/>
      <c r="M78" s="3"/>
      <c r="N78" s="3"/>
      <c r="O78" s="92"/>
      <c r="P78" s="92"/>
      <c r="Q78" s="93"/>
      <c r="R78" s="92"/>
      <c r="S78" s="92"/>
      <c r="T78" s="92"/>
      <c r="U78" s="92"/>
      <c r="V78" s="92"/>
      <c r="W78" s="92"/>
      <c r="X78" s="92"/>
      <c r="Y78" s="92"/>
      <c r="Z78" s="3"/>
      <c r="AA78" s="3"/>
      <c r="AB78" s="3"/>
      <c r="AC78" s="99"/>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W78" s="3"/>
    </row>
    <row r="79" spans="1:80" ht="24" customHeight="1" x14ac:dyDescent="0.25">
      <c r="B79" s="3"/>
      <c r="D79" s="3"/>
      <c r="F79" s="1"/>
      <c r="G79" s="3"/>
      <c r="H79" s="3"/>
      <c r="I79" s="3"/>
      <c r="J79" s="3"/>
      <c r="K79" s="3"/>
      <c r="L79" s="3"/>
      <c r="M79" s="3"/>
      <c r="N79" s="3"/>
      <c r="O79" s="92"/>
      <c r="P79" s="92"/>
      <c r="Q79" s="93"/>
      <c r="R79" s="92"/>
      <c r="S79" s="92"/>
      <c r="T79" s="92"/>
      <c r="U79" s="92"/>
      <c r="V79" s="92"/>
      <c r="W79" s="92"/>
      <c r="X79" s="92"/>
      <c r="Y79" s="92"/>
      <c r="Z79" s="3"/>
      <c r="AA79" s="3"/>
      <c r="AB79" s="3"/>
      <c r="AC79" s="99"/>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W79" s="3"/>
    </row>
    <row r="80" spans="1:80" ht="24" customHeight="1" x14ac:dyDescent="0.25">
      <c r="B80" s="3"/>
      <c r="D80" s="3"/>
      <c r="F80" s="1"/>
      <c r="G80" s="3"/>
      <c r="H80" s="3"/>
      <c r="I80" s="3"/>
      <c r="J80" s="3"/>
      <c r="K80" s="3"/>
      <c r="L80" s="3"/>
      <c r="M80" s="3"/>
      <c r="N80" s="3"/>
      <c r="O80" s="92"/>
      <c r="P80" s="92"/>
      <c r="Q80" s="93"/>
      <c r="R80" s="92"/>
      <c r="S80" s="92"/>
      <c r="T80" s="92"/>
      <c r="U80" s="92"/>
      <c r="V80" s="92"/>
      <c r="W80" s="92"/>
      <c r="X80" s="92"/>
      <c r="Y80" s="92"/>
      <c r="Z80" s="3"/>
      <c r="AA80" s="3"/>
      <c r="AB80" s="3"/>
      <c r="AC80" s="99"/>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W80" s="3"/>
    </row>
    <row r="81" spans="2:75" ht="24" customHeight="1" x14ac:dyDescent="0.25">
      <c r="B81" s="3"/>
      <c r="D81" s="3"/>
      <c r="F81" s="1"/>
      <c r="G81" s="3"/>
      <c r="H81" s="3"/>
      <c r="I81" s="3"/>
      <c r="J81" s="3"/>
      <c r="K81" s="3"/>
      <c r="L81" s="3"/>
      <c r="M81" s="3"/>
      <c r="N81" s="3"/>
      <c r="O81" s="92"/>
      <c r="P81" s="92"/>
      <c r="Q81" s="93"/>
      <c r="R81" s="92"/>
      <c r="S81" s="92"/>
      <c r="T81" s="92"/>
      <c r="U81" s="92"/>
      <c r="V81" s="92"/>
      <c r="W81" s="92"/>
      <c r="X81" s="92"/>
      <c r="Y81" s="92"/>
      <c r="Z81" s="3"/>
      <c r="AA81" s="3"/>
      <c r="AB81" s="3"/>
      <c r="AC81" s="99"/>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W81" s="3"/>
    </row>
    <row r="82" spans="2:75" ht="24" customHeight="1" x14ac:dyDescent="0.25">
      <c r="B82" s="3"/>
      <c r="D82" s="3"/>
      <c r="F82" s="1"/>
      <c r="G82" s="3"/>
      <c r="H82" s="3"/>
      <c r="I82" s="3"/>
      <c r="J82" s="3"/>
      <c r="K82" s="3"/>
      <c r="L82" s="3"/>
      <c r="M82" s="3"/>
      <c r="N82" s="3"/>
      <c r="O82" s="92"/>
      <c r="P82" s="92"/>
      <c r="Q82" s="93"/>
      <c r="R82" s="92"/>
      <c r="S82" s="92"/>
      <c r="T82" s="92"/>
      <c r="U82" s="92"/>
      <c r="V82" s="92"/>
      <c r="W82" s="92"/>
      <c r="X82" s="92"/>
      <c r="Y82" s="92"/>
      <c r="Z82" s="3"/>
      <c r="AA82" s="3"/>
      <c r="AB82" s="3"/>
      <c r="AC82" s="99"/>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W82" s="3"/>
    </row>
    <row r="83" spans="2:75" ht="24" customHeight="1" x14ac:dyDescent="0.25">
      <c r="B83" s="3"/>
      <c r="D83" s="3"/>
      <c r="F83" s="1"/>
      <c r="G83" s="3"/>
      <c r="H83" s="3"/>
      <c r="I83" s="3"/>
      <c r="J83" s="3"/>
      <c r="K83" s="3"/>
      <c r="L83" s="3"/>
      <c r="M83" s="3"/>
      <c r="N83" s="3"/>
      <c r="O83" s="92"/>
      <c r="P83" s="92"/>
      <c r="Q83" s="93"/>
      <c r="R83" s="92"/>
      <c r="S83" s="92"/>
      <c r="T83" s="92"/>
      <c r="U83" s="92"/>
      <c r="V83" s="92"/>
      <c r="W83" s="92"/>
      <c r="X83" s="92"/>
      <c r="Y83" s="92"/>
      <c r="Z83" s="3"/>
      <c r="AA83" s="3"/>
      <c r="AB83" s="3"/>
      <c r="AC83" s="99"/>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W83" s="3"/>
    </row>
    <row r="84" spans="2:75" ht="24" customHeight="1" x14ac:dyDescent="0.25">
      <c r="B84" s="3"/>
      <c r="D84" s="3"/>
      <c r="F84" s="1"/>
      <c r="G84" s="3"/>
      <c r="H84" s="3"/>
      <c r="I84" s="3"/>
      <c r="J84" s="3"/>
      <c r="K84" s="3"/>
      <c r="L84" s="3"/>
      <c r="M84" s="3"/>
      <c r="N84" s="3"/>
      <c r="O84" s="92"/>
      <c r="P84" s="92"/>
      <c r="Q84" s="93"/>
      <c r="R84" s="92"/>
      <c r="S84" s="92"/>
      <c r="T84" s="92"/>
      <c r="U84" s="92"/>
      <c r="V84" s="92"/>
      <c r="W84" s="92"/>
      <c r="X84" s="92"/>
      <c r="Y84" s="92"/>
      <c r="Z84" s="3"/>
      <c r="AA84" s="3"/>
      <c r="AB84" s="3"/>
      <c r="AC84" s="99"/>
      <c r="AD84" s="3"/>
      <c r="AE84" s="3"/>
      <c r="AF84" s="3"/>
      <c r="AG84" s="3"/>
      <c r="AH84" s="3"/>
      <c r="AI84" s="3"/>
      <c r="AJ84" s="3"/>
    </row>
    <row r="85" spans="2:75" ht="24" customHeight="1" x14ac:dyDescent="0.25">
      <c r="B85" s="3"/>
      <c r="D85" s="3"/>
      <c r="F85" s="1"/>
      <c r="G85" s="3"/>
      <c r="H85" s="3"/>
      <c r="I85" s="3"/>
      <c r="J85" s="3"/>
      <c r="K85" s="3"/>
      <c r="L85" s="3"/>
      <c r="M85" s="3"/>
      <c r="N85" s="3"/>
      <c r="O85" s="92"/>
      <c r="P85" s="92"/>
      <c r="Q85" s="93"/>
      <c r="R85" s="92"/>
      <c r="S85" s="92"/>
      <c r="T85" s="92"/>
      <c r="U85" s="92"/>
      <c r="V85" s="92"/>
      <c r="W85" s="92"/>
      <c r="X85" s="92"/>
      <c r="Y85" s="92"/>
      <c r="Z85" s="3"/>
      <c r="AA85" s="3"/>
      <c r="AB85" s="3"/>
      <c r="AC85" s="99"/>
      <c r="AD85" s="3"/>
      <c r="AE85" s="3"/>
      <c r="AF85" s="3"/>
      <c r="AG85" s="3"/>
      <c r="AH85" s="3"/>
      <c r="AI85" s="3"/>
      <c r="AJ85" s="3"/>
    </row>
    <row r="86" spans="2:75" ht="24" customHeight="1" x14ac:dyDescent="0.25">
      <c r="D86" s="15"/>
      <c r="F86" s="1"/>
      <c r="G86" s="3"/>
    </row>
    <row r="87" spans="2:75" ht="24" customHeight="1" x14ac:dyDescent="0.25">
      <c r="D87" s="15"/>
      <c r="F87" s="1"/>
      <c r="G87" s="3"/>
    </row>
    <row r="88" spans="2:75" ht="24" customHeight="1" x14ac:dyDescent="0.25">
      <c r="D88" s="15"/>
      <c r="F88" s="1"/>
      <c r="G88" s="3"/>
    </row>
    <row r="89" spans="2:75" ht="24" customHeight="1" x14ac:dyDescent="0.25">
      <c r="D89" s="10"/>
      <c r="F89" s="1"/>
      <c r="G89" s="3"/>
      <c r="AF89" s="10" t="s">
        <v>496</v>
      </c>
    </row>
    <row r="90" spans="2:75" ht="24" customHeight="1" x14ac:dyDescent="0.25">
      <c r="D90" s="10"/>
      <c r="F90" s="1"/>
      <c r="G90" s="3"/>
      <c r="AF90" s="10" t="s">
        <v>497</v>
      </c>
    </row>
    <row r="91" spans="2:75" ht="24" customHeight="1" x14ac:dyDescent="0.25">
      <c r="D91" s="10"/>
      <c r="F91" s="1"/>
      <c r="G91" s="3"/>
    </row>
    <row r="92" spans="2:75" ht="24" customHeight="1" x14ac:dyDescent="0.25">
      <c r="D92" s="10"/>
      <c r="F92" s="1"/>
      <c r="G92" s="3"/>
      <c r="AF92" s="6"/>
    </row>
    <row r="93" spans="2:75" ht="24" customHeight="1" x14ac:dyDescent="0.25">
      <c r="D93" s="10"/>
      <c r="F93" s="1"/>
      <c r="G93" s="3"/>
    </row>
    <row r="94" spans="2:75" ht="24" customHeight="1" x14ac:dyDescent="0.25">
      <c r="D94" s="10"/>
      <c r="F94" s="1"/>
      <c r="G94" s="3"/>
    </row>
    <row r="95" spans="2:75" x14ac:dyDescent="0.25">
      <c r="F95" s="1"/>
      <c r="G95" s="3"/>
    </row>
    <row r="96" spans="2:75" x14ac:dyDescent="0.25">
      <c r="F96" s="1"/>
      <c r="G96" s="3"/>
    </row>
    <row r="97" spans="6:7" x14ac:dyDescent="0.25">
      <c r="F97" s="1"/>
      <c r="G97" s="3"/>
    </row>
    <row r="98" spans="6:7" x14ac:dyDescent="0.25">
      <c r="F98" s="1"/>
      <c r="G98" s="3"/>
    </row>
    <row r="99" spans="6:7" x14ac:dyDescent="0.25">
      <c r="F99" s="1"/>
      <c r="G99" s="3"/>
    </row>
    <row r="100" spans="6:7" x14ac:dyDescent="0.25">
      <c r="F100" s="1"/>
      <c r="G100" s="3"/>
    </row>
    <row r="101" spans="6:7" x14ac:dyDescent="0.25">
      <c r="F101" s="1"/>
      <c r="G101" s="3"/>
    </row>
    <row r="102" spans="6:7" x14ac:dyDescent="0.25">
      <c r="F102" s="1"/>
      <c r="G102" s="3"/>
    </row>
    <row r="103" spans="6:7" x14ac:dyDescent="0.25">
      <c r="F103" s="1"/>
      <c r="G103" s="3"/>
    </row>
    <row r="104" spans="6:7" x14ac:dyDescent="0.25">
      <c r="F104" s="1"/>
      <c r="G104" s="3"/>
    </row>
    <row r="105" spans="6:7" x14ac:dyDescent="0.25">
      <c r="F105" s="1"/>
      <c r="G105" s="3"/>
    </row>
    <row r="106" spans="6:7" x14ac:dyDescent="0.25">
      <c r="F106" s="1"/>
      <c r="G106" s="3"/>
    </row>
    <row r="107" spans="6:7" x14ac:dyDescent="0.25">
      <c r="F107" s="1"/>
      <c r="G107" s="3"/>
    </row>
    <row r="108" spans="6:7" x14ac:dyDescent="0.25">
      <c r="F108" s="1"/>
      <c r="G108" s="3"/>
    </row>
    <row r="109" spans="6:7" x14ac:dyDescent="0.25">
      <c r="F109" s="1"/>
      <c r="G109" s="3"/>
    </row>
    <row r="110" spans="6:7" x14ac:dyDescent="0.25">
      <c r="F110" s="1"/>
      <c r="G110" s="3"/>
    </row>
    <row r="111" spans="6:7" x14ac:dyDescent="0.25">
      <c r="F111" s="1"/>
      <c r="G111" s="3"/>
    </row>
    <row r="112" spans="6:7" x14ac:dyDescent="0.25">
      <c r="F112" s="1"/>
      <c r="G112" s="3"/>
    </row>
    <row r="113" spans="6:7" x14ac:dyDescent="0.25">
      <c r="F113" s="1"/>
      <c r="G113" s="3"/>
    </row>
    <row r="114" spans="6:7" x14ac:dyDescent="0.25">
      <c r="F114" s="1"/>
      <c r="G114" s="3"/>
    </row>
    <row r="115" spans="6:7" x14ac:dyDescent="0.25">
      <c r="F115" s="1"/>
      <c r="G115" s="3"/>
    </row>
    <row r="116" spans="6:7" x14ac:dyDescent="0.25">
      <c r="F116" s="1"/>
      <c r="G116" s="3"/>
    </row>
    <row r="117" spans="6:7" x14ac:dyDescent="0.25">
      <c r="F117" s="1"/>
      <c r="G117" s="3"/>
    </row>
    <row r="118" spans="6:7" x14ac:dyDescent="0.25">
      <c r="F118" s="1"/>
      <c r="G118" s="3"/>
    </row>
    <row r="119" spans="6:7" x14ac:dyDescent="0.25">
      <c r="F119" s="1"/>
      <c r="G119" s="3"/>
    </row>
    <row r="120" spans="6:7" x14ac:dyDescent="0.25">
      <c r="F120" s="1"/>
      <c r="G120" s="3"/>
    </row>
    <row r="121" spans="6:7" x14ac:dyDescent="0.25">
      <c r="F121" s="1"/>
      <c r="G121" s="3"/>
    </row>
    <row r="122" spans="6:7" x14ac:dyDescent="0.25">
      <c r="F122" s="1"/>
      <c r="G122" s="3"/>
    </row>
    <row r="123" spans="6:7" x14ac:dyDescent="0.25">
      <c r="F123" s="1"/>
      <c r="G123" s="3"/>
    </row>
    <row r="124" spans="6:7" x14ac:dyDescent="0.25">
      <c r="F124" s="1"/>
      <c r="G124" s="3"/>
    </row>
    <row r="125" spans="6:7" x14ac:dyDescent="0.25">
      <c r="F125" s="1"/>
      <c r="G125" s="3"/>
    </row>
    <row r="126" spans="6:7" x14ac:dyDescent="0.25">
      <c r="F126" s="1"/>
      <c r="G126" s="3"/>
    </row>
    <row r="127" spans="6:7" x14ac:dyDescent="0.25">
      <c r="F127" s="1"/>
      <c r="G127" s="3"/>
    </row>
    <row r="128" spans="6:7" x14ac:dyDescent="0.25">
      <c r="F128" s="1"/>
      <c r="G128" s="3"/>
    </row>
    <row r="129" spans="6:7" x14ac:dyDescent="0.25">
      <c r="F129" s="1"/>
      <c r="G129" s="3"/>
    </row>
    <row r="130" spans="6:7" x14ac:dyDescent="0.25">
      <c r="F130" s="1"/>
      <c r="G130" s="3"/>
    </row>
    <row r="131" spans="6:7" x14ac:dyDescent="0.25">
      <c r="F131" s="1"/>
      <c r="G131" s="3"/>
    </row>
    <row r="132" spans="6:7" x14ac:dyDescent="0.25">
      <c r="F132" s="1"/>
      <c r="G132" s="3"/>
    </row>
    <row r="133" spans="6:7" x14ac:dyDescent="0.25">
      <c r="F133" s="1"/>
      <c r="G133" s="3"/>
    </row>
    <row r="134" spans="6:7" x14ac:dyDescent="0.25">
      <c r="F134" s="1"/>
      <c r="G134" s="3"/>
    </row>
    <row r="135" spans="6:7" x14ac:dyDescent="0.25">
      <c r="F135" s="1"/>
      <c r="G135" s="3"/>
    </row>
    <row r="136" spans="6:7" x14ac:dyDescent="0.25">
      <c r="F136" s="1"/>
      <c r="G136" s="3"/>
    </row>
    <row r="137" spans="6:7" x14ac:dyDescent="0.25">
      <c r="F137" s="1"/>
      <c r="G137" s="3"/>
    </row>
    <row r="138" spans="6:7" x14ac:dyDescent="0.25">
      <c r="F138" s="1"/>
      <c r="G138" s="3"/>
    </row>
    <row r="139" spans="6:7" x14ac:dyDescent="0.25">
      <c r="F139" s="1"/>
      <c r="G139" s="3"/>
    </row>
    <row r="140" spans="6:7" x14ac:dyDescent="0.25">
      <c r="F140" s="1"/>
      <c r="G140" s="3"/>
    </row>
    <row r="141" spans="6:7" x14ac:dyDescent="0.25">
      <c r="F141" s="1"/>
    </row>
  </sheetData>
  <hyperlinks>
    <hyperlink ref="AK4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88"/>
  <sheetViews>
    <sheetView topLeftCell="L1" workbookViewId="0">
      <selection activeCell="S2" sqref="S2:T2"/>
    </sheetView>
  </sheetViews>
  <sheetFormatPr defaultColWidth="7.25" defaultRowHeight="15" x14ac:dyDescent="0.25"/>
  <cols>
    <col min="1" max="1" width="21.875" style="3" bestFit="1" customWidth="1"/>
    <col min="2" max="2" width="24.625" style="6" customWidth="1"/>
    <col min="3" max="3" width="7.25" style="3"/>
    <col min="4" max="4" width="16.75" style="6" customWidth="1"/>
    <col min="5" max="5" width="10.875" style="1" customWidth="1"/>
    <col min="6" max="6" width="10.875" style="8" customWidth="1"/>
    <col min="7" max="7" width="18.25" style="9" customWidth="1"/>
    <col min="8" max="8" width="25.125" style="6" customWidth="1"/>
    <col min="9" max="9" width="15.625" style="6" customWidth="1"/>
    <col min="10" max="10" width="12.25" style="6" customWidth="1"/>
    <col min="11" max="11" width="12.875" style="6" customWidth="1"/>
    <col min="12" max="12" width="10.375" style="6" customWidth="1"/>
    <col min="13" max="13" width="10" style="6" customWidth="1"/>
    <col min="14" max="14" width="8.25" style="6" customWidth="1"/>
    <col min="15" max="16" width="6.75" style="32" customWidth="1"/>
    <col min="17" max="17" width="6.75" style="19" customWidth="1"/>
    <col min="18" max="18" width="9.125" style="32" customWidth="1"/>
    <col min="19" max="20" width="11.375" style="32" customWidth="1"/>
    <col min="21" max="21" width="10.875" style="32" customWidth="1"/>
    <col min="22" max="22" width="11" style="32" customWidth="1"/>
    <col min="23" max="25" width="20" style="32" customWidth="1"/>
    <col min="26" max="26" width="18.625" style="6" customWidth="1"/>
    <col min="27" max="28" width="14.75" style="6" customWidth="1"/>
    <col min="29" max="29" width="11.125" style="20" customWidth="1"/>
    <col min="30" max="30" width="15.625" style="6" customWidth="1"/>
    <col min="31" max="31" width="5.25" style="6" customWidth="1"/>
    <col min="32" max="32" width="12.625" style="10" customWidth="1"/>
    <col min="33" max="33" width="31.625" style="7" customWidth="1"/>
    <col min="34" max="34" width="5.75" style="7" customWidth="1"/>
    <col min="35" max="35" width="10.875" style="6" customWidth="1"/>
    <col min="36" max="36" width="14.25" style="6" customWidth="1"/>
    <col min="37" max="37" width="8.375" style="6" bestFit="1" customWidth="1"/>
    <col min="38" max="38" width="33" style="6" customWidth="1"/>
    <col min="39" max="39" width="7.75" style="6" customWidth="1"/>
    <col min="40" max="40" width="6.625" style="6" customWidth="1"/>
    <col min="41" max="42" width="14.125" style="6" customWidth="1"/>
    <col min="43" max="43" width="20" style="6" customWidth="1"/>
    <col min="44" max="45" width="6.875" style="6" customWidth="1"/>
    <col min="46" max="46" width="7.875" style="6" customWidth="1"/>
    <col min="47" max="47" width="9" style="6" customWidth="1"/>
    <col min="48" max="48" width="11.875" style="6" customWidth="1"/>
    <col min="49" max="50" width="6.875" style="6" customWidth="1"/>
    <col min="51" max="52" width="7.875" style="6" customWidth="1"/>
    <col min="53" max="53" width="13.375" style="6" customWidth="1"/>
    <col min="54" max="54" width="6.875" style="6" customWidth="1"/>
    <col min="55" max="57" width="7.875" style="6" customWidth="1"/>
    <col min="58" max="58" width="17.875" style="6" customWidth="1"/>
    <col min="59" max="62" width="7.75" style="6" customWidth="1"/>
    <col min="63" max="63" width="18.375" style="6" customWidth="1"/>
    <col min="64" max="67" width="7.75" style="6" customWidth="1"/>
    <col min="68" max="68" width="12.375" style="6" customWidth="1"/>
    <col min="69" max="71" width="7.75" style="6" customWidth="1"/>
    <col min="72" max="73" width="23.625" style="6" customWidth="1"/>
    <col min="74" max="75" width="7.75" style="6" customWidth="1"/>
    <col min="76" max="76" width="8.25" style="3" customWidth="1"/>
    <col min="77" max="77" width="7.125" style="3" customWidth="1"/>
    <col min="78" max="78" width="7.25" style="3"/>
    <col min="79" max="79" width="7.25" style="6"/>
    <col min="80" max="80" width="7" style="3" customWidth="1"/>
    <col min="81" max="81" width="27.875" style="3" bestFit="1" customWidth="1"/>
    <col min="82" max="16384" width="7.25" style="3"/>
  </cols>
  <sheetData>
    <row r="1" spans="1:81" ht="43.5" customHeight="1" x14ac:dyDescent="0.25">
      <c r="A1" s="1"/>
      <c r="B1" s="6" t="s">
        <v>30</v>
      </c>
      <c r="D1" s="7" t="s">
        <v>31</v>
      </c>
      <c r="E1" s="1" t="s">
        <v>32</v>
      </c>
      <c r="F1" s="8" t="s">
        <v>33</v>
      </c>
      <c r="G1" s="9" t="s">
        <v>34</v>
      </c>
      <c r="H1" s="10" t="s">
        <v>35</v>
      </c>
      <c r="I1" s="10" t="s">
        <v>36</v>
      </c>
      <c r="J1" s="10" t="s">
        <v>37</v>
      </c>
      <c r="K1" s="10" t="s">
        <v>38</v>
      </c>
      <c r="L1" s="10" t="s">
        <v>39</v>
      </c>
      <c r="M1" s="10" t="s">
        <v>40</v>
      </c>
      <c r="N1" s="10" t="s">
        <v>41</v>
      </c>
      <c r="O1" s="11" t="s">
        <v>42</v>
      </c>
      <c r="P1" s="12" t="s">
        <v>43</v>
      </c>
      <c r="Q1" s="13"/>
      <c r="R1" s="11" t="s">
        <v>44</v>
      </c>
      <c r="S1" s="11" t="s">
        <v>45</v>
      </c>
      <c r="T1" s="11" t="s">
        <v>46</v>
      </c>
      <c r="U1" s="11" t="s">
        <v>47</v>
      </c>
      <c r="V1" s="11" t="s">
        <v>48</v>
      </c>
      <c r="W1" s="11" t="s">
        <v>49</v>
      </c>
      <c r="X1" s="11" t="s">
        <v>50</v>
      </c>
      <c r="Y1" s="11" t="s">
        <v>51</v>
      </c>
      <c r="Z1" s="10" t="s">
        <v>52</v>
      </c>
      <c r="AA1" s="10" t="s">
        <v>53</v>
      </c>
      <c r="AB1" s="10" t="s">
        <v>54</v>
      </c>
      <c r="AC1" s="14" t="s">
        <v>55</v>
      </c>
      <c r="AD1" s="10" t="s">
        <v>56</v>
      </c>
      <c r="AE1" s="10" t="s">
        <v>57</v>
      </c>
      <c r="AF1" s="10" t="s">
        <v>34</v>
      </c>
      <c r="AG1" s="15" t="s">
        <v>58</v>
      </c>
      <c r="AH1" s="15" t="s">
        <v>32</v>
      </c>
      <c r="AI1" s="10" t="s">
        <v>59</v>
      </c>
      <c r="AJ1" s="10" t="s">
        <v>60</v>
      </c>
      <c r="AK1" s="10" t="s">
        <v>61</v>
      </c>
      <c r="AL1" s="10" t="s">
        <v>62</v>
      </c>
      <c r="AM1" s="10" t="s">
        <v>2</v>
      </c>
      <c r="AN1" s="10" t="s">
        <v>3</v>
      </c>
      <c r="AO1" s="10" t="s">
        <v>4</v>
      </c>
      <c r="AP1" s="10"/>
      <c r="AQ1" s="10" t="s">
        <v>63</v>
      </c>
      <c r="AR1" s="10" t="s">
        <v>2</v>
      </c>
      <c r="AS1" s="10" t="s">
        <v>3</v>
      </c>
      <c r="AT1" s="10" t="s">
        <v>4</v>
      </c>
      <c r="AU1" s="10"/>
      <c r="AV1" s="10" t="s">
        <v>64</v>
      </c>
      <c r="AW1" s="10" t="s">
        <v>2</v>
      </c>
      <c r="AX1" s="10" t="s">
        <v>3</v>
      </c>
      <c r="AY1" s="10" t="s">
        <v>4</v>
      </c>
      <c r="AZ1" s="10"/>
      <c r="BA1" s="10" t="s">
        <v>65</v>
      </c>
      <c r="BB1" s="10" t="s">
        <v>2</v>
      </c>
      <c r="BC1" s="10" t="s">
        <v>3</v>
      </c>
      <c r="BD1" s="10" t="s">
        <v>4</v>
      </c>
      <c r="BE1" s="10"/>
      <c r="BF1" s="10" t="s">
        <v>66</v>
      </c>
      <c r="BG1" s="10" t="s">
        <v>2</v>
      </c>
      <c r="BH1" s="10" t="s">
        <v>3</v>
      </c>
      <c r="BI1" s="10" t="s">
        <v>4</v>
      </c>
      <c r="BJ1" s="10"/>
      <c r="BK1" s="10" t="s">
        <v>67</v>
      </c>
      <c r="BL1" s="10" t="s">
        <v>2</v>
      </c>
      <c r="BM1" s="10" t="s">
        <v>3</v>
      </c>
      <c r="BN1" s="10" t="s">
        <v>4</v>
      </c>
      <c r="BO1" s="10"/>
      <c r="BP1" s="10" t="s">
        <v>68</v>
      </c>
      <c r="BQ1" s="10" t="s">
        <v>2</v>
      </c>
      <c r="BR1" s="10" t="s">
        <v>3</v>
      </c>
      <c r="BS1" s="10" t="s">
        <v>4</v>
      </c>
      <c r="BT1" s="10"/>
      <c r="BU1" s="10"/>
      <c r="BV1" s="10"/>
      <c r="BW1" s="10"/>
      <c r="BX1" s="9" t="s">
        <v>69</v>
      </c>
      <c r="CA1" s="10"/>
      <c r="CC1" s="3" t="s">
        <v>70</v>
      </c>
    </row>
    <row r="2" spans="1:81" ht="24" customHeight="1" x14ac:dyDescent="0.25">
      <c r="A2" s="6"/>
      <c r="B2" s="6">
        <v>61215</v>
      </c>
      <c r="D2" s="10" t="s">
        <v>95</v>
      </c>
      <c r="E2" s="1">
        <v>889672</v>
      </c>
      <c r="F2" s="17" t="s">
        <v>96</v>
      </c>
      <c r="G2" s="9" t="s">
        <v>95</v>
      </c>
      <c r="H2" s="6" t="s">
        <v>4</v>
      </c>
      <c r="I2" s="6" t="s">
        <v>4</v>
      </c>
      <c r="J2" s="6" t="s">
        <v>4</v>
      </c>
      <c r="K2" s="6" t="s">
        <v>4</v>
      </c>
      <c r="L2" s="6" t="s">
        <v>3</v>
      </c>
      <c r="M2" s="6" t="s">
        <v>3</v>
      </c>
      <c r="N2" s="6" t="s">
        <v>4</v>
      </c>
      <c r="O2" s="23">
        <v>1</v>
      </c>
      <c r="P2" s="23"/>
      <c r="Q2" s="24"/>
      <c r="R2" s="32">
        <v>1</v>
      </c>
      <c r="S2" t="s">
        <v>642</v>
      </c>
      <c r="T2" t="s">
        <v>642</v>
      </c>
      <c r="U2" t="s">
        <v>642</v>
      </c>
      <c r="V2" t="s">
        <v>642</v>
      </c>
      <c r="W2" t="s">
        <v>642</v>
      </c>
      <c r="X2" t="s">
        <v>642</v>
      </c>
      <c r="Y2" t="s">
        <v>642</v>
      </c>
      <c r="Z2" s="6">
        <v>0</v>
      </c>
      <c r="AA2" s="6">
        <v>0</v>
      </c>
      <c r="AB2" s="6">
        <v>0</v>
      </c>
      <c r="AC2" s="20">
        <v>1</v>
      </c>
      <c r="AD2" s="6">
        <v>0</v>
      </c>
      <c r="AE2" s="9"/>
      <c r="AF2" s="10" t="s">
        <v>95</v>
      </c>
      <c r="AG2" t="s">
        <v>642</v>
      </c>
      <c r="AI2" s="6">
        <v>0</v>
      </c>
      <c r="AJ2" s="6">
        <v>0</v>
      </c>
      <c r="AM2" s="6">
        <v>0</v>
      </c>
      <c r="AN2" s="6">
        <v>0</v>
      </c>
      <c r="AO2" s="6">
        <v>1</v>
      </c>
      <c r="AQ2" s="6">
        <v>0</v>
      </c>
      <c r="AR2" s="6">
        <v>0</v>
      </c>
      <c r="AS2" s="6">
        <v>0</v>
      </c>
      <c r="AT2" s="6">
        <v>1</v>
      </c>
      <c r="AV2" s="6">
        <v>0</v>
      </c>
      <c r="AW2" s="6">
        <v>0</v>
      </c>
      <c r="AX2" s="6">
        <v>0</v>
      </c>
      <c r="AY2" s="6">
        <v>1</v>
      </c>
      <c r="BA2" s="6">
        <v>0</v>
      </c>
      <c r="BB2" s="6">
        <v>0</v>
      </c>
      <c r="BC2" s="6">
        <v>0</v>
      </c>
      <c r="BD2" s="6">
        <v>1</v>
      </c>
      <c r="BF2" s="6">
        <v>0</v>
      </c>
      <c r="BG2" s="6">
        <v>0</v>
      </c>
      <c r="BH2" s="6">
        <v>1</v>
      </c>
      <c r="BI2" s="6">
        <v>0</v>
      </c>
      <c r="BK2" s="6">
        <v>0</v>
      </c>
      <c r="BL2" s="6">
        <v>0</v>
      </c>
      <c r="BM2" s="6">
        <v>1</v>
      </c>
      <c r="BN2" s="6">
        <v>0</v>
      </c>
      <c r="BP2" s="6">
        <v>0</v>
      </c>
      <c r="BQ2" s="6">
        <v>0</v>
      </c>
      <c r="BR2" s="6">
        <v>0</v>
      </c>
      <c r="BS2" s="6">
        <v>1</v>
      </c>
      <c r="BW2" s="6">
        <f t="shared" ref="BW2:BW33" si="0">SUM(AM2:BS2)</f>
        <v>7</v>
      </c>
      <c r="BX2" s="3">
        <v>1</v>
      </c>
      <c r="CB2" s="3">
        <f>SUM(AM2:BX2)</f>
        <v>15</v>
      </c>
    </row>
    <row r="3" spans="1:81" ht="24" customHeight="1" x14ac:dyDescent="0.25">
      <c r="A3" s="7"/>
      <c r="B3" s="6">
        <v>61215</v>
      </c>
      <c r="D3" s="10" t="s">
        <v>101</v>
      </c>
      <c r="E3" s="4">
        <v>11446941</v>
      </c>
      <c r="F3" s="26" t="s">
        <v>102</v>
      </c>
      <c r="G3" s="9" t="s">
        <v>101</v>
      </c>
      <c r="H3" s="6" t="s">
        <v>2</v>
      </c>
      <c r="I3" s="6" t="s">
        <v>103</v>
      </c>
      <c r="J3" s="6" t="s">
        <v>2</v>
      </c>
      <c r="K3" s="6" t="s">
        <v>4</v>
      </c>
      <c r="L3" s="6" t="s">
        <v>3</v>
      </c>
      <c r="M3" s="6" t="s">
        <v>3</v>
      </c>
      <c r="N3" s="6" t="s">
        <v>4</v>
      </c>
      <c r="O3" s="23">
        <v>1</v>
      </c>
      <c r="P3" s="23"/>
      <c r="Q3" s="24"/>
      <c r="R3" s="23">
        <v>1</v>
      </c>
      <c r="S3" t="s">
        <v>642</v>
      </c>
      <c r="T3" t="s">
        <v>642</v>
      </c>
      <c r="U3" t="s">
        <v>642</v>
      </c>
      <c r="V3" t="s">
        <v>642</v>
      </c>
      <c r="W3" t="s">
        <v>642</v>
      </c>
      <c r="X3" t="s">
        <v>642</v>
      </c>
      <c r="Y3" t="s">
        <v>642</v>
      </c>
      <c r="Z3" s="6">
        <v>0</v>
      </c>
      <c r="AA3" s="6">
        <v>0</v>
      </c>
      <c r="AB3" s="6">
        <v>1</v>
      </c>
      <c r="AC3" s="20">
        <v>0</v>
      </c>
      <c r="AD3" s="6">
        <v>0</v>
      </c>
      <c r="AE3" s="9"/>
      <c r="AF3" s="10" t="s">
        <v>101</v>
      </c>
      <c r="AG3" t="s">
        <v>642</v>
      </c>
      <c r="AH3" s="21"/>
      <c r="AI3" s="39">
        <v>1</v>
      </c>
      <c r="AJ3" s="10">
        <v>0</v>
      </c>
      <c r="AM3" s="6">
        <v>1</v>
      </c>
      <c r="AN3" s="6">
        <v>0</v>
      </c>
      <c r="AO3" s="6">
        <v>0</v>
      </c>
      <c r="AQ3" s="6">
        <v>0</v>
      </c>
      <c r="AR3" s="6">
        <v>0</v>
      </c>
      <c r="AS3" s="6">
        <v>0</v>
      </c>
      <c r="AT3" s="6">
        <v>1</v>
      </c>
      <c r="AV3" s="6">
        <v>0</v>
      </c>
      <c r="AW3" s="6">
        <v>1</v>
      </c>
      <c r="AX3" s="6">
        <v>0</v>
      </c>
      <c r="AY3" s="6">
        <v>0</v>
      </c>
      <c r="BA3" s="6">
        <v>0</v>
      </c>
      <c r="BB3" s="6">
        <v>0</v>
      </c>
      <c r="BC3" s="6">
        <v>0</v>
      </c>
      <c r="BD3" s="6">
        <v>1</v>
      </c>
      <c r="BF3" s="6">
        <v>0</v>
      </c>
      <c r="BG3" s="6">
        <v>0</v>
      </c>
      <c r="BH3" s="6">
        <v>1</v>
      </c>
      <c r="BI3" s="6">
        <v>0</v>
      </c>
      <c r="BK3" s="6">
        <v>0</v>
      </c>
      <c r="BL3" s="6">
        <v>0</v>
      </c>
      <c r="BM3" s="6">
        <v>1</v>
      </c>
      <c r="BN3" s="6">
        <v>0</v>
      </c>
      <c r="BP3" s="6">
        <v>0</v>
      </c>
      <c r="BQ3" s="6">
        <v>0</v>
      </c>
      <c r="BR3" s="6">
        <v>0</v>
      </c>
      <c r="BS3" s="6">
        <v>1</v>
      </c>
      <c r="BW3" s="6">
        <f t="shared" si="0"/>
        <v>7</v>
      </c>
      <c r="BX3" s="3">
        <v>1</v>
      </c>
      <c r="CB3" s="3">
        <f>SUM(AM3:BX3)</f>
        <v>15</v>
      </c>
    </row>
    <row r="4" spans="1:81" ht="24" customHeight="1" x14ac:dyDescent="0.25">
      <c r="A4" s="6"/>
      <c r="B4" s="6">
        <v>61215</v>
      </c>
      <c r="D4" s="10" t="s">
        <v>104</v>
      </c>
      <c r="E4" s="4">
        <v>10910478</v>
      </c>
      <c r="F4" s="26" t="s">
        <v>105</v>
      </c>
      <c r="G4" s="9" t="s">
        <v>104</v>
      </c>
      <c r="H4" s="6" t="s">
        <v>3</v>
      </c>
      <c r="I4" s="6" t="s">
        <v>3</v>
      </c>
      <c r="J4" s="6" t="s">
        <v>2</v>
      </c>
      <c r="K4" s="6" t="s">
        <v>3</v>
      </c>
      <c r="L4" s="6" t="s">
        <v>3</v>
      </c>
      <c r="M4" s="6" t="s">
        <v>3</v>
      </c>
      <c r="N4" s="6" t="s">
        <v>4</v>
      </c>
      <c r="O4" s="23">
        <v>1</v>
      </c>
      <c r="P4" s="23"/>
      <c r="Q4" s="24"/>
      <c r="R4" s="23">
        <v>1</v>
      </c>
      <c r="S4" t="s">
        <v>642</v>
      </c>
      <c r="T4" t="s">
        <v>642</v>
      </c>
      <c r="U4" t="s">
        <v>642</v>
      </c>
      <c r="V4" t="s">
        <v>642</v>
      </c>
      <c r="W4" t="s">
        <v>642</v>
      </c>
      <c r="X4" t="s">
        <v>642</v>
      </c>
      <c r="Y4" t="s">
        <v>642</v>
      </c>
      <c r="Z4" s="6">
        <v>0</v>
      </c>
      <c r="AA4" s="6">
        <v>0</v>
      </c>
      <c r="AB4" s="6">
        <v>1</v>
      </c>
      <c r="AC4" s="20">
        <v>0</v>
      </c>
      <c r="AD4" s="6">
        <v>0</v>
      </c>
      <c r="AF4" s="10" t="s">
        <v>104</v>
      </c>
      <c r="AG4" t="s">
        <v>642</v>
      </c>
      <c r="AH4" s="25"/>
      <c r="AI4" s="6">
        <v>1</v>
      </c>
      <c r="AJ4" s="6">
        <v>0</v>
      </c>
      <c r="AM4" s="6">
        <v>0</v>
      </c>
      <c r="AN4" s="6">
        <v>1</v>
      </c>
      <c r="AO4" s="6">
        <v>0</v>
      </c>
      <c r="AQ4" s="6">
        <v>0</v>
      </c>
      <c r="AR4" s="6">
        <v>0</v>
      </c>
      <c r="AS4" s="6">
        <v>1</v>
      </c>
      <c r="AT4" s="6">
        <v>0</v>
      </c>
      <c r="AV4" s="6">
        <v>0</v>
      </c>
      <c r="AW4" s="6">
        <v>1</v>
      </c>
      <c r="AX4" s="6">
        <v>0</v>
      </c>
      <c r="AY4" s="6">
        <v>0</v>
      </c>
      <c r="BA4" s="6">
        <v>0</v>
      </c>
      <c r="BB4" s="6">
        <v>0</v>
      </c>
      <c r="BC4" s="6">
        <v>1</v>
      </c>
      <c r="BD4" s="6">
        <v>0</v>
      </c>
      <c r="BF4" s="6">
        <v>0</v>
      </c>
      <c r="BG4" s="6">
        <v>0</v>
      </c>
      <c r="BH4" s="6">
        <v>1</v>
      </c>
      <c r="BI4" s="6">
        <v>0</v>
      </c>
      <c r="BK4" s="6">
        <v>0</v>
      </c>
      <c r="BL4" s="6">
        <v>0</v>
      </c>
      <c r="BM4" s="6">
        <v>1</v>
      </c>
      <c r="BN4" s="6">
        <v>0</v>
      </c>
      <c r="BP4" s="6">
        <v>0</v>
      </c>
      <c r="BQ4" s="6">
        <v>0</v>
      </c>
      <c r="BR4" s="6">
        <v>0</v>
      </c>
      <c r="BS4" s="6">
        <v>1</v>
      </c>
      <c r="BW4" s="6">
        <f t="shared" si="0"/>
        <v>7</v>
      </c>
      <c r="BX4" s="3">
        <v>1</v>
      </c>
      <c r="CB4" s="3">
        <f>SUM(AM4:BX4)</f>
        <v>15</v>
      </c>
    </row>
    <row r="5" spans="1:81" ht="24" customHeight="1" x14ac:dyDescent="0.25">
      <c r="A5" s="4"/>
      <c r="B5" s="6">
        <v>61215</v>
      </c>
      <c r="D5" s="10" t="s">
        <v>106</v>
      </c>
      <c r="E5" s="4">
        <v>9706922</v>
      </c>
      <c r="F5" s="26" t="s">
        <v>107</v>
      </c>
      <c r="G5" s="27" t="s">
        <v>106</v>
      </c>
      <c r="H5" s="6" t="s">
        <v>4</v>
      </c>
      <c r="I5" s="6" t="s">
        <v>2</v>
      </c>
      <c r="J5" s="6" t="s">
        <v>2</v>
      </c>
      <c r="K5" s="6" t="s">
        <v>4</v>
      </c>
      <c r="L5" s="6" t="s">
        <v>3</v>
      </c>
      <c r="M5" s="6" t="s">
        <v>3</v>
      </c>
      <c r="N5" s="6" t="s">
        <v>4</v>
      </c>
      <c r="O5" s="23">
        <v>1</v>
      </c>
      <c r="P5" s="23"/>
      <c r="Q5" s="24"/>
      <c r="R5" s="23">
        <v>1</v>
      </c>
      <c r="S5" t="s">
        <v>642</v>
      </c>
      <c r="T5" t="s">
        <v>642</v>
      </c>
      <c r="U5" t="s">
        <v>642</v>
      </c>
      <c r="V5" t="s">
        <v>642</v>
      </c>
      <c r="W5" t="s">
        <v>642</v>
      </c>
      <c r="X5" t="s">
        <v>642</v>
      </c>
      <c r="Y5" t="s">
        <v>642</v>
      </c>
      <c r="Z5" s="6">
        <v>0</v>
      </c>
      <c r="AA5" s="6">
        <v>0</v>
      </c>
      <c r="AB5" s="6">
        <v>0</v>
      </c>
      <c r="AC5" s="20">
        <v>1</v>
      </c>
      <c r="AD5" s="6">
        <v>0</v>
      </c>
      <c r="AF5" s="15" t="s">
        <v>106</v>
      </c>
      <c r="AG5" t="s">
        <v>642</v>
      </c>
      <c r="AH5" s="3"/>
      <c r="AI5" s="6">
        <v>0</v>
      </c>
      <c r="AJ5" s="6">
        <v>0</v>
      </c>
      <c r="AM5" s="6">
        <v>0</v>
      </c>
      <c r="AN5" s="6">
        <v>0</v>
      </c>
      <c r="AO5" s="6">
        <v>1</v>
      </c>
      <c r="AQ5" s="6">
        <v>0</v>
      </c>
      <c r="AR5" s="6">
        <v>1</v>
      </c>
      <c r="AS5" s="6">
        <v>0</v>
      </c>
      <c r="AT5" s="6">
        <v>0</v>
      </c>
      <c r="AV5" s="6">
        <v>0</v>
      </c>
      <c r="AW5" s="6">
        <v>1</v>
      </c>
      <c r="AX5" s="6">
        <v>0</v>
      </c>
      <c r="AY5" s="6">
        <v>0</v>
      </c>
      <c r="BA5" s="6">
        <v>0</v>
      </c>
      <c r="BB5" s="6">
        <v>0</v>
      </c>
      <c r="BC5" s="6">
        <v>0</v>
      </c>
      <c r="BD5" s="6">
        <v>1</v>
      </c>
      <c r="BF5" s="6">
        <v>0</v>
      </c>
      <c r="BG5" s="6">
        <v>0</v>
      </c>
      <c r="BH5" s="6">
        <v>1</v>
      </c>
      <c r="BI5" s="6">
        <v>0</v>
      </c>
      <c r="BK5" s="6">
        <v>0</v>
      </c>
      <c r="BL5" s="6">
        <v>0</v>
      </c>
      <c r="BM5" s="6">
        <v>1</v>
      </c>
      <c r="BN5" s="6">
        <v>0</v>
      </c>
      <c r="BP5" s="6">
        <v>0</v>
      </c>
      <c r="BQ5" s="6">
        <v>0</v>
      </c>
      <c r="BR5" s="6">
        <v>0</v>
      </c>
      <c r="BS5" s="6">
        <v>1</v>
      </c>
      <c r="BW5" s="6">
        <f t="shared" si="0"/>
        <v>7</v>
      </c>
      <c r="BX5" s="3">
        <v>1</v>
      </c>
      <c r="CB5" s="3">
        <f>SUM(AM5:BX5)</f>
        <v>15</v>
      </c>
    </row>
    <row r="6" spans="1:81" ht="24" customHeight="1" x14ac:dyDescent="0.25">
      <c r="B6" s="6">
        <v>61215</v>
      </c>
      <c r="D6" s="10" t="s">
        <v>124</v>
      </c>
      <c r="E6" s="50">
        <v>23220856</v>
      </c>
      <c r="F6" s="26" t="s">
        <v>125</v>
      </c>
      <c r="G6" s="9" t="s">
        <v>124</v>
      </c>
      <c r="H6" s="6" t="s">
        <v>3</v>
      </c>
      <c r="I6" s="6" t="s">
        <v>4</v>
      </c>
      <c r="J6" s="6" t="s">
        <v>2</v>
      </c>
      <c r="K6" s="6" t="s">
        <v>4</v>
      </c>
      <c r="L6" s="6" t="s">
        <v>3</v>
      </c>
      <c r="M6" s="6" t="s">
        <v>3</v>
      </c>
      <c r="N6" s="6" t="s">
        <v>4</v>
      </c>
      <c r="O6" s="23">
        <v>1</v>
      </c>
      <c r="P6" s="23"/>
      <c r="Q6" s="24"/>
      <c r="R6" s="23">
        <v>1</v>
      </c>
      <c r="S6" t="s">
        <v>642</v>
      </c>
      <c r="T6" t="s">
        <v>642</v>
      </c>
      <c r="U6" t="s">
        <v>642</v>
      </c>
      <c r="V6" t="s">
        <v>642</v>
      </c>
      <c r="W6" t="s">
        <v>642</v>
      </c>
      <c r="X6" t="s">
        <v>642</v>
      </c>
      <c r="Y6" t="s">
        <v>642</v>
      </c>
      <c r="Z6" s="6">
        <v>0</v>
      </c>
      <c r="AA6" s="6">
        <v>0</v>
      </c>
      <c r="AB6" s="6">
        <v>1</v>
      </c>
      <c r="AC6" s="20">
        <v>0</v>
      </c>
      <c r="AD6" s="6">
        <v>0</v>
      </c>
      <c r="AF6" s="10" t="s">
        <v>124</v>
      </c>
      <c r="AG6" t="s">
        <v>642</v>
      </c>
      <c r="AH6" s="6"/>
      <c r="AI6" s="6">
        <v>1</v>
      </c>
      <c r="AJ6" s="6">
        <v>0</v>
      </c>
      <c r="AM6" s="6">
        <v>0</v>
      </c>
      <c r="AN6" s="6">
        <v>1</v>
      </c>
      <c r="AO6" s="6">
        <v>0</v>
      </c>
      <c r="AQ6" s="6">
        <v>0</v>
      </c>
      <c r="AR6" s="6">
        <v>0</v>
      </c>
      <c r="AS6" s="6">
        <v>0</v>
      </c>
      <c r="AT6" s="6">
        <v>1</v>
      </c>
      <c r="AV6" s="6">
        <v>0</v>
      </c>
      <c r="AW6" s="6">
        <v>1</v>
      </c>
      <c r="AX6" s="6">
        <v>0</v>
      </c>
      <c r="AY6" s="6">
        <v>0</v>
      </c>
      <c r="BA6" s="6">
        <v>0</v>
      </c>
      <c r="BB6" s="6">
        <v>0</v>
      </c>
      <c r="BC6" s="6">
        <v>0</v>
      </c>
      <c r="BD6" s="6">
        <v>1</v>
      </c>
      <c r="BF6" s="6">
        <v>0</v>
      </c>
      <c r="BG6" s="6">
        <v>0</v>
      </c>
      <c r="BH6" s="6">
        <v>1</v>
      </c>
      <c r="BI6" s="6">
        <v>0</v>
      </c>
      <c r="BK6" s="6">
        <v>0</v>
      </c>
      <c r="BL6" s="6">
        <v>0</v>
      </c>
      <c r="BM6" s="6">
        <v>1</v>
      </c>
      <c r="BN6" s="6">
        <v>0</v>
      </c>
      <c r="BP6" s="6">
        <v>0</v>
      </c>
      <c r="BQ6" s="6">
        <v>0</v>
      </c>
      <c r="BR6" s="6">
        <v>0</v>
      </c>
      <c r="BS6" s="6">
        <v>1</v>
      </c>
      <c r="BW6" s="6">
        <f t="shared" si="0"/>
        <v>7</v>
      </c>
      <c r="BX6" s="3">
        <v>1</v>
      </c>
      <c r="CB6" s="3">
        <f>SUM(AM6:BS6)</f>
        <v>7</v>
      </c>
    </row>
    <row r="7" spans="1:81" ht="24" customHeight="1" x14ac:dyDescent="0.25">
      <c r="A7" s="42"/>
      <c r="B7" s="41">
        <v>61215</v>
      </c>
      <c r="C7" s="42"/>
      <c r="D7" s="43" t="s">
        <v>157</v>
      </c>
      <c r="E7" s="61">
        <v>22434266</v>
      </c>
      <c r="F7" s="62" t="s">
        <v>158</v>
      </c>
      <c r="G7" s="40" t="s">
        <v>159</v>
      </c>
      <c r="H7" s="41" t="s">
        <v>3</v>
      </c>
      <c r="I7" s="41" t="s">
        <v>4</v>
      </c>
      <c r="J7" s="41" t="s">
        <v>2</v>
      </c>
      <c r="K7" s="41" t="s">
        <v>4</v>
      </c>
      <c r="L7" s="41" t="s">
        <v>3</v>
      </c>
      <c r="M7" s="41" t="s">
        <v>3</v>
      </c>
      <c r="N7" s="41" t="s">
        <v>4</v>
      </c>
      <c r="O7" s="46">
        <v>1</v>
      </c>
      <c r="P7" s="46"/>
      <c r="Q7" s="47"/>
      <c r="R7" s="46">
        <v>1</v>
      </c>
      <c r="S7" t="s">
        <v>642</v>
      </c>
      <c r="T7" t="s">
        <v>642</v>
      </c>
      <c r="U7" t="s">
        <v>642</v>
      </c>
      <c r="V7" t="s">
        <v>642</v>
      </c>
      <c r="W7" t="s">
        <v>642</v>
      </c>
      <c r="X7" t="s">
        <v>642</v>
      </c>
      <c r="Y7" t="s">
        <v>642</v>
      </c>
      <c r="Z7" s="41">
        <v>0</v>
      </c>
      <c r="AA7" s="41">
        <v>0</v>
      </c>
      <c r="AB7" s="41">
        <v>1</v>
      </c>
      <c r="AC7" s="48">
        <v>0</v>
      </c>
      <c r="AD7" s="41">
        <v>0</v>
      </c>
      <c r="AE7" s="41"/>
      <c r="AF7" s="43" t="s">
        <v>159</v>
      </c>
      <c r="AG7" t="s">
        <v>642</v>
      </c>
      <c r="AH7" s="63"/>
      <c r="AI7" s="41">
        <v>1</v>
      </c>
      <c r="AJ7" s="41">
        <v>0</v>
      </c>
      <c r="AK7" s="41"/>
      <c r="AL7" s="41"/>
      <c r="AM7" s="41">
        <v>0</v>
      </c>
      <c r="AN7" s="41">
        <v>1</v>
      </c>
      <c r="AO7" s="41">
        <v>0</v>
      </c>
      <c r="AP7" s="41"/>
      <c r="AQ7" s="41">
        <v>0</v>
      </c>
      <c r="AR7" s="41">
        <v>0</v>
      </c>
      <c r="AS7" s="41">
        <v>0</v>
      </c>
      <c r="AT7" s="41">
        <v>1</v>
      </c>
      <c r="AU7" s="41"/>
      <c r="AV7" s="6">
        <v>0</v>
      </c>
      <c r="AW7" s="41">
        <v>1</v>
      </c>
      <c r="AX7" s="41">
        <v>0</v>
      </c>
      <c r="AY7" s="41">
        <v>0</v>
      </c>
      <c r="AZ7" s="41"/>
      <c r="BA7" s="6">
        <v>0</v>
      </c>
      <c r="BB7" s="41">
        <v>0</v>
      </c>
      <c r="BC7" s="41">
        <v>0</v>
      </c>
      <c r="BD7" s="41">
        <v>1</v>
      </c>
      <c r="BE7" s="41"/>
      <c r="BF7" s="6">
        <v>0</v>
      </c>
      <c r="BG7" s="41">
        <v>0</v>
      </c>
      <c r="BH7" s="41">
        <v>1</v>
      </c>
      <c r="BI7" s="41">
        <v>0</v>
      </c>
      <c r="BJ7" s="41"/>
      <c r="BK7" s="6">
        <v>0</v>
      </c>
      <c r="BL7" s="41">
        <v>0</v>
      </c>
      <c r="BM7" s="41">
        <v>1</v>
      </c>
      <c r="BN7" s="41">
        <v>0</v>
      </c>
      <c r="BO7" s="41"/>
      <c r="BP7" s="6">
        <v>0</v>
      </c>
      <c r="BQ7" s="41">
        <v>0</v>
      </c>
      <c r="BR7" s="41">
        <v>0</v>
      </c>
      <c r="BS7" s="41">
        <v>1</v>
      </c>
      <c r="BT7" s="41"/>
      <c r="BU7" s="41"/>
      <c r="BV7" s="41"/>
      <c r="BW7" s="41">
        <f t="shared" si="0"/>
        <v>7</v>
      </c>
      <c r="BX7" s="42">
        <v>1</v>
      </c>
      <c r="BY7" s="42"/>
      <c r="BZ7" s="42"/>
      <c r="CA7" s="41"/>
      <c r="CB7" s="42">
        <f>SUM(AM7:BS7)</f>
        <v>7</v>
      </c>
      <c r="CC7" s="42"/>
    </row>
    <row r="8" spans="1:81" ht="24" customHeight="1" x14ac:dyDescent="0.25">
      <c r="A8" s="16"/>
      <c r="B8" s="6">
        <v>61215</v>
      </c>
      <c r="D8" s="15" t="s">
        <v>71</v>
      </c>
      <c r="E8" s="1">
        <v>4072589</v>
      </c>
      <c r="F8" s="17" t="s">
        <v>72</v>
      </c>
      <c r="G8" s="9" t="s">
        <v>71</v>
      </c>
      <c r="H8" s="6" t="s">
        <v>4</v>
      </c>
      <c r="I8" s="6" t="s">
        <v>4</v>
      </c>
      <c r="J8" s="6" t="s">
        <v>4</v>
      </c>
      <c r="K8" s="6" t="s">
        <v>3</v>
      </c>
      <c r="L8" s="6" t="s">
        <v>3</v>
      </c>
      <c r="M8" s="6" t="s">
        <v>3</v>
      </c>
      <c r="N8" s="6" t="s">
        <v>4</v>
      </c>
      <c r="O8" s="18">
        <v>1</v>
      </c>
      <c r="P8" s="18"/>
      <c r="R8" s="6">
        <v>1</v>
      </c>
      <c r="S8" t="s">
        <v>642</v>
      </c>
      <c r="T8" t="s">
        <v>642</v>
      </c>
      <c r="U8" t="s">
        <v>642</v>
      </c>
      <c r="V8" t="s">
        <v>642</v>
      </c>
      <c r="W8" t="s">
        <v>642</v>
      </c>
      <c r="X8" t="s">
        <v>642</v>
      </c>
      <c r="Y8" t="s">
        <v>642</v>
      </c>
      <c r="Z8" s="6">
        <v>0</v>
      </c>
      <c r="AA8" s="6">
        <v>0</v>
      </c>
      <c r="AB8" s="6">
        <v>1</v>
      </c>
      <c r="AC8" s="20">
        <v>0</v>
      </c>
      <c r="AD8" s="6">
        <v>0</v>
      </c>
      <c r="AE8" s="3" t="s">
        <v>75</v>
      </c>
      <c r="AF8" s="15" t="s">
        <v>71</v>
      </c>
      <c r="AG8" t="s">
        <v>642</v>
      </c>
      <c r="AH8" s="21"/>
      <c r="AI8" s="6">
        <v>1</v>
      </c>
      <c r="AJ8" s="6">
        <v>0</v>
      </c>
      <c r="AM8" s="6">
        <v>0</v>
      </c>
      <c r="AN8" s="6">
        <v>0</v>
      </c>
      <c r="AO8" s="6">
        <v>1</v>
      </c>
      <c r="AQ8" s="6">
        <v>0</v>
      </c>
      <c r="AR8" s="6">
        <v>0</v>
      </c>
      <c r="AS8" s="6">
        <v>0</v>
      </c>
      <c r="AT8" s="6">
        <v>1</v>
      </c>
      <c r="AV8" s="6">
        <v>0</v>
      </c>
      <c r="AW8" s="6">
        <v>0</v>
      </c>
      <c r="AX8" s="6">
        <v>0</v>
      </c>
      <c r="AY8" s="6">
        <v>1</v>
      </c>
      <c r="BA8" s="6">
        <v>0</v>
      </c>
      <c r="BB8" s="6">
        <v>0</v>
      </c>
      <c r="BC8" s="6">
        <v>1</v>
      </c>
      <c r="BD8" s="6">
        <v>0</v>
      </c>
      <c r="BF8" s="6">
        <v>0</v>
      </c>
      <c r="BG8" s="6">
        <v>0</v>
      </c>
      <c r="BH8" s="6">
        <v>1</v>
      </c>
      <c r="BI8" s="6">
        <v>0</v>
      </c>
      <c r="BK8" s="6">
        <v>0</v>
      </c>
      <c r="BL8" s="6">
        <v>0</v>
      </c>
      <c r="BM8" s="6">
        <v>1</v>
      </c>
      <c r="BN8" s="6">
        <v>0</v>
      </c>
      <c r="BP8" s="6">
        <v>0</v>
      </c>
      <c r="BQ8" s="6">
        <v>0</v>
      </c>
      <c r="BR8" s="6">
        <v>0</v>
      </c>
      <c r="BS8" s="6">
        <v>1</v>
      </c>
      <c r="BW8" s="6">
        <f t="shared" si="0"/>
        <v>7</v>
      </c>
      <c r="BX8" s="3">
        <v>1</v>
      </c>
      <c r="CB8" s="3">
        <f t="shared" ref="CB8:CB14" si="1">SUM(AM8:BX8)</f>
        <v>15</v>
      </c>
      <c r="CC8" s="3">
        <v>1</v>
      </c>
    </row>
    <row r="9" spans="1:81" ht="41.25" customHeight="1" x14ac:dyDescent="0.25">
      <c r="B9" s="6">
        <v>61215</v>
      </c>
      <c r="D9" s="10" t="s">
        <v>76</v>
      </c>
      <c r="E9" s="1">
        <v>2816239</v>
      </c>
      <c r="F9" s="17" t="s">
        <v>77</v>
      </c>
      <c r="G9" s="9" t="s">
        <v>76</v>
      </c>
      <c r="H9" s="6" t="s">
        <v>4</v>
      </c>
      <c r="I9" s="6" t="s">
        <v>4</v>
      </c>
      <c r="J9" s="6" t="s">
        <v>4</v>
      </c>
      <c r="K9" s="6" t="s">
        <v>4</v>
      </c>
      <c r="L9" s="6" t="s">
        <v>3</v>
      </c>
      <c r="M9" s="6" t="s">
        <v>3</v>
      </c>
      <c r="N9" s="6" t="s">
        <v>4</v>
      </c>
      <c r="O9" s="18">
        <v>1</v>
      </c>
      <c r="P9" s="18"/>
      <c r="R9" s="6">
        <v>1</v>
      </c>
      <c r="S9" t="s">
        <v>642</v>
      </c>
      <c r="T9" t="s">
        <v>642</v>
      </c>
      <c r="U9" t="s">
        <v>642</v>
      </c>
      <c r="V9" t="s">
        <v>642</v>
      </c>
      <c r="W9" t="s">
        <v>642</v>
      </c>
      <c r="X9" t="s">
        <v>642</v>
      </c>
      <c r="Y9" t="s">
        <v>642</v>
      </c>
      <c r="Z9" s="6">
        <v>0</v>
      </c>
      <c r="AA9" s="6">
        <v>0</v>
      </c>
      <c r="AB9" s="6">
        <v>1</v>
      </c>
      <c r="AC9" s="20">
        <v>0</v>
      </c>
      <c r="AD9" s="6">
        <v>0</v>
      </c>
      <c r="AF9" s="10" t="s">
        <v>76</v>
      </c>
      <c r="AG9" t="s">
        <v>642</v>
      </c>
      <c r="AI9" s="6">
        <v>1</v>
      </c>
      <c r="AJ9" s="6">
        <v>0</v>
      </c>
      <c r="AM9" s="6">
        <v>0</v>
      </c>
      <c r="AN9" s="6">
        <v>0</v>
      </c>
      <c r="AO9" s="6">
        <v>1</v>
      </c>
      <c r="AQ9" s="6">
        <v>0</v>
      </c>
      <c r="AR9" s="6">
        <v>0</v>
      </c>
      <c r="AS9" s="6">
        <v>0</v>
      </c>
      <c r="AT9" s="6">
        <v>1</v>
      </c>
      <c r="AV9" s="6">
        <v>0</v>
      </c>
      <c r="AW9" s="6">
        <v>0</v>
      </c>
      <c r="AX9" s="6">
        <v>0</v>
      </c>
      <c r="AY9" s="6">
        <v>1</v>
      </c>
      <c r="BA9" s="6">
        <v>0</v>
      </c>
      <c r="BB9" s="6">
        <v>0</v>
      </c>
      <c r="BC9" s="6">
        <v>0</v>
      </c>
      <c r="BD9" s="6">
        <v>1</v>
      </c>
      <c r="BF9" s="6">
        <v>0</v>
      </c>
      <c r="BG9" s="6">
        <v>0</v>
      </c>
      <c r="BH9" s="6">
        <v>1</v>
      </c>
      <c r="BI9" s="6">
        <v>0</v>
      </c>
      <c r="BK9" s="6">
        <v>0</v>
      </c>
      <c r="BL9" s="6">
        <v>0</v>
      </c>
      <c r="BM9" s="6">
        <v>1</v>
      </c>
      <c r="BN9" s="6">
        <v>0</v>
      </c>
      <c r="BP9" s="6">
        <v>0</v>
      </c>
      <c r="BQ9" s="6">
        <v>0</v>
      </c>
      <c r="BR9" s="6">
        <v>0</v>
      </c>
      <c r="BS9" s="6">
        <v>1</v>
      </c>
      <c r="BW9" s="6">
        <f t="shared" si="0"/>
        <v>7</v>
      </c>
      <c r="BX9" s="3">
        <v>1</v>
      </c>
      <c r="CB9" s="3">
        <f t="shared" si="1"/>
        <v>15</v>
      </c>
    </row>
    <row r="10" spans="1:81" ht="53.25" customHeight="1" x14ac:dyDescent="0.25">
      <c r="B10" s="6">
        <v>61215</v>
      </c>
      <c r="D10" s="10" t="s">
        <v>78</v>
      </c>
      <c r="E10" s="1">
        <v>7484023</v>
      </c>
      <c r="F10" s="17" t="s">
        <v>79</v>
      </c>
      <c r="G10" s="9" t="s">
        <v>78</v>
      </c>
      <c r="H10" s="6" t="s">
        <v>4</v>
      </c>
      <c r="I10" s="6" t="s">
        <v>4</v>
      </c>
      <c r="J10" s="6" t="s">
        <v>4</v>
      </c>
      <c r="K10" s="6" t="s">
        <v>4</v>
      </c>
      <c r="L10" s="6" t="s">
        <v>3</v>
      </c>
      <c r="M10" s="6" t="s">
        <v>3</v>
      </c>
      <c r="N10" s="6" t="s">
        <v>4</v>
      </c>
      <c r="O10" s="18">
        <v>1</v>
      </c>
      <c r="P10" s="18"/>
      <c r="R10" s="6">
        <v>1</v>
      </c>
      <c r="S10" t="s">
        <v>642</v>
      </c>
      <c r="T10" t="s">
        <v>642</v>
      </c>
      <c r="U10" t="s">
        <v>642</v>
      </c>
      <c r="V10" t="s">
        <v>642</v>
      </c>
      <c r="W10" t="s">
        <v>642</v>
      </c>
      <c r="X10" t="s">
        <v>642</v>
      </c>
      <c r="Y10" t="s">
        <v>642</v>
      </c>
      <c r="Z10" s="6">
        <v>0</v>
      </c>
      <c r="AA10" s="6">
        <v>0</v>
      </c>
      <c r="AB10" s="6">
        <v>1</v>
      </c>
      <c r="AC10" s="20">
        <v>0</v>
      </c>
      <c r="AD10" s="6">
        <v>0</v>
      </c>
      <c r="AF10" s="10" t="s">
        <v>78</v>
      </c>
      <c r="AG10" t="s">
        <v>642</v>
      </c>
      <c r="AH10" s="22"/>
      <c r="AI10" s="6">
        <v>1</v>
      </c>
      <c r="AJ10" s="6">
        <v>0</v>
      </c>
      <c r="AM10" s="6">
        <v>0</v>
      </c>
      <c r="AN10" s="6">
        <v>0</v>
      </c>
      <c r="AO10" s="6">
        <v>1</v>
      </c>
      <c r="AQ10" s="6">
        <v>0</v>
      </c>
      <c r="AR10" s="6">
        <v>0</v>
      </c>
      <c r="AS10" s="6">
        <v>0</v>
      </c>
      <c r="AT10" s="6">
        <v>1</v>
      </c>
      <c r="AV10" s="6">
        <v>0</v>
      </c>
      <c r="AW10" s="6">
        <v>0</v>
      </c>
      <c r="AX10" s="6">
        <v>0</v>
      </c>
      <c r="AY10" s="6">
        <v>1</v>
      </c>
      <c r="BA10" s="6">
        <v>0</v>
      </c>
      <c r="BB10" s="6">
        <v>0</v>
      </c>
      <c r="BC10" s="6">
        <v>0</v>
      </c>
      <c r="BD10" s="6">
        <v>1</v>
      </c>
      <c r="BF10" s="6">
        <v>0</v>
      </c>
      <c r="BG10" s="6">
        <v>0</v>
      </c>
      <c r="BH10" s="6">
        <v>1</v>
      </c>
      <c r="BI10" s="6">
        <v>0</v>
      </c>
      <c r="BK10" s="6">
        <v>0</v>
      </c>
      <c r="BL10" s="6">
        <v>0</v>
      </c>
      <c r="BM10" s="6">
        <v>1</v>
      </c>
      <c r="BN10" s="6">
        <v>0</v>
      </c>
      <c r="BP10" s="6">
        <v>0</v>
      </c>
      <c r="BQ10" s="6">
        <v>0</v>
      </c>
      <c r="BR10" s="6">
        <v>0</v>
      </c>
      <c r="BS10" s="6">
        <v>1</v>
      </c>
      <c r="BW10" s="6">
        <f t="shared" si="0"/>
        <v>7</v>
      </c>
      <c r="BX10" s="3">
        <v>1</v>
      </c>
      <c r="CB10" s="3">
        <f t="shared" si="1"/>
        <v>15</v>
      </c>
    </row>
    <row r="11" spans="1:81" s="34" customFormat="1" ht="24" customHeight="1" x14ac:dyDescent="0.25">
      <c r="A11" s="3"/>
      <c r="B11" s="6">
        <v>61215</v>
      </c>
      <c r="C11" s="3"/>
      <c r="D11" s="10" t="s">
        <v>80</v>
      </c>
      <c r="E11" s="1">
        <v>7793188</v>
      </c>
      <c r="F11" s="17" t="s">
        <v>81</v>
      </c>
      <c r="G11" s="9" t="s">
        <v>80</v>
      </c>
      <c r="H11" s="6" t="s">
        <v>4</v>
      </c>
      <c r="I11" s="6" t="s">
        <v>4</v>
      </c>
      <c r="J11" s="6" t="s">
        <v>4</v>
      </c>
      <c r="K11" s="6" t="s">
        <v>3</v>
      </c>
      <c r="L11" s="6" t="s">
        <v>3</v>
      </c>
      <c r="M11" s="6" t="s">
        <v>3</v>
      </c>
      <c r="N11" s="6" t="s">
        <v>4</v>
      </c>
      <c r="O11" s="23">
        <v>1</v>
      </c>
      <c r="P11" s="23"/>
      <c r="Q11" s="24"/>
      <c r="R11" s="6">
        <v>1</v>
      </c>
      <c r="S11" t="s">
        <v>642</v>
      </c>
      <c r="T11" t="s">
        <v>642</v>
      </c>
      <c r="U11" t="s">
        <v>642</v>
      </c>
      <c r="V11" t="s">
        <v>642</v>
      </c>
      <c r="W11" t="s">
        <v>642</v>
      </c>
      <c r="X11" t="s">
        <v>642</v>
      </c>
      <c r="Y11" t="s">
        <v>642</v>
      </c>
      <c r="Z11" s="6">
        <v>0</v>
      </c>
      <c r="AA11" s="6">
        <v>0</v>
      </c>
      <c r="AB11" s="6">
        <v>1</v>
      </c>
      <c r="AC11" s="20">
        <v>0</v>
      </c>
      <c r="AD11" s="6">
        <v>0</v>
      </c>
      <c r="AE11" s="6"/>
      <c r="AF11" s="10" t="s">
        <v>80</v>
      </c>
      <c r="AG11" t="s">
        <v>642</v>
      </c>
      <c r="AH11" s="21"/>
      <c r="AI11" s="6">
        <v>1</v>
      </c>
      <c r="AJ11" s="6">
        <v>0</v>
      </c>
      <c r="AK11" s="6"/>
      <c r="AL11" s="6"/>
      <c r="AM11" s="6">
        <v>0</v>
      </c>
      <c r="AN11" s="6">
        <v>0</v>
      </c>
      <c r="AO11" s="6">
        <v>1</v>
      </c>
      <c r="AP11" s="6"/>
      <c r="AQ11" s="6">
        <v>0</v>
      </c>
      <c r="AR11" s="6">
        <v>0</v>
      </c>
      <c r="AS11" s="6">
        <v>0</v>
      </c>
      <c r="AT11" s="6">
        <v>1</v>
      </c>
      <c r="AU11" s="6"/>
      <c r="AV11" s="6">
        <v>0</v>
      </c>
      <c r="AW11" s="6">
        <v>0</v>
      </c>
      <c r="AX11" s="6">
        <v>0</v>
      </c>
      <c r="AY11" s="6">
        <v>1</v>
      </c>
      <c r="AZ11" s="6"/>
      <c r="BA11" s="6">
        <v>0</v>
      </c>
      <c r="BB11" s="6">
        <v>0</v>
      </c>
      <c r="BC11" s="6">
        <v>1</v>
      </c>
      <c r="BD11" s="6">
        <v>0</v>
      </c>
      <c r="BE11" s="6"/>
      <c r="BF11" s="6">
        <v>0</v>
      </c>
      <c r="BG11" s="6">
        <v>0</v>
      </c>
      <c r="BH11" s="6">
        <v>1</v>
      </c>
      <c r="BI11" s="6">
        <v>0</v>
      </c>
      <c r="BJ11" s="6"/>
      <c r="BK11" s="6">
        <v>0</v>
      </c>
      <c r="BL11" s="6">
        <v>0</v>
      </c>
      <c r="BM11" s="6">
        <v>1</v>
      </c>
      <c r="BN11" s="6">
        <v>0</v>
      </c>
      <c r="BO11" s="6"/>
      <c r="BP11" s="6">
        <v>0</v>
      </c>
      <c r="BQ11" s="6">
        <v>0</v>
      </c>
      <c r="BR11" s="6">
        <v>0</v>
      </c>
      <c r="BS11" s="6">
        <v>1</v>
      </c>
      <c r="BT11" s="6"/>
      <c r="BU11" s="6"/>
      <c r="BV11" s="6"/>
      <c r="BW11" s="6">
        <f t="shared" si="0"/>
        <v>7</v>
      </c>
      <c r="BX11" s="3">
        <v>1</v>
      </c>
      <c r="BY11" s="3"/>
      <c r="BZ11" s="3"/>
      <c r="CA11" s="6"/>
      <c r="CB11" s="3">
        <f t="shared" si="1"/>
        <v>15</v>
      </c>
      <c r="CC11" s="3"/>
    </row>
    <row r="12" spans="1:81" ht="24" customHeight="1" x14ac:dyDescent="0.25">
      <c r="B12" s="6">
        <v>61215</v>
      </c>
      <c r="D12" s="10" t="s">
        <v>82</v>
      </c>
      <c r="E12" s="1" t="s">
        <v>74</v>
      </c>
      <c r="F12" s="17" t="s">
        <v>83</v>
      </c>
      <c r="G12" s="9" t="s">
        <v>82</v>
      </c>
      <c r="H12" s="6" t="s">
        <v>4</v>
      </c>
      <c r="I12" s="6" t="s">
        <v>4</v>
      </c>
      <c r="J12" s="6" t="s">
        <v>4</v>
      </c>
      <c r="K12" s="6" t="s">
        <v>4</v>
      </c>
      <c r="L12" s="6" t="s">
        <v>3</v>
      </c>
      <c r="M12" s="6" t="s">
        <v>3</v>
      </c>
      <c r="N12" s="6" t="s">
        <v>4</v>
      </c>
      <c r="O12" s="23">
        <v>1</v>
      </c>
      <c r="P12" s="23"/>
      <c r="Q12" s="24"/>
      <c r="R12" s="6">
        <v>1</v>
      </c>
      <c r="S12" t="s">
        <v>642</v>
      </c>
      <c r="T12" t="s">
        <v>642</v>
      </c>
      <c r="U12" t="s">
        <v>642</v>
      </c>
      <c r="V12" t="s">
        <v>642</v>
      </c>
      <c r="W12" t="s">
        <v>642</v>
      </c>
      <c r="X12" t="s">
        <v>642</v>
      </c>
      <c r="Y12" t="s">
        <v>642</v>
      </c>
      <c r="Z12" s="6">
        <v>0</v>
      </c>
      <c r="AA12" s="6">
        <v>0</v>
      </c>
      <c r="AB12" s="6">
        <v>1</v>
      </c>
      <c r="AC12" s="20">
        <v>0</v>
      </c>
      <c r="AD12" s="6">
        <v>0</v>
      </c>
      <c r="AF12" s="10" t="s">
        <v>82</v>
      </c>
      <c r="AG12" t="s">
        <v>642</v>
      </c>
      <c r="AH12" s="21"/>
      <c r="AI12" s="6">
        <v>1</v>
      </c>
      <c r="AJ12" s="6">
        <v>0</v>
      </c>
      <c r="AM12" s="6">
        <v>0</v>
      </c>
      <c r="AN12" s="6">
        <v>0</v>
      </c>
      <c r="AO12" s="6">
        <v>1</v>
      </c>
      <c r="AQ12" s="6">
        <v>0</v>
      </c>
      <c r="AR12" s="6">
        <v>0</v>
      </c>
      <c r="AS12" s="6">
        <v>0</v>
      </c>
      <c r="AT12" s="6">
        <v>1</v>
      </c>
      <c r="AV12" s="6">
        <v>0</v>
      </c>
      <c r="AW12" s="6">
        <v>0</v>
      </c>
      <c r="AX12" s="6">
        <v>0</v>
      </c>
      <c r="AY12" s="6">
        <v>1</v>
      </c>
      <c r="BA12" s="6">
        <v>0</v>
      </c>
      <c r="BB12" s="6">
        <v>0</v>
      </c>
      <c r="BC12" s="6">
        <v>0</v>
      </c>
      <c r="BD12" s="6">
        <v>1</v>
      </c>
      <c r="BF12" s="6">
        <v>0</v>
      </c>
      <c r="BG12" s="6">
        <v>0</v>
      </c>
      <c r="BH12" s="6">
        <v>1</v>
      </c>
      <c r="BI12" s="6">
        <v>0</v>
      </c>
      <c r="BK12" s="6">
        <v>0</v>
      </c>
      <c r="BL12" s="6">
        <v>0</v>
      </c>
      <c r="BM12" s="6">
        <v>1</v>
      </c>
      <c r="BN12" s="6">
        <v>0</v>
      </c>
      <c r="BP12" s="6">
        <v>0</v>
      </c>
      <c r="BQ12" s="6">
        <v>0</v>
      </c>
      <c r="BR12" s="6">
        <v>0</v>
      </c>
      <c r="BS12" s="6">
        <v>1</v>
      </c>
      <c r="BW12" s="6">
        <f t="shared" si="0"/>
        <v>7</v>
      </c>
      <c r="BX12" s="3">
        <v>1</v>
      </c>
      <c r="CB12" s="3">
        <f t="shared" si="1"/>
        <v>15</v>
      </c>
    </row>
    <row r="13" spans="1:81" ht="24" customHeight="1" x14ac:dyDescent="0.25">
      <c r="A13" s="6"/>
      <c r="B13" s="6">
        <v>61215</v>
      </c>
      <c r="D13" s="10" t="s">
        <v>84</v>
      </c>
      <c r="E13" s="1">
        <v>12697591</v>
      </c>
      <c r="F13" s="17" t="s">
        <v>85</v>
      </c>
      <c r="G13" s="9" t="s">
        <v>84</v>
      </c>
      <c r="H13" s="6" t="s">
        <v>3</v>
      </c>
      <c r="I13" s="6" t="s">
        <v>4</v>
      </c>
      <c r="J13" s="6" t="s">
        <v>4</v>
      </c>
      <c r="K13" s="6" t="s">
        <v>4</v>
      </c>
      <c r="L13" s="6" t="s">
        <v>3</v>
      </c>
      <c r="M13" s="6" t="s">
        <v>3</v>
      </c>
      <c r="N13" s="6" t="s">
        <v>4</v>
      </c>
      <c r="O13" s="23">
        <v>1</v>
      </c>
      <c r="P13" s="23"/>
      <c r="Q13" s="24"/>
      <c r="R13" s="6">
        <v>1</v>
      </c>
      <c r="S13" t="s">
        <v>642</v>
      </c>
      <c r="T13" t="s">
        <v>642</v>
      </c>
      <c r="U13" t="s">
        <v>642</v>
      </c>
      <c r="V13" t="s">
        <v>642</v>
      </c>
      <c r="W13" t="s">
        <v>642</v>
      </c>
      <c r="X13" t="s">
        <v>642</v>
      </c>
      <c r="Y13" t="s">
        <v>642</v>
      </c>
      <c r="Z13" s="6">
        <v>0</v>
      </c>
      <c r="AA13" s="6">
        <v>0</v>
      </c>
      <c r="AB13" s="6">
        <v>1</v>
      </c>
      <c r="AC13" s="20">
        <v>0</v>
      </c>
      <c r="AD13" s="6">
        <v>0</v>
      </c>
      <c r="AF13" s="10" t="s">
        <v>84</v>
      </c>
      <c r="AG13" t="s">
        <v>642</v>
      </c>
      <c r="AH13" s="25"/>
      <c r="AI13" s="6">
        <v>1</v>
      </c>
      <c r="AJ13" s="6">
        <v>0</v>
      </c>
      <c r="AM13" s="6">
        <v>0</v>
      </c>
      <c r="AN13" s="6">
        <v>1</v>
      </c>
      <c r="AO13" s="6">
        <v>0</v>
      </c>
      <c r="AQ13" s="6">
        <v>0</v>
      </c>
      <c r="AR13" s="6">
        <v>0</v>
      </c>
      <c r="AS13" s="6">
        <v>0</v>
      </c>
      <c r="AT13" s="6">
        <v>1</v>
      </c>
      <c r="AV13" s="6">
        <v>0</v>
      </c>
      <c r="AW13" s="6">
        <v>0</v>
      </c>
      <c r="AX13" s="6">
        <v>0</v>
      </c>
      <c r="AY13" s="6">
        <v>1</v>
      </c>
      <c r="BA13" s="6">
        <v>0</v>
      </c>
      <c r="BB13" s="6">
        <v>0</v>
      </c>
      <c r="BC13" s="6">
        <v>0</v>
      </c>
      <c r="BD13" s="6">
        <v>1</v>
      </c>
      <c r="BF13" s="6">
        <v>0</v>
      </c>
      <c r="BG13" s="6">
        <v>0</v>
      </c>
      <c r="BH13" s="6">
        <v>1</v>
      </c>
      <c r="BI13" s="6">
        <v>0</v>
      </c>
      <c r="BK13" s="6">
        <v>0</v>
      </c>
      <c r="BL13" s="6">
        <v>0</v>
      </c>
      <c r="BM13" s="6">
        <v>1</v>
      </c>
      <c r="BN13" s="6">
        <v>0</v>
      </c>
      <c r="BP13" s="6">
        <v>0</v>
      </c>
      <c r="BQ13" s="6">
        <v>0</v>
      </c>
      <c r="BR13" s="6">
        <v>0</v>
      </c>
      <c r="BS13" s="6">
        <v>1</v>
      </c>
      <c r="BW13" s="6">
        <f t="shared" si="0"/>
        <v>7</v>
      </c>
      <c r="BX13" s="3">
        <v>1</v>
      </c>
      <c r="CB13" s="3">
        <f t="shared" si="1"/>
        <v>15</v>
      </c>
    </row>
    <row r="14" spans="1:81" ht="24" customHeight="1" x14ac:dyDescent="0.25">
      <c r="A14" s="9"/>
      <c r="B14" s="6">
        <v>61215</v>
      </c>
      <c r="D14" s="10" t="s">
        <v>114</v>
      </c>
      <c r="E14" s="4">
        <v>2502168</v>
      </c>
      <c r="F14" s="26" t="s">
        <v>115</v>
      </c>
      <c r="G14" s="9" t="s">
        <v>114</v>
      </c>
      <c r="H14" s="6" t="s">
        <v>4</v>
      </c>
      <c r="I14" s="6" t="s">
        <v>4</v>
      </c>
      <c r="J14" s="6" t="s">
        <v>4</v>
      </c>
      <c r="K14" s="6" t="s">
        <v>4</v>
      </c>
      <c r="L14" s="6" t="s">
        <v>3</v>
      </c>
      <c r="M14" s="6" t="s">
        <v>3</v>
      </c>
      <c r="N14" s="6" t="s">
        <v>4</v>
      </c>
      <c r="O14" s="23">
        <v>1</v>
      </c>
      <c r="P14" s="23"/>
      <c r="Q14" s="24"/>
      <c r="R14" s="23">
        <v>1</v>
      </c>
      <c r="S14" t="s">
        <v>642</v>
      </c>
      <c r="T14" t="s">
        <v>642</v>
      </c>
      <c r="U14" t="s">
        <v>642</v>
      </c>
      <c r="V14" t="s">
        <v>642</v>
      </c>
      <c r="W14" t="s">
        <v>642</v>
      </c>
      <c r="X14" t="s">
        <v>642</v>
      </c>
      <c r="Y14" t="s">
        <v>642</v>
      </c>
      <c r="Z14" s="6">
        <v>0</v>
      </c>
      <c r="AA14" s="6">
        <v>0</v>
      </c>
      <c r="AB14" s="6">
        <v>0</v>
      </c>
      <c r="AC14" s="20">
        <v>1</v>
      </c>
      <c r="AD14" s="6">
        <v>0</v>
      </c>
      <c r="AE14" s="9" t="s">
        <v>116</v>
      </c>
      <c r="AF14" s="10" t="s">
        <v>114</v>
      </c>
      <c r="AG14" t="s">
        <v>642</v>
      </c>
      <c r="AI14" s="6">
        <v>0</v>
      </c>
      <c r="AJ14" s="6">
        <v>0</v>
      </c>
      <c r="AM14" s="6">
        <v>0</v>
      </c>
      <c r="AN14" s="6">
        <v>0</v>
      </c>
      <c r="AO14" s="6">
        <v>1</v>
      </c>
      <c r="AQ14" s="6">
        <v>0</v>
      </c>
      <c r="AR14" s="6">
        <v>0</v>
      </c>
      <c r="AS14" s="6">
        <v>0</v>
      </c>
      <c r="AT14" s="6">
        <v>1</v>
      </c>
      <c r="AV14" s="6">
        <v>0</v>
      </c>
      <c r="AW14" s="6">
        <v>0</v>
      </c>
      <c r="AX14" s="6">
        <v>0</v>
      </c>
      <c r="AY14" s="6">
        <v>1</v>
      </c>
      <c r="BA14" s="6">
        <v>0</v>
      </c>
      <c r="BB14" s="6">
        <v>0</v>
      </c>
      <c r="BC14" s="6">
        <v>0</v>
      </c>
      <c r="BD14" s="6">
        <v>1</v>
      </c>
      <c r="BF14" s="6">
        <v>0</v>
      </c>
      <c r="BG14" s="6">
        <v>0</v>
      </c>
      <c r="BH14" s="6">
        <v>1</v>
      </c>
      <c r="BI14" s="6">
        <v>0</v>
      </c>
      <c r="BK14" s="6">
        <v>0</v>
      </c>
      <c r="BL14" s="6">
        <v>0</v>
      </c>
      <c r="BM14" s="6">
        <v>1</v>
      </c>
      <c r="BN14" s="6">
        <v>0</v>
      </c>
      <c r="BP14" s="6">
        <v>0</v>
      </c>
      <c r="BQ14" s="6">
        <v>0</v>
      </c>
      <c r="BR14" s="6">
        <v>0</v>
      </c>
      <c r="BS14" s="6">
        <v>1</v>
      </c>
      <c r="BW14" s="6">
        <f t="shared" si="0"/>
        <v>7</v>
      </c>
      <c r="BX14" s="3">
        <v>1</v>
      </c>
      <c r="CB14" s="3">
        <f t="shared" si="1"/>
        <v>15</v>
      </c>
    </row>
    <row r="15" spans="1:81" ht="24" customHeight="1" x14ac:dyDescent="0.25">
      <c r="B15" s="6">
        <v>61215</v>
      </c>
      <c r="D15" s="10" t="s">
        <v>120</v>
      </c>
      <c r="E15" s="4">
        <v>23704</v>
      </c>
      <c r="F15" s="26" t="s">
        <v>121</v>
      </c>
      <c r="G15" s="9" t="s">
        <v>120</v>
      </c>
      <c r="H15" s="6" t="s">
        <v>3</v>
      </c>
      <c r="I15" s="6" t="s">
        <v>4</v>
      </c>
      <c r="J15" s="6" t="s">
        <v>3</v>
      </c>
      <c r="K15" s="6" t="s">
        <v>2</v>
      </c>
      <c r="L15" s="6" t="s">
        <v>3</v>
      </c>
      <c r="M15" s="6" t="s">
        <v>3</v>
      </c>
      <c r="N15" s="6" t="s">
        <v>4</v>
      </c>
      <c r="O15" s="23">
        <v>1</v>
      </c>
      <c r="P15" s="23"/>
      <c r="Q15" s="24"/>
      <c r="R15" s="23">
        <v>1</v>
      </c>
      <c r="S15" t="s">
        <v>642</v>
      </c>
      <c r="T15" t="s">
        <v>642</v>
      </c>
      <c r="U15" t="s">
        <v>642</v>
      </c>
      <c r="V15" t="s">
        <v>642</v>
      </c>
      <c r="W15" t="s">
        <v>642</v>
      </c>
      <c r="X15" t="s">
        <v>642</v>
      </c>
      <c r="Y15" t="s">
        <v>642</v>
      </c>
      <c r="Z15" s="6">
        <v>0</v>
      </c>
      <c r="AA15" s="6">
        <v>0</v>
      </c>
      <c r="AB15" s="6">
        <v>0</v>
      </c>
      <c r="AC15" s="20">
        <v>1</v>
      </c>
      <c r="AD15" s="6">
        <v>0</v>
      </c>
      <c r="AF15" s="10" t="s">
        <v>120</v>
      </c>
      <c r="AG15" t="s">
        <v>642</v>
      </c>
      <c r="AH15" s="3"/>
      <c r="AI15" s="6">
        <v>0</v>
      </c>
      <c r="AJ15" s="6">
        <v>0</v>
      </c>
      <c r="AM15" s="6">
        <v>0</v>
      </c>
      <c r="AN15" s="6">
        <v>1</v>
      </c>
      <c r="AO15" s="6">
        <v>0</v>
      </c>
      <c r="AQ15" s="6">
        <v>0</v>
      </c>
      <c r="AR15" s="6">
        <v>0</v>
      </c>
      <c r="AS15" s="6">
        <v>0</v>
      </c>
      <c r="AT15" s="6">
        <v>1</v>
      </c>
      <c r="AV15" s="6">
        <v>0</v>
      </c>
      <c r="AW15" s="6">
        <v>0</v>
      </c>
      <c r="AX15" s="6">
        <v>1</v>
      </c>
      <c r="AY15" s="6">
        <v>0</v>
      </c>
      <c r="BA15" s="6">
        <v>0</v>
      </c>
      <c r="BB15" s="6">
        <v>1</v>
      </c>
      <c r="BC15" s="6">
        <v>0</v>
      </c>
      <c r="BD15" s="6">
        <v>0</v>
      </c>
      <c r="BF15" s="6">
        <v>0</v>
      </c>
      <c r="BG15" s="6">
        <v>0</v>
      </c>
      <c r="BH15" s="6">
        <v>1</v>
      </c>
      <c r="BI15" s="6">
        <v>0</v>
      </c>
      <c r="BK15" s="6">
        <v>0</v>
      </c>
      <c r="BL15" s="6">
        <v>0</v>
      </c>
      <c r="BM15" s="6">
        <v>1</v>
      </c>
      <c r="BN15" s="6">
        <v>0</v>
      </c>
      <c r="BP15" s="6">
        <v>0</v>
      </c>
      <c r="BQ15" s="6">
        <v>0</v>
      </c>
      <c r="BR15" s="6">
        <v>0</v>
      </c>
      <c r="BS15" s="6">
        <v>1</v>
      </c>
      <c r="BW15" s="6">
        <f t="shared" si="0"/>
        <v>7</v>
      </c>
      <c r="BX15" s="3">
        <v>1</v>
      </c>
      <c r="CB15" s="3">
        <f t="shared" ref="CB15:CB46" si="2">SUM(AM15:BS15)</f>
        <v>7</v>
      </c>
    </row>
    <row r="16" spans="1:81" ht="24" customHeight="1" x14ac:dyDescent="0.25">
      <c r="A16" s="42"/>
      <c r="B16" s="41">
        <v>61215</v>
      </c>
      <c r="C16" s="42"/>
      <c r="D16" s="43" t="s">
        <v>128</v>
      </c>
      <c r="E16" s="44">
        <v>1389826</v>
      </c>
      <c r="F16" s="45" t="s">
        <v>129</v>
      </c>
      <c r="G16" s="40" t="s">
        <v>128</v>
      </c>
      <c r="H16" s="41" t="s">
        <v>4</v>
      </c>
      <c r="I16" s="41" t="s">
        <v>4</v>
      </c>
      <c r="J16" s="41" t="s">
        <v>4</v>
      </c>
      <c r="K16" s="41" t="s">
        <v>4</v>
      </c>
      <c r="L16" s="41" t="s">
        <v>3</v>
      </c>
      <c r="M16" s="41" t="s">
        <v>3</v>
      </c>
      <c r="N16" s="41" t="s">
        <v>4</v>
      </c>
      <c r="O16" s="46">
        <v>1</v>
      </c>
      <c r="P16" s="46"/>
      <c r="Q16" s="47"/>
      <c r="R16" s="46">
        <v>1</v>
      </c>
      <c r="S16" t="s">
        <v>642</v>
      </c>
      <c r="T16" t="s">
        <v>642</v>
      </c>
      <c r="U16" t="s">
        <v>642</v>
      </c>
      <c r="V16" t="s">
        <v>642</v>
      </c>
      <c r="W16" t="s">
        <v>642</v>
      </c>
      <c r="X16" t="s">
        <v>642</v>
      </c>
      <c r="Y16" t="s">
        <v>642</v>
      </c>
      <c r="Z16" s="41">
        <v>0</v>
      </c>
      <c r="AA16" s="41">
        <v>0</v>
      </c>
      <c r="AB16" s="41">
        <v>0</v>
      </c>
      <c r="AC16" s="48">
        <v>1</v>
      </c>
      <c r="AD16" s="41">
        <v>0</v>
      </c>
      <c r="AE16" s="41"/>
      <c r="AF16" s="43" t="s">
        <v>128</v>
      </c>
      <c r="AG16" t="s">
        <v>642</v>
      </c>
      <c r="AH16" s="51"/>
      <c r="AI16" s="41">
        <v>0</v>
      </c>
      <c r="AJ16" s="41">
        <v>0</v>
      </c>
      <c r="AK16" s="41"/>
      <c r="AL16" s="41"/>
      <c r="AM16" s="41">
        <v>0</v>
      </c>
      <c r="AN16" s="41">
        <v>0</v>
      </c>
      <c r="AO16" s="41">
        <v>1</v>
      </c>
      <c r="AP16" s="41"/>
      <c r="AQ16" s="41">
        <v>0</v>
      </c>
      <c r="AR16" s="41">
        <v>0</v>
      </c>
      <c r="AS16" s="41">
        <v>0</v>
      </c>
      <c r="AT16" s="41">
        <v>1</v>
      </c>
      <c r="AU16" s="41"/>
      <c r="AV16" s="6">
        <v>0</v>
      </c>
      <c r="AW16" s="41">
        <v>0</v>
      </c>
      <c r="AX16" s="41">
        <v>0</v>
      </c>
      <c r="AY16" s="41">
        <v>1</v>
      </c>
      <c r="AZ16" s="41"/>
      <c r="BA16" s="6">
        <v>0</v>
      </c>
      <c r="BB16" s="41">
        <v>0</v>
      </c>
      <c r="BC16" s="41">
        <v>0</v>
      </c>
      <c r="BD16" s="41">
        <v>1</v>
      </c>
      <c r="BE16" s="41"/>
      <c r="BF16" s="6">
        <v>0</v>
      </c>
      <c r="BG16" s="41">
        <v>0</v>
      </c>
      <c r="BH16" s="41">
        <v>1</v>
      </c>
      <c r="BI16" s="41">
        <v>0</v>
      </c>
      <c r="BJ16" s="41"/>
      <c r="BK16" s="6">
        <v>0</v>
      </c>
      <c r="BL16" s="41">
        <v>0</v>
      </c>
      <c r="BM16" s="41">
        <v>1</v>
      </c>
      <c r="BN16" s="41">
        <v>0</v>
      </c>
      <c r="BO16" s="41"/>
      <c r="BP16" s="6">
        <v>0</v>
      </c>
      <c r="BQ16" s="41">
        <v>0</v>
      </c>
      <c r="BR16" s="41">
        <v>0</v>
      </c>
      <c r="BS16" s="41">
        <v>1</v>
      </c>
      <c r="BT16" s="41"/>
      <c r="BU16" s="41"/>
      <c r="BV16" s="41"/>
      <c r="BW16" s="41">
        <f t="shared" si="0"/>
        <v>7</v>
      </c>
      <c r="BX16" s="42">
        <v>1</v>
      </c>
      <c r="BY16" s="42"/>
      <c r="BZ16" s="42"/>
      <c r="CA16" s="41"/>
      <c r="CB16" s="42">
        <f t="shared" si="2"/>
        <v>7</v>
      </c>
      <c r="CC16" s="42"/>
    </row>
    <row r="17" spans="1:81" ht="24" customHeight="1" x14ac:dyDescent="0.25">
      <c r="B17" s="6">
        <v>61215</v>
      </c>
      <c r="D17" s="10" t="s">
        <v>132</v>
      </c>
      <c r="E17" s="4">
        <v>949108</v>
      </c>
      <c r="F17" s="26" t="s">
        <v>133</v>
      </c>
      <c r="G17" s="9" t="s">
        <v>132</v>
      </c>
      <c r="H17" s="6" t="s">
        <v>4</v>
      </c>
      <c r="I17" s="6" t="s">
        <v>4</v>
      </c>
      <c r="J17" s="6" t="s">
        <v>4</v>
      </c>
      <c r="K17" s="6" t="s">
        <v>4</v>
      </c>
      <c r="L17" s="6" t="s">
        <v>3</v>
      </c>
      <c r="M17" s="6" t="s">
        <v>3</v>
      </c>
      <c r="N17" s="6" t="s">
        <v>4</v>
      </c>
      <c r="O17" s="23">
        <v>1</v>
      </c>
      <c r="P17" s="23"/>
      <c r="Q17" s="24"/>
      <c r="R17" s="23">
        <v>1</v>
      </c>
      <c r="S17" t="s">
        <v>642</v>
      </c>
      <c r="T17" t="s">
        <v>642</v>
      </c>
      <c r="U17" t="s">
        <v>642</v>
      </c>
      <c r="V17" t="s">
        <v>642</v>
      </c>
      <c r="W17" t="s">
        <v>642</v>
      </c>
      <c r="X17" t="s">
        <v>642</v>
      </c>
      <c r="Y17" t="s">
        <v>642</v>
      </c>
      <c r="Z17" s="6">
        <v>0</v>
      </c>
      <c r="AA17" s="6">
        <v>0</v>
      </c>
      <c r="AB17" s="6">
        <v>0</v>
      </c>
      <c r="AC17" s="20">
        <v>1</v>
      </c>
      <c r="AD17" s="6">
        <v>0</v>
      </c>
      <c r="AF17" s="10" t="s">
        <v>132</v>
      </c>
      <c r="AG17" t="s">
        <v>642</v>
      </c>
      <c r="AH17" s="3"/>
      <c r="AI17" s="6">
        <v>0</v>
      </c>
      <c r="AJ17" s="6">
        <v>0</v>
      </c>
      <c r="AM17" s="6">
        <v>0</v>
      </c>
      <c r="AN17" s="6">
        <v>0</v>
      </c>
      <c r="AO17" s="6">
        <v>1</v>
      </c>
      <c r="AQ17" s="6">
        <v>0</v>
      </c>
      <c r="AR17" s="6">
        <v>0</v>
      </c>
      <c r="AS17" s="6">
        <v>0</v>
      </c>
      <c r="AT17" s="6">
        <v>1</v>
      </c>
      <c r="AV17" s="6">
        <v>0</v>
      </c>
      <c r="AW17" s="6">
        <v>0</v>
      </c>
      <c r="AX17" s="6">
        <v>0</v>
      </c>
      <c r="AY17" s="6">
        <v>1</v>
      </c>
      <c r="BA17" s="6">
        <v>0</v>
      </c>
      <c r="BB17" s="6">
        <v>0</v>
      </c>
      <c r="BC17" s="6">
        <v>0</v>
      </c>
      <c r="BD17" s="6">
        <v>1</v>
      </c>
      <c r="BF17" s="6">
        <v>0</v>
      </c>
      <c r="BG17" s="6">
        <v>0</v>
      </c>
      <c r="BH17" s="6">
        <v>1</v>
      </c>
      <c r="BI17" s="6">
        <v>0</v>
      </c>
      <c r="BK17" s="6">
        <v>0</v>
      </c>
      <c r="BL17" s="6">
        <v>0</v>
      </c>
      <c r="BM17" s="6">
        <v>1</v>
      </c>
      <c r="BN17" s="6">
        <v>0</v>
      </c>
      <c r="BP17" s="6">
        <v>0</v>
      </c>
      <c r="BQ17" s="6">
        <v>0</v>
      </c>
      <c r="BR17" s="6">
        <v>0</v>
      </c>
      <c r="BS17" s="6">
        <v>1</v>
      </c>
      <c r="BW17" s="6">
        <f t="shared" si="0"/>
        <v>7</v>
      </c>
      <c r="BX17" s="3">
        <v>1</v>
      </c>
      <c r="CB17" s="3">
        <f t="shared" si="2"/>
        <v>7</v>
      </c>
    </row>
    <row r="18" spans="1:81" s="42" customFormat="1" ht="24" customHeight="1" x14ac:dyDescent="0.25">
      <c r="A18" s="3"/>
      <c r="B18" s="6">
        <v>61215</v>
      </c>
      <c r="C18" s="3"/>
      <c r="D18" s="10" t="s">
        <v>134</v>
      </c>
      <c r="E18" s="4">
        <v>1817616</v>
      </c>
      <c r="F18" s="26" t="s">
        <v>135</v>
      </c>
      <c r="G18" s="9" t="s">
        <v>134</v>
      </c>
      <c r="H18" s="6" t="s">
        <v>4</v>
      </c>
      <c r="I18" s="6" t="s">
        <v>4</v>
      </c>
      <c r="J18" s="6" t="s">
        <v>4</v>
      </c>
      <c r="K18" s="6" t="s">
        <v>4</v>
      </c>
      <c r="L18" s="6" t="s">
        <v>3</v>
      </c>
      <c r="M18" s="6" t="s">
        <v>3</v>
      </c>
      <c r="N18" s="6" t="s">
        <v>4</v>
      </c>
      <c r="O18" s="23">
        <v>1</v>
      </c>
      <c r="P18" s="23"/>
      <c r="Q18" s="24"/>
      <c r="R18" s="23">
        <v>1</v>
      </c>
      <c r="S18" t="s">
        <v>642</v>
      </c>
      <c r="T18" t="s">
        <v>642</v>
      </c>
      <c r="U18" t="s">
        <v>642</v>
      </c>
      <c r="V18" t="s">
        <v>642</v>
      </c>
      <c r="W18" t="s">
        <v>642</v>
      </c>
      <c r="X18" t="s">
        <v>642</v>
      </c>
      <c r="Y18" t="s">
        <v>642</v>
      </c>
      <c r="Z18" s="6">
        <v>0</v>
      </c>
      <c r="AA18" s="6">
        <v>0</v>
      </c>
      <c r="AB18" s="6">
        <v>0</v>
      </c>
      <c r="AC18" s="20">
        <v>1</v>
      </c>
      <c r="AD18" s="6">
        <v>0</v>
      </c>
      <c r="AE18" s="6"/>
      <c r="AF18" s="10" t="s">
        <v>134</v>
      </c>
      <c r="AG18" t="s">
        <v>642</v>
      </c>
      <c r="AH18" s="3"/>
      <c r="AI18" s="6">
        <v>0</v>
      </c>
      <c r="AJ18" s="6">
        <v>0</v>
      </c>
      <c r="AK18" s="6"/>
      <c r="AL18" s="6"/>
      <c r="AM18" s="6">
        <v>0</v>
      </c>
      <c r="AN18" s="6">
        <v>0</v>
      </c>
      <c r="AO18" s="6">
        <v>1</v>
      </c>
      <c r="AP18" s="6"/>
      <c r="AQ18" s="6">
        <v>0</v>
      </c>
      <c r="AR18" s="6">
        <v>0</v>
      </c>
      <c r="AS18" s="6">
        <v>0</v>
      </c>
      <c r="AT18" s="6">
        <v>1</v>
      </c>
      <c r="AU18" s="6"/>
      <c r="AV18" s="6">
        <v>0</v>
      </c>
      <c r="AW18" s="6">
        <v>0</v>
      </c>
      <c r="AX18" s="6">
        <v>0</v>
      </c>
      <c r="AY18" s="6">
        <v>1</v>
      </c>
      <c r="AZ18" s="6"/>
      <c r="BA18" s="6">
        <v>0</v>
      </c>
      <c r="BB18" s="6">
        <v>0</v>
      </c>
      <c r="BC18" s="6">
        <v>0</v>
      </c>
      <c r="BD18" s="6">
        <v>1</v>
      </c>
      <c r="BE18" s="6"/>
      <c r="BF18" s="6">
        <v>0</v>
      </c>
      <c r="BG18" s="6">
        <v>0</v>
      </c>
      <c r="BH18" s="6">
        <v>1</v>
      </c>
      <c r="BI18" s="6">
        <v>0</v>
      </c>
      <c r="BJ18" s="6"/>
      <c r="BK18" s="6">
        <v>0</v>
      </c>
      <c r="BL18" s="6">
        <v>0</v>
      </c>
      <c r="BM18" s="6">
        <v>1</v>
      </c>
      <c r="BN18" s="6">
        <v>0</v>
      </c>
      <c r="BO18" s="6"/>
      <c r="BP18" s="6">
        <v>0</v>
      </c>
      <c r="BQ18" s="6">
        <v>0</v>
      </c>
      <c r="BR18" s="6">
        <v>0</v>
      </c>
      <c r="BS18" s="6">
        <v>1</v>
      </c>
      <c r="BT18" s="6"/>
      <c r="BU18" s="6"/>
      <c r="BV18" s="6"/>
      <c r="BW18" s="6">
        <f t="shared" si="0"/>
        <v>7</v>
      </c>
      <c r="BX18" s="3">
        <v>1</v>
      </c>
      <c r="BY18" s="3"/>
      <c r="BZ18" s="3"/>
      <c r="CA18" s="6"/>
      <c r="CB18" s="3">
        <f t="shared" si="2"/>
        <v>7</v>
      </c>
      <c r="CC18" s="3"/>
    </row>
    <row r="19" spans="1:81" ht="24" customHeight="1" x14ac:dyDescent="0.25">
      <c r="B19" s="6">
        <v>61215</v>
      </c>
      <c r="D19" s="10" t="s">
        <v>136</v>
      </c>
      <c r="E19" s="4" t="s">
        <v>74</v>
      </c>
      <c r="F19" s="26" t="s">
        <v>137</v>
      </c>
      <c r="G19" s="27" t="s">
        <v>138</v>
      </c>
      <c r="H19" s="6" t="s">
        <v>4</v>
      </c>
      <c r="I19" s="6" t="s">
        <v>4</v>
      </c>
      <c r="J19" s="6" t="s">
        <v>2</v>
      </c>
      <c r="K19" s="6" t="s">
        <v>4</v>
      </c>
      <c r="L19" s="6" t="s">
        <v>3</v>
      </c>
      <c r="M19" s="6" t="s">
        <v>3</v>
      </c>
      <c r="N19" s="6" t="s">
        <v>4</v>
      </c>
      <c r="O19" s="23">
        <v>1</v>
      </c>
      <c r="P19" s="23"/>
      <c r="Q19" s="24"/>
      <c r="R19" s="23">
        <v>1</v>
      </c>
      <c r="S19" t="s">
        <v>642</v>
      </c>
      <c r="T19" t="s">
        <v>642</v>
      </c>
      <c r="U19" t="s">
        <v>642</v>
      </c>
      <c r="V19" t="s">
        <v>642</v>
      </c>
      <c r="W19" t="s">
        <v>642</v>
      </c>
      <c r="X19" t="s">
        <v>642</v>
      </c>
      <c r="Y19" t="s">
        <v>642</v>
      </c>
      <c r="Z19" s="6">
        <v>0</v>
      </c>
      <c r="AA19" s="6">
        <v>0</v>
      </c>
      <c r="AB19" s="6">
        <v>0</v>
      </c>
      <c r="AC19" s="20">
        <v>1</v>
      </c>
      <c r="AD19" s="6">
        <v>0</v>
      </c>
      <c r="AF19" s="10" t="s">
        <v>136</v>
      </c>
      <c r="AG19" t="s">
        <v>642</v>
      </c>
      <c r="AH19" s="3"/>
      <c r="AI19" s="6">
        <v>0</v>
      </c>
      <c r="AJ19" s="6">
        <v>0</v>
      </c>
      <c r="AM19" s="6">
        <v>0</v>
      </c>
      <c r="AN19" s="6">
        <v>0</v>
      </c>
      <c r="AO19" s="6">
        <v>1</v>
      </c>
      <c r="AQ19" s="6">
        <v>0</v>
      </c>
      <c r="AR19" s="6">
        <v>0</v>
      </c>
      <c r="AS19" s="6">
        <v>0</v>
      </c>
      <c r="AT19" s="6">
        <v>1</v>
      </c>
      <c r="AV19" s="6">
        <v>0</v>
      </c>
      <c r="AW19" s="6">
        <v>1</v>
      </c>
      <c r="AX19" s="6">
        <v>0</v>
      </c>
      <c r="AY19" s="6">
        <v>0</v>
      </c>
      <c r="BA19" s="6">
        <v>0</v>
      </c>
      <c r="BB19" s="6">
        <v>0</v>
      </c>
      <c r="BC19" s="6">
        <v>0</v>
      </c>
      <c r="BD19" s="6">
        <v>1</v>
      </c>
      <c r="BF19" s="6">
        <v>0</v>
      </c>
      <c r="BG19" s="6">
        <v>0</v>
      </c>
      <c r="BH19" s="6">
        <v>1</v>
      </c>
      <c r="BI19" s="6">
        <v>0</v>
      </c>
      <c r="BK19" s="6">
        <v>0</v>
      </c>
      <c r="BL19" s="6">
        <v>0</v>
      </c>
      <c r="BM19" s="6">
        <v>1</v>
      </c>
      <c r="BN19" s="6">
        <v>0</v>
      </c>
      <c r="BP19" s="6">
        <v>0</v>
      </c>
      <c r="BQ19" s="6">
        <v>0</v>
      </c>
      <c r="BR19" s="6">
        <v>0</v>
      </c>
      <c r="BS19" s="6">
        <v>1</v>
      </c>
      <c r="BW19" s="6">
        <f t="shared" si="0"/>
        <v>7</v>
      </c>
      <c r="BX19" s="3">
        <v>1</v>
      </c>
      <c r="CB19" s="3">
        <f t="shared" si="2"/>
        <v>7</v>
      </c>
    </row>
    <row r="20" spans="1:81" ht="24" customHeight="1" x14ac:dyDescent="0.25">
      <c r="B20" s="6">
        <v>61215</v>
      </c>
      <c r="D20" s="10" t="s">
        <v>139</v>
      </c>
      <c r="E20" s="4">
        <v>4769611</v>
      </c>
      <c r="F20" s="26" t="s">
        <v>140</v>
      </c>
      <c r="G20" s="9" t="s">
        <v>139</v>
      </c>
      <c r="H20" s="6" t="s">
        <v>4</v>
      </c>
      <c r="I20" s="6" t="s">
        <v>4</v>
      </c>
      <c r="J20" s="6" t="s">
        <v>4</v>
      </c>
      <c r="K20" s="6" t="s">
        <v>4</v>
      </c>
      <c r="L20" s="6" t="s">
        <v>3</v>
      </c>
      <c r="M20" s="6" t="s">
        <v>3</v>
      </c>
      <c r="N20" s="6" t="s">
        <v>4</v>
      </c>
      <c r="O20" s="23"/>
      <c r="P20" s="23"/>
      <c r="Q20" s="24"/>
      <c r="R20" s="23">
        <v>1</v>
      </c>
      <c r="S20" t="s">
        <v>642</v>
      </c>
      <c r="T20" t="s">
        <v>642</v>
      </c>
      <c r="U20" t="s">
        <v>642</v>
      </c>
      <c r="V20" t="s">
        <v>642</v>
      </c>
      <c r="W20" t="s">
        <v>642</v>
      </c>
      <c r="X20" t="s">
        <v>642</v>
      </c>
      <c r="Y20" t="s">
        <v>642</v>
      </c>
      <c r="Z20" s="6">
        <v>0</v>
      </c>
      <c r="AA20" s="6">
        <v>0</v>
      </c>
      <c r="AB20" s="6">
        <v>0</v>
      </c>
      <c r="AC20" s="20">
        <v>1</v>
      </c>
      <c r="AD20" s="6">
        <v>0</v>
      </c>
      <c r="AF20" s="10" t="s">
        <v>139</v>
      </c>
      <c r="AG20" t="s">
        <v>642</v>
      </c>
      <c r="AH20" s="3"/>
      <c r="AI20" s="6">
        <v>0</v>
      </c>
      <c r="AJ20" s="6">
        <v>0</v>
      </c>
      <c r="AM20" s="6">
        <v>0</v>
      </c>
      <c r="AN20" s="6">
        <v>0</v>
      </c>
      <c r="AO20" s="6">
        <v>1</v>
      </c>
      <c r="AQ20" s="6">
        <v>0</v>
      </c>
      <c r="AR20" s="6">
        <v>0</v>
      </c>
      <c r="AS20" s="6">
        <v>0</v>
      </c>
      <c r="AT20" s="6">
        <v>1</v>
      </c>
      <c r="AV20" s="6">
        <v>0</v>
      </c>
      <c r="AW20" s="6">
        <v>0</v>
      </c>
      <c r="AX20" s="6">
        <v>0</v>
      </c>
      <c r="AY20" s="6">
        <v>1</v>
      </c>
      <c r="BA20" s="6">
        <v>0</v>
      </c>
      <c r="BB20" s="6">
        <v>0</v>
      </c>
      <c r="BC20" s="6">
        <v>0</v>
      </c>
      <c r="BD20" s="6">
        <v>1</v>
      </c>
      <c r="BF20" s="6">
        <v>0</v>
      </c>
      <c r="BG20" s="6">
        <v>0</v>
      </c>
      <c r="BH20" s="6">
        <v>1</v>
      </c>
      <c r="BI20" s="6">
        <v>0</v>
      </c>
      <c r="BK20" s="6">
        <v>0</v>
      </c>
      <c r="BL20" s="6">
        <v>0</v>
      </c>
      <c r="BM20" s="6">
        <v>1</v>
      </c>
      <c r="BN20" s="6">
        <v>0</v>
      </c>
      <c r="BP20" s="6">
        <v>0</v>
      </c>
      <c r="BQ20" s="6">
        <v>0</v>
      </c>
      <c r="BR20" s="6">
        <v>0</v>
      </c>
      <c r="BS20" s="6">
        <v>1</v>
      </c>
      <c r="BW20" s="6">
        <f t="shared" si="0"/>
        <v>7</v>
      </c>
      <c r="BX20" s="3">
        <v>1</v>
      </c>
      <c r="CB20" s="3">
        <f t="shared" si="2"/>
        <v>7</v>
      </c>
    </row>
    <row r="21" spans="1:81" ht="24" customHeight="1" x14ac:dyDescent="0.25">
      <c r="B21" s="6">
        <v>61215</v>
      </c>
      <c r="D21" s="15" t="s">
        <v>143</v>
      </c>
      <c r="E21" s="4">
        <v>10713871</v>
      </c>
      <c r="F21" s="26" t="s">
        <v>144</v>
      </c>
      <c r="G21" s="10" t="s">
        <v>145</v>
      </c>
      <c r="H21" s="6" t="s">
        <v>4</v>
      </c>
      <c r="I21" s="6" t="s">
        <v>4</v>
      </c>
      <c r="J21" s="6" t="s">
        <v>4</v>
      </c>
      <c r="K21" s="6" t="s">
        <v>4</v>
      </c>
      <c r="L21" s="6" t="s">
        <v>3</v>
      </c>
      <c r="M21" s="6" t="s">
        <v>3</v>
      </c>
      <c r="N21" s="6" t="s">
        <v>4</v>
      </c>
      <c r="O21" s="23">
        <v>1</v>
      </c>
      <c r="P21" s="23"/>
      <c r="Q21" s="24"/>
      <c r="R21" s="23">
        <v>1</v>
      </c>
      <c r="S21" t="s">
        <v>642</v>
      </c>
      <c r="T21" t="s">
        <v>642</v>
      </c>
      <c r="U21" t="s">
        <v>642</v>
      </c>
      <c r="V21" t="s">
        <v>642</v>
      </c>
      <c r="W21" t="s">
        <v>642</v>
      </c>
      <c r="X21" t="s">
        <v>642</v>
      </c>
      <c r="Y21" t="s">
        <v>642</v>
      </c>
      <c r="Z21" s="6">
        <v>0</v>
      </c>
      <c r="AA21" s="6">
        <v>0</v>
      </c>
      <c r="AB21" s="6">
        <v>0</v>
      </c>
      <c r="AC21" s="20">
        <v>1</v>
      </c>
      <c r="AD21" s="6">
        <v>0</v>
      </c>
      <c r="AF21" s="15" t="s">
        <v>145</v>
      </c>
      <c r="AG21" t="s">
        <v>642</v>
      </c>
      <c r="AH21" s="3"/>
      <c r="AI21" s="6">
        <v>0</v>
      </c>
      <c r="AJ21" s="6">
        <v>0</v>
      </c>
      <c r="AM21" s="6">
        <v>0</v>
      </c>
      <c r="AN21" s="6">
        <v>0</v>
      </c>
      <c r="AO21" s="6">
        <v>1</v>
      </c>
      <c r="AQ21" s="6">
        <v>0</v>
      </c>
      <c r="AR21" s="6">
        <v>0</v>
      </c>
      <c r="AS21" s="6">
        <v>0</v>
      </c>
      <c r="AT21" s="6">
        <v>1</v>
      </c>
      <c r="AV21" s="6">
        <v>0</v>
      </c>
      <c r="AW21" s="6">
        <v>0</v>
      </c>
      <c r="AX21" s="6">
        <v>0</v>
      </c>
      <c r="AY21" s="6">
        <v>1</v>
      </c>
      <c r="BA21" s="6">
        <v>0</v>
      </c>
      <c r="BB21" s="6">
        <v>0</v>
      </c>
      <c r="BC21" s="6">
        <v>0</v>
      </c>
      <c r="BD21" s="6">
        <v>1</v>
      </c>
      <c r="BF21" s="6">
        <v>0</v>
      </c>
      <c r="BG21" s="6">
        <v>0</v>
      </c>
      <c r="BH21" s="6">
        <v>1</v>
      </c>
      <c r="BI21" s="6">
        <v>0</v>
      </c>
      <c r="BK21" s="6">
        <v>0</v>
      </c>
      <c r="BL21" s="6">
        <v>0</v>
      </c>
      <c r="BM21" s="6">
        <v>1</v>
      </c>
      <c r="BN21" s="6">
        <v>0</v>
      </c>
      <c r="BP21" s="6">
        <v>0</v>
      </c>
      <c r="BQ21" s="6">
        <v>0</v>
      </c>
      <c r="BR21" s="6">
        <v>0</v>
      </c>
      <c r="BS21" s="6">
        <v>1</v>
      </c>
      <c r="BW21" s="6">
        <f t="shared" si="0"/>
        <v>7</v>
      </c>
      <c r="BX21" s="3">
        <v>1</v>
      </c>
      <c r="CB21" s="3">
        <f t="shared" si="2"/>
        <v>7</v>
      </c>
    </row>
    <row r="22" spans="1:81" ht="24" customHeight="1" x14ac:dyDescent="0.25">
      <c r="B22" s="6">
        <v>61215</v>
      </c>
      <c r="D22" s="10" t="s">
        <v>146</v>
      </c>
      <c r="E22" s="4">
        <v>12074418</v>
      </c>
      <c r="F22" s="26" t="s">
        <v>147</v>
      </c>
      <c r="G22" s="9" t="s">
        <v>146</v>
      </c>
      <c r="H22" s="6" t="s">
        <v>2</v>
      </c>
      <c r="I22" s="6" t="s">
        <v>2</v>
      </c>
      <c r="J22" s="6" t="s">
        <v>4</v>
      </c>
      <c r="K22" s="6" t="s">
        <v>4</v>
      </c>
      <c r="L22" s="6" t="s">
        <v>3</v>
      </c>
      <c r="M22" s="6" t="s">
        <v>3</v>
      </c>
      <c r="N22" s="6" t="s">
        <v>4</v>
      </c>
      <c r="O22" s="23">
        <v>1</v>
      </c>
      <c r="P22" s="23"/>
      <c r="Q22" s="24"/>
      <c r="R22" s="23">
        <v>1</v>
      </c>
      <c r="S22" t="s">
        <v>642</v>
      </c>
      <c r="T22" t="s">
        <v>642</v>
      </c>
      <c r="U22" t="s">
        <v>642</v>
      </c>
      <c r="V22" t="s">
        <v>642</v>
      </c>
      <c r="W22" t="s">
        <v>642</v>
      </c>
      <c r="X22" t="s">
        <v>642</v>
      </c>
      <c r="Y22" t="s">
        <v>642</v>
      </c>
      <c r="Z22" s="6">
        <v>0</v>
      </c>
      <c r="AA22" s="6">
        <v>1</v>
      </c>
      <c r="AB22" s="6">
        <v>1</v>
      </c>
      <c r="AC22" s="20">
        <v>0</v>
      </c>
      <c r="AD22" s="6">
        <v>0</v>
      </c>
      <c r="AF22" s="10" t="s">
        <v>146</v>
      </c>
      <c r="AG22" t="s">
        <v>642</v>
      </c>
      <c r="AH22" s="25"/>
      <c r="AI22" s="6">
        <v>0</v>
      </c>
      <c r="AJ22" s="6">
        <v>0</v>
      </c>
      <c r="AM22" s="6">
        <v>1</v>
      </c>
      <c r="AN22" s="6">
        <v>0</v>
      </c>
      <c r="AO22" s="6">
        <v>0</v>
      </c>
      <c r="AQ22" s="6">
        <v>0</v>
      </c>
      <c r="AR22" s="6">
        <v>1</v>
      </c>
      <c r="AS22" s="6">
        <v>0</v>
      </c>
      <c r="AT22" s="6">
        <v>0</v>
      </c>
      <c r="AV22" s="6">
        <v>0</v>
      </c>
      <c r="AW22" s="6">
        <v>0</v>
      </c>
      <c r="AX22" s="6">
        <v>0</v>
      </c>
      <c r="AY22" s="6">
        <v>1</v>
      </c>
      <c r="BA22" s="6">
        <v>0</v>
      </c>
      <c r="BB22" s="6">
        <v>0</v>
      </c>
      <c r="BC22" s="6">
        <v>0</v>
      </c>
      <c r="BD22" s="6">
        <v>1</v>
      </c>
      <c r="BF22" s="6">
        <v>0</v>
      </c>
      <c r="BG22" s="6">
        <v>0</v>
      </c>
      <c r="BH22" s="6">
        <v>1</v>
      </c>
      <c r="BI22" s="6">
        <v>0</v>
      </c>
      <c r="BK22" s="6">
        <v>0</v>
      </c>
      <c r="BL22" s="6">
        <v>0</v>
      </c>
      <c r="BM22" s="6">
        <v>1</v>
      </c>
      <c r="BN22" s="6">
        <v>0</v>
      </c>
      <c r="BP22" s="6">
        <v>0</v>
      </c>
      <c r="BQ22" s="6">
        <v>0</v>
      </c>
      <c r="BR22" s="6">
        <v>0</v>
      </c>
      <c r="BS22" s="6">
        <v>1</v>
      </c>
      <c r="BW22" s="6">
        <f t="shared" si="0"/>
        <v>7</v>
      </c>
      <c r="BX22" s="3">
        <v>1</v>
      </c>
      <c r="CB22" s="3">
        <f t="shared" si="2"/>
        <v>7</v>
      </c>
    </row>
    <row r="23" spans="1:81" s="42" customFormat="1" ht="39" customHeight="1" x14ac:dyDescent="0.25">
      <c r="A23" s="3"/>
      <c r="B23" s="6">
        <v>61215</v>
      </c>
      <c r="C23" s="3"/>
      <c r="D23" s="10" t="s">
        <v>151</v>
      </c>
      <c r="E23" s="4">
        <v>19842242</v>
      </c>
      <c r="F23" s="26" t="s">
        <v>152</v>
      </c>
      <c r="G23" s="9" t="s">
        <v>151</v>
      </c>
      <c r="H23" s="6" t="s">
        <v>4</v>
      </c>
      <c r="I23" s="6" t="s">
        <v>4</v>
      </c>
      <c r="J23" s="6" t="s">
        <v>4</v>
      </c>
      <c r="K23" s="6" t="s">
        <v>3</v>
      </c>
      <c r="L23" s="6" t="s">
        <v>3</v>
      </c>
      <c r="M23" s="6" t="s">
        <v>3</v>
      </c>
      <c r="N23" s="6" t="s">
        <v>4</v>
      </c>
      <c r="O23" s="23">
        <v>1</v>
      </c>
      <c r="P23" s="23"/>
      <c r="Q23" s="24"/>
      <c r="R23" s="23">
        <v>1</v>
      </c>
      <c r="S23" t="s">
        <v>642</v>
      </c>
      <c r="T23" t="s">
        <v>642</v>
      </c>
      <c r="U23" t="s">
        <v>642</v>
      </c>
      <c r="V23" t="s">
        <v>642</v>
      </c>
      <c r="W23" t="s">
        <v>642</v>
      </c>
      <c r="X23" t="s">
        <v>642</v>
      </c>
      <c r="Y23" t="s">
        <v>642</v>
      </c>
      <c r="Z23" s="6">
        <v>0</v>
      </c>
      <c r="AA23" s="6">
        <v>0</v>
      </c>
      <c r="AB23" s="6">
        <v>1</v>
      </c>
      <c r="AC23" s="20">
        <v>0</v>
      </c>
      <c r="AD23" s="6">
        <v>0</v>
      </c>
      <c r="AE23" s="6"/>
      <c r="AF23" s="10" t="s">
        <v>151</v>
      </c>
      <c r="AG23" t="s">
        <v>642</v>
      </c>
      <c r="AH23" s="25"/>
      <c r="AI23" s="6">
        <v>1</v>
      </c>
      <c r="AJ23" s="6">
        <v>0</v>
      </c>
      <c r="AK23" s="6"/>
      <c r="AL23" s="6"/>
      <c r="AM23" s="6">
        <v>0</v>
      </c>
      <c r="AN23" s="6">
        <v>0</v>
      </c>
      <c r="AO23" s="6">
        <v>1</v>
      </c>
      <c r="AP23" s="6"/>
      <c r="AQ23" s="6">
        <v>0</v>
      </c>
      <c r="AR23" s="6">
        <v>0</v>
      </c>
      <c r="AS23" s="6">
        <v>0</v>
      </c>
      <c r="AT23" s="6">
        <v>1</v>
      </c>
      <c r="AU23" s="6"/>
      <c r="AV23" s="6">
        <v>0</v>
      </c>
      <c r="AW23" s="6">
        <v>0</v>
      </c>
      <c r="AX23" s="6">
        <v>0</v>
      </c>
      <c r="AY23" s="6">
        <v>1</v>
      </c>
      <c r="AZ23" s="6"/>
      <c r="BA23" s="6">
        <v>0</v>
      </c>
      <c r="BB23" s="6">
        <v>0</v>
      </c>
      <c r="BC23" s="6">
        <v>1</v>
      </c>
      <c r="BD23" s="6">
        <v>0</v>
      </c>
      <c r="BE23" s="6"/>
      <c r="BF23" s="6">
        <v>0</v>
      </c>
      <c r="BG23" s="6">
        <v>0</v>
      </c>
      <c r="BH23" s="6">
        <v>1</v>
      </c>
      <c r="BI23" s="6">
        <v>0</v>
      </c>
      <c r="BJ23" s="6"/>
      <c r="BK23" s="6">
        <v>0</v>
      </c>
      <c r="BL23" s="6">
        <v>0</v>
      </c>
      <c r="BM23" s="6">
        <v>1</v>
      </c>
      <c r="BN23" s="6">
        <v>0</v>
      </c>
      <c r="BO23" s="6"/>
      <c r="BP23" s="6">
        <v>0</v>
      </c>
      <c r="BQ23" s="6">
        <v>0</v>
      </c>
      <c r="BR23" s="6">
        <v>0</v>
      </c>
      <c r="BS23" s="6">
        <v>1</v>
      </c>
      <c r="BT23" s="6"/>
      <c r="BU23" s="6"/>
      <c r="BV23" s="6"/>
      <c r="BW23" s="6">
        <f t="shared" si="0"/>
        <v>7</v>
      </c>
      <c r="BX23" s="3">
        <v>1</v>
      </c>
      <c r="BY23" s="3"/>
      <c r="BZ23" s="3"/>
      <c r="CA23" s="6"/>
      <c r="CB23" s="3">
        <f t="shared" si="2"/>
        <v>7</v>
      </c>
      <c r="CC23" s="3"/>
    </row>
    <row r="24" spans="1:81" ht="33.75" customHeight="1" x14ac:dyDescent="0.25">
      <c r="A24" s="42"/>
      <c r="B24" s="41">
        <v>61215</v>
      </c>
      <c r="C24" s="42"/>
      <c r="D24" s="43" t="s">
        <v>153</v>
      </c>
      <c r="E24" s="44">
        <v>3268179</v>
      </c>
      <c r="F24" s="45" t="s">
        <v>154</v>
      </c>
      <c r="G24" s="40" t="s">
        <v>153</v>
      </c>
      <c r="H24" s="41" t="s">
        <v>4</v>
      </c>
      <c r="I24" s="41" t="s">
        <v>4</v>
      </c>
      <c r="J24" s="41" t="s">
        <v>4</v>
      </c>
      <c r="K24" s="41" t="s">
        <v>4</v>
      </c>
      <c r="L24" s="41" t="s">
        <v>3</v>
      </c>
      <c r="M24" s="41" t="s">
        <v>3</v>
      </c>
      <c r="N24" s="41" t="s">
        <v>4</v>
      </c>
      <c r="O24" s="46">
        <v>1</v>
      </c>
      <c r="P24" s="46"/>
      <c r="Q24" s="47"/>
      <c r="R24" s="46">
        <v>1</v>
      </c>
      <c r="S24" t="s">
        <v>642</v>
      </c>
      <c r="T24" t="s">
        <v>642</v>
      </c>
      <c r="U24" t="s">
        <v>642</v>
      </c>
      <c r="V24" t="s">
        <v>642</v>
      </c>
      <c r="W24" t="s">
        <v>642</v>
      </c>
      <c r="X24" t="s">
        <v>642</v>
      </c>
      <c r="Y24" t="s">
        <v>642</v>
      </c>
      <c r="Z24" s="41">
        <v>0</v>
      </c>
      <c r="AA24" s="41">
        <v>0</v>
      </c>
      <c r="AB24" s="41">
        <v>0</v>
      </c>
      <c r="AC24" s="48">
        <v>1</v>
      </c>
      <c r="AD24" s="41">
        <v>0</v>
      </c>
      <c r="AE24" s="41"/>
      <c r="AF24" s="43" t="s">
        <v>153</v>
      </c>
      <c r="AG24" t="s">
        <v>642</v>
      </c>
      <c r="AH24" s="42"/>
      <c r="AI24" s="41">
        <v>0</v>
      </c>
      <c r="AJ24" s="41">
        <v>0</v>
      </c>
      <c r="AK24" s="41"/>
      <c r="AL24" s="41"/>
      <c r="AM24" s="41">
        <v>0</v>
      </c>
      <c r="AN24" s="41">
        <v>0</v>
      </c>
      <c r="AO24" s="41">
        <v>1</v>
      </c>
      <c r="AP24" s="41"/>
      <c r="AQ24" s="41">
        <v>0</v>
      </c>
      <c r="AR24" s="41">
        <v>0</v>
      </c>
      <c r="AS24" s="41">
        <v>0</v>
      </c>
      <c r="AT24" s="41">
        <v>1</v>
      </c>
      <c r="AU24" s="41"/>
      <c r="AV24" s="6">
        <v>0</v>
      </c>
      <c r="AW24" s="41">
        <v>0</v>
      </c>
      <c r="AX24" s="41">
        <v>0</v>
      </c>
      <c r="AY24" s="41">
        <v>1</v>
      </c>
      <c r="AZ24" s="41"/>
      <c r="BA24" s="6">
        <v>0</v>
      </c>
      <c r="BB24" s="41">
        <v>0</v>
      </c>
      <c r="BC24" s="41">
        <v>0</v>
      </c>
      <c r="BD24" s="41">
        <v>1</v>
      </c>
      <c r="BE24" s="41"/>
      <c r="BF24" s="6">
        <v>0</v>
      </c>
      <c r="BG24" s="41">
        <v>0</v>
      </c>
      <c r="BH24" s="41">
        <v>1</v>
      </c>
      <c r="BI24" s="41">
        <v>0</v>
      </c>
      <c r="BJ24" s="41"/>
      <c r="BK24" s="6">
        <v>0</v>
      </c>
      <c r="BL24" s="41">
        <v>0</v>
      </c>
      <c r="BM24" s="41">
        <v>1</v>
      </c>
      <c r="BN24" s="41">
        <v>0</v>
      </c>
      <c r="BO24" s="41"/>
      <c r="BP24" s="6">
        <v>0</v>
      </c>
      <c r="BQ24" s="41">
        <v>0</v>
      </c>
      <c r="BR24" s="41">
        <v>0</v>
      </c>
      <c r="BS24" s="41">
        <v>1</v>
      </c>
      <c r="BT24" s="41"/>
      <c r="BU24" s="41"/>
      <c r="BV24" s="41"/>
      <c r="BW24" s="41">
        <f t="shared" si="0"/>
        <v>7</v>
      </c>
      <c r="BX24" s="42">
        <v>1</v>
      </c>
      <c r="BY24" s="42"/>
      <c r="BZ24" s="42"/>
      <c r="CA24" s="41"/>
      <c r="CB24" s="42">
        <f t="shared" si="2"/>
        <v>7</v>
      </c>
      <c r="CC24" s="42"/>
    </row>
    <row r="25" spans="1:81" ht="35.25" customHeight="1" x14ac:dyDescent="0.25">
      <c r="B25" s="6">
        <v>61215</v>
      </c>
      <c r="C25" s="6"/>
      <c r="D25" s="10" t="s">
        <v>162</v>
      </c>
      <c r="E25" s="3">
        <v>3492156</v>
      </c>
      <c r="F25" s="9" t="s">
        <v>163</v>
      </c>
      <c r="G25" s="27" t="s">
        <v>162</v>
      </c>
      <c r="H25" s="6" t="s">
        <v>4</v>
      </c>
      <c r="I25" s="6" t="s">
        <v>4</v>
      </c>
      <c r="J25" s="6" t="s">
        <v>4</v>
      </c>
      <c r="K25" s="6" t="s">
        <v>4</v>
      </c>
      <c r="L25" s="6" t="s">
        <v>3</v>
      </c>
      <c r="M25" s="6" t="s">
        <v>3</v>
      </c>
      <c r="N25" s="6" t="s">
        <v>4</v>
      </c>
      <c r="O25" s="23">
        <v>1</v>
      </c>
      <c r="P25" s="23"/>
      <c r="Q25" s="24"/>
      <c r="R25" s="23">
        <v>1</v>
      </c>
      <c r="S25" t="s">
        <v>642</v>
      </c>
      <c r="T25" t="s">
        <v>642</v>
      </c>
      <c r="U25" t="s">
        <v>642</v>
      </c>
      <c r="V25" t="s">
        <v>642</v>
      </c>
      <c r="W25" t="s">
        <v>642</v>
      </c>
      <c r="X25" t="s">
        <v>642</v>
      </c>
      <c r="Y25" t="s">
        <v>642</v>
      </c>
      <c r="Z25" s="6">
        <v>0</v>
      </c>
      <c r="AA25" s="6">
        <v>0</v>
      </c>
      <c r="AB25" s="6">
        <v>0</v>
      </c>
      <c r="AC25" s="20">
        <v>1</v>
      </c>
      <c r="AD25" s="6">
        <v>0</v>
      </c>
      <c r="AF25" s="10" t="s">
        <v>162</v>
      </c>
      <c r="AG25" t="s">
        <v>642</v>
      </c>
      <c r="AH25" s="3"/>
      <c r="AI25" s="6">
        <v>0</v>
      </c>
      <c r="AJ25" s="6">
        <v>0</v>
      </c>
      <c r="AM25" s="6">
        <v>0</v>
      </c>
      <c r="AN25" s="6">
        <v>0</v>
      </c>
      <c r="AO25" s="6">
        <v>1</v>
      </c>
      <c r="AQ25" s="6">
        <v>0</v>
      </c>
      <c r="AR25" s="6">
        <v>0</v>
      </c>
      <c r="AS25" s="6">
        <v>0</v>
      </c>
      <c r="AT25" s="6">
        <v>1</v>
      </c>
      <c r="AV25" s="6">
        <v>0</v>
      </c>
      <c r="AW25" s="6">
        <v>0</v>
      </c>
      <c r="AX25" s="6">
        <v>0</v>
      </c>
      <c r="AY25" s="6">
        <v>1</v>
      </c>
      <c r="BA25" s="6">
        <v>0</v>
      </c>
      <c r="BB25" s="6">
        <v>0</v>
      </c>
      <c r="BC25" s="6">
        <v>0</v>
      </c>
      <c r="BD25" s="6">
        <v>1</v>
      </c>
      <c r="BF25" s="6">
        <v>0</v>
      </c>
      <c r="BG25" s="6">
        <v>0</v>
      </c>
      <c r="BH25" s="6">
        <v>1</v>
      </c>
      <c r="BI25" s="6">
        <v>0</v>
      </c>
      <c r="BK25" s="6">
        <v>0</v>
      </c>
      <c r="BL25" s="6">
        <v>0</v>
      </c>
      <c r="BM25" s="6">
        <v>1</v>
      </c>
      <c r="BN25" s="6">
        <v>0</v>
      </c>
      <c r="BP25" s="6">
        <v>0</v>
      </c>
      <c r="BQ25" s="6">
        <v>0</v>
      </c>
      <c r="BR25" s="6">
        <v>0</v>
      </c>
      <c r="BS25" s="6">
        <v>1</v>
      </c>
      <c r="BW25" s="6">
        <f t="shared" si="0"/>
        <v>7</v>
      </c>
      <c r="BX25" s="3">
        <v>1</v>
      </c>
      <c r="CB25" s="3">
        <f t="shared" si="2"/>
        <v>7</v>
      </c>
    </row>
    <row r="26" spans="1:81" ht="24" customHeight="1" x14ac:dyDescent="0.25">
      <c r="B26" s="6">
        <v>61215</v>
      </c>
      <c r="D26" s="10" t="s">
        <v>164</v>
      </c>
      <c r="E26" s="3">
        <v>8829934</v>
      </c>
      <c r="F26" s="9" t="s">
        <v>165</v>
      </c>
      <c r="G26" s="9" t="s">
        <v>164</v>
      </c>
      <c r="H26" s="6" t="s">
        <v>4</v>
      </c>
      <c r="I26" s="6" t="s">
        <v>4</v>
      </c>
      <c r="J26" s="6" t="s">
        <v>4</v>
      </c>
      <c r="K26" s="6" t="s">
        <v>3</v>
      </c>
      <c r="L26" s="6" t="s">
        <v>3</v>
      </c>
      <c r="M26" s="6" t="s">
        <v>3</v>
      </c>
      <c r="N26" s="6" t="s">
        <v>4</v>
      </c>
      <c r="O26" s="23">
        <v>1</v>
      </c>
      <c r="P26" s="23"/>
      <c r="Q26" s="24"/>
      <c r="R26" s="23">
        <v>1</v>
      </c>
      <c r="S26" t="s">
        <v>642</v>
      </c>
      <c r="T26" t="s">
        <v>642</v>
      </c>
      <c r="U26" t="s">
        <v>642</v>
      </c>
      <c r="V26" t="s">
        <v>642</v>
      </c>
      <c r="W26" t="s">
        <v>642</v>
      </c>
      <c r="X26" t="s">
        <v>642</v>
      </c>
      <c r="Y26" t="s">
        <v>642</v>
      </c>
      <c r="Z26" s="6">
        <v>0</v>
      </c>
      <c r="AA26" s="6">
        <v>0</v>
      </c>
      <c r="AB26" s="6">
        <v>0</v>
      </c>
      <c r="AC26" s="20">
        <v>1</v>
      </c>
      <c r="AD26" s="6">
        <v>0</v>
      </c>
      <c r="AF26" s="15" t="s">
        <v>164</v>
      </c>
      <c r="AG26" t="s">
        <v>642</v>
      </c>
      <c r="AH26" s="3"/>
      <c r="AI26" s="6">
        <v>0</v>
      </c>
      <c r="AJ26" s="6">
        <v>0</v>
      </c>
      <c r="AM26" s="6">
        <v>0</v>
      </c>
      <c r="AN26" s="6">
        <v>0</v>
      </c>
      <c r="AO26" s="6">
        <v>1</v>
      </c>
      <c r="AQ26" s="6">
        <v>0</v>
      </c>
      <c r="AR26" s="6">
        <v>0</v>
      </c>
      <c r="AS26" s="6">
        <v>0</v>
      </c>
      <c r="AT26" s="6">
        <v>1</v>
      </c>
      <c r="AV26" s="6">
        <v>0</v>
      </c>
      <c r="AW26" s="6">
        <v>0</v>
      </c>
      <c r="AX26" s="6">
        <v>0</v>
      </c>
      <c r="AY26" s="6">
        <v>1</v>
      </c>
      <c r="BA26" s="6">
        <v>0</v>
      </c>
      <c r="BB26" s="6">
        <v>0</v>
      </c>
      <c r="BC26" s="6">
        <v>1</v>
      </c>
      <c r="BD26" s="6">
        <v>0</v>
      </c>
      <c r="BF26" s="6">
        <v>0</v>
      </c>
      <c r="BG26" s="6">
        <v>0</v>
      </c>
      <c r="BH26" s="6">
        <v>1</v>
      </c>
      <c r="BI26" s="6">
        <v>0</v>
      </c>
      <c r="BK26" s="6">
        <v>0</v>
      </c>
      <c r="BL26" s="6">
        <v>0</v>
      </c>
      <c r="BM26" s="6">
        <v>1</v>
      </c>
      <c r="BN26" s="6">
        <v>0</v>
      </c>
      <c r="BP26" s="6">
        <v>0</v>
      </c>
      <c r="BQ26" s="6">
        <v>0</v>
      </c>
      <c r="BR26" s="6">
        <v>0</v>
      </c>
      <c r="BS26" s="6">
        <v>1</v>
      </c>
      <c r="BW26" s="6">
        <f t="shared" si="0"/>
        <v>7</v>
      </c>
      <c r="BX26" s="3">
        <v>1</v>
      </c>
      <c r="CB26" s="3">
        <f t="shared" si="2"/>
        <v>7</v>
      </c>
    </row>
    <row r="27" spans="1:81" ht="38.25" customHeight="1" x14ac:dyDescent="0.25">
      <c r="B27" s="6">
        <v>61215</v>
      </c>
      <c r="D27" s="10" t="s">
        <v>166</v>
      </c>
      <c r="E27" s="4">
        <v>3994881</v>
      </c>
      <c r="F27" s="26" t="s">
        <v>167</v>
      </c>
      <c r="G27" s="9" t="s">
        <v>166</v>
      </c>
      <c r="H27" s="6" t="s">
        <v>3</v>
      </c>
      <c r="I27" s="6" t="s">
        <v>4</v>
      </c>
      <c r="J27" s="6" t="s">
        <v>2</v>
      </c>
      <c r="K27" s="6" t="s">
        <v>4</v>
      </c>
      <c r="L27" s="6" t="s">
        <v>3</v>
      </c>
      <c r="M27" s="6" t="s">
        <v>3</v>
      </c>
      <c r="N27" s="6" t="s">
        <v>4</v>
      </c>
      <c r="O27" s="23">
        <v>1</v>
      </c>
      <c r="P27" s="23"/>
      <c r="Q27" s="24"/>
      <c r="R27" s="23">
        <v>1</v>
      </c>
      <c r="S27" t="s">
        <v>642</v>
      </c>
      <c r="T27" t="s">
        <v>642</v>
      </c>
      <c r="U27" t="s">
        <v>642</v>
      </c>
      <c r="V27" t="s">
        <v>642</v>
      </c>
      <c r="W27" t="s">
        <v>642</v>
      </c>
      <c r="X27" t="s">
        <v>642</v>
      </c>
      <c r="Y27" t="s">
        <v>642</v>
      </c>
      <c r="Z27" s="6">
        <v>0</v>
      </c>
      <c r="AA27" s="6">
        <v>0</v>
      </c>
      <c r="AB27" s="6">
        <v>0</v>
      </c>
      <c r="AC27" s="20">
        <v>1</v>
      </c>
      <c r="AD27" s="6">
        <v>0</v>
      </c>
      <c r="AE27" s="3" t="s">
        <v>168</v>
      </c>
      <c r="AF27" s="10" t="s">
        <v>166</v>
      </c>
      <c r="AG27" t="s">
        <v>642</v>
      </c>
      <c r="AH27" s="3"/>
      <c r="AI27" s="6">
        <v>0</v>
      </c>
      <c r="AJ27" s="6">
        <v>0</v>
      </c>
      <c r="AM27" s="6">
        <v>0</v>
      </c>
      <c r="AN27" s="6">
        <v>1</v>
      </c>
      <c r="AO27" s="6">
        <v>0</v>
      </c>
      <c r="AQ27" s="6">
        <v>0</v>
      </c>
      <c r="AR27" s="6">
        <v>0</v>
      </c>
      <c r="AS27" s="6">
        <v>0</v>
      </c>
      <c r="AT27" s="6">
        <v>1</v>
      </c>
      <c r="AV27" s="6">
        <v>0</v>
      </c>
      <c r="AW27" s="6">
        <v>1</v>
      </c>
      <c r="AX27" s="6">
        <v>0</v>
      </c>
      <c r="AY27" s="6">
        <v>0</v>
      </c>
      <c r="BA27" s="6">
        <v>0</v>
      </c>
      <c r="BB27" s="6">
        <v>0</v>
      </c>
      <c r="BC27" s="6">
        <v>0</v>
      </c>
      <c r="BD27" s="6">
        <v>1</v>
      </c>
      <c r="BF27" s="6">
        <v>0</v>
      </c>
      <c r="BG27" s="6">
        <v>0</v>
      </c>
      <c r="BH27" s="6">
        <v>1</v>
      </c>
      <c r="BI27" s="6">
        <v>0</v>
      </c>
      <c r="BK27" s="6">
        <v>0</v>
      </c>
      <c r="BL27" s="6">
        <v>0</v>
      </c>
      <c r="BM27" s="6">
        <v>1</v>
      </c>
      <c r="BN27" s="6">
        <v>0</v>
      </c>
      <c r="BP27" s="6">
        <v>0</v>
      </c>
      <c r="BQ27" s="6">
        <v>0</v>
      </c>
      <c r="BR27" s="6">
        <v>0</v>
      </c>
      <c r="BS27" s="6">
        <v>1</v>
      </c>
      <c r="BW27" s="6">
        <f t="shared" si="0"/>
        <v>7</v>
      </c>
      <c r="BX27" s="3">
        <v>1</v>
      </c>
      <c r="CB27" s="3">
        <f t="shared" si="2"/>
        <v>7</v>
      </c>
    </row>
    <row r="28" spans="1:81" ht="36" customHeight="1" x14ac:dyDescent="0.25">
      <c r="B28" s="6">
        <v>61215</v>
      </c>
      <c r="D28" s="10" t="s">
        <v>169</v>
      </c>
      <c r="E28" s="4">
        <v>6691877</v>
      </c>
      <c r="F28" s="26" t="s">
        <v>170</v>
      </c>
      <c r="G28" s="9" t="s">
        <v>171</v>
      </c>
      <c r="H28" s="6" t="s">
        <v>4</v>
      </c>
      <c r="I28" s="6" t="s">
        <v>4</v>
      </c>
      <c r="J28" s="6" t="s">
        <v>4</v>
      </c>
      <c r="K28" s="6" t="s">
        <v>4</v>
      </c>
      <c r="L28" s="6" t="s">
        <v>3</v>
      </c>
      <c r="M28" s="6" t="s">
        <v>3</v>
      </c>
      <c r="N28" s="6" t="s">
        <v>4</v>
      </c>
      <c r="O28" s="23">
        <v>1</v>
      </c>
      <c r="P28" s="23"/>
      <c r="Q28" s="24"/>
      <c r="R28" s="23">
        <v>1</v>
      </c>
      <c r="S28" t="s">
        <v>642</v>
      </c>
      <c r="T28" t="s">
        <v>642</v>
      </c>
      <c r="U28" t="s">
        <v>642</v>
      </c>
      <c r="V28" t="s">
        <v>642</v>
      </c>
      <c r="W28" t="s">
        <v>642</v>
      </c>
      <c r="X28" t="s">
        <v>642</v>
      </c>
      <c r="Y28" t="s">
        <v>642</v>
      </c>
      <c r="Z28" s="6">
        <v>0</v>
      </c>
      <c r="AA28" s="6">
        <v>0</v>
      </c>
      <c r="AB28" s="6">
        <v>0</v>
      </c>
      <c r="AC28" s="20">
        <v>1</v>
      </c>
      <c r="AD28" s="6">
        <v>0</v>
      </c>
      <c r="AF28" s="10" t="s">
        <v>171</v>
      </c>
      <c r="AG28" t="s">
        <v>642</v>
      </c>
      <c r="AH28" s="3"/>
      <c r="AI28" s="6">
        <v>0</v>
      </c>
      <c r="AJ28" s="6">
        <v>0</v>
      </c>
      <c r="AM28" s="6">
        <v>0</v>
      </c>
      <c r="AN28" s="6">
        <v>0</v>
      </c>
      <c r="AO28" s="6">
        <v>1</v>
      </c>
      <c r="AQ28" s="6">
        <v>0</v>
      </c>
      <c r="AR28" s="6">
        <v>0</v>
      </c>
      <c r="AS28" s="6">
        <v>0</v>
      </c>
      <c r="AT28" s="6">
        <v>1</v>
      </c>
      <c r="AV28" s="6">
        <v>0</v>
      </c>
      <c r="AW28" s="6">
        <v>0</v>
      </c>
      <c r="AX28" s="6">
        <v>0</v>
      </c>
      <c r="AY28" s="6">
        <v>1</v>
      </c>
      <c r="BA28" s="6">
        <v>0</v>
      </c>
      <c r="BB28" s="6">
        <v>0</v>
      </c>
      <c r="BC28" s="6">
        <v>0</v>
      </c>
      <c r="BD28" s="6">
        <v>1</v>
      </c>
      <c r="BF28" s="6">
        <v>0</v>
      </c>
      <c r="BG28" s="6">
        <v>0</v>
      </c>
      <c r="BH28" s="6">
        <v>1</v>
      </c>
      <c r="BI28" s="6">
        <v>0</v>
      </c>
      <c r="BK28" s="6">
        <v>0</v>
      </c>
      <c r="BL28" s="6">
        <v>0</v>
      </c>
      <c r="BM28" s="6">
        <v>1</v>
      </c>
      <c r="BN28" s="6">
        <v>0</v>
      </c>
      <c r="BP28" s="6">
        <v>0</v>
      </c>
      <c r="BQ28" s="6">
        <v>0</v>
      </c>
      <c r="BR28" s="6">
        <v>0</v>
      </c>
      <c r="BS28" s="6">
        <v>1</v>
      </c>
      <c r="BW28" s="6">
        <f t="shared" si="0"/>
        <v>7</v>
      </c>
      <c r="BX28" s="3">
        <v>1</v>
      </c>
      <c r="CB28" s="3">
        <f t="shared" si="2"/>
        <v>7</v>
      </c>
    </row>
    <row r="29" spans="1:81" ht="24" customHeight="1" x14ac:dyDescent="0.25">
      <c r="B29" s="6">
        <v>61215</v>
      </c>
      <c r="D29" s="10" t="s">
        <v>172</v>
      </c>
      <c r="E29" s="3">
        <v>24407896</v>
      </c>
      <c r="F29" s="26" t="s">
        <v>173</v>
      </c>
      <c r="G29" s="9" t="s">
        <v>172</v>
      </c>
      <c r="H29" s="6" t="s">
        <v>4</v>
      </c>
      <c r="I29" s="6" t="s">
        <v>4</v>
      </c>
      <c r="J29" s="6" t="s">
        <v>2</v>
      </c>
      <c r="K29" s="6" t="s">
        <v>3</v>
      </c>
      <c r="L29" s="6" t="s">
        <v>3</v>
      </c>
      <c r="M29" s="6" t="s">
        <v>3</v>
      </c>
      <c r="N29" s="6" t="s">
        <v>4</v>
      </c>
      <c r="O29" s="23">
        <v>1</v>
      </c>
      <c r="P29" s="23"/>
      <c r="Q29" s="24"/>
      <c r="R29" s="23">
        <v>1</v>
      </c>
      <c r="S29" t="s">
        <v>642</v>
      </c>
      <c r="T29" t="s">
        <v>642</v>
      </c>
      <c r="U29" t="s">
        <v>642</v>
      </c>
      <c r="V29" t="s">
        <v>642</v>
      </c>
      <c r="W29" t="s">
        <v>642</v>
      </c>
      <c r="X29" t="s">
        <v>642</v>
      </c>
      <c r="Y29" t="s">
        <v>642</v>
      </c>
      <c r="Z29" s="6">
        <v>0</v>
      </c>
      <c r="AA29" s="6">
        <v>0</v>
      </c>
      <c r="AB29" s="6">
        <v>1</v>
      </c>
      <c r="AC29" s="20">
        <v>0</v>
      </c>
      <c r="AD29" s="6">
        <v>0</v>
      </c>
      <c r="AF29" s="10" t="s">
        <v>172</v>
      </c>
      <c r="AG29" t="s">
        <v>642</v>
      </c>
      <c r="AH29" s="6"/>
      <c r="AI29" s="6">
        <v>1</v>
      </c>
      <c r="AJ29" s="6">
        <v>0</v>
      </c>
      <c r="AM29" s="6">
        <v>0</v>
      </c>
      <c r="AN29" s="6">
        <v>0</v>
      </c>
      <c r="AO29" s="6">
        <v>1</v>
      </c>
      <c r="AQ29" s="6">
        <v>0</v>
      </c>
      <c r="AR29" s="6">
        <v>0</v>
      </c>
      <c r="AS29" s="6">
        <v>0</v>
      </c>
      <c r="AT29" s="6">
        <v>1</v>
      </c>
      <c r="AV29" s="6">
        <v>0</v>
      </c>
      <c r="AW29" s="6">
        <v>1</v>
      </c>
      <c r="AX29" s="6">
        <v>0</v>
      </c>
      <c r="AY29" s="6">
        <v>0</v>
      </c>
      <c r="BA29" s="6">
        <v>0</v>
      </c>
      <c r="BB29" s="6">
        <v>0</v>
      </c>
      <c r="BC29" s="6">
        <v>1</v>
      </c>
      <c r="BD29" s="6">
        <v>0</v>
      </c>
      <c r="BF29" s="6">
        <v>0</v>
      </c>
      <c r="BG29" s="6">
        <v>0</v>
      </c>
      <c r="BH29" s="6">
        <v>1</v>
      </c>
      <c r="BI29" s="6">
        <v>0</v>
      </c>
      <c r="BK29" s="6">
        <v>0</v>
      </c>
      <c r="BL29" s="6">
        <v>0</v>
      </c>
      <c r="BM29" s="6">
        <v>1</v>
      </c>
      <c r="BN29" s="6">
        <v>0</v>
      </c>
      <c r="BP29" s="6">
        <v>0</v>
      </c>
      <c r="BQ29" s="6">
        <v>0</v>
      </c>
      <c r="BR29" s="6">
        <v>0</v>
      </c>
      <c r="BS29" s="6">
        <v>1</v>
      </c>
      <c r="BW29" s="6">
        <f t="shared" si="0"/>
        <v>7</v>
      </c>
      <c r="BX29" s="3">
        <v>1</v>
      </c>
      <c r="CB29" s="3">
        <f t="shared" si="2"/>
        <v>7</v>
      </c>
    </row>
    <row r="30" spans="1:81" ht="24" customHeight="1" x14ac:dyDescent="0.25">
      <c r="B30" s="6">
        <v>61215</v>
      </c>
      <c r="D30" s="15" t="s">
        <v>181</v>
      </c>
      <c r="E30" s="64">
        <v>20640208</v>
      </c>
      <c r="F30" s="26" t="s">
        <v>182</v>
      </c>
      <c r="G30" s="27" t="s">
        <v>183</v>
      </c>
      <c r="H30" s="6" t="s">
        <v>4</v>
      </c>
      <c r="I30" s="6" t="s">
        <v>4</v>
      </c>
      <c r="J30" s="6" t="s">
        <v>4</v>
      </c>
      <c r="K30" s="6" t="s">
        <v>4</v>
      </c>
      <c r="L30" s="6" t="s">
        <v>3</v>
      </c>
      <c r="M30" s="6" t="s">
        <v>3</v>
      </c>
      <c r="N30" s="6" t="s">
        <v>4</v>
      </c>
      <c r="O30" s="23">
        <v>1</v>
      </c>
      <c r="P30" s="23"/>
      <c r="Q30" s="24"/>
      <c r="R30" s="23">
        <v>1</v>
      </c>
      <c r="S30" t="s">
        <v>642</v>
      </c>
      <c r="T30" t="s">
        <v>642</v>
      </c>
      <c r="U30" t="s">
        <v>642</v>
      </c>
      <c r="V30" t="s">
        <v>642</v>
      </c>
      <c r="W30" t="s">
        <v>642</v>
      </c>
      <c r="X30" t="s">
        <v>642</v>
      </c>
      <c r="Y30" t="s">
        <v>642</v>
      </c>
      <c r="Z30" s="6">
        <v>0</v>
      </c>
      <c r="AA30" s="6">
        <v>0</v>
      </c>
      <c r="AB30" s="6">
        <v>0</v>
      </c>
      <c r="AC30" s="20">
        <v>1</v>
      </c>
      <c r="AD30" s="6">
        <v>0</v>
      </c>
      <c r="AF30" s="15" t="s">
        <v>181</v>
      </c>
      <c r="AG30" t="s">
        <v>642</v>
      </c>
      <c r="AH30" s="3"/>
      <c r="AJ30" s="6">
        <v>1</v>
      </c>
      <c r="AM30" s="6">
        <v>0</v>
      </c>
      <c r="AN30" s="6">
        <v>0</v>
      </c>
      <c r="AO30" s="6">
        <v>1</v>
      </c>
      <c r="AQ30" s="6">
        <v>0</v>
      </c>
      <c r="AR30" s="6">
        <v>0</v>
      </c>
      <c r="AS30" s="6">
        <v>0</v>
      </c>
      <c r="AT30" s="6">
        <v>1</v>
      </c>
      <c r="AV30" s="6">
        <v>0</v>
      </c>
      <c r="AW30" s="6">
        <v>0</v>
      </c>
      <c r="AX30" s="6">
        <v>0</v>
      </c>
      <c r="AY30" s="6">
        <v>1</v>
      </c>
      <c r="BA30" s="6">
        <v>0</v>
      </c>
      <c r="BB30" s="6">
        <v>0</v>
      </c>
      <c r="BC30" s="6">
        <v>0</v>
      </c>
      <c r="BD30" s="6">
        <v>1</v>
      </c>
      <c r="BF30" s="6">
        <v>0</v>
      </c>
      <c r="BG30" s="6">
        <v>0</v>
      </c>
      <c r="BH30" s="6">
        <v>1</v>
      </c>
      <c r="BI30" s="6">
        <v>0</v>
      </c>
      <c r="BK30" s="6">
        <v>0</v>
      </c>
      <c r="BL30" s="6">
        <v>0</v>
      </c>
      <c r="BM30" s="6">
        <v>1</v>
      </c>
      <c r="BN30" s="6">
        <v>0</v>
      </c>
      <c r="BP30" s="6">
        <v>0</v>
      </c>
      <c r="BQ30" s="6">
        <v>0</v>
      </c>
      <c r="BR30" s="6">
        <v>0</v>
      </c>
      <c r="BS30" s="6">
        <v>1</v>
      </c>
      <c r="BW30" s="6">
        <f t="shared" si="0"/>
        <v>7</v>
      </c>
      <c r="BX30" s="3">
        <v>1</v>
      </c>
      <c r="CB30" s="3">
        <f t="shared" si="2"/>
        <v>7</v>
      </c>
    </row>
    <row r="31" spans="1:81" ht="24" customHeight="1" x14ac:dyDescent="0.25">
      <c r="B31" s="6">
        <v>61215</v>
      </c>
      <c r="D31" s="10" t="s">
        <v>184</v>
      </c>
      <c r="E31" s="50">
        <v>382914</v>
      </c>
      <c r="F31" s="26" t="s">
        <v>185</v>
      </c>
      <c r="G31" s="9" t="s">
        <v>184</v>
      </c>
      <c r="H31" s="6" t="s">
        <v>4</v>
      </c>
      <c r="I31" s="6" t="s">
        <v>4</v>
      </c>
      <c r="J31" s="6" t="s">
        <v>4</v>
      </c>
      <c r="K31" s="6" t="s">
        <v>4</v>
      </c>
      <c r="L31" s="6" t="s">
        <v>3</v>
      </c>
      <c r="M31" s="6" t="s">
        <v>3</v>
      </c>
      <c r="N31" s="6" t="s">
        <v>4</v>
      </c>
      <c r="O31" s="23">
        <v>1</v>
      </c>
      <c r="P31" s="23"/>
      <c r="Q31" s="24"/>
      <c r="R31" s="23">
        <v>1</v>
      </c>
      <c r="S31" t="s">
        <v>642</v>
      </c>
      <c r="T31" t="s">
        <v>642</v>
      </c>
      <c r="U31" t="s">
        <v>642</v>
      </c>
      <c r="V31" t="s">
        <v>642</v>
      </c>
      <c r="W31" t="s">
        <v>642</v>
      </c>
      <c r="X31" t="s">
        <v>642</v>
      </c>
      <c r="Y31" t="s">
        <v>642</v>
      </c>
      <c r="Z31" s="6">
        <v>0</v>
      </c>
      <c r="AA31" s="6">
        <v>0</v>
      </c>
      <c r="AB31" s="6">
        <v>0</v>
      </c>
      <c r="AC31" s="20">
        <v>1</v>
      </c>
      <c r="AD31" s="6">
        <v>0</v>
      </c>
      <c r="AF31" s="10" t="s">
        <v>184</v>
      </c>
      <c r="AG31" t="s">
        <v>642</v>
      </c>
      <c r="AH31" s="3"/>
      <c r="AI31" s="6">
        <v>0</v>
      </c>
      <c r="AJ31" s="6">
        <v>0</v>
      </c>
      <c r="AM31" s="6">
        <v>0</v>
      </c>
      <c r="AN31" s="6">
        <v>0</v>
      </c>
      <c r="AO31" s="6">
        <v>1</v>
      </c>
      <c r="AQ31" s="6">
        <v>0</v>
      </c>
      <c r="AR31" s="6">
        <v>0</v>
      </c>
      <c r="AS31" s="6">
        <v>0</v>
      </c>
      <c r="AT31" s="6">
        <v>1</v>
      </c>
      <c r="AV31" s="6">
        <v>0</v>
      </c>
      <c r="AW31" s="6">
        <v>0</v>
      </c>
      <c r="AX31" s="6">
        <v>0</v>
      </c>
      <c r="AY31" s="6">
        <v>1</v>
      </c>
      <c r="BA31" s="6">
        <v>0</v>
      </c>
      <c r="BB31" s="6">
        <v>0</v>
      </c>
      <c r="BC31" s="6">
        <v>0</v>
      </c>
      <c r="BD31" s="6">
        <v>1</v>
      </c>
      <c r="BF31" s="6">
        <v>0</v>
      </c>
      <c r="BG31" s="6">
        <v>0</v>
      </c>
      <c r="BH31" s="6">
        <v>1</v>
      </c>
      <c r="BI31" s="6">
        <v>0</v>
      </c>
      <c r="BK31" s="6">
        <v>0</v>
      </c>
      <c r="BL31" s="6">
        <v>0</v>
      </c>
      <c r="BM31" s="6">
        <v>1</v>
      </c>
      <c r="BN31" s="6">
        <v>0</v>
      </c>
      <c r="BP31" s="6">
        <v>0</v>
      </c>
      <c r="BQ31" s="6">
        <v>0</v>
      </c>
      <c r="BR31" s="6">
        <v>0</v>
      </c>
      <c r="BS31" s="6">
        <v>1</v>
      </c>
      <c r="BW31" s="6">
        <f t="shared" si="0"/>
        <v>7</v>
      </c>
      <c r="BX31" s="3">
        <v>1</v>
      </c>
      <c r="CB31" s="3">
        <f t="shared" si="2"/>
        <v>7</v>
      </c>
    </row>
    <row r="32" spans="1:81" s="42" customFormat="1" ht="45" customHeight="1" x14ac:dyDescent="0.25">
      <c r="A32" s="3"/>
      <c r="B32" s="6">
        <v>61215</v>
      </c>
      <c r="C32" s="3"/>
      <c r="D32" s="10" t="s">
        <v>188</v>
      </c>
      <c r="E32" s="3">
        <v>861118</v>
      </c>
      <c r="F32" s="26" t="s">
        <v>189</v>
      </c>
      <c r="G32" s="9" t="s">
        <v>188</v>
      </c>
      <c r="H32" s="6" t="s">
        <v>4</v>
      </c>
      <c r="I32" s="6" t="s">
        <v>4</v>
      </c>
      <c r="J32" s="6" t="s">
        <v>4</v>
      </c>
      <c r="K32" s="6" t="s">
        <v>3</v>
      </c>
      <c r="L32" s="6" t="s">
        <v>3</v>
      </c>
      <c r="M32" s="6" t="s">
        <v>3</v>
      </c>
      <c r="N32" s="6" t="s">
        <v>4</v>
      </c>
      <c r="O32" s="23">
        <v>1</v>
      </c>
      <c r="P32" s="23"/>
      <c r="Q32" s="24"/>
      <c r="R32" s="23">
        <v>1</v>
      </c>
      <c r="S32" t="s">
        <v>642</v>
      </c>
      <c r="T32" t="s">
        <v>642</v>
      </c>
      <c r="U32" t="s">
        <v>642</v>
      </c>
      <c r="V32" t="s">
        <v>642</v>
      </c>
      <c r="W32" t="s">
        <v>642</v>
      </c>
      <c r="X32" t="s">
        <v>642</v>
      </c>
      <c r="Y32" t="s">
        <v>642</v>
      </c>
      <c r="Z32" s="7">
        <v>0</v>
      </c>
      <c r="AA32" s="6">
        <v>0</v>
      </c>
      <c r="AB32" s="6">
        <v>0</v>
      </c>
      <c r="AC32" s="20">
        <v>1</v>
      </c>
      <c r="AD32" s="6">
        <v>0</v>
      </c>
      <c r="AE32" s="6"/>
      <c r="AF32" s="15" t="s">
        <v>188</v>
      </c>
      <c r="AG32" t="s">
        <v>642</v>
      </c>
      <c r="AH32" s="7"/>
      <c r="AI32" s="7">
        <v>0</v>
      </c>
      <c r="AJ32" s="7">
        <v>0</v>
      </c>
      <c r="AK32" s="6"/>
      <c r="AL32" s="6"/>
      <c r="AM32" s="6">
        <v>0</v>
      </c>
      <c r="AN32" s="6">
        <v>0</v>
      </c>
      <c r="AO32" s="6">
        <v>1</v>
      </c>
      <c r="AP32" s="6"/>
      <c r="AQ32" s="6">
        <v>0</v>
      </c>
      <c r="AR32" s="6">
        <v>0</v>
      </c>
      <c r="AS32" s="6">
        <v>0</v>
      </c>
      <c r="AT32" s="6">
        <v>1</v>
      </c>
      <c r="AU32" s="6"/>
      <c r="AV32" s="6">
        <v>0</v>
      </c>
      <c r="AW32" s="6">
        <v>0</v>
      </c>
      <c r="AX32" s="6">
        <v>0</v>
      </c>
      <c r="AY32" s="6">
        <v>1</v>
      </c>
      <c r="AZ32" s="6"/>
      <c r="BA32" s="6">
        <v>0</v>
      </c>
      <c r="BB32" s="6">
        <v>0</v>
      </c>
      <c r="BC32" s="6">
        <v>1</v>
      </c>
      <c r="BD32" s="6">
        <v>0</v>
      </c>
      <c r="BE32" s="6"/>
      <c r="BF32" s="6">
        <v>0</v>
      </c>
      <c r="BG32" s="6">
        <v>0</v>
      </c>
      <c r="BH32" s="6">
        <v>1</v>
      </c>
      <c r="BI32" s="6">
        <v>0</v>
      </c>
      <c r="BJ32" s="6"/>
      <c r="BK32" s="6">
        <v>0</v>
      </c>
      <c r="BL32" s="6">
        <v>0</v>
      </c>
      <c r="BM32" s="6">
        <v>1</v>
      </c>
      <c r="BN32" s="6">
        <v>0</v>
      </c>
      <c r="BO32" s="6"/>
      <c r="BP32" s="6">
        <v>0</v>
      </c>
      <c r="BQ32" s="6">
        <v>0</v>
      </c>
      <c r="BR32" s="6">
        <v>0</v>
      </c>
      <c r="BS32" s="6">
        <v>1</v>
      </c>
      <c r="BT32" s="6"/>
      <c r="BU32" s="6"/>
      <c r="BV32" s="6"/>
      <c r="BW32" s="6">
        <f t="shared" si="0"/>
        <v>7</v>
      </c>
      <c r="BX32" s="3">
        <v>1</v>
      </c>
      <c r="BY32" s="3"/>
      <c r="BZ32" s="3"/>
      <c r="CA32" s="6"/>
      <c r="CB32" s="3">
        <f t="shared" si="2"/>
        <v>7</v>
      </c>
      <c r="CC32" s="3"/>
    </row>
    <row r="33" spans="1:81" ht="24" customHeight="1" x14ac:dyDescent="0.25">
      <c r="B33" s="6">
        <v>61215</v>
      </c>
      <c r="D33" s="10" t="s">
        <v>194</v>
      </c>
      <c r="E33" s="34">
        <v>320809</v>
      </c>
      <c r="F33" s="26" t="s">
        <v>195</v>
      </c>
      <c r="G33" s="9" t="s">
        <v>194</v>
      </c>
      <c r="H33" s="6" t="s">
        <v>4</v>
      </c>
      <c r="I33" s="6" t="s">
        <v>4</v>
      </c>
      <c r="J33" s="6" t="s">
        <v>4</v>
      </c>
      <c r="K33" s="6" t="s">
        <v>4</v>
      </c>
      <c r="L33" s="6" t="s">
        <v>3</v>
      </c>
      <c r="M33" s="6" t="s">
        <v>3</v>
      </c>
      <c r="N33" s="6" t="s">
        <v>4</v>
      </c>
      <c r="O33" s="23">
        <v>1</v>
      </c>
      <c r="P33" s="23"/>
      <c r="Q33" s="24"/>
      <c r="R33" s="23">
        <v>1</v>
      </c>
      <c r="S33" t="s">
        <v>642</v>
      </c>
      <c r="T33" t="s">
        <v>642</v>
      </c>
      <c r="U33" t="s">
        <v>642</v>
      </c>
      <c r="V33" t="s">
        <v>642</v>
      </c>
      <c r="W33" t="s">
        <v>642</v>
      </c>
      <c r="X33" t="s">
        <v>642</v>
      </c>
      <c r="Y33" t="s">
        <v>642</v>
      </c>
      <c r="Z33" s="6">
        <v>0</v>
      </c>
      <c r="AA33" s="6">
        <v>0</v>
      </c>
      <c r="AB33" s="6">
        <v>0</v>
      </c>
      <c r="AC33" s="20">
        <v>1</v>
      </c>
      <c r="AD33" s="6">
        <v>0</v>
      </c>
      <c r="AE33" s="3" t="s">
        <v>196</v>
      </c>
      <c r="AF33" s="10" t="s">
        <v>194</v>
      </c>
      <c r="AG33" t="s">
        <v>642</v>
      </c>
      <c r="AH33" s="3"/>
      <c r="AI33" s="6">
        <v>0</v>
      </c>
      <c r="AJ33" s="6">
        <v>0</v>
      </c>
      <c r="AM33" s="6">
        <v>0</v>
      </c>
      <c r="AN33" s="6">
        <v>0</v>
      </c>
      <c r="AO33" s="6">
        <v>1</v>
      </c>
      <c r="AQ33" s="6">
        <v>0</v>
      </c>
      <c r="AR33" s="6">
        <v>0</v>
      </c>
      <c r="AS33" s="6">
        <v>0</v>
      </c>
      <c r="AT33" s="6">
        <v>1</v>
      </c>
      <c r="AV33" s="6">
        <v>0</v>
      </c>
      <c r="AW33" s="6">
        <v>0</v>
      </c>
      <c r="AX33" s="6">
        <v>0</v>
      </c>
      <c r="AY33" s="6">
        <v>1</v>
      </c>
      <c r="BA33" s="6">
        <v>0</v>
      </c>
      <c r="BB33" s="6">
        <v>0</v>
      </c>
      <c r="BC33" s="6">
        <v>0</v>
      </c>
      <c r="BD33" s="6">
        <v>1</v>
      </c>
      <c r="BF33" s="6">
        <v>0</v>
      </c>
      <c r="BG33" s="6">
        <v>0</v>
      </c>
      <c r="BH33" s="6">
        <v>1</v>
      </c>
      <c r="BI33" s="6">
        <v>0</v>
      </c>
      <c r="BK33" s="6">
        <v>0</v>
      </c>
      <c r="BL33" s="6">
        <v>0</v>
      </c>
      <c r="BM33" s="6">
        <v>1</v>
      </c>
      <c r="BN33" s="6">
        <v>0</v>
      </c>
      <c r="BP33" s="6">
        <v>0</v>
      </c>
      <c r="BQ33" s="6">
        <v>0</v>
      </c>
      <c r="BR33" s="6">
        <v>0</v>
      </c>
      <c r="BS33" s="6">
        <v>1</v>
      </c>
      <c r="BW33" s="6">
        <f t="shared" si="0"/>
        <v>7</v>
      </c>
      <c r="BX33" s="3">
        <v>1</v>
      </c>
      <c r="CB33" s="3">
        <f t="shared" si="2"/>
        <v>7</v>
      </c>
    </row>
    <row r="34" spans="1:81" s="42" customFormat="1" ht="24" customHeight="1" x14ac:dyDescent="0.25">
      <c r="A34" s="3"/>
      <c r="B34" s="6">
        <v>61215</v>
      </c>
      <c r="C34" s="3"/>
      <c r="D34" s="10" t="s">
        <v>197</v>
      </c>
      <c r="E34" s="3">
        <v>11575336</v>
      </c>
      <c r="F34" s="26" t="s">
        <v>198</v>
      </c>
      <c r="G34" s="9" t="s">
        <v>197</v>
      </c>
      <c r="H34" s="6" t="s">
        <v>4</v>
      </c>
      <c r="I34" s="6" t="s">
        <v>4</v>
      </c>
      <c r="J34" s="6" t="s">
        <v>3</v>
      </c>
      <c r="K34" s="6" t="s">
        <v>4</v>
      </c>
      <c r="L34" s="6" t="s">
        <v>3</v>
      </c>
      <c r="M34" s="6" t="s">
        <v>3</v>
      </c>
      <c r="N34" s="6" t="s">
        <v>4</v>
      </c>
      <c r="O34" s="23">
        <v>1</v>
      </c>
      <c r="P34" s="23"/>
      <c r="Q34" s="24"/>
      <c r="R34" s="23">
        <v>1</v>
      </c>
      <c r="S34" t="s">
        <v>642</v>
      </c>
      <c r="T34" t="s">
        <v>642</v>
      </c>
      <c r="U34" t="s">
        <v>642</v>
      </c>
      <c r="V34" t="s">
        <v>642</v>
      </c>
      <c r="W34" t="s">
        <v>642</v>
      </c>
      <c r="X34" t="s">
        <v>642</v>
      </c>
      <c r="Y34" t="s">
        <v>642</v>
      </c>
      <c r="Z34" s="7">
        <v>0</v>
      </c>
      <c r="AA34" s="6">
        <v>0</v>
      </c>
      <c r="AB34" s="6">
        <v>1</v>
      </c>
      <c r="AC34" s="20">
        <v>0</v>
      </c>
      <c r="AD34" s="6">
        <v>0</v>
      </c>
      <c r="AE34" s="6"/>
      <c r="AF34" s="15" t="s">
        <v>197</v>
      </c>
      <c r="AG34" t="s">
        <v>642</v>
      </c>
      <c r="AH34" s="3"/>
      <c r="AI34" s="7">
        <v>1</v>
      </c>
      <c r="AJ34" s="7">
        <v>0</v>
      </c>
      <c r="AK34" s="6"/>
      <c r="AL34" s="6"/>
      <c r="AM34" s="6">
        <v>0</v>
      </c>
      <c r="AN34" s="6">
        <v>0</v>
      </c>
      <c r="AO34" s="6">
        <v>1</v>
      </c>
      <c r="AP34" s="6"/>
      <c r="AQ34" s="6">
        <v>0</v>
      </c>
      <c r="AR34" s="6">
        <v>0</v>
      </c>
      <c r="AS34" s="6">
        <v>0</v>
      </c>
      <c r="AT34" s="6">
        <v>1</v>
      </c>
      <c r="AU34" s="6"/>
      <c r="AV34" s="6">
        <v>0</v>
      </c>
      <c r="AW34" s="6">
        <v>0</v>
      </c>
      <c r="AX34" s="6">
        <v>1</v>
      </c>
      <c r="AY34" s="6">
        <v>0</v>
      </c>
      <c r="AZ34" s="6"/>
      <c r="BA34" s="6">
        <v>0</v>
      </c>
      <c r="BB34" s="6">
        <v>0</v>
      </c>
      <c r="BC34" s="6">
        <v>0</v>
      </c>
      <c r="BD34" s="6">
        <v>1</v>
      </c>
      <c r="BE34" s="6"/>
      <c r="BF34" s="6">
        <v>0</v>
      </c>
      <c r="BG34" s="6">
        <v>0</v>
      </c>
      <c r="BH34" s="6">
        <v>1</v>
      </c>
      <c r="BI34" s="6">
        <v>0</v>
      </c>
      <c r="BJ34" s="6"/>
      <c r="BK34" s="6">
        <v>0</v>
      </c>
      <c r="BL34" s="6">
        <v>0</v>
      </c>
      <c r="BM34" s="6">
        <v>1</v>
      </c>
      <c r="BN34" s="6">
        <v>0</v>
      </c>
      <c r="BO34" s="6"/>
      <c r="BP34" s="6">
        <v>0</v>
      </c>
      <c r="BQ34" s="6">
        <v>0</v>
      </c>
      <c r="BR34" s="6">
        <v>0</v>
      </c>
      <c r="BS34" s="6">
        <v>1</v>
      </c>
      <c r="BT34" s="6"/>
      <c r="BU34" s="6"/>
      <c r="BV34" s="6"/>
      <c r="BW34" s="6">
        <f t="shared" ref="BW34:BW97" si="3">SUM(AM34:BS34)</f>
        <v>7</v>
      </c>
      <c r="BX34" s="3">
        <v>1</v>
      </c>
      <c r="BY34" s="3"/>
      <c r="BZ34" s="3"/>
      <c r="CA34" s="6"/>
      <c r="CB34" s="3">
        <f t="shared" si="2"/>
        <v>7</v>
      </c>
      <c r="CC34" s="3"/>
    </row>
    <row r="35" spans="1:81" s="54" customFormat="1" ht="24" customHeight="1" x14ac:dyDescent="0.25">
      <c r="A35" s="3"/>
      <c r="B35" s="6">
        <v>61215</v>
      </c>
      <c r="C35" s="3"/>
      <c r="D35" s="10" t="s">
        <v>199</v>
      </c>
      <c r="E35" s="4">
        <v>12883406</v>
      </c>
      <c r="F35" s="26" t="s">
        <v>200</v>
      </c>
      <c r="G35" s="27" t="s">
        <v>199</v>
      </c>
      <c r="H35" s="6" t="s">
        <v>3</v>
      </c>
      <c r="I35" s="6" t="s">
        <v>4</v>
      </c>
      <c r="J35" s="6" t="s">
        <v>4</v>
      </c>
      <c r="K35" s="6" t="s">
        <v>4</v>
      </c>
      <c r="L35" s="6" t="s">
        <v>3</v>
      </c>
      <c r="M35" s="6" t="s">
        <v>3</v>
      </c>
      <c r="N35" s="6" t="s">
        <v>4</v>
      </c>
      <c r="O35" s="23">
        <v>1</v>
      </c>
      <c r="P35" s="23"/>
      <c r="Q35" s="24"/>
      <c r="R35" s="23">
        <v>1</v>
      </c>
      <c r="S35" t="s">
        <v>642</v>
      </c>
      <c r="T35" t="s">
        <v>642</v>
      </c>
      <c r="U35" t="s">
        <v>642</v>
      </c>
      <c r="V35" t="s">
        <v>642</v>
      </c>
      <c r="W35" t="s">
        <v>642</v>
      </c>
      <c r="X35" t="s">
        <v>642</v>
      </c>
      <c r="Y35" t="s">
        <v>642</v>
      </c>
      <c r="Z35" s="6">
        <v>0</v>
      </c>
      <c r="AA35" s="6">
        <v>0</v>
      </c>
      <c r="AB35" s="6">
        <v>1</v>
      </c>
      <c r="AC35" s="20">
        <v>0</v>
      </c>
      <c r="AD35" s="6">
        <v>0</v>
      </c>
      <c r="AE35" s="6"/>
      <c r="AF35" s="10" t="s">
        <v>201</v>
      </c>
      <c r="AG35" t="s">
        <v>642</v>
      </c>
      <c r="AH35" s="25"/>
      <c r="AI35" s="6">
        <v>1</v>
      </c>
      <c r="AJ35" s="6">
        <v>0</v>
      </c>
      <c r="AK35" s="6"/>
      <c r="AL35" s="6"/>
      <c r="AM35" s="6">
        <v>0</v>
      </c>
      <c r="AN35" s="6">
        <v>1</v>
      </c>
      <c r="AO35" s="6">
        <v>0</v>
      </c>
      <c r="AP35" s="6"/>
      <c r="AQ35" s="6">
        <v>0</v>
      </c>
      <c r="AR35" s="6">
        <v>0</v>
      </c>
      <c r="AS35" s="6">
        <v>0</v>
      </c>
      <c r="AT35" s="6">
        <v>1</v>
      </c>
      <c r="AU35" s="6"/>
      <c r="AV35" s="6">
        <v>0</v>
      </c>
      <c r="AW35" s="6">
        <v>0</v>
      </c>
      <c r="AX35" s="6">
        <v>0</v>
      </c>
      <c r="AY35" s="6">
        <v>1</v>
      </c>
      <c r="AZ35" s="6"/>
      <c r="BA35" s="6">
        <v>0</v>
      </c>
      <c r="BB35" s="6">
        <v>0</v>
      </c>
      <c r="BC35" s="6">
        <v>0</v>
      </c>
      <c r="BD35" s="6">
        <v>1</v>
      </c>
      <c r="BE35" s="6"/>
      <c r="BF35" s="6">
        <v>0</v>
      </c>
      <c r="BG35" s="6">
        <v>0</v>
      </c>
      <c r="BH35" s="6">
        <v>1</v>
      </c>
      <c r="BI35" s="6">
        <v>0</v>
      </c>
      <c r="BJ35" s="6"/>
      <c r="BK35" s="6">
        <v>0</v>
      </c>
      <c r="BL35" s="6">
        <v>0</v>
      </c>
      <c r="BM35" s="6">
        <v>1</v>
      </c>
      <c r="BN35" s="6">
        <v>0</v>
      </c>
      <c r="BO35" s="6"/>
      <c r="BP35" s="6">
        <v>0</v>
      </c>
      <c r="BQ35" s="6">
        <v>0</v>
      </c>
      <c r="BR35" s="6">
        <v>0</v>
      </c>
      <c r="BS35" s="6">
        <v>1</v>
      </c>
      <c r="BT35" s="6"/>
      <c r="BU35" s="6"/>
      <c r="BV35" s="6"/>
      <c r="BW35" s="6">
        <f t="shared" si="3"/>
        <v>7</v>
      </c>
      <c r="BX35" s="3">
        <v>1</v>
      </c>
      <c r="BY35" s="3"/>
      <c r="BZ35" s="3"/>
      <c r="CA35" s="6"/>
      <c r="CB35" s="3">
        <f t="shared" si="2"/>
        <v>7</v>
      </c>
      <c r="CC35" s="3"/>
    </row>
    <row r="36" spans="1:81" s="42" customFormat="1" ht="24" customHeight="1" x14ac:dyDescent="0.25">
      <c r="A36" s="3"/>
      <c r="B36" s="6">
        <v>61215</v>
      </c>
      <c r="C36" s="3"/>
      <c r="D36" s="10" t="s">
        <v>204</v>
      </c>
      <c r="E36" s="3">
        <v>7614642</v>
      </c>
      <c r="F36" s="26" t="s">
        <v>205</v>
      </c>
      <c r="G36" s="9" t="s">
        <v>204</v>
      </c>
      <c r="H36" s="6" t="s">
        <v>3</v>
      </c>
      <c r="I36" s="6" t="s">
        <v>4</v>
      </c>
      <c r="J36" s="6" t="s">
        <v>4</v>
      </c>
      <c r="K36" s="6" t="s">
        <v>4</v>
      </c>
      <c r="L36" s="6" t="s">
        <v>3</v>
      </c>
      <c r="M36" s="6" t="s">
        <v>3</v>
      </c>
      <c r="N36" s="6" t="s">
        <v>4</v>
      </c>
      <c r="O36" s="23">
        <v>1</v>
      </c>
      <c r="P36" s="23"/>
      <c r="Q36" s="24"/>
      <c r="R36" s="23">
        <v>1</v>
      </c>
      <c r="S36" t="s">
        <v>642</v>
      </c>
      <c r="T36" t="s">
        <v>642</v>
      </c>
      <c r="U36" t="s">
        <v>642</v>
      </c>
      <c r="V36" t="s">
        <v>642</v>
      </c>
      <c r="W36" t="s">
        <v>642</v>
      </c>
      <c r="X36" t="s">
        <v>642</v>
      </c>
      <c r="Y36" t="s">
        <v>642</v>
      </c>
      <c r="Z36" s="7">
        <v>0</v>
      </c>
      <c r="AA36" s="6">
        <v>0</v>
      </c>
      <c r="AB36" s="6">
        <v>0</v>
      </c>
      <c r="AC36" s="20">
        <v>1</v>
      </c>
      <c r="AD36" s="6">
        <v>0</v>
      </c>
      <c r="AE36" s="6"/>
      <c r="AF36" s="15" t="s">
        <v>204</v>
      </c>
      <c r="AG36" t="s">
        <v>642</v>
      </c>
      <c r="AH36" s="3"/>
      <c r="AI36" s="7"/>
      <c r="AJ36" s="7">
        <v>0</v>
      </c>
      <c r="AK36" s="6"/>
      <c r="AL36" s="6"/>
      <c r="AM36" s="6">
        <v>0</v>
      </c>
      <c r="AN36" s="6">
        <v>1</v>
      </c>
      <c r="AO36" s="6">
        <v>0</v>
      </c>
      <c r="AP36" s="6"/>
      <c r="AQ36" s="6">
        <v>0</v>
      </c>
      <c r="AR36" s="6">
        <v>0</v>
      </c>
      <c r="AS36" s="6">
        <v>0</v>
      </c>
      <c r="AT36" s="6">
        <v>1</v>
      </c>
      <c r="AU36" s="6"/>
      <c r="AV36" s="6">
        <v>0</v>
      </c>
      <c r="AW36" s="6">
        <v>0</v>
      </c>
      <c r="AX36" s="6">
        <v>0</v>
      </c>
      <c r="AY36" s="6">
        <v>1</v>
      </c>
      <c r="AZ36" s="6"/>
      <c r="BA36" s="6">
        <v>0</v>
      </c>
      <c r="BB36" s="6">
        <v>0</v>
      </c>
      <c r="BC36" s="6">
        <v>0</v>
      </c>
      <c r="BD36" s="6">
        <v>1</v>
      </c>
      <c r="BE36" s="6"/>
      <c r="BF36" s="6">
        <v>0</v>
      </c>
      <c r="BG36" s="6">
        <v>0</v>
      </c>
      <c r="BH36" s="6">
        <v>1</v>
      </c>
      <c r="BI36" s="6">
        <v>0</v>
      </c>
      <c r="BJ36" s="6"/>
      <c r="BK36" s="6">
        <v>0</v>
      </c>
      <c r="BL36" s="6">
        <v>0</v>
      </c>
      <c r="BM36" s="6">
        <v>1</v>
      </c>
      <c r="BN36" s="6">
        <v>0</v>
      </c>
      <c r="BO36" s="6"/>
      <c r="BP36" s="6">
        <v>0</v>
      </c>
      <c r="BQ36" s="6">
        <v>0</v>
      </c>
      <c r="BR36" s="6">
        <v>0</v>
      </c>
      <c r="BS36" s="6">
        <v>1</v>
      </c>
      <c r="BT36" s="6"/>
      <c r="BU36" s="6"/>
      <c r="BV36" s="6"/>
      <c r="BW36" s="6">
        <f t="shared" si="3"/>
        <v>7</v>
      </c>
      <c r="BX36" s="3">
        <v>1</v>
      </c>
      <c r="BY36" s="3"/>
      <c r="BZ36" s="3"/>
      <c r="CA36" s="6"/>
      <c r="CB36" s="3">
        <f t="shared" si="2"/>
        <v>7</v>
      </c>
      <c r="CC36" s="3"/>
    </row>
    <row r="37" spans="1:81" ht="34.5" customHeight="1" x14ac:dyDescent="0.25">
      <c r="B37" s="6">
        <v>61215</v>
      </c>
      <c r="D37" s="10" t="s">
        <v>208</v>
      </c>
      <c r="E37" s="3">
        <v>3344947</v>
      </c>
      <c r="F37" s="26" t="s">
        <v>209</v>
      </c>
      <c r="G37" s="9" t="s">
        <v>208</v>
      </c>
      <c r="H37" s="6" t="s">
        <v>4</v>
      </c>
      <c r="I37" s="6" t="s">
        <v>4</v>
      </c>
      <c r="J37" s="6" t="s">
        <v>4</v>
      </c>
      <c r="K37" s="6" t="s">
        <v>4</v>
      </c>
      <c r="L37" s="6" t="s">
        <v>3</v>
      </c>
      <c r="M37" s="6" t="s">
        <v>3</v>
      </c>
      <c r="N37" s="6" t="s">
        <v>4</v>
      </c>
      <c r="O37" s="23">
        <v>1</v>
      </c>
      <c r="P37" s="23"/>
      <c r="Q37" s="24"/>
      <c r="R37" s="23">
        <v>1</v>
      </c>
      <c r="S37" t="s">
        <v>642</v>
      </c>
      <c r="T37" t="s">
        <v>642</v>
      </c>
      <c r="U37" t="s">
        <v>642</v>
      </c>
      <c r="V37" t="s">
        <v>642</v>
      </c>
      <c r="W37" t="s">
        <v>642</v>
      </c>
      <c r="X37" t="s">
        <v>642</v>
      </c>
      <c r="Y37" t="s">
        <v>642</v>
      </c>
      <c r="Z37" s="6">
        <v>0</v>
      </c>
      <c r="AA37" s="6">
        <v>0</v>
      </c>
      <c r="AB37" s="6">
        <v>0</v>
      </c>
      <c r="AC37" s="20">
        <v>1</v>
      </c>
      <c r="AD37" s="6">
        <v>0</v>
      </c>
      <c r="AF37" s="15" t="s">
        <v>208</v>
      </c>
      <c r="AG37" t="s">
        <v>642</v>
      </c>
      <c r="AH37" s="3"/>
      <c r="AI37" s="6">
        <v>0</v>
      </c>
      <c r="AJ37" s="6">
        <v>0</v>
      </c>
      <c r="AM37" s="6">
        <v>0</v>
      </c>
      <c r="AN37" s="6">
        <v>0</v>
      </c>
      <c r="AO37" s="6">
        <v>1</v>
      </c>
      <c r="AQ37" s="6">
        <v>0</v>
      </c>
      <c r="AR37" s="6">
        <v>0</v>
      </c>
      <c r="AS37" s="6">
        <v>0</v>
      </c>
      <c r="AT37" s="6">
        <v>1</v>
      </c>
      <c r="AV37" s="6">
        <v>0</v>
      </c>
      <c r="AW37" s="6">
        <v>0</v>
      </c>
      <c r="AX37" s="6">
        <v>0</v>
      </c>
      <c r="AY37" s="6">
        <v>1</v>
      </c>
      <c r="BA37" s="6">
        <v>0</v>
      </c>
      <c r="BB37" s="6">
        <v>0</v>
      </c>
      <c r="BC37" s="6">
        <v>0</v>
      </c>
      <c r="BD37" s="6">
        <v>1</v>
      </c>
      <c r="BF37" s="6">
        <v>0</v>
      </c>
      <c r="BG37" s="6">
        <v>0</v>
      </c>
      <c r="BH37" s="6">
        <v>1</v>
      </c>
      <c r="BI37" s="6">
        <v>0</v>
      </c>
      <c r="BK37" s="6">
        <v>0</v>
      </c>
      <c r="BL37" s="6">
        <v>0</v>
      </c>
      <c r="BM37" s="6">
        <v>1</v>
      </c>
      <c r="BN37" s="6">
        <v>0</v>
      </c>
      <c r="BP37" s="6">
        <v>0</v>
      </c>
      <c r="BQ37" s="6">
        <v>0</v>
      </c>
      <c r="BR37" s="6">
        <v>0</v>
      </c>
      <c r="BS37" s="6">
        <v>1</v>
      </c>
      <c r="BW37" s="6">
        <f t="shared" si="3"/>
        <v>7</v>
      </c>
      <c r="BX37" s="3">
        <v>1</v>
      </c>
      <c r="CB37" s="3">
        <f t="shared" si="2"/>
        <v>7</v>
      </c>
    </row>
    <row r="38" spans="1:81" ht="24" customHeight="1" x14ac:dyDescent="0.25">
      <c r="B38" s="6">
        <v>61215</v>
      </c>
      <c r="D38" s="10" t="s">
        <v>210</v>
      </c>
      <c r="E38" s="3">
        <v>10695905</v>
      </c>
      <c r="F38" s="26" t="s">
        <v>211</v>
      </c>
      <c r="G38" s="9" t="s">
        <v>210</v>
      </c>
      <c r="H38" s="6" t="s">
        <v>3</v>
      </c>
      <c r="I38" s="6" t="s">
        <v>4</v>
      </c>
      <c r="J38" s="6" t="s">
        <v>4</v>
      </c>
      <c r="K38" s="6" t="s">
        <v>3</v>
      </c>
      <c r="L38" s="6" t="s">
        <v>3</v>
      </c>
      <c r="M38" s="6" t="s">
        <v>3</v>
      </c>
      <c r="N38" s="6" t="s">
        <v>4</v>
      </c>
      <c r="O38" s="23">
        <v>1</v>
      </c>
      <c r="P38" s="23"/>
      <c r="Q38" s="24"/>
      <c r="R38" s="23">
        <v>1</v>
      </c>
      <c r="S38" t="s">
        <v>642</v>
      </c>
      <c r="T38" t="s">
        <v>642</v>
      </c>
      <c r="U38" t="s">
        <v>642</v>
      </c>
      <c r="V38" t="s">
        <v>642</v>
      </c>
      <c r="W38" t="s">
        <v>642</v>
      </c>
      <c r="X38" t="s">
        <v>642</v>
      </c>
      <c r="Y38" t="s">
        <v>642</v>
      </c>
      <c r="Z38" s="7">
        <v>0</v>
      </c>
      <c r="AA38" s="6">
        <v>0</v>
      </c>
      <c r="AB38" s="6">
        <v>1</v>
      </c>
      <c r="AC38" s="20">
        <v>0</v>
      </c>
      <c r="AD38" s="6">
        <v>0</v>
      </c>
      <c r="AF38" s="15" t="s">
        <v>210</v>
      </c>
      <c r="AG38" t="s">
        <v>642</v>
      </c>
      <c r="AH38" s="3"/>
      <c r="AI38" s="7">
        <v>0</v>
      </c>
      <c r="AJ38" s="7">
        <v>0</v>
      </c>
      <c r="AM38" s="6">
        <v>0</v>
      </c>
      <c r="AN38" s="6">
        <v>1</v>
      </c>
      <c r="AO38" s="6">
        <v>0</v>
      </c>
      <c r="AQ38" s="6">
        <v>0</v>
      </c>
      <c r="AR38" s="6">
        <v>0</v>
      </c>
      <c r="AS38" s="6">
        <v>0</v>
      </c>
      <c r="AT38" s="6">
        <v>1</v>
      </c>
      <c r="AV38" s="6">
        <v>0</v>
      </c>
      <c r="AW38" s="6">
        <v>0</v>
      </c>
      <c r="AX38" s="6">
        <v>0</v>
      </c>
      <c r="AY38" s="6">
        <v>1</v>
      </c>
      <c r="BA38" s="6">
        <v>0</v>
      </c>
      <c r="BB38" s="6">
        <v>0</v>
      </c>
      <c r="BC38" s="6">
        <v>1</v>
      </c>
      <c r="BD38" s="6">
        <v>0</v>
      </c>
      <c r="BF38" s="6">
        <v>0</v>
      </c>
      <c r="BG38" s="6">
        <v>0</v>
      </c>
      <c r="BH38" s="6">
        <v>1</v>
      </c>
      <c r="BI38" s="6">
        <v>0</v>
      </c>
      <c r="BK38" s="6">
        <v>0</v>
      </c>
      <c r="BL38" s="6">
        <v>0</v>
      </c>
      <c r="BM38" s="6">
        <v>1</v>
      </c>
      <c r="BN38" s="6">
        <v>0</v>
      </c>
      <c r="BP38" s="6">
        <v>0</v>
      </c>
      <c r="BQ38" s="6">
        <v>0</v>
      </c>
      <c r="BR38" s="6">
        <v>0</v>
      </c>
      <c r="BS38" s="6">
        <v>1</v>
      </c>
      <c r="BW38" s="6">
        <f t="shared" si="3"/>
        <v>7</v>
      </c>
      <c r="BX38" s="3">
        <v>1</v>
      </c>
      <c r="CB38" s="3">
        <f t="shared" si="2"/>
        <v>7</v>
      </c>
    </row>
    <row r="39" spans="1:81" ht="24" customHeight="1" x14ac:dyDescent="0.25">
      <c r="B39" s="6">
        <v>61215</v>
      </c>
      <c r="D39" s="10" t="s">
        <v>214</v>
      </c>
      <c r="E39" s="3">
        <v>7984314</v>
      </c>
      <c r="F39" s="26" t="s">
        <v>215</v>
      </c>
      <c r="G39" s="27" t="s">
        <v>216</v>
      </c>
      <c r="H39" s="6" t="s">
        <v>4</v>
      </c>
      <c r="I39" s="6" t="s">
        <v>4</v>
      </c>
      <c r="J39" s="6" t="s">
        <v>4</v>
      </c>
      <c r="K39" s="6" t="s">
        <v>4</v>
      </c>
      <c r="L39" s="6" t="s">
        <v>3</v>
      </c>
      <c r="M39" s="6" t="s">
        <v>3</v>
      </c>
      <c r="N39" s="6" t="s">
        <v>4</v>
      </c>
      <c r="O39" s="23">
        <v>1</v>
      </c>
      <c r="P39" s="23"/>
      <c r="Q39" s="24"/>
      <c r="R39" s="23">
        <v>1</v>
      </c>
      <c r="S39" t="s">
        <v>642</v>
      </c>
      <c r="T39" t="s">
        <v>642</v>
      </c>
      <c r="U39" t="s">
        <v>642</v>
      </c>
      <c r="V39" t="s">
        <v>642</v>
      </c>
      <c r="W39" t="s">
        <v>642</v>
      </c>
      <c r="X39" t="s">
        <v>642</v>
      </c>
      <c r="Y39" t="s">
        <v>642</v>
      </c>
      <c r="Z39" s="6">
        <v>0</v>
      </c>
      <c r="AA39" s="6">
        <v>0</v>
      </c>
      <c r="AB39" s="6">
        <v>0</v>
      </c>
      <c r="AC39" s="20">
        <v>1</v>
      </c>
      <c r="AD39" s="6">
        <v>0</v>
      </c>
      <c r="AF39" s="10" t="s">
        <v>214</v>
      </c>
      <c r="AG39" t="s">
        <v>642</v>
      </c>
      <c r="AH39" s="3"/>
      <c r="AI39" s="6">
        <v>1</v>
      </c>
      <c r="AJ39" s="6">
        <v>1</v>
      </c>
      <c r="AM39" s="6">
        <v>0</v>
      </c>
      <c r="AN39" s="6">
        <v>0</v>
      </c>
      <c r="AO39" s="6">
        <v>1</v>
      </c>
      <c r="AQ39" s="6">
        <v>0</v>
      </c>
      <c r="AR39" s="6">
        <v>0</v>
      </c>
      <c r="AS39" s="6">
        <v>0</v>
      </c>
      <c r="AT39" s="6">
        <v>1</v>
      </c>
      <c r="AV39" s="6">
        <v>0</v>
      </c>
      <c r="AW39" s="6">
        <v>0</v>
      </c>
      <c r="AX39" s="6">
        <v>0</v>
      </c>
      <c r="AY39" s="6">
        <v>1</v>
      </c>
      <c r="BA39" s="6">
        <v>0</v>
      </c>
      <c r="BB39" s="6">
        <v>0</v>
      </c>
      <c r="BC39" s="6">
        <v>0</v>
      </c>
      <c r="BD39" s="6">
        <v>1</v>
      </c>
      <c r="BF39" s="6">
        <v>0</v>
      </c>
      <c r="BG39" s="6">
        <v>0</v>
      </c>
      <c r="BH39" s="6">
        <v>1</v>
      </c>
      <c r="BI39" s="6">
        <v>0</v>
      </c>
      <c r="BK39" s="6">
        <v>0</v>
      </c>
      <c r="BL39" s="6">
        <v>0</v>
      </c>
      <c r="BM39" s="6">
        <v>1</v>
      </c>
      <c r="BN39" s="6">
        <v>0</v>
      </c>
      <c r="BP39" s="6">
        <v>0</v>
      </c>
      <c r="BQ39" s="6">
        <v>0</v>
      </c>
      <c r="BR39" s="6">
        <v>0</v>
      </c>
      <c r="BS39" s="6">
        <v>1</v>
      </c>
      <c r="BW39" s="6">
        <f t="shared" si="3"/>
        <v>7</v>
      </c>
      <c r="BX39" s="3">
        <v>1</v>
      </c>
      <c r="CB39" s="3">
        <f t="shared" si="2"/>
        <v>7</v>
      </c>
    </row>
    <row r="40" spans="1:81" ht="24" customHeight="1" x14ac:dyDescent="0.25">
      <c r="B40" s="6">
        <v>61215</v>
      </c>
      <c r="D40" s="10" t="s">
        <v>217</v>
      </c>
      <c r="E40" s="3">
        <v>19526158</v>
      </c>
      <c r="F40" s="26" t="s">
        <v>218</v>
      </c>
      <c r="G40" s="9" t="s">
        <v>217</v>
      </c>
      <c r="H40" s="6" t="s">
        <v>3</v>
      </c>
      <c r="I40" s="6" t="s">
        <v>4</v>
      </c>
      <c r="J40" s="6" t="s">
        <v>4</v>
      </c>
      <c r="K40" s="6" t="s">
        <v>3</v>
      </c>
      <c r="L40" s="6" t="s">
        <v>3</v>
      </c>
      <c r="M40" s="6" t="s">
        <v>3</v>
      </c>
      <c r="N40" s="6" t="s">
        <v>4</v>
      </c>
      <c r="O40" s="23">
        <v>1</v>
      </c>
      <c r="P40" s="23"/>
      <c r="Q40" s="24"/>
      <c r="R40" s="23">
        <v>1</v>
      </c>
      <c r="S40" t="s">
        <v>642</v>
      </c>
      <c r="T40" t="s">
        <v>642</v>
      </c>
      <c r="U40" t="s">
        <v>642</v>
      </c>
      <c r="V40" t="s">
        <v>642</v>
      </c>
      <c r="W40" t="s">
        <v>642</v>
      </c>
      <c r="X40" t="s">
        <v>642</v>
      </c>
      <c r="Y40" t="s">
        <v>642</v>
      </c>
      <c r="Z40" s="6">
        <v>0</v>
      </c>
      <c r="AA40" s="6">
        <v>0</v>
      </c>
      <c r="AB40" s="6">
        <v>1</v>
      </c>
      <c r="AC40" s="20">
        <v>0</v>
      </c>
      <c r="AD40" s="6">
        <v>0</v>
      </c>
      <c r="AF40" s="10" t="s">
        <v>217</v>
      </c>
      <c r="AG40" t="s">
        <v>642</v>
      </c>
      <c r="AH40" s="3"/>
      <c r="AI40" s="6">
        <v>0</v>
      </c>
      <c r="AJ40" s="6">
        <v>0</v>
      </c>
      <c r="AM40" s="6">
        <v>0</v>
      </c>
      <c r="AN40" s="6">
        <v>1</v>
      </c>
      <c r="AO40" s="6">
        <v>0</v>
      </c>
      <c r="AQ40" s="6">
        <v>0</v>
      </c>
      <c r="AR40" s="6">
        <v>0</v>
      </c>
      <c r="AS40" s="6">
        <v>0</v>
      </c>
      <c r="AT40" s="6">
        <v>1</v>
      </c>
      <c r="AV40" s="6">
        <v>0</v>
      </c>
      <c r="AW40" s="6">
        <v>0</v>
      </c>
      <c r="AX40" s="6">
        <v>0</v>
      </c>
      <c r="AY40" s="6">
        <v>1</v>
      </c>
      <c r="BA40" s="6">
        <v>0</v>
      </c>
      <c r="BB40" s="6">
        <v>0</v>
      </c>
      <c r="BC40" s="6">
        <v>1</v>
      </c>
      <c r="BD40" s="6">
        <v>0</v>
      </c>
      <c r="BF40" s="6">
        <v>0</v>
      </c>
      <c r="BG40" s="6">
        <v>0</v>
      </c>
      <c r="BH40" s="6">
        <v>1</v>
      </c>
      <c r="BI40" s="6">
        <v>0</v>
      </c>
      <c r="BK40" s="6">
        <v>0</v>
      </c>
      <c r="BL40" s="6">
        <v>0</v>
      </c>
      <c r="BM40" s="6">
        <v>1</v>
      </c>
      <c r="BN40" s="6">
        <v>0</v>
      </c>
      <c r="BP40" s="6">
        <v>0</v>
      </c>
      <c r="BQ40" s="6">
        <v>0</v>
      </c>
      <c r="BR40" s="6">
        <v>0</v>
      </c>
      <c r="BS40" s="6">
        <v>1</v>
      </c>
      <c r="BW40" s="6">
        <f t="shared" si="3"/>
        <v>7</v>
      </c>
      <c r="BX40" s="3">
        <v>1</v>
      </c>
      <c r="CB40" s="3">
        <f t="shared" si="2"/>
        <v>7</v>
      </c>
    </row>
    <row r="41" spans="1:81" ht="24" customHeight="1" x14ac:dyDescent="0.25">
      <c r="B41" s="6">
        <v>61215</v>
      </c>
      <c r="D41" s="10" t="s">
        <v>221</v>
      </c>
      <c r="E41" s="3">
        <v>17991257</v>
      </c>
      <c r="F41" s="26" t="s">
        <v>222</v>
      </c>
      <c r="G41" s="9" t="s">
        <v>221</v>
      </c>
      <c r="H41" s="6" t="s">
        <v>4</v>
      </c>
      <c r="I41" s="6" t="s">
        <v>4</v>
      </c>
      <c r="J41" s="6" t="s">
        <v>2</v>
      </c>
      <c r="K41" s="6" t="s">
        <v>3</v>
      </c>
      <c r="L41" s="6" t="s">
        <v>3</v>
      </c>
      <c r="M41" s="6" t="s">
        <v>3</v>
      </c>
      <c r="N41" s="6" t="s">
        <v>4</v>
      </c>
      <c r="O41" s="23">
        <v>1</v>
      </c>
      <c r="P41" s="23"/>
      <c r="Q41" s="24"/>
      <c r="R41" s="23">
        <v>1</v>
      </c>
      <c r="S41" t="s">
        <v>642</v>
      </c>
      <c r="T41" t="s">
        <v>642</v>
      </c>
      <c r="U41" t="s">
        <v>642</v>
      </c>
      <c r="V41" t="s">
        <v>642</v>
      </c>
      <c r="W41" t="s">
        <v>642</v>
      </c>
      <c r="X41" t="s">
        <v>642</v>
      </c>
      <c r="Y41" t="s">
        <v>642</v>
      </c>
      <c r="Z41" s="6">
        <v>0</v>
      </c>
      <c r="AA41" s="6">
        <v>0</v>
      </c>
      <c r="AB41" s="6">
        <v>1</v>
      </c>
      <c r="AC41" s="20">
        <v>0</v>
      </c>
      <c r="AD41" s="6">
        <v>0</v>
      </c>
      <c r="AE41" s="6" t="s">
        <v>223</v>
      </c>
      <c r="AF41" s="10" t="s">
        <v>221</v>
      </c>
      <c r="AG41" t="s">
        <v>642</v>
      </c>
      <c r="AH41" s="3"/>
      <c r="AJ41" s="6">
        <v>0</v>
      </c>
      <c r="AM41" s="6">
        <v>0</v>
      </c>
      <c r="AN41" s="6">
        <v>0</v>
      </c>
      <c r="AO41" s="6">
        <v>1</v>
      </c>
      <c r="AQ41" s="6">
        <v>0</v>
      </c>
      <c r="AR41" s="6">
        <v>0</v>
      </c>
      <c r="AS41" s="6">
        <v>0</v>
      </c>
      <c r="AT41" s="6">
        <v>1</v>
      </c>
      <c r="AV41" s="6">
        <v>0</v>
      </c>
      <c r="AW41" s="6">
        <v>1</v>
      </c>
      <c r="AX41" s="6">
        <v>0</v>
      </c>
      <c r="AY41" s="6">
        <v>0</v>
      </c>
      <c r="BA41" s="6">
        <v>0</v>
      </c>
      <c r="BB41" s="6">
        <v>0</v>
      </c>
      <c r="BC41" s="6">
        <v>1</v>
      </c>
      <c r="BD41" s="6">
        <v>0</v>
      </c>
      <c r="BF41" s="6">
        <v>0</v>
      </c>
      <c r="BG41" s="6">
        <v>0</v>
      </c>
      <c r="BH41" s="6">
        <v>1</v>
      </c>
      <c r="BI41" s="6">
        <v>0</v>
      </c>
      <c r="BK41" s="6">
        <v>0</v>
      </c>
      <c r="BL41" s="6">
        <v>0</v>
      </c>
      <c r="BM41" s="6">
        <v>1</v>
      </c>
      <c r="BN41" s="6">
        <v>0</v>
      </c>
      <c r="BP41" s="6">
        <v>0</v>
      </c>
      <c r="BQ41" s="6">
        <v>0</v>
      </c>
      <c r="BR41" s="6">
        <v>0</v>
      </c>
      <c r="BS41" s="6">
        <v>1</v>
      </c>
      <c r="BW41" s="6">
        <f t="shared" si="3"/>
        <v>7</v>
      </c>
      <c r="BX41" s="3">
        <v>1</v>
      </c>
      <c r="CB41" s="3">
        <f t="shared" si="2"/>
        <v>7</v>
      </c>
    </row>
    <row r="42" spans="1:81" ht="24" customHeight="1" x14ac:dyDescent="0.25">
      <c r="B42" s="6">
        <v>61215</v>
      </c>
      <c r="D42" s="10" t="s">
        <v>224</v>
      </c>
      <c r="E42" s="3">
        <v>11207468</v>
      </c>
      <c r="F42" s="26" t="s">
        <v>225</v>
      </c>
      <c r="G42" s="9" t="s">
        <v>224</v>
      </c>
      <c r="H42" s="6" t="s">
        <v>4</v>
      </c>
      <c r="I42" s="6" t="s">
        <v>4</v>
      </c>
      <c r="J42" s="6" t="s">
        <v>4</v>
      </c>
      <c r="K42" s="6" t="s">
        <v>3</v>
      </c>
      <c r="L42" s="6" t="s">
        <v>3</v>
      </c>
      <c r="M42" s="6" t="s">
        <v>3</v>
      </c>
      <c r="N42" s="6" t="s">
        <v>4</v>
      </c>
      <c r="O42" s="23">
        <v>1</v>
      </c>
      <c r="P42" s="23"/>
      <c r="Q42" s="24"/>
      <c r="R42" s="23">
        <v>1</v>
      </c>
      <c r="S42" t="s">
        <v>642</v>
      </c>
      <c r="T42" t="s">
        <v>642</v>
      </c>
      <c r="U42" t="s">
        <v>642</v>
      </c>
      <c r="V42" t="s">
        <v>642</v>
      </c>
      <c r="W42" t="s">
        <v>642</v>
      </c>
      <c r="X42" t="s">
        <v>642</v>
      </c>
      <c r="Y42" t="s">
        <v>642</v>
      </c>
      <c r="Z42" s="6">
        <v>0</v>
      </c>
      <c r="AA42" s="6">
        <v>0</v>
      </c>
      <c r="AB42" s="6">
        <v>1</v>
      </c>
      <c r="AC42" s="20">
        <v>0</v>
      </c>
      <c r="AD42" s="6">
        <v>0</v>
      </c>
      <c r="AF42" s="10" t="s">
        <v>224</v>
      </c>
      <c r="AG42" t="s">
        <v>642</v>
      </c>
      <c r="AH42" s="3"/>
      <c r="AJ42" s="6">
        <v>0</v>
      </c>
      <c r="AM42" s="6">
        <v>0</v>
      </c>
      <c r="AN42" s="6">
        <v>0</v>
      </c>
      <c r="AO42" s="6">
        <v>1</v>
      </c>
      <c r="AQ42" s="6">
        <v>0</v>
      </c>
      <c r="AR42" s="6">
        <v>0</v>
      </c>
      <c r="AS42" s="6">
        <v>0</v>
      </c>
      <c r="AT42" s="6">
        <v>1</v>
      </c>
      <c r="AV42" s="6">
        <v>0</v>
      </c>
      <c r="AW42" s="6">
        <v>0</v>
      </c>
      <c r="AX42" s="6">
        <v>0</v>
      </c>
      <c r="AY42" s="6">
        <v>1</v>
      </c>
      <c r="BA42" s="6">
        <v>0</v>
      </c>
      <c r="BB42" s="6">
        <v>0</v>
      </c>
      <c r="BC42" s="6">
        <v>1</v>
      </c>
      <c r="BD42" s="6">
        <v>0</v>
      </c>
      <c r="BF42" s="6">
        <v>0</v>
      </c>
      <c r="BG42" s="6">
        <v>0</v>
      </c>
      <c r="BH42" s="6">
        <v>1</v>
      </c>
      <c r="BI42" s="6">
        <v>0</v>
      </c>
      <c r="BK42" s="6">
        <v>0</v>
      </c>
      <c r="BL42" s="6">
        <v>0</v>
      </c>
      <c r="BM42" s="6">
        <v>1</v>
      </c>
      <c r="BN42" s="6">
        <v>0</v>
      </c>
      <c r="BP42" s="6">
        <v>0</v>
      </c>
      <c r="BQ42" s="6">
        <v>0</v>
      </c>
      <c r="BR42" s="6">
        <v>0</v>
      </c>
      <c r="BS42" s="6">
        <v>1</v>
      </c>
      <c r="BW42" s="6">
        <f t="shared" si="3"/>
        <v>7</v>
      </c>
      <c r="BX42" s="3">
        <v>1</v>
      </c>
      <c r="CB42" s="3">
        <f t="shared" si="2"/>
        <v>7</v>
      </c>
    </row>
    <row r="43" spans="1:81" ht="24" customHeight="1" x14ac:dyDescent="0.25">
      <c r="B43" s="6">
        <v>61215</v>
      </c>
      <c r="D43" s="10" t="s">
        <v>226</v>
      </c>
      <c r="E43" s="3">
        <v>1441867</v>
      </c>
      <c r="F43" s="26" t="s">
        <v>227</v>
      </c>
      <c r="G43" s="9" t="s">
        <v>226</v>
      </c>
      <c r="H43" s="6" t="s">
        <v>4</v>
      </c>
      <c r="I43" s="6" t="s">
        <v>4</v>
      </c>
      <c r="J43" s="6" t="s">
        <v>4</v>
      </c>
      <c r="K43" s="6" t="s">
        <v>4</v>
      </c>
      <c r="L43" s="6" t="s">
        <v>3</v>
      </c>
      <c r="M43" s="6" t="s">
        <v>3</v>
      </c>
      <c r="N43" s="6" t="s">
        <v>4</v>
      </c>
      <c r="O43" s="23">
        <v>1</v>
      </c>
      <c r="P43" s="23"/>
      <c r="Q43" s="24"/>
      <c r="R43" s="23">
        <v>1</v>
      </c>
      <c r="S43" t="s">
        <v>642</v>
      </c>
      <c r="T43" t="s">
        <v>642</v>
      </c>
      <c r="U43" t="s">
        <v>642</v>
      </c>
      <c r="V43" t="s">
        <v>642</v>
      </c>
      <c r="W43" t="s">
        <v>642</v>
      </c>
      <c r="X43" t="s">
        <v>642</v>
      </c>
      <c r="Y43" t="s">
        <v>642</v>
      </c>
      <c r="Z43" s="6">
        <v>0</v>
      </c>
      <c r="AA43" s="6">
        <v>0</v>
      </c>
      <c r="AB43" s="6">
        <v>1</v>
      </c>
      <c r="AC43" s="20">
        <v>0</v>
      </c>
      <c r="AD43" s="6">
        <v>0</v>
      </c>
      <c r="AF43" s="10" t="s">
        <v>226</v>
      </c>
      <c r="AG43" t="s">
        <v>642</v>
      </c>
      <c r="AH43" s="3"/>
      <c r="AJ43" s="6">
        <v>0</v>
      </c>
      <c r="AM43" s="6">
        <v>0</v>
      </c>
      <c r="AN43" s="6">
        <v>0</v>
      </c>
      <c r="AO43" s="6">
        <v>1</v>
      </c>
      <c r="AQ43" s="6">
        <v>0</v>
      </c>
      <c r="AR43" s="6">
        <v>0</v>
      </c>
      <c r="AS43" s="6">
        <v>0</v>
      </c>
      <c r="AT43" s="6">
        <v>1</v>
      </c>
      <c r="AV43" s="6">
        <v>0</v>
      </c>
      <c r="AW43" s="6">
        <v>0</v>
      </c>
      <c r="AX43" s="6">
        <v>0</v>
      </c>
      <c r="AY43" s="6">
        <v>1</v>
      </c>
      <c r="BA43" s="6">
        <v>0</v>
      </c>
      <c r="BB43" s="6">
        <v>0</v>
      </c>
      <c r="BC43" s="6">
        <v>0</v>
      </c>
      <c r="BD43" s="6">
        <v>1</v>
      </c>
      <c r="BF43" s="6">
        <v>0</v>
      </c>
      <c r="BG43" s="6">
        <v>0</v>
      </c>
      <c r="BH43" s="6">
        <v>1</v>
      </c>
      <c r="BI43" s="6">
        <v>0</v>
      </c>
      <c r="BK43" s="6">
        <v>0</v>
      </c>
      <c r="BL43" s="6">
        <v>0</v>
      </c>
      <c r="BM43" s="6">
        <v>1</v>
      </c>
      <c r="BN43" s="6">
        <v>0</v>
      </c>
      <c r="BP43" s="6">
        <v>0</v>
      </c>
      <c r="BQ43" s="6">
        <v>0</v>
      </c>
      <c r="BR43" s="6">
        <v>0</v>
      </c>
      <c r="BS43" s="6">
        <v>1</v>
      </c>
      <c r="BW43" s="6">
        <f t="shared" si="3"/>
        <v>7</v>
      </c>
      <c r="BX43" s="3">
        <v>1</v>
      </c>
      <c r="CB43" s="3">
        <f t="shared" si="2"/>
        <v>7</v>
      </c>
    </row>
    <row r="44" spans="1:81" ht="24" customHeight="1" x14ac:dyDescent="0.25">
      <c r="B44" s="6">
        <v>61215</v>
      </c>
      <c r="D44" s="10" t="s">
        <v>231</v>
      </c>
      <c r="E44" s="3">
        <v>11674982</v>
      </c>
      <c r="F44" s="26" t="s">
        <v>232</v>
      </c>
      <c r="G44" s="9" t="s">
        <v>231</v>
      </c>
      <c r="H44" s="6" t="s">
        <v>3</v>
      </c>
      <c r="I44" s="6" t="s">
        <v>4</v>
      </c>
      <c r="J44" s="6" t="s">
        <v>4</v>
      </c>
      <c r="K44" s="6" t="s">
        <v>3</v>
      </c>
      <c r="L44" s="6" t="s">
        <v>3</v>
      </c>
      <c r="M44" s="6" t="s">
        <v>3</v>
      </c>
      <c r="N44" s="6" t="s">
        <v>4</v>
      </c>
      <c r="O44" s="23">
        <v>1</v>
      </c>
      <c r="P44" s="23"/>
      <c r="Q44" s="24"/>
      <c r="R44" s="23">
        <v>1</v>
      </c>
      <c r="S44" t="s">
        <v>642</v>
      </c>
      <c r="T44" t="s">
        <v>642</v>
      </c>
      <c r="U44" t="s">
        <v>642</v>
      </c>
      <c r="V44" t="s">
        <v>642</v>
      </c>
      <c r="W44" t="s">
        <v>642</v>
      </c>
      <c r="X44" t="s">
        <v>642</v>
      </c>
      <c r="Y44" t="s">
        <v>642</v>
      </c>
      <c r="Z44" s="6">
        <v>0</v>
      </c>
      <c r="AA44" s="6">
        <v>0</v>
      </c>
      <c r="AB44" s="6">
        <v>0</v>
      </c>
      <c r="AC44" s="20">
        <v>1</v>
      </c>
      <c r="AD44" s="6">
        <v>0</v>
      </c>
      <c r="AF44" s="10" t="s">
        <v>231</v>
      </c>
      <c r="AG44" t="s">
        <v>642</v>
      </c>
      <c r="AH44" s="3"/>
      <c r="AJ44" s="6">
        <v>0</v>
      </c>
      <c r="AM44" s="6">
        <v>0</v>
      </c>
      <c r="AN44" s="6">
        <v>1</v>
      </c>
      <c r="AO44" s="6">
        <v>0</v>
      </c>
      <c r="AQ44" s="6">
        <v>0</v>
      </c>
      <c r="AR44" s="6">
        <v>0</v>
      </c>
      <c r="AS44" s="6">
        <v>0</v>
      </c>
      <c r="AT44" s="6">
        <v>1</v>
      </c>
      <c r="AV44" s="6">
        <v>0</v>
      </c>
      <c r="AW44" s="6">
        <v>0</v>
      </c>
      <c r="AX44" s="6">
        <v>0</v>
      </c>
      <c r="AY44" s="6">
        <v>1</v>
      </c>
      <c r="BA44" s="6">
        <v>0</v>
      </c>
      <c r="BB44" s="6">
        <v>0</v>
      </c>
      <c r="BC44" s="6">
        <v>1</v>
      </c>
      <c r="BD44" s="6">
        <v>0</v>
      </c>
      <c r="BF44" s="6">
        <v>0</v>
      </c>
      <c r="BG44" s="6">
        <v>0</v>
      </c>
      <c r="BH44" s="6">
        <v>1</v>
      </c>
      <c r="BI44" s="6">
        <v>0</v>
      </c>
      <c r="BK44" s="6">
        <v>0</v>
      </c>
      <c r="BL44" s="6">
        <v>0</v>
      </c>
      <c r="BM44" s="6">
        <v>1</v>
      </c>
      <c r="BN44" s="6">
        <v>0</v>
      </c>
      <c r="BP44" s="6">
        <v>0</v>
      </c>
      <c r="BQ44" s="6">
        <v>0</v>
      </c>
      <c r="BR44" s="6">
        <v>0</v>
      </c>
      <c r="BS44" s="6">
        <v>1</v>
      </c>
      <c r="BW44" s="6">
        <f t="shared" si="3"/>
        <v>7</v>
      </c>
      <c r="BX44" s="3">
        <v>1</v>
      </c>
      <c r="CB44" s="3">
        <f t="shared" si="2"/>
        <v>7</v>
      </c>
    </row>
    <row r="45" spans="1:81" ht="42.75" customHeight="1" x14ac:dyDescent="0.25">
      <c r="B45" s="6">
        <v>61215</v>
      </c>
      <c r="D45" s="10" t="s">
        <v>233</v>
      </c>
      <c r="E45" s="3">
        <v>14504162</v>
      </c>
      <c r="F45" s="26" t="s">
        <v>234</v>
      </c>
      <c r="G45" s="9" t="s">
        <v>233</v>
      </c>
      <c r="H45" s="6" t="s">
        <v>4</v>
      </c>
      <c r="I45" s="6" t="s">
        <v>4</v>
      </c>
      <c r="J45" s="6" t="s">
        <v>3</v>
      </c>
      <c r="K45" s="6" t="s">
        <v>3</v>
      </c>
      <c r="L45" s="6" t="s">
        <v>3</v>
      </c>
      <c r="M45" s="6" t="s">
        <v>3</v>
      </c>
      <c r="N45" s="6" t="s">
        <v>4</v>
      </c>
      <c r="O45" s="23">
        <v>1</v>
      </c>
      <c r="P45" s="23"/>
      <c r="Q45" s="24"/>
      <c r="R45" s="23">
        <v>1</v>
      </c>
      <c r="S45" t="s">
        <v>642</v>
      </c>
      <c r="T45" t="s">
        <v>642</v>
      </c>
      <c r="U45" t="s">
        <v>642</v>
      </c>
      <c r="V45" t="s">
        <v>642</v>
      </c>
      <c r="W45" t="s">
        <v>642</v>
      </c>
      <c r="X45" t="s">
        <v>642</v>
      </c>
      <c r="Y45" t="s">
        <v>642</v>
      </c>
      <c r="Z45" s="6">
        <v>0</v>
      </c>
      <c r="AA45" s="6">
        <v>0</v>
      </c>
      <c r="AB45" s="6">
        <v>1</v>
      </c>
      <c r="AC45" s="20">
        <v>0</v>
      </c>
      <c r="AD45" s="6">
        <v>0</v>
      </c>
      <c r="AF45" s="10" t="s">
        <v>233</v>
      </c>
      <c r="AG45" t="s">
        <v>642</v>
      </c>
      <c r="AH45" s="3"/>
      <c r="AJ45" s="6">
        <v>0</v>
      </c>
      <c r="AM45" s="6">
        <v>0</v>
      </c>
      <c r="AN45" s="6">
        <v>0</v>
      </c>
      <c r="AO45" s="6">
        <v>1</v>
      </c>
      <c r="AQ45" s="6">
        <v>0</v>
      </c>
      <c r="AR45" s="6">
        <v>0</v>
      </c>
      <c r="AS45" s="6">
        <v>0</v>
      </c>
      <c r="AT45" s="6">
        <v>1</v>
      </c>
      <c r="AV45" s="6">
        <v>0</v>
      </c>
      <c r="AW45" s="6">
        <v>0</v>
      </c>
      <c r="AX45" s="6">
        <v>1</v>
      </c>
      <c r="AY45" s="6">
        <v>0</v>
      </c>
      <c r="BA45" s="6">
        <v>0</v>
      </c>
      <c r="BB45" s="6">
        <v>0</v>
      </c>
      <c r="BC45" s="6">
        <v>1</v>
      </c>
      <c r="BD45" s="6">
        <v>0</v>
      </c>
      <c r="BF45" s="6">
        <v>0</v>
      </c>
      <c r="BG45" s="6">
        <v>0</v>
      </c>
      <c r="BH45" s="6">
        <v>1</v>
      </c>
      <c r="BI45" s="6">
        <v>0</v>
      </c>
      <c r="BK45" s="6">
        <v>0</v>
      </c>
      <c r="BL45" s="6">
        <v>0</v>
      </c>
      <c r="BM45" s="6">
        <v>1</v>
      </c>
      <c r="BN45" s="6">
        <v>0</v>
      </c>
      <c r="BP45" s="6">
        <v>0</v>
      </c>
      <c r="BQ45" s="6">
        <v>0</v>
      </c>
      <c r="BR45" s="6">
        <v>0</v>
      </c>
      <c r="BS45" s="6">
        <v>1</v>
      </c>
      <c r="BW45" s="6">
        <f t="shared" si="3"/>
        <v>7</v>
      </c>
      <c r="BX45" s="3">
        <v>1</v>
      </c>
      <c r="CB45" s="3">
        <f t="shared" si="2"/>
        <v>7</v>
      </c>
    </row>
    <row r="46" spans="1:81" ht="24" customHeight="1" x14ac:dyDescent="0.25">
      <c r="B46" s="6">
        <v>61215</v>
      </c>
      <c r="D46" s="15" t="s">
        <v>235</v>
      </c>
      <c r="E46" s="3" t="s">
        <v>74</v>
      </c>
      <c r="F46" s="26" t="s">
        <v>236</v>
      </c>
      <c r="G46" s="27" t="s">
        <v>237</v>
      </c>
      <c r="H46" s="6" t="s">
        <v>4</v>
      </c>
      <c r="I46" s="6" t="s">
        <v>4</v>
      </c>
      <c r="J46" s="6" t="s">
        <v>4</v>
      </c>
      <c r="K46" s="6" t="s">
        <v>4</v>
      </c>
      <c r="L46" s="6" t="s">
        <v>3</v>
      </c>
      <c r="M46" s="6" t="s">
        <v>3</v>
      </c>
      <c r="N46" s="6" t="s">
        <v>4</v>
      </c>
      <c r="O46" s="23">
        <v>1</v>
      </c>
      <c r="P46" s="23"/>
      <c r="Q46" s="24"/>
      <c r="R46" s="23">
        <v>1</v>
      </c>
      <c r="S46" t="s">
        <v>642</v>
      </c>
      <c r="T46" t="s">
        <v>642</v>
      </c>
      <c r="U46" t="s">
        <v>642</v>
      </c>
      <c r="V46" t="s">
        <v>642</v>
      </c>
      <c r="W46" t="s">
        <v>642</v>
      </c>
      <c r="X46" t="s">
        <v>642</v>
      </c>
      <c r="Y46" t="s">
        <v>642</v>
      </c>
      <c r="Z46" s="7">
        <v>0</v>
      </c>
      <c r="AA46" s="6">
        <v>0</v>
      </c>
      <c r="AB46" s="6">
        <v>0</v>
      </c>
      <c r="AC46" s="20">
        <v>1</v>
      </c>
      <c r="AD46" s="6">
        <v>0</v>
      </c>
      <c r="AF46" s="15" t="s">
        <v>238</v>
      </c>
      <c r="AG46" t="s">
        <v>642</v>
      </c>
      <c r="AI46" s="7"/>
      <c r="AJ46" s="7">
        <v>1</v>
      </c>
      <c r="AM46" s="6">
        <v>0</v>
      </c>
      <c r="AN46" s="6">
        <v>0</v>
      </c>
      <c r="AO46" s="6">
        <v>1</v>
      </c>
      <c r="AQ46" s="6">
        <v>0</v>
      </c>
      <c r="AR46" s="6">
        <v>0</v>
      </c>
      <c r="AS46" s="6">
        <v>0</v>
      </c>
      <c r="AT46" s="6">
        <v>1</v>
      </c>
      <c r="AV46" s="6">
        <v>0</v>
      </c>
      <c r="AW46" s="6">
        <v>0</v>
      </c>
      <c r="AX46" s="6">
        <v>0</v>
      </c>
      <c r="AY46" s="6">
        <v>1</v>
      </c>
      <c r="BA46" s="6">
        <v>0</v>
      </c>
      <c r="BB46" s="6">
        <v>0</v>
      </c>
      <c r="BC46" s="6">
        <v>0</v>
      </c>
      <c r="BD46" s="6">
        <v>1</v>
      </c>
      <c r="BF46" s="6">
        <v>0</v>
      </c>
      <c r="BG46" s="6">
        <v>0</v>
      </c>
      <c r="BH46" s="6">
        <v>1</v>
      </c>
      <c r="BI46" s="6">
        <v>0</v>
      </c>
      <c r="BK46" s="6">
        <v>0</v>
      </c>
      <c r="BL46" s="6">
        <v>0</v>
      </c>
      <c r="BM46" s="6">
        <v>1</v>
      </c>
      <c r="BN46" s="6">
        <v>0</v>
      </c>
      <c r="BP46" s="6">
        <v>0</v>
      </c>
      <c r="BQ46" s="6">
        <v>0</v>
      </c>
      <c r="BR46" s="6">
        <v>0</v>
      </c>
      <c r="BS46" s="6">
        <v>1</v>
      </c>
      <c r="BW46" s="6">
        <f t="shared" si="3"/>
        <v>7</v>
      </c>
      <c r="BX46" s="3">
        <v>1</v>
      </c>
      <c r="CB46" s="3">
        <f t="shared" si="2"/>
        <v>7</v>
      </c>
    </row>
    <row r="47" spans="1:81" ht="24" customHeight="1" x14ac:dyDescent="0.25">
      <c r="B47" s="6">
        <v>61215</v>
      </c>
      <c r="D47" s="10" t="s">
        <v>239</v>
      </c>
      <c r="E47" s="3">
        <v>7347074</v>
      </c>
      <c r="F47" s="26" t="s">
        <v>240</v>
      </c>
      <c r="G47" s="9" t="s">
        <v>239</v>
      </c>
      <c r="H47" s="6" t="s">
        <v>4</v>
      </c>
      <c r="I47" s="6" t="s">
        <v>4</v>
      </c>
      <c r="J47" s="6" t="s">
        <v>3</v>
      </c>
      <c r="K47" s="6" t="s">
        <v>3</v>
      </c>
      <c r="L47" s="6" t="s">
        <v>4</v>
      </c>
      <c r="M47" s="6" t="s">
        <v>3</v>
      </c>
      <c r="N47" s="6" t="s">
        <v>4</v>
      </c>
      <c r="O47" s="23">
        <v>1</v>
      </c>
      <c r="P47" s="23"/>
      <c r="Q47" s="24"/>
      <c r="R47" s="23">
        <v>1</v>
      </c>
      <c r="S47" t="s">
        <v>642</v>
      </c>
      <c r="T47" t="s">
        <v>642</v>
      </c>
      <c r="U47" t="s">
        <v>642</v>
      </c>
      <c r="V47" t="s">
        <v>642</v>
      </c>
      <c r="W47" t="s">
        <v>642</v>
      </c>
      <c r="X47" t="s">
        <v>642</v>
      </c>
      <c r="Y47" t="s">
        <v>642</v>
      </c>
      <c r="Z47" s="6">
        <v>0</v>
      </c>
      <c r="AA47" s="6">
        <v>0</v>
      </c>
      <c r="AB47" s="6">
        <v>0</v>
      </c>
      <c r="AC47" s="20">
        <v>1</v>
      </c>
      <c r="AD47" s="6">
        <v>0</v>
      </c>
      <c r="AE47" s="3" t="s">
        <v>241</v>
      </c>
      <c r="AF47" s="10" t="s">
        <v>239</v>
      </c>
      <c r="AG47" t="s">
        <v>642</v>
      </c>
      <c r="AH47" s="3"/>
      <c r="AJ47" s="6">
        <v>0</v>
      </c>
      <c r="AM47" s="6">
        <v>0</v>
      </c>
      <c r="AN47" s="6">
        <v>0</v>
      </c>
      <c r="AO47" s="6">
        <v>1</v>
      </c>
      <c r="AQ47" s="6">
        <v>0</v>
      </c>
      <c r="AR47" s="6">
        <v>0</v>
      </c>
      <c r="AS47" s="6">
        <v>0</v>
      </c>
      <c r="AT47" s="6">
        <v>1</v>
      </c>
      <c r="AV47" s="6">
        <v>0</v>
      </c>
      <c r="AW47" s="6">
        <v>0</v>
      </c>
      <c r="AX47" s="6">
        <v>1</v>
      </c>
      <c r="AY47" s="6">
        <v>0</v>
      </c>
      <c r="BA47" s="6">
        <v>0</v>
      </c>
      <c r="BB47" s="6">
        <v>0</v>
      </c>
      <c r="BC47" s="6">
        <v>1</v>
      </c>
      <c r="BD47" s="6">
        <v>0</v>
      </c>
      <c r="BF47" s="6">
        <v>0</v>
      </c>
      <c r="BG47" s="6">
        <v>0</v>
      </c>
      <c r="BH47" s="6">
        <v>0</v>
      </c>
      <c r="BI47" s="6">
        <v>1</v>
      </c>
      <c r="BK47" s="6">
        <v>0</v>
      </c>
      <c r="BL47" s="6">
        <v>0</v>
      </c>
      <c r="BM47" s="6">
        <v>1</v>
      </c>
      <c r="BN47" s="6">
        <v>0</v>
      </c>
      <c r="BP47" s="6">
        <v>0</v>
      </c>
      <c r="BQ47" s="6">
        <v>0</v>
      </c>
      <c r="BR47" s="6">
        <v>0</v>
      </c>
      <c r="BS47" s="6">
        <v>1</v>
      </c>
      <c r="BW47" s="6">
        <f t="shared" si="3"/>
        <v>7</v>
      </c>
      <c r="BX47" s="3">
        <v>1</v>
      </c>
      <c r="CB47" s="3">
        <f t="shared" ref="CB47:CB78" si="4">SUM(AM47:BS47)</f>
        <v>7</v>
      </c>
    </row>
    <row r="48" spans="1:81" ht="36" customHeight="1" x14ac:dyDescent="0.25">
      <c r="D48" s="9" t="s">
        <v>242</v>
      </c>
      <c r="E48" s="66">
        <v>3142509</v>
      </c>
      <c r="F48" s="67" t="s">
        <v>243</v>
      </c>
      <c r="G48" s="9" t="s">
        <v>244</v>
      </c>
      <c r="H48" s="6" t="s">
        <v>4</v>
      </c>
      <c r="I48" s="6" t="s">
        <v>4</v>
      </c>
      <c r="J48" s="6" t="s">
        <v>4</v>
      </c>
      <c r="K48" s="6" t="s">
        <v>4</v>
      </c>
      <c r="L48" s="6" t="s">
        <v>3</v>
      </c>
      <c r="M48" s="6" t="s">
        <v>3</v>
      </c>
      <c r="N48" s="6" t="s">
        <v>4</v>
      </c>
      <c r="O48" s="23">
        <v>1</v>
      </c>
      <c r="P48" s="23"/>
      <c r="Q48" s="24"/>
      <c r="R48" s="23">
        <v>1</v>
      </c>
      <c r="S48" t="s">
        <v>642</v>
      </c>
      <c r="T48" t="s">
        <v>642</v>
      </c>
      <c r="U48" t="s">
        <v>642</v>
      </c>
      <c r="V48" t="s">
        <v>642</v>
      </c>
      <c r="W48" t="s">
        <v>642</v>
      </c>
      <c r="X48" t="s">
        <v>642</v>
      </c>
      <c r="Y48" t="s">
        <v>642</v>
      </c>
      <c r="Z48" s="6">
        <v>0</v>
      </c>
      <c r="AA48" s="6">
        <v>0</v>
      </c>
      <c r="AB48" s="6">
        <v>0</v>
      </c>
      <c r="AC48" s="20">
        <v>1</v>
      </c>
      <c r="AD48" s="6">
        <v>0</v>
      </c>
      <c r="AE48" s="3"/>
      <c r="AF48" s="10" t="s">
        <v>242</v>
      </c>
      <c r="AG48" t="s">
        <v>642</v>
      </c>
      <c r="AH48" s="3"/>
      <c r="AM48" s="6">
        <v>0</v>
      </c>
      <c r="AN48" s="6">
        <v>0</v>
      </c>
      <c r="AO48" s="6">
        <v>1</v>
      </c>
      <c r="AQ48" s="6">
        <v>0</v>
      </c>
      <c r="AR48" s="6">
        <v>0</v>
      </c>
      <c r="AS48" s="6">
        <v>0</v>
      </c>
      <c r="AT48" s="6">
        <v>1</v>
      </c>
      <c r="AV48" s="6">
        <v>0</v>
      </c>
      <c r="AW48" s="6">
        <v>0</v>
      </c>
      <c r="AX48" s="6">
        <v>0</v>
      </c>
      <c r="AY48" s="6">
        <v>1</v>
      </c>
      <c r="BA48" s="6">
        <v>0</v>
      </c>
      <c r="BB48" s="6">
        <v>0</v>
      </c>
      <c r="BC48" s="6">
        <v>0</v>
      </c>
      <c r="BD48" s="6">
        <v>1</v>
      </c>
      <c r="BF48" s="6">
        <v>0</v>
      </c>
      <c r="BG48" s="6">
        <v>0</v>
      </c>
      <c r="BH48" s="6">
        <v>1</v>
      </c>
      <c r="BI48" s="6">
        <v>0</v>
      </c>
      <c r="BK48" s="6">
        <v>0</v>
      </c>
      <c r="BL48" s="6">
        <v>0</v>
      </c>
      <c r="BM48" s="6">
        <v>1</v>
      </c>
      <c r="BN48" s="6">
        <v>0</v>
      </c>
      <c r="BP48" s="6">
        <v>0</v>
      </c>
      <c r="BQ48" s="6">
        <v>0</v>
      </c>
      <c r="BR48" s="6">
        <v>0</v>
      </c>
      <c r="BS48" s="6">
        <v>1</v>
      </c>
      <c r="BW48" s="6">
        <f t="shared" si="3"/>
        <v>7</v>
      </c>
      <c r="BX48" s="3">
        <v>1</v>
      </c>
      <c r="CB48" s="3">
        <f t="shared" si="4"/>
        <v>7</v>
      </c>
    </row>
    <row r="49" spans="2:80" ht="24" customHeight="1" x14ac:dyDescent="0.25">
      <c r="D49" s="9" t="s">
        <v>245</v>
      </c>
      <c r="E49" s="66">
        <v>1642341</v>
      </c>
      <c r="F49" s="67" t="s">
        <v>246</v>
      </c>
      <c r="G49" s="9" t="s">
        <v>247</v>
      </c>
      <c r="H49" s="6" t="s">
        <v>4</v>
      </c>
      <c r="I49" s="6" t="s">
        <v>4</v>
      </c>
      <c r="J49" s="6" t="s">
        <v>4</v>
      </c>
      <c r="K49" s="6" t="s">
        <v>4</v>
      </c>
      <c r="L49" s="6" t="s">
        <v>3</v>
      </c>
      <c r="M49" s="6" t="s">
        <v>3</v>
      </c>
      <c r="N49" s="6" t="s">
        <v>4</v>
      </c>
      <c r="O49" s="23">
        <v>1</v>
      </c>
      <c r="P49" s="23"/>
      <c r="Q49" s="24"/>
      <c r="R49" s="23">
        <v>1</v>
      </c>
      <c r="S49" t="s">
        <v>642</v>
      </c>
      <c r="T49" t="s">
        <v>642</v>
      </c>
      <c r="U49" t="s">
        <v>642</v>
      </c>
      <c r="V49" t="s">
        <v>642</v>
      </c>
      <c r="W49" t="s">
        <v>642</v>
      </c>
      <c r="X49" t="s">
        <v>642</v>
      </c>
      <c r="Y49" t="s">
        <v>642</v>
      </c>
      <c r="Z49" s="18">
        <v>0</v>
      </c>
      <c r="AA49" s="6">
        <v>0</v>
      </c>
      <c r="AB49" s="6">
        <v>1</v>
      </c>
      <c r="AC49" s="20">
        <v>0</v>
      </c>
      <c r="AD49" s="6">
        <v>0</v>
      </c>
      <c r="AE49" s="3"/>
      <c r="AF49" s="3" t="s">
        <v>245</v>
      </c>
      <c r="AG49" t="s">
        <v>642</v>
      </c>
      <c r="AH49" s="3"/>
      <c r="AM49" s="6">
        <v>0</v>
      </c>
      <c r="AN49" s="6">
        <v>0</v>
      </c>
      <c r="AO49" s="6">
        <v>1</v>
      </c>
      <c r="AQ49" s="6">
        <v>0</v>
      </c>
      <c r="AR49" s="6">
        <v>0</v>
      </c>
      <c r="AS49" s="6">
        <v>0</v>
      </c>
      <c r="AT49" s="6">
        <v>1</v>
      </c>
      <c r="AV49" s="6">
        <v>0</v>
      </c>
      <c r="AW49" s="6">
        <v>0</v>
      </c>
      <c r="AX49" s="6">
        <v>0</v>
      </c>
      <c r="AY49" s="6">
        <v>1</v>
      </c>
      <c r="BA49" s="6">
        <v>0</v>
      </c>
      <c r="BB49" s="6">
        <v>0</v>
      </c>
      <c r="BC49" s="6">
        <v>0</v>
      </c>
      <c r="BD49" s="6">
        <v>1</v>
      </c>
      <c r="BF49" s="6">
        <v>0</v>
      </c>
      <c r="BG49" s="6">
        <v>0</v>
      </c>
      <c r="BH49" s="6">
        <v>1</v>
      </c>
      <c r="BI49" s="6">
        <v>0</v>
      </c>
      <c r="BK49" s="6">
        <v>0</v>
      </c>
      <c r="BL49" s="6">
        <v>0</v>
      </c>
      <c r="BM49" s="6">
        <v>1</v>
      </c>
      <c r="BN49" s="6">
        <v>0</v>
      </c>
      <c r="BP49" s="6">
        <v>0</v>
      </c>
      <c r="BQ49" s="6">
        <v>0</v>
      </c>
      <c r="BR49" s="6">
        <v>0</v>
      </c>
      <c r="BS49" s="6">
        <v>1</v>
      </c>
      <c r="BW49" s="6">
        <f t="shared" si="3"/>
        <v>7</v>
      </c>
      <c r="BX49" s="3">
        <v>1</v>
      </c>
      <c r="CB49" s="3">
        <f t="shared" si="4"/>
        <v>7</v>
      </c>
    </row>
    <row r="50" spans="2:80" ht="24" customHeight="1" x14ac:dyDescent="0.25">
      <c r="B50" s="6">
        <v>61215</v>
      </c>
      <c r="D50" s="10" t="s">
        <v>248</v>
      </c>
      <c r="E50" s="3">
        <v>18630768</v>
      </c>
      <c r="F50" s="26" t="s">
        <v>249</v>
      </c>
      <c r="G50" s="9" t="s">
        <v>248</v>
      </c>
      <c r="H50" s="6" t="s">
        <v>4</v>
      </c>
      <c r="I50" s="6" t="s">
        <v>4</v>
      </c>
      <c r="J50" s="6" t="s">
        <v>2</v>
      </c>
      <c r="K50" s="6" t="s">
        <v>3</v>
      </c>
      <c r="L50" s="6" t="s">
        <v>3</v>
      </c>
      <c r="M50" s="6" t="s">
        <v>3</v>
      </c>
      <c r="N50" s="6" t="s">
        <v>4</v>
      </c>
      <c r="O50" s="23">
        <v>1</v>
      </c>
      <c r="P50" s="23"/>
      <c r="Q50" s="24"/>
      <c r="R50" s="23">
        <v>1</v>
      </c>
      <c r="S50" t="s">
        <v>642</v>
      </c>
      <c r="T50" t="s">
        <v>642</v>
      </c>
      <c r="U50" t="s">
        <v>642</v>
      </c>
      <c r="V50" t="s">
        <v>642</v>
      </c>
      <c r="W50" t="s">
        <v>642</v>
      </c>
      <c r="X50" t="s">
        <v>642</v>
      </c>
      <c r="Y50" t="s">
        <v>642</v>
      </c>
      <c r="Z50" s="6">
        <v>0</v>
      </c>
      <c r="AA50" s="6">
        <v>0</v>
      </c>
      <c r="AB50" s="6">
        <v>1</v>
      </c>
      <c r="AC50" s="20">
        <v>0</v>
      </c>
      <c r="AD50" s="6">
        <v>0</v>
      </c>
      <c r="AF50" s="10" t="s">
        <v>248</v>
      </c>
      <c r="AG50" t="s">
        <v>642</v>
      </c>
      <c r="AH50" s="3"/>
      <c r="AJ50" s="6">
        <v>0</v>
      </c>
      <c r="AM50" s="6">
        <v>0</v>
      </c>
      <c r="AN50" s="6">
        <v>0</v>
      </c>
      <c r="AO50" s="6">
        <v>1</v>
      </c>
      <c r="AQ50" s="6">
        <v>0</v>
      </c>
      <c r="AR50" s="6">
        <v>0</v>
      </c>
      <c r="AS50" s="6">
        <v>0</v>
      </c>
      <c r="AT50" s="6">
        <v>1</v>
      </c>
      <c r="AV50" s="6">
        <v>0</v>
      </c>
      <c r="AW50" s="6">
        <v>1</v>
      </c>
      <c r="AX50" s="6">
        <v>0</v>
      </c>
      <c r="AY50" s="6">
        <v>0</v>
      </c>
      <c r="BA50" s="6">
        <v>0</v>
      </c>
      <c r="BB50" s="6">
        <v>0</v>
      </c>
      <c r="BC50" s="6">
        <v>1</v>
      </c>
      <c r="BD50" s="6">
        <v>0</v>
      </c>
      <c r="BF50" s="6">
        <v>0</v>
      </c>
      <c r="BG50" s="6">
        <v>0</v>
      </c>
      <c r="BH50" s="6">
        <v>1</v>
      </c>
      <c r="BI50" s="6">
        <v>0</v>
      </c>
      <c r="BK50" s="6">
        <v>0</v>
      </c>
      <c r="BL50" s="6">
        <v>0</v>
      </c>
      <c r="BM50" s="6">
        <v>1</v>
      </c>
      <c r="BN50" s="6">
        <v>0</v>
      </c>
      <c r="BP50" s="6">
        <v>0</v>
      </c>
      <c r="BQ50" s="6">
        <v>0</v>
      </c>
      <c r="BR50" s="6">
        <v>0</v>
      </c>
      <c r="BS50" s="6">
        <v>1</v>
      </c>
      <c r="BW50" s="6">
        <f t="shared" si="3"/>
        <v>7</v>
      </c>
      <c r="BX50" s="3">
        <v>1</v>
      </c>
      <c r="CB50" s="3">
        <f t="shared" si="4"/>
        <v>7</v>
      </c>
    </row>
    <row r="51" spans="2:80" ht="42" customHeight="1" x14ac:dyDescent="0.25">
      <c r="B51" s="6">
        <v>61215</v>
      </c>
      <c r="D51" s="10" t="s">
        <v>250</v>
      </c>
      <c r="E51" s="3">
        <v>15674509</v>
      </c>
      <c r="F51" s="26" t="s">
        <v>251</v>
      </c>
      <c r="G51" s="9" t="s">
        <v>250</v>
      </c>
      <c r="H51" s="6" t="s">
        <v>4</v>
      </c>
      <c r="I51" s="6" t="s">
        <v>4</v>
      </c>
      <c r="J51" s="6" t="s">
        <v>4</v>
      </c>
      <c r="K51" s="6" t="s">
        <v>3</v>
      </c>
      <c r="L51" s="6" t="s">
        <v>3</v>
      </c>
      <c r="M51" s="6" t="s">
        <v>3</v>
      </c>
      <c r="N51" s="6" t="s">
        <v>4</v>
      </c>
      <c r="O51" s="23">
        <v>1</v>
      </c>
      <c r="P51" s="23"/>
      <c r="Q51" s="24"/>
      <c r="R51" s="23">
        <v>1</v>
      </c>
      <c r="S51" t="s">
        <v>642</v>
      </c>
      <c r="T51" t="s">
        <v>642</v>
      </c>
      <c r="U51" t="s">
        <v>642</v>
      </c>
      <c r="V51" t="s">
        <v>642</v>
      </c>
      <c r="W51" t="s">
        <v>642</v>
      </c>
      <c r="X51" t="s">
        <v>642</v>
      </c>
      <c r="Y51" t="s">
        <v>642</v>
      </c>
      <c r="Z51" s="6">
        <v>0</v>
      </c>
      <c r="AA51" s="6">
        <v>0</v>
      </c>
      <c r="AB51" s="6">
        <v>1</v>
      </c>
      <c r="AC51" s="20">
        <v>0</v>
      </c>
      <c r="AD51" s="6">
        <v>0</v>
      </c>
      <c r="AF51" s="10" t="s">
        <v>250</v>
      </c>
      <c r="AG51" t="s">
        <v>642</v>
      </c>
      <c r="AH51" s="3"/>
      <c r="AJ51" s="6">
        <v>0</v>
      </c>
      <c r="AM51" s="6">
        <v>0</v>
      </c>
      <c r="AN51" s="6">
        <v>0</v>
      </c>
      <c r="AO51" s="6">
        <v>1</v>
      </c>
      <c r="AQ51" s="6">
        <v>0</v>
      </c>
      <c r="AR51" s="6">
        <v>0</v>
      </c>
      <c r="AS51" s="6">
        <v>0</v>
      </c>
      <c r="AT51" s="6">
        <v>1</v>
      </c>
      <c r="AV51" s="6">
        <v>0</v>
      </c>
      <c r="AW51" s="6">
        <v>0</v>
      </c>
      <c r="AX51" s="6">
        <v>0</v>
      </c>
      <c r="AY51" s="6">
        <v>1</v>
      </c>
      <c r="BA51" s="6">
        <v>0</v>
      </c>
      <c r="BB51" s="6">
        <v>0</v>
      </c>
      <c r="BC51" s="6">
        <v>1</v>
      </c>
      <c r="BD51" s="6">
        <v>0</v>
      </c>
      <c r="BF51" s="6">
        <v>0</v>
      </c>
      <c r="BG51" s="6">
        <v>0</v>
      </c>
      <c r="BH51" s="6">
        <v>1</v>
      </c>
      <c r="BI51" s="6">
        <v>0</v>
      </c>
      <c r="BK51" s="6">
        <v>0</v>
      </c>
      <c r="BL51" s="6">
        <v>0</v>
      </c>
      <c r="BM51" s="6">
        <v>1</v>
      </c>
      <c r="BN51" s="6">
        <v>0</v>
      </c>
      <c r="BP51" s="6">
        <v>0</v>
      </c>
      <c r="BQ51" s="6">
        <v>0</v>
      </c>
      <c r="BR51" s="6">
        <v>0</v>
      </c>
      <c r="BS51" s="6">
        <v>1</v>
      </c>
      <c r="BW51" s="6">
        <f t="shared" si="3"/>
        <v>7</v>
      </c>
      <c r="BX51" s="3">
        <v>1</v>
      </c>
      <c r="CB51" s="3">
        <f t="shared" si="4"/>
        <v>7</v>
      </c>
    </row>
    <row r="52" spans="2:80" ht="24" customHeight="1" x14ac:dyDescent="0.25">
      <c r="B52" s="6">
        <v>61215</v>
      </c>
      <c r="D52" s="15" t="s">
        <v>254</v>
      </c>
      <c r="E52" s="3">
        <v>22502772</v>
      </c>
      <c r="F52" s="26" t="s">
        <v>255</v>
      </c>
      <c r="G52" s="9" t="s">
        <v>254</v>
      </c>
      <c r="H52" s="6" t="s">
        <v>4</v>
      </c>
      <c r="I52" s="6" t="s">
        <v>4</v>
      </c>
      <c r="J52" s="6" t="s">
        <v>4</v>
      </c>
      <c r="K52" s="6" t="s">
        <v>4</v>
      </c>
      <c r="L52" s="6" t="s">
        <v>3</v>
      </c>
      <c r="M52" s="6" t="s">
        <v>3</v>
      </c>
      <c r="N52" s="6" t="s">
        <v>4</v>
      </c>
      <c r="O52" s="23">
        <v>1</v>
      </c>
      <c r="P52" s="23"/>
      <c r="Q52" s="24"/>
      <c r="R52" s="23">
        <v>1</v>
      </c>
      <c r="S52" t="s">
        <v>642</v>
      </c>
      <c r="T52" t="s">
        <v>642</v>
      </c>
      <c r="U52" t="s">
        <v>642</v>
      </c>
      <c r="V52" t="s">
        <v>642</v>
      </c>
      <c r="W52" t="s">
        <v>642</v>
      </c>
      <c r="X52" t="s">
        <v>642</v>
      </c>
      <c r="Y52" t="s">
        <v>642</v>
      </c>
      <c r="Z52" s="6">
        <v>0</v>
      </c>
      <c r="AA52" s="6">
        <v>0</v>
      </c>
      <c r="AB52" s="6">
        <v>1</v>
      </c>
      <c r="AC52" s="20">
        <v>0</v>
      </c>
      <c r="AD52" s="6">
        <v>0</v>
      </c>
      <c r="AF52" s="15" t="s">
        <v>254</v>
      </c>
      <c r="AG52" t="s">
        <v>642</v>
      </c>
      <c r="AH52" s="68"/>
      <c r="AK52" s="7"/>
      <c r="AL52" s="7"/>
      <c r="AM52" s="6">
        <v>0</v>
      </c>
      <c r="AN52" s="6">
        <v>0</v>
      </c>
      <c r="AO52" s="6">
        <v>1</v>
      </c>
      <c r="AQ52" s="6">
        <v>0</v>
      </c>
      <c r="AR52" s="6">
        <v>0</v>
      </c>
      <c r="AS52" s="6">
        <v>0</v>
      </c>
      <c r="AT52" s="6">
        <v>1</v>
      </c>
      <c r="AV52" s="6">
        <v>0</v>
      </c>
      <c r="AW52" s="6">
        <v>0</v>
      </c>
      <c r="AX52" s="6">
        <v>0</v>
      </c>
      <c r="AY52" s="6">
        <v>1</v>
      </c>
      <c r="BA52" s="6">
        <v>0</v>
      </c>
      <c r="BB52" s="6">
        <v>0</v>
      </c>
      <c r="BC52" s="6">
        <v>0</v>
      </c>
      <c r="BD52" s="6">
        <v>1</v>
      </c>
      <c r="BF52" s="6">
        <v>0</v>
      </c>
      <c r="BG52" s="6">
        <v>0</v>
      </c>
      <c r="BH52" s="6">
        <v>1</v>
      </c>
      <c r="BI52" s="6">
        <v>0</v>
      </c>
      <c r="BK52" s="6">
        <v>0</v>
      </c>
      <c r="BL52" s="6">
        <v>0</v>
      </c>
      <c r="BM52" s="6">
        <v>1</v>
      </c>
      <c r="BN52" s="6">
        <v>0</v>
      </c>
      <c r="BP52" s="6">
        <v>0</v>
      </c>
      <c r="BQ52" s="6">
        <v>0</v>
      </c>
      <c r="BR52" s="6">
        <v>0</v>
      </c>
      <c r="BS52" s="6">
        <v>1</v>
      </c>
      <c r="BW52" s="6">
        <f t="shared" si="3"/>
        <v>7</v>
      </c>
      <c r="BX52" s="3">
        <v>1</v>
      </c>
      <c r="CB52" s="3">
        <f t="shared" si="4"/>
        <v>7</v>
      </c>
    </row>
    <row r="53" spans="2:80" ht="24" customHeight="1" x14ac:dyDescent="0.25">
      <c r="B53" s="6">
        <v>61215</v>
      </c>
      <c r="C53" s="7"/>
      <c r="D53" s="15" t="s">
        <v>256</v>
      </c>
      <c r="E53" s="3">
        <v>2240504</v>
      </c>
      <c r="F53" s="26" t="s">
        <v>257</v>
      </c>
      <c r="G53" s="9" t="s">
        <v>256</v>
      </c>
      <c r="H53" s="6" t="s">
        <v>4</v>
      </c>
      <c r="I53" s="6" t="s">
        <v>4</v>
      </c>
      <c r="J53" s="6" t="s">
        <v>3</v>
      </c>
      <c r="K53" s="6" t="s">
        <v>4</v>
      </c>
      <c r="L53" s="6" t="s">
        <v>3</v>
      </c>
      <c r="M53" s="6" t="s">
        <v>3</v>
      </c>
      <c r="N53" s="6" t="s">
        <v>4</v>
      </c>
      <c r="O53" s="23">
        <v>1</v>
      </c>
      <c r="P53" s="23"/>
      <c r="Q53" s="24"/>
      <c r="R53" s="23">
        <v>1</v>
      </c>
      <c r="S53" t="s">
        <v>642</v>
      </c>
      <c r="T53" t="s">
        <v>642</v>
      </c>
      <c r="U53" t="s">
        <v>642</v>
      </c>
      <c r="V53" t="s">
        <v>642</v>
      </c>
      <c r="W53" t="s">
        <v>642</v>
      </c>
      <c r="X53" t="s">
        <v>642</v>
      </c>
      <c r="Y53" t="s">
        <v>642</v>
      </c>
      <c r="Z53" s="7">
        <v>0</v>
      </c>
      <c r="AA53" s="6">
        <v>0</v>
      </c>
      <c r="AB53" s="6">
        <v>1</v>
      </c>
      <c r="AC53" s="20">
        <v>0</v>
      </c>
      <c r="AD53" s="6">
        <v>0</v>
      </c>
      <c r="AE53" s="7"/>
      <c r="AF53" s="15" t="s">
        <v>256</v>
      </c>
      <c r="AG53" t="s">
        <v>642</v>
      </c>
      <c r="AI53" s="7">
        <v>1</v>
      </c>
      <c r="AJ53" s="7">
        <v>0</v>
      </c>
      <c r="AK53" s="7"/>
      <c r="AL53" s="7"/>
      <c r="AM53" s="6">
        <v>0</v>
      </c>
      <c r="AN53" s="6">
        <v>0</v>
      </c>
      <c r="AO53" s="6">
        <v>1</v>
      </c>
      <c r="AQ53" s="6">
        <v>0</v>
      </c>
      <c r="AR53" s="6">
        <v>0</v>
      </c>
      <c r="AS53" s="6">
        <v>0</v>
      </c>
      <c r="AT53" s="6">
        <v>1</v>
      </c>
      <c r="AV53" s="6">
        <v>0</v>
      </c>
      <c r="AW53" s="6">
        <v>0</v>
      </c>
      <c r="AX53" s="6">
        <v>1</v>
      </c>
      <c r="AY53" s="6">
        <v>0</v>
      </c>
      <c r="BA53" s="6">
        <v>0</v>
      </c>
      <c r="BB53" s="6">
        <v>0</v>
      </c>
      <c r="BC53" s="6">
        <v>0</v>
      </c>
      <c r="BD53" s="6">
        <v>1</v>
      </c>
      <c r="BF53" s="6">
        <v>0</v>
      </c>
      <c r="BG53" s="6">
        <v>0</v>
      </c>
      <c r="BH53" s="6">
        <v>1</v>
      </c>
      <c r="BI53" s="6">
        <v>0</v>
      </c>
      <c r="BK53" s="6">
        <v>0</v>
      </c>
      <c r="BL53" s="6">
        <v>0</v>
      </c>
      <c r="BM53" s="6">
        <v>1</v>
      </c>
      <c r="BN53" s="6">
        <v>0</v>
      </c>
      <c r="BP53" s="6">
        <v>0</v>
      </c>
      <c r="BQ53" s="6">
        <v>0</v>
      </c>
      <c r="BR53" s="6">
        <v>0</v>
      </c>
      <c r="BS53" s="6">
        <v>1</v>
      </c>
      <c r="BW53" s="6">
        <f t="shared" si="3"/>
        <v>7</v>
      </c>
      <c r="BX53" s="3">
        <v>1</v>
      </c>
      <c r="CB53" s="3">
        <f t="shared" si="4"/>
        <v>7</v>
      </c>
    </row>
    <row r="54" spans="2:80" ht="24" customHeight="1" x14ac:dyDescent="0.25">
      <c r="B54" s="6">
        <v>61215</v>
      </c>
      <c r="C54" s="7"/>
      <c r="D54" s="15" t="s">
        <v>258</v>
      </c>
      <c r="E54" s="3">
        <v>8720887</v>
      </c>
      <c r="F54" s="26" t="s">
        <v>259</v>
      </c>
      <c r="G54" s="9" t="s">
        <v>258</v>
      </c>
      <c r="H54" s="6" t="s">
        <v>4</v>
      </c>
      <c r="I54" s="6" t="s">
        <v>4</v>
      </c>
      <c r="J54" s="6" t="s">
        <v>4</v>
      </c>
      <c r="K54" s="6" t="s">
        <v>4</v>
      </c>
      <c r="L54" s="6" t="s">
        <v>3</v>
      </c>
      <c r="M54" s="6" t="s">
        <v>3</v>
      </c>
      <c r="N54" s="6" t="s">
        <v>4</v>
      </c>
      <c r="O54" s="23">
        <v>1</v>
      </c>
      <c r="P54" s="23"/>
      <c r="Q54" s="24"/>
      <c r="R54" s="23">
        <v>1</v>
      </c>
      <c r="S54" t="s">
        <v>642</v>
      </c>
      <c r="T54" t="s">
        <v>642</v>
      </c>
      <c r="U54" t="s">
        <v>642</v>
      </c>
      <c r="V54" t="s">
        <v>642</v>
      </c>
      <c r="W54" t="s">
        <v>642</v>
      </c>
      <c r="X54" t="s">
        <v>642</v>
      </c>
      <c r="Y54" t="s">
        <v>642</v>
      </c>
      <c r="Z54" s="6">
        <v>0</v>
      </c>
      <c r="AA54" s="6">
        <v>0</v>
      </c>
      <c r="AB54" s="6">
        <v>0</v>
      </c>
      <c r="AC54" s="20">
        <v>1</v>
      </c>
      <c r="AD54" s="6">
        <v>0</v>
      </c>
      <c r="AE54" s="7"/>
      <c r="AF54" s="15" t="s">
        <v>258</v>
      </c>
      <c r="AG54" t="s">
        <v>642</v>
      </c>
      <c r="AH54" s="3"/>
      <c r="AI54" s="7"/>
      <c r="AJ54" s="7">
        <v>0</v>
      </c>
      <c r="AK54" s="7"/>
      <c r="AL54" s="7"/>
      <c r="AM54" s="6">
        <v>0</v>
      </c>
      <c r="AN54" s="6">
        <v>0</v>
      </c>
      <c r="AO54" s="6">
        <v>1</v>
      </c>
      <c r="AQ54" s="6">
        <v>0</v>
      </c>
      <c r="AR54" s="6">
        <v>0</v>
      </c>
      <c r="AS54" s="6">
        <v>0</v>
      </c>
      <c r="AT54" s="6">
        <v>1</v>
      </c>
      <c r="AV54" s="6">
        <v>0</v>
      </c>
      <c r="AW54" s="6">
        <v>0</v>
      </c>
      <c r="AX54" s="6">
        <v>0</v>
      </c>
      <c r="AY54" s="6">
        <v>1</v>
      </c>
      <c r="BA54" s="6">
        <v>0</v>
      </c>
      <c r="BB54" s="6">
        <v>0</v>
      </c>
      <c r="BC54" s="6">
        <v>0</v>
      </c>
      <c r="BD54" s="6">
        <v>1</v>
      </c>
      <c r="BF54" s="6">
        <v>0</v>
      </c>
      <c r="BG54" s="6">
        <v>0</v>
      </c>
      <c r="BH54" s="6">
        <v>1</v>
      </c>
      <c r="BI54" s="6">
        <v>0</v>
      </c>
      <c r="BK54" s="6">
        <v>0</v>
      </c>
      <c r="BL54" s="6">
        <v>0</v>
      </c>
      <c r="BM54" s="6">
        <v>1</v>
      </c>
      <c r="BN54" s="6">
        <v>0</v>
      </c>
      <c r="BP54" s="6">
        <v>0</v>
      </c>
      <c r="BQ54" s="6">
        <v>0</v>
      </c>
      <c r="BR54" s="6">
        <v>0</v>
      </c>
      <c r="BS54" s="6">
        <v>1</v>
      </c>
      <c r="BW54" s="6">
        <f t="shared" si="3"/>
        <v>7</v>
      </c>
      <c r="BX54" s="3">
        <v>1</v>
      </c>
      <c r="CB54" s="3">
        <f t="shared" si="4"/>
        <v>7</v>
      </c>
    </row>
    <row r="55" spans="2:80" ht="24" customHeight="1" x14ac:dyDescent="0.25">
      <c r="B55" s="6">
        <v>61215</v>
      </c>
      <c r="D55" s="10" t="s">
        <v>265</v>
      </c>
      <c r="E55" s="16">
        <v>17408055</v>
      </c>
      <c r="F55" s="17" t="s">
        <v>266</v>
      </c>
      <c r="G55" s="9" t="s">
        <v>265</v>
      </c>
      <c r="H55" s="6" t="s">
        <v>4</v>
      </c>
      <c r="I55" s="6" t="s">
        <v>4</v>
      </c>
      <c r="J55" s="6" t="s">
        <v>4</v>
      </c>
      <c r="K55" s="6" t="s">
        <v>4</v>
      </c>
      <c r="L55" s="6" t="s">
        <v>3</v>
      </c>
      <c r="M55" s="6" t="s">
        <v>3</v>
      </c>
      <c r="N55" s="6" t="s">
        <v>4</v>
      </c>
      <c r="O55" s="32">
        <v>1</v>
      </c>
      <c r="R55" s="32">
        <v>1</v>
      </c>
      <c r="S55" t="s">
        <v>642</v>
      </c>
      <c r="T55" t="s">
        <v>642</v>
      </c>
      <c r="U55" t="s">
        <v>642</v>
      </c>
      <c r="V55" t="s">
        <v>642</v>
      </c>
      <c r="W55" t="s">
        <v>642</v>
      </c>
      <c r="X55" t="s">
        <v>642</v>
      </c>
      <c r="Y55" t="s">
        <v>642</v>
      </c>
      <c r="Z55" s="7">
        <v>0</v>
      </c>
      <c r="AA55" s="6">
        <v>0</v>
      </c>
      <c r="AB55" s="6">
        <v>1</v>
      </c>
      <c r="AC55" s="20">
        <v>0</v>
      </c>
      <c r="AD55" s="6">
        <v>0</v>
      </c>
      <c r="AF55" s="15" t="s">
        <v>265</v>
      </c>
      <c r="AG55" t="s">
        <v>642</v>
      </c>
      <c r="AH55" s="68"/>
      <c r="AI55" s="7"/>
      <c r="AJ55" s="7">
        <v>1</v>
      </c>
      <c r="AM55" s="6">
        <v>0</v>
      </c>
      <c r="AN55" s="6">
        <v>0</v>
      </c>
      <c r="AO55" s="6">
        <v>1</v>
      </c>
      <c r="AQ55" s="6">
        <v>0</v>
      </c>
      <c r="AR55" s="6">
        <v>0</v>
      </c>
      <c r="AS55" s="6">
        <v>0</v>
      </c>
      <c r="AT55" s="6">
        <v>1</v>
      </c>
      <c r="AV55" s="6">
        <v>0</v>
      </c>
      <c r="AW55" s="6">
        <v>0</v>
      </c>
      <c r="AX55" s="6">
        <v>0</v>
      </c>
      <c r="AY55" s="6">
        <v>1</v>
      </c>
      <c r="BA55" s="6">
        <v>0</v>
      </c>
      <c r="BB55" s="6">
        <v>0</v>
      </c>
      <c r="BC55" s="6">
        <v>0</v>
      </c>
      <c r="BD55" s="6">
        <v>1</v>
      </c>
      <c r="BF55" s="6">
        <v>0</v>
      </c>
      <c r="BG55" s="6">
        <v>0</v>
      </c>
      <c r="BH55" s="6">
        <v>1</v>
      </c>
      <c r="BI55" s="6">
        <v>0</v>
      </c>
      <c r="BK55" s="6">
        <v>0</v>
      </c>
      <c r="BL55" s="6">
        <v>0</v>
      </c>
      <c r="BM55" s="6">
        <v>1</v>
      </c>
      <c r="BN55" s="6">
        <v>0</v>
      </c>
      <c r="BP55" s="6">
        <v>0</v>
      </c>
      <c r="BQ55" s="6">
        <v>0</v>
      </c>
      <c r="BR55" s="6">
        <v>0</v>
      </c>
      <c r="BS55" s="6">
        <v>1</v>
      </c>
      <c r="BW55" s="6">
        <f t="shared" si="3"/>
        <v>7</v>
      </c>
      <c r="BX55" s="3">
        <v>1</v>
      </c>
      <c r="CB55" s="3">
        <f t="shared" si="4"/>
        <v>7</v>
      </c>
    </row>
    <row r="56" spans="2:80" ht="24" customHeight="1" x14ac:dyDescent="0.25">
      <c r="B56" s="6">
        <v>61215</v>
      </c>
      <c r="D56" s="6" t="s">
        <v>267</v>
      </c>
      <c r="E56" s="3">
        <v>9496207</v>
      </c>
      <c r="F56" s="26" t="s">
        <v>268</v>
      </c>
      <c r="G56" s="3" t="s">
        <v>269</v>
      </c>
      <c r="H56" s="6" t="s">
        <v>4</v>
      </c>
      <c r="I56" s="6" t="s">
        <v>4</v>
      </c>
      <c r="J56" s="6" t="s">
        <v>3</v>
      </c>
      <c r="K56" s="6" t="s">
        <v>2</v>
      </c>
      <c r="L56" s="6" t="s">
        <v>3</v>
      </c>
      <c r="M56" s="6" t="s">
        <v>3</v>
      </c>
      <c r="N56" s="6" t="s">
        <v>4</v>
      </c>
      <c r="O56" s="32">
        <v>1</v>
      </c>
      <c r="R56" s="32">
        <v>1</v>
      </c>
      <c r="S56" t="s">
        <v>642</v>
      </c>
      <c r="T56" t="s">
        <v>642</v>
      </c>
      <c r="U56" t="s">
        <v>642</v>
      </c>
      <c r="V56" t="s">
        <v>642</v>
      </c>
      <c r="W56" t="s">
        <v>642</v>
      </c>
      <c r="X56" t="s">
        <v>642</v>
      </c>
      <c r="Y56" t="s">
        <v>642</v>
      </c>
      <c r="Z56" s="6">
        <v>0</v>
      </c>
      <c r="AA56" s="6">
        <v>0</v>
      </c>
      <c r="AB56" s="6">
        <v>0</v>
      </c>
      <c r="AC56" s="20">
        <v>1</v>
      </c>
      <c r="AD56" s="6">
        <v>0</v>
      </c>
      <c r="AF56" s="6" t="s">
        <v>270</v>
      </c>
      <c r="AG56" t="s">
        <v>642</v>
      </c>
      <c r="AH56" s="3"/>
      <c r="AJ56" s="6">
        <v>0</v>
      </c>
      <c r="AM56" s="6">
        <v>0</v>
      </c>
      <c r="AN56" s="6">
        <v>0</v>
      </c>
      <c r="AO56" s="6">
        <v>1</v>
      </c>
      <c r="AQ56" s="6">
        <v>0</v>
      </c>
      <c r="AR56" s="6">
        <v>0</v>
      </c>
      <c r="AS56" s="6">
        <v>0</v>
      </c>
      <c r="AT56" s="6">
        <v>1</v>
      </c>
      <c r="AV56" s="6">
        <v>0</v>
      </c>
      <c r="AW56" s="6">
        <v>0</v>
      </c>
      <c r="AX56" s="6">
        <v>1</v>
      </c>
      <c r="AY56" s="6">
        <v>0</v>
      </c>
      <c r="BA56" s="6">
        <v>0</v>
      </c>
      <c r="BB56" s="6">
        <v>1</v>
      </c>
      <c r="BC56" s="6">
        <v>0</v>
      </c>
      <c r="BD56" s="6">
        <v>0</v>
      </c>
      <c r="BF56" s="6">
        <v>0</v>
      </c>
      <c r="BG56" s="6">
        <v>0</v>
      </c>
      <c r="BH56" s="6">
        <v>1</v>
      </c>
      <c r="BI56" s="6">
        <v>0</v>
      </c>
      <c r="BK56" s="6">
        <v>0</v>
      </c>
      <c r="BL56" s="6">
        <v>0</v>
      </c>
      <c r="BM56" s="6">
        <v>1</v>
      </c>
      <c r="BN56" s="6">
        <v>0</v>
      </c>
      <c r="BP56" s="6">
        <v>0</v>
      </c>
      <c r="BQ56" s="6">
        <v>0</v>
      </c>
      <c r="BR56" s="6">
        <v>0</v>
      </c>
      <c r="BS56" s="6">
        <v>1</v>
      </c>
      <c r="BW56" s="6">
        <f t="shared" si="3"/>
        <v>7</v>
      </c>
      <c r="BX56" s="3">
        <v>1</v>
      </c>
      <c r="CB56" s="3">
        <f t="shared" si="4"/>
        <v>7</v>
      </c>
    </row>
    <row r="57" spans="2:80" ht="24" customHeight="1" x14ac:dyDescent="0.25">
      <c r="B57" s="6">
        <v>61215</v>
      </c>
      <c r="D57" s="10" t="s">
        <v>271</v>
      </c>
      <c r="E57" s="16">
        <v>12826839</v>
      </c>
      <c r="F57" s="17" t="s">
        <v>272</v>
      </c>
      <c r="G57" s="9" t="s">
        <v>271</v>
      </c>
      <c r="H57" s="6" t="s">
        <v>4</v>
      </c>
      <c r="I57" s="6" t="s">
        <v>4</v>
      </c>
      <c r="J57" s="6" t="s">
        <v>4</v>
      </c>
      <c r="K57" s="6" t="s">
        <v>4</v>
      </c>
      <c r="L57" s="6" t="s">
        <v>3</v>
      </c>
      <c r="M57" s="6" t="s">
        <v>3</v>
      </c>
      <c r="N57" s="6" t="s">
        <v>4</v>
      </c>
      <c r="O57" s="32">
        <v>1</v>
      </c>
      <c r="R57" s="32">
        <v>1</v>
      </c>
      <c r="S57" t="s">
        <v>642</v>
      </c>
      <c r="T57" t="s">
        <v>642</v>
      </c>
      <c r="U57" t="s">
        <v>642</v>
      </c>
      <c r="V57" t="s">
        <v>642</v>
      </c>
      <c r="W57" t="s">
        <v>642</v>
      </c>
      <c r="X57" t="s">
        <v>642</v>
      </c>
      <c r="Y57" t="s">
        <v>642</v>
      </c>
      <c r="Z57" s="6">
        <v>0</v>
      </c>
      <c r="AA57" s="6">
        <v>0</v>
      </c>
      <c r="AB57" s="6">
        <v>1</v>
      </c>
      <c r="AC57" s="20">
        <v>0</v>
      </c>
      <c r="AD57" s="6">
        <v>0</v>
      </c>
      <c r="AF57" s="10" t="s">
        <v>271</v>
      </c>
      <c r="AG57" t="s">
        <v>642</v>
      </c>
      <c r="AH57" s="3"/>
      <c r="AI57" s="6" t="s">
        <v>180</v>
      </c>
      <c r="AJ57" s="6">
        <v>0</v>
      </c>
      <c r="AM57" s="6">
        <v>0</v>
      </c>
      <c r="AN57" s="6">
        <v>0</v>
      </c>
      <c r="AO57" s="6">
        <v>1</v>
      </c>
      <c r="AQ57" s="6">
        <v>0</v>
      </c>
      <c r="AR57" s="6">
        <v>0</v>
      </c>
      <c r="AS57" s="6">
        <v>0</v>
      </c>
      <c r="AT57" s="6">
        <v>1</v>
      </c>
      <c r="AV57" s="6">
        <v>0</v>
      </c>
      <c r="AW57" s="6">
        <v>0</v>
      </c>
      <c r="AX57" s="6">
        <v>0</v>
      </c>
      <c r="AY57" s="6">
        <v>1</v>
      </c>
      <c r="BA57" s="6">
        <v>0</v>
      </c>
      <c r="BB57" s="6">
        <v>0</v>
      </c>
      <c r="BC57" s="6">
        <v>0</v>
      </c>
      <c r="BD57" s="6">
        <v>1</v>
      </c>
      <c r="BF57" s="6">
        <v>0</v>
      </c>
      <c r="BG57" s="6">
        <v>0</v>
      </c>
      <c r="BH57" s="6">
        <v>1</v>
      </c>
      <c r="BI57" s="6">
        <v>0</v>
      </c>
      <c r="BK57" s="6">
        <v>0</v>
      </c>
      <c r="BL57" s="6">
        <v>0</v>
      </c>
      <c r="BM57" s="6">
        <v>1</v>
      </c>
      <c r="BN57" s="6">
        <v>0</v>
      </c>
      <c r="BP57" s="6">
        <v>0</v>
      </c>
      <c r="BQ57" s="6">
        <v>0</v>
      </c>
      <c r="BR57" s="6">
        <v>0</v>
      </c>
      <c r="BS57" s="6">
        <v>1</v>
      </c>
      <c r="BW57" s="6">
        <f t="shared" si="3"/>
        <v>7</v>
      </c>
      <c r="BX57" s="3">
        <v>1</v>
      </c>
      <c r="CB57" s="3">
        <f t="shared" si="4"/>
        <v>7</v>
      </c>
    </row>
    <row r="58" spans="2:80" ht="24" customHeight="1" x14ac:dyDescent="0.25">
      <c r="B58" s="6">
        <v>61215</v>
      </c>
      <c r="D58" s="10" t="s">
        <v>276</v>
      </c>
      <c r="E58" s="16">
        <v>8174531</v>
      </c>
      <c r="F58" s="17" t="s">
        <v>277</v>
      </c>
      <c r="G58" s="9" t="s">
        <v>276</v>
      </c>
      <c r="H58" s="6" t="s">
        <v>4</v>
      </c>
      <c r="I58" s="6" t="s">
        <v>4</v>
      </c>
      <c r="J58" s="6" t="s">
        <v>4</v>
      </c>
      <c r="K58" s="6" t="s">
        <v>4</v>
      </c>
      <c r="L58" s="6" t="s">
        <v>3</v>
      </c>
      <c r="M58" s="6" t="s">
        <v>3</v>
      </c>
      <c r="N58" s="6" t="s">
        <v>4</v>
      </c>
      <c r="O58" s="32">
        <v>1</v>
      </c>
      <c r="R58" s="32">
        <v>1</v>
      </c>
      <c r="S58" t="s">
        <v>642</v>
      </c>
      <c r="T58" t="s">
        <v>642</v>
      </c>
      <c r="U58" t="s">
        <v>642</v>
      </c>
      <c r="V58" t="s">
        <v>642</v>
      </c>
      <c r="W58" t="s">
        <v>642</v>
      </c>
      <c r="X58" t="s">
        <v>642</v>
      </c>
      <c r="Y58" t="s">
        <v>642</v>
      </c>
      <c r="Z58" s="6">
        <v>0</v>
      </c>
      <c r="AA58" s="6">
        <v>0</v>
      </c>
      <c r="AB58" s="6">
        <v>0</v>
      </c>
      <c r="AC58" s="20">
        <v>1</v>
      </c>
      <c r="AD58" s="6">
        <v>0</v>
      </c>
      <c r="AE58" s="6" t="s">
        <v>278</v>
      </c>
      <c r="AF58" s="10" t="s">
        <v>276</v>
      </c>
      <c r="AG58" t="s">
        <v>642</v>
      </c>
      <c r="AH58" s="3"/>
      <c r="AJ58" s="6">
        <v>0</v>
      </c>
      <c r="AM58" s="6">
        <v>0</v>
      </c>
      <c r="AN58" s="6">
        <v>0</v>
      </c>
      <c r="AO58" s="6">
        <v>1</v>
      </c>
      <c r="AQ58" s="6">
        <v>0</v>
      </c>
      <c r="AR58" s="6">
        <v>0</v>
      </c>
      <c r="AS58" s="6">
        <v>0</v>
      </c>
      <c r="AT58" s="6">
        <v>1</v>
      </c>
      <c r="AV58" s="6">
        <v>0</v>
      </c>
      <c r="AW58" s="6">
        <v>0</v>
      </c>
      <c r="AX58" s="6">
        <v>0</v>
      </c>
      <c r="AY58" s="6">
        <v>1</v>
      </c>
      <c r="BA58" s="6">
        <v>0</v>
      </c>
      <c r="BB58" s="6">
        <v>0</v>
      </c>
      <c r="BC58" s="6">
        <v>0</v>
      </c>
      <c r="BD58" s="6">
        <v>1</v>
      </c>
      <c r="BF58" s="6">
        <v>0</v>
      </c>
      <c r="BG58" s="6">
        <v>0</v>
      </c>
      <c r="BH58" s="6">
        <v>1</v>
      </c>
      <c r="BI58" s="6">
        <v>0</v>
      </c>
      <c r="BK58" s="6">
        <v>0</v>
      </c>
      <c r="BL58" s="6">
        <v>0</v>
      </c>
      <c r="BM58" s="6">
        <v>1</v>
      </c>
      <c r="BN58" s="6">
        <v>0</v>
      </c>
      <c r="BP58" s="6">
        <v>0</v>
      </c>
      <c r="BQ58" s="6">
        <v>0</v>
      </c>
      <c r="BR58" s="6">
        <v>0</v>
      </c>
      <c r="BS58" s="6">
        <v>1</v>
      </c>
      <c r="BW58" s="6">
        <f t="shared" si="3"/>
        <v>7</v>
      </c>
      <c r="BX58" s="3">
        <v>1</v>
      </c>
      <c r="CB58" s="3">
        <f t="shared" si="4"/>
        <v>7</v>
      </c>
    </row>
    <row r="59" spans="2:80" ht="24" customHeight="1" x14ac:dyDescent="0.25">
      <c r="B59" s="6">
        <v>61215</v>
      </c>
      <c r="D59" s="10" t="s">
        <v>279</v>
      </c>
      <c r="E59" s="16">
        <v>10358788</v>
      </c>
      <c r="F59" s="17" t="s">
        <v>280</v>
      </c>
      <c r="G59" s="9" t="s">
        <v>279</v>
      </c>
      <c r="H59" s="6" t="s">
        <v>4</v>
      </c>
      <c r="I59" s="6" t="s">
        <v>4</v>
      </c>
      <c r="J59" s="6" t="s">
        <v>4</v>
      </c>
      <c r="K59" s="6" t="s">
        <v>4</v>
      </c>
      <c r="L59" s="6" t="s">
        <v>3</v>
      </c>
      <c r="M59" s="6" t="s">
        <v>3</v>
      </c>
      <c r="N59" s="6" t="s">
        <v>4</v>
      </c>
      <c r="O59" s="32">
        <v>1</v>
      </c>
      <c r="R59" s="32">
        <v>1</v>
      </c>
      <c r="S59" t="s">
        <v>642</v>
      </c>
      <c r="T59" t="s">
        <v>642</v>
      </c>
      <c r="U59" t="s">
        <v>642</v>
      </c>
      <c r="V59" t="s">
        <v>642</v>
      </c>
      <c r="W59" t="s">
        <v>642</v>
      </c>
      <c r="X59" t="s">
        <v>642</v>
      </c>
      <c r="Y59" t="s">
        <v>642</v>
      </c>
      <c r="Z59" s="6">
        <v>0</v>
      </c>
      <c r="AA59" s="6">
        <v>0</v>
      </c>
      <c r="AB59" s="6">
        <v>0</v>
      </c>
      <c r="AC59" s="20">
        <v>1</v>
      </c>
      <c r="AD59" s="6">
        <v>0</v>
      </c>
      <c r="AF59" s="10" t="s">
        <v>279</v>
      </c>
      <c r="AG59" t="s">
        <v>642</v>
      </c>
      <c r="AH59" s="3"/>
      <c r="AI59" s="6">
        <v>0</v>
      </c>
      <c r="AJ59" s="6">
        <v>0</v>
      </c>
      <c r="AM59" s="6">
        <v>0</v>
      </c>
      <c r="AN59" s="6">
        <v>0</v>
      </c>
      <c r="AO59" s="6">
        <v>1</v>
      </c>
      <c r="AQ59" s="6">
        <v>0</v>
      </c>
      <c r="AR59" s="6">
        <v>0</v>
      </c>
      <c r="AS59" s="6">
        <v>0</v>
      </c>
      <c r="AT59" s="6">
        <v>1</v>
      </c>
      <c r="AV59" s="6">
        <v>0</v>
      </c>
      <c r="AW59" s="6">
        <v>0</v>
      </c>
      <c r="AX59" s="6">
        <v>0</v>
      </c>
      <c r="AY59" s="6">
        <v>1</v>
      </c>
      <c r="BA59" s="6">
        <v>0</v>
      </c>
      <c r="BB59" s="6">
        <v>0</v>
      </c>
      <c r="BC59" s="6">
        <v>0</v>
      </c>
      <c r="BD59" s="6">
        <v>1</v>
      </c>
      <c r="BF59" s="6">
        <v>0</v>
      </c>
      <c r="BG59" s="6">
        <v>0</v>
      </c>
      <c r="BH59" s="6">
        <v>1</v>
      </c>
      <c r="BI59" s="6">
        <v>0</v>
      </c>
      <c r="BK59" s="6">
        <v>0</v>
      </c>
      <c r="BL59" s="6">
        <v>0</v>
      </c>
      <c r="BM59" s="6">
        <v>1</v>
      </c>
      <c r="BN59" s="6">
        <v>0</v>
      </c>
      <c r="BP59" s="6">
        <v>0</v>
      </c>
      <c r="BQ59" s="6">
        <v>0</v>
      </c>
      <c r="BR59" s="6">
        <v>0</v>
      </c>
      <c r="BS59" s="6">
        <v>1</v>
      </c>
      <c r="BW59" s="6">
        <f t="shared" si="3"/>
        <v>7</v>
      </c>
      <c r="BX59" s="3">
        <v>1</v>
      </c>
      <c r="CB59" s="3">
        <f t="shared" si="4"/>
        <v>7</v>
      </c>
    </row>
    <row r="60" spans="2:80" ht="36.75" customHeight="1" x14ac:dyDescent="0.25">
      <c r="B60" s="6">
        <v>61215</v>
      </c>
      <c r="D60" s="15" t="s">
        <v>281</v>
      </c>
      <c r="E60" s="1">
        <v>23560186</v>
      </c>
      <c r="F60" s="17" t="s">
        <v>282</v>
      </c>
      <c r="G60" s="9" t="s">
        <v>281</v>
      </c>
      <c r="H60" s="6" t="s">
        <v>4</v>
      </c>
      <c r="I60" s="6" t="s">
        <v>4</v>
      </c>
      <c r="J60" s="6" t="s">
        <v>2</v>
      </c>
      <c r="K60" s="6" t="s">
        <v>3</v>
      </c>
      <c r="L60" s="6" t="s">
        <v>3</v>
      </c>
      <c r="M60" s="6" t="s">
        <v>3</v>
      </c>
      <c r="N60" s="6" t="s">
        <v>4</v>
      </c>
      <c r="O60" s="32">
        <v>1</v>
      </c>
      <c r="R60" s="32">
        <v>1</v>
      </c>
      <c r="S60" t="s">
        <v>642</v>
      </c>
      <c r="T60" t="s">
        <v>642</v>
      </c>
      <c r="U60" t="s">
        <v>642</v>
      </c>
      <c r="V60" t="s">
        <v>642</v>
      </c>
      <c r="W60" t="s">
        <v>642</v>
      </c>
      <c r="X60" t="s">
        <v>642</v>
      </c>
      <c r="Y60" t="s">
        <v>642</v>
      </c>
      <c r="Z60" s="6">
        <v>0</v>
      </c>
      <c r="AA60" s="6">
        <v>0</v>
      </c>
      <c r="AB60" s="6">
        <v>1</v>
      </c>
      <c r="AC60" s="20">
        <v>0</v>
      </c>
      <c r="AD60" s="6">
        <v>0</v>
      </c>
      <c r="AF60" s="10" t="s">
        <v>281</v>
      </c>
      <c r="AG60" t="s">
        <v>642</v>
      </c>
      <c r="AH60" s="15"/>
      <c r="AI60" s="10">
        <v>0</v>
      </c>
      <c r="AJ60" s="6">
        <v>0</v>
      </c>
      <c r="AM60" s="6">
        <v>0</v>
      </c>
      <c r="AN60" s="6">
        <v>0</v>
      </c>
      <c r="AO60" s="6">
        <v>1</v>
      </c>
      <c r="AQ60" s="6">
        <v>0</v>
      </c>
      <c r="AR60" s="6">
        <v>0</v>
      </c>
      <c r="AS60" s="6">
        <v>0</v>
      </c>
      <c r="AT60" s="6">
        <v>1</v>
      </c>
      <c r="AV60" s="6">
        <v>0</v>
      </c>
      <c r="AW60" s="6">
        <v>1</v>
      </c>
      <c r="AX60" s="6">
        <v>0</v>
      </c>
      <c r="AY60" s="6">
        <v>0</v>
      </c>
      <c r="BA60" s="6">
        <v>0</v>
      </c>
      <c r="BB60" s="6">
        <v>0</v>
      </c>
      <c r="BC60" s="6">
        <v>1</v>
      </c>
      <c r="BD60" s="6">
        <v>0</v>
      </c>
      <c r="BF60" s="6">
        <v>0</v>
      </c>
      <c r="BG60" s="6">
        <v>0</v>
      </c>
      <c r="BH60" s="6">
        <v>1</v>
      </c>
      <c r="BI60" s="6">
        <v>0</v>
      </c>
      <c r="BK60" s="6">
        <v>0</v>
      </c>
      <c r="BL60" s="6">
        <v>0</v>
      </c>
      <c r="BM60" s="6">
        <v>1</v>
      </c>
      <c r="BN60" s="6">
        <v>0</v>
      </c>
      <c r="BP60" s="6">
        <v>0</v>
      </c>
      <c r="BQ60" s="6">
        <v>0</v>
      </c>
      <c r="BR60" s="6">
        <v>0</v>
      </c>
      <c r="BS60" s="6">
        <v>1</v>
      </c>
      <c r="BW60" s="6">
        <f t="shared" si="3"/>
        <v>7</v>
      </c>
      <c r="BX60" s="3">
        <v>1</v>
      </c>
      <c r="CB60" s="3">
        <f t="shared" si="4"/>
        <v>7</v>
      </c>
    </row>
    <row r="61" spans="2:80" ht="24" customHeight="1" x14ac:dyDescent="0.25">
      <c r="B61" s="6">
        <v>61215</v>
      </c>
      <c r="D61" s="15" t="s">
        <v>285</v>
      </c>
      <c r="E61" s="16">
        <v>23968654</v>
      </c>
      <c r="F61" s="17" t="s">
        <v>286</v>
      </c>
      <c r="G61" s="9" t="s">
        <v>285</v>
      </c>
      <c r="H61" s="6" t="s">
        <v>4</v>
      </c>
      <c r="I61" s="6" t="s">
        <v>4</v>
      </c>
      <c r="J61" s="6" t="s">
        <v>2</v>
      </c>
      <c r="K61" s="6" t="s">
        <v>4</v>
      </c>
      <c r="L61" s="6" t="s">
        <v>3</v>
      </c>
      <c r="M61" s="6" t="s">
        <v>3</v>
      </c>
      <c r="N61" s="6" t="s">
        <v>4</v>
      </c>
      <c r="O61" s="32">
        <v>1</v>
      </c>
      <c r="R61" s="32">
        <v>1</v>
      </c>
      <c r="S61" t="s">
        <v>642</v>
      </c>
      <c r="T61" t="s">
        <v>642</v>
      </c>
      <c r="U61" t="s">
        <v>642</v>
      </c>
      <c r="V61" t="s">
        <v>642</v>
      </c>
      <c r="W61" t="s">
        <v>642</v>
      </c>
      <c r="X61" t="s">
        <v>642</v>
      </c>
      <c r="Y61" t="s">
        <v>642</v>
      </c>
      <c r="Z61" s="6">
        <v>0</v>
      </c>
      <c r="AA61" s="6">
        <v>0</v>
      </c>
      <c r="AB61" s="6">
        <v>1</v>
      </c>
      <c r="AC61" s="20">
        <v>0</v>
      </c>
      <c r="AD61" s="6">
        <v>0</v>
      </c>
      <c r="AF61" s="10" t="s">
        <v>285</v>
      </c>
      <c r="AG61" t="s">
        <v>642</v>
      </c>
      <c r="AH61" s="21"/>
      <c r="AI61" s="6">
        <v>1</v>
      </c>
      <c r="AJ61" s="6">
        <v>1</v>
      </c>
      <c r="AM61" s="6">
        <v>0</v>
      </c>
      <c r="AN61" s="6">
        <v>0</v>
      </c>
      <c r="AO61" s="6">
        <v>1</v>
      </c>
      <c r="AQ61" s="6">
        <v>0</v>
      </c>
      <c r="AR61" s="6">
        <v>0</v>
      </c>
      <c r="AS61" s="6">
        <v>0</v>
      </c>
      <c r="AT61" s="6">
        <v>1</v>
      </c>
      <c r="AV61" s="6">
        <v>0</v>
      </c>
      <c r="AW61" s="6">
        <v>1</v>
      </c>
      <c r="AX61" s="6">
        <v>0</v>
      </c>
      <c r="AY61" s="6">
        <v>0</v>
      </c>
      <c r="BA61" s="6">
        <v>0</v>
      </c>
      <c r="BB61" s="6">
        <v>0</v>
      </c>
      <c r="BC61" s="6">
        <v>0</v>
      </c>
      <c r="BD61" s="6">
        <v>1</v>
      </c>
      <c r="BF61" s="6">
        <v>0</v>
      </c>
      <c r="BG61" s="6">
        <v>0</v>
      </c>
      <c r="BH61" s="6">
        <v>1</v>
      </c>
      <c r="BI61" s="6">
        <v>0</v>
      </c>
      <c r="BK61" s="6">
        <v>0</v>
      </c>
      <c r="BL61" s="6">
        <v>0</v>
      </c>
      <c r="BM61" s="6">
        <v>1</v>
      </c>
      <c r="BN61" s="6">
        <v>0</v>
      </c>
      <c r="BP61" s="6">
        <v>0</v>
      </c>
      <c r="BQ61" s="6">
        <v>0</v>
      </c>
      <c r="BR61" s="6">
        <v>0</v>
      </c>
      <c r="BS61" s="6">
        <v>1</v>
      </c>
      <c r="BW61" s="6">
        <f t="shared" si="3"/>
        <v>7</v>
      </c>
      <c r="BX61" s="3">
        <v>1</v>
      </c>
      <c r="CB61" s="3">
        <f t="shared" si="4"/>
        <v>7</v>
      </c>
    </row>
    <row r="62" spans="2:80" ht="24" customHeight="1" x14ac:dyDescent="0.25">
      <c r="B62" s="6">
        <v>61215</v>
      </c>
      <c r="D62" s="10" t="s">
        <v>294</v>
      </c>
      <c r="E62" s="16">
        <v>1463176</v>
      </c>
      <c r="F62" s="17" t="s">
        <v>295</v>
      </c>
      <c r="G62" s="9" t="s">
        <v>294</v>
      </c>
      <c r="H62" s="6" t="s">
        <v>4</v>
      </c>
      <c r="I62" s="6" t="s">
        <v>4</v>
      </c>
      <c r="J62" s="6" t="s">
        <v>4</v>
      </c>
      <c r="K62" s="6" t="s">
        <v>4</v>
      </c>
      <c r="L62" s="6" t="s">
        <v>3</v>
      </c>
      <c r="M62" s="6" t="s">
        <v>3</v>
      </c>
      <c r="N62" s="6" t="s">
        <v>4</v>
      </c>
      <c r="O62" s="32">
        <v>1</v>
      </c>
      <c r="R62" s="32">
        <v>1</v>
      </c>
      <c r="S62" t="s">
        <v>642</v>
      </c>
      <c r="T62" t="s">
        <v>642</v>
      </c>
      <c r="U62" t="s">
        <v>642</v>
      </c>
      <c r="V62" t="s">
        <v>642</v>
      </c>
      <c r="W62" t="s">
        <v>642</v>
      </c>
      <c r="X62" t="s">
        <v>642</v>
      </c>
      <c r="Y62" t="s">
        <v>642</v>
      </c>
      <c r="Z62" s="6">
        <v>0</v>
      </c>
      <c r="AA62" s="6">
        <v>0</v>
      </c>
      <c r="AB62" s="6">
        <v>1</v>
      </c>
      <c r="AC62" s="20">
        <v>0</v>
      </c>
      <c r="AD62" s="6">
        <v>0</v>
      </c>
      <c r="AF62" s="10" t="s">
        <v>294</v>
      </c>
      <c r="AG62" t="s">
        <v>642</v>
      </c>
      <c r="AH62" s="21"/>
      <c r="AI62" s="6">
        <v>1</v>
      </c>
      <c r="AJ62" s="6">
        <v>1</v>
      </c>
      <c r="AM62" s="6">
        <v>0</v>
      </c>
      <c r="AN62" s="6">
        <v>0</v>
      </c>
      <c r="AO62" s="6">
        <v>1</v>
      </c>
      <c r="AQ62" s="6">
        <v>0</v>
      </c>
      <c r="AR62" s="6">
        <v>0</v>
      </c>
      <c r="AS62" s="6">
        <v>0</v>
      </c>
      <c r="AT62" s="6">
        <v>1</v>
      </c>
      <c r="AV62" s="6">
        <v>0</v>
      </c>
      <c r="AW62" s="6">
        <v>0</v>
      </c>
      <c r="AX62" s="6">
        <v>0</v>
      </c>
      <c r="AY62" s="6">
        <v>1</v>
      </c>
      <c r="BA62" s="6">
        <v>0</v>
      </c>
      <c r="BB62" s="6">
        <v>0</v>
      </c>
      <c r="BC62" s="6">
        <v>0</v>
      </c>
      <c r="BD62" s="6">
        <v>1</v>
      </c>
      <c r="BF62" s="6">
        <v>0</v>
      </c>
      <c r="BG62" s="6">
        <v>0</v>
      </c>
      <c r="BH62" s="6">
        <v>1</v>
      </c>
      <c r="BI62" s="6">
        <v>0</v>
      </c>
      <c r="BK62" s="6">
        <v>0</v>
      </c>
      <c r="BL62" s="6">
        <v>0</v>
      </c>
      <c r="BM62" s="6">
        <v>1</v>
      </c>
      <c r="BN62" s="6">
        <v>0</v>
      </c>
      <c r="BP62" s="6">
        <v>0</v>
      </c>
      <c r="BQ62" s="6">
        <v>0</v>
      </c>
      <c r="BR62" s="6">
        <v>0</v>
      </c>
      <c r="BS62" s="6">
        <v>1</v>
      </c>
      <c r="BW62" s="6">
        <f t="shared" si="3"/>
        <v>7</v>
      </c>
      <c r="BX62" s="3">
        <v>1</v>
      </c>
      <c r="CB62" s="3">
        <f t="shared" si="4"/>
        <v>7</v>
      </c>
    </row>
    <row r="63" spans="2:80" ht="34.5" customHeight="1" x14ac:dyDescent="0.25">
      <c r="B63" s="6">
        <v>61215</v>
      </c>
      <c r="D63" s="15" t="s">
        <v>301</v>
      </c>
      <c r="E63" s="16">
        <v>23857041</v>
      </c>
      <c r="F63" s="17" t="s">
        <v>302</v>
      </c>
      <c r="G63" s="9" t="s">
        <v>301</v>
      </c>
      <c r="H63" s="6" t="s">
        <v>3</v>
      </c>
      <c r="I63" s="6" t="s">
        <v>4</v>
      </c>
      <c r="J63" s="6" t="s">
        <v>4</v>
      </c>
      <c r="K63" s="6" t="s">
        <v>4</v>
      </c>
      <c r="L63" s="6" t="s">
        <v>3</v>
      </c>
      <c r="M63" s="6" t="s">
        <v>3</v>
      </c>
      <c r="N63" s="6" t="s">
        <v>4</v>
      </c>
      <c r="O63" s="32">
        <v>1</v>
      </c>
      <c r="R63" s="32">
        <v>1</v>
      </c>
      <c r="S63" t="s">
        <v>642</v>
      </c>
      <c r="T63" t="s">
        <v>642</v>
      </c>
      <c r="U63" t="s">
        <v>642</v>
      </c>
      <c r="V63" t="s">
        <v>642</v>
      </c>
      <c r="W63" t="s">
        <v>642</v>
      </c>
      <c r="X63" t="s">
        <v>642</v>
      </c>
      <c r="Y63" t="s">
        <v>642</v>
      </c>
      <c r="Z63" s="6">
        <v>0</v>
      </c>
      <c r="AA63" s="6">
        <v>0</v>
      </c>
      <c r="AB63" s="6">
        <v>1</v>
      </c>
      <c r="AC63" s="20">
        <v>0</v>
      </c>
      <c r="AD63" s="6">
        <v>0</v>
      </c>
      <c r="AF63" s="10" t="s">
        <v>301</v>
      </c>
      <c r="AG63" t="s">
        <v>642</v>
      </c>
      <c r="AH63" s="21"/>
      <c r="AI63" s="6">
        <v>1</v>
      </c>
      <c r="AJ63" s="6">
        <v>1</v>
      </c>
      <c r="AM63" s="6">
        <v>0</v>
      </c>
      <c r="AN63" s="6">
        <v>1</v>
      </c>
      <c r="AO63" s="6">
        <v>0</v>
      </c>
      <c r="AQ63" s="6">
        <v>0</v>
      </c>
      <c r="AR63" s="6">
        <v>0</v>
      </c>
      <c r="AS63" s="6">
        <v>0</v>
      </c>
      <c r="AT63" s="6">
        <v>1</v>
      </c>
      <c r="AV63" s="6">
        <v>0</v>
      </c>
      <c r="AW63" s="6">
        <v>0</v>
      </c>
      <c r="AX63" s="6">
        <v>0</v>
      </c>
      <c r="AY63" s="6">
        <v>1</v>
      </c>
      <c r="BA63" s="6">
        <v>0</v>
      </c>
      <c r="BB63" s="6">
        <v>0</v>
      </c>
      <c r="BC63" s="6">
        <v>0</v>
      </c>
      <c r="BD63" s="6">
        <v>1</v>
      </c>
      <c r="BF63" s="6">
        <v>0</v>
      </c>
      <c r="BG63" s="6">
        <v>0</v>
      </c>
      <c r="BH63" s="6">
        <v>1</v>
      </c>
      <c r="BI63" s="6">
        <v>0</v>
      </c>
      <c r="BK63" s="6">
        <v>0</v>
      </c>
      <c r="BL63" s="6">
        <v>0</v>
      </c>
      <c r="BM63" s="6">
        <v>1</v>
      </c>
      <c r="BN63" s="6">
        <v>0</v>
      </c>
      <c r="BP63" s="6">
        <v>0</v>
      </c>
      <c r="BQ63" s="6">
        <v>0</v>
      </c>
      <c r="BR63" s="6">
        <v>0</v>
      </c>
      <c r="BS63" s="6">
        <v>1</v>
      </c>
      <c r="BW63" s="6">
        <f t="shared" si="3"/>
        <v>7</v>
      </c>
      <c r="BX63" s="3">
        <v>1</v>
      </c>
      <c r="CB63" s="3">
        <f t="shared" si="4"/>
        <v>7</v>
      </c>
    </row>
    <row r="64" spans="2:80" ht="24" customHeight="1" x14ac:dyDescent="0.25">
      <c r="B64" s="6">
        <v>61215</v>
      </c>
      <c r="D64" s="6" t="s">
        <v>305</v>
      </c>
      <c r="E64" s="16">
        <v>12139546</v>
      </c>
      <c r="F64" s="17" t="s">
        <v>306</v>
      </c>
      <c r="G64" s="3" t="s">
        <v>307</v>
      </c>
      <c r="H64" s="6" t="s">
        <v>4</v>
      </c>
      <c r="I64" s="6" t="s">
        <v>4</v>
      </c>
      <c r="J64" s="6" t="s">
        <v>2</v>
      </c>
      <c r="K64" s="6" t="s">
        <v>3</v>
      </c>
      <c r="L64" s="6" t="s">
        <v>3</v>
      </c>
      <c r="M64" s="6" t="s">
        <v>3</v>
      </c>
      <c r="N64" s="6" t="s">
        <v>4</v>
      </c>
      <c r="O64" s="32">
        <v>1</v>
      </c>
      <c r="R64" s="32">
        <v>1</v>
      </c>
      <c r="S64" t="s">
        <v>642</v>
      </c>
      <c r="T64" t="s">
        <v>642</v>
      </c>
      <c r="U64" t="s">
        <v>642</v>
      </c>
      <c r="V64" t="s">
        <v>642</v>
      </c>
      <c r="W64" t="s">
        <v>642</v>
      </c>
      <c r="X64" t="s">
        <v>642</v>
      </c>
      <c r="Y64" t="s">
        <v>642</v>
      </c>
      <c r="Z64" s="6">
        <v>0</v>
      </c>
      <c r="AA64" s="6">
        <v>1</v>
      </c>
      <c r="AB64" s="6">
        <v>1</v>
      </c>
      <c r="AC64" s="20">
        <v>0</v>
      </c>
      <c r="AD64" s="6">
        <v>0</v>
      </c>
      <c r="AF64" s="6" t="s">
        <v>305</v>
      </c>
      <c r="AG64" t="s">
        <v>642</v>
      </c>
      <c r="AH64" s="21"/>
      <c r="AI64" s="6">
        <v>1</v>
      </c>
      <c r="AJ64" s="6">
        <v>1</v>
      </c>
      <c r="AM64" s="6">
        <v>0</v>
      </c>
      <c r="AN64" s="6">
        <v>0</v>
      </c>
      <c r="AO64" s="6">
        <v>1</v>
      </c>
      <c r="AQ64" s="6">
        <v>0</v>
      </c>
      <c r="AR64" s="6">
        <v>0</v>
      </c>
      <c r="AS64" s="6">
        <v>0</v>
      </c>
      <c r="AT64" s="6">
        <v>1</v>
      </c>
      <c r="AV64" s="6">
        <v>0</v>
      </c>
      <c r="AW64" s="6">
        <v>1</v>
      </c>
      <c r="AX64" s="6">
        <v>0</v>
      </c>
      <c r="AY64" s="6">
        <v>0</v>
      </c>
      <c r="BA64" s="6">
        <v>0</v>
      </c>
      <c r="BB64" s="6">
        <v>0</v>
      </c>
      <c r="BC64" s="6">
        <v>1</v>
      </c>
      <c r="BD64" s="6">
        <v>0</v>
      </c>
      <c r="BF64" s="6">
        <v>0</v>
      </c>
      <c r="BG64" s="6">
        <v>0</v>
      </c>
      <c r="BH64" s="6">
        <v>1</v>
      </c>
      <c r="BI64" s="6">
        <v>0</v>
      </c>
      <c r="BK64" s="6">
        <v>0</v>
      </c>
      <c r="BL64" s="6">
        <v>0</v>
      </c>
      <c r="BM64" s="6">
        <v>1</v>
      </c>
      <c r="BN64" s="6">
        <v>0</v>
      </c>
      <c r="BP64" s="6">
        <v>0</v>
      </c>
      <c r="BQ64" s="6">
        <v>0</v>
      </c>
      <c r="BR64" s="6">
        <v>0</v>
      </c>
      <c r="BS64" s="6">
        <v>1</v>
      </c>
      <c r="BW64" s="6">
        <f t="shared" si="3"/>
        <v>7</v>
      </c>
      <c r="BX64" s="3">
        <v>1</v>
      </c>
      <c r="CB64" s="3">
        <f t="shared" si="4"/>
        <v>7</v>
      </c>
    </row>
    <row r="65" spans="2:81" ht="24" customHeight="1" x14ac:dyDescent="0.25">
      <c r="B65" s="6">
        <v>61215</v>
      </c>
      <c r="D65" s="10" t="s">
        <v>313</v>
      </c>
      <c r="E65" s="16">
        <v>7618736</v>
      </c>
      <c r="F65" s="17" t="s">
        <v>314</v>
      </c>
      <c r="G65" s="9" t="s">
        <v>313</v>
      </c>
      <c r="H65" s="6" t="s">
        <v>4</v>
      </c>
      <c r="I65" s="6" t="s">
        <v>4</v>
      </c>
      <c r="J65" s="6" t="s">
        <v>3</v>
      </c>
      <c r="K65" s="6" t="s">
        <v>4</v>
      </c>
      <c r="L65" s="6" t="s">
        <v>3</v>
      </c>
      <c r="M65" s="6" t="s">
        <v>3</v>
      </c>
      <c r="N65" s="6" t="s">
        <v>4</v>
      </c>
      <c r="O65" s="32">
        <v>1</v>
      </c>
      <c r="R65" s="32">
        <v>1</v>
      </c>
      <c r="S65" t="s">
        <v>642</v>
      </c>
      <c r="T65" t="s">
        <v>642</v>
      </c>
      <c r="U65" t="s">
        <v>642</v>
      </c>
      <c r="V65" t="s">
        <v>642</v>
      </c>
      <c r="W65" t="s">
        <v>642</v>
      </c>
      <c r="X65" t="s">
        <v>642</v>
      </c>
      <c r="Y65" t="s">
        <v>642</v>
      </c>
      <c r="Z65" s="6">
        <v>0</v>
      </c>
      <c r="AA65" s="6">
        <v>0</v>
      </c>
      <c r="AB65" s="6">
        <v>1</v>
      </c>
      <c r="AC65" s="20">
        <v>0</v>
      </c>
      <c r="AD65" s="6">
        <v>0</v>
      </c>
      <c r="AE65" s="3" t="s">
        <v>315</v>
      </c>
      <c r="AF65" s="10" t="s">
        <v>313</v>
      </c>
      <c r="AG65" t="s">
        <v>642</v>
      </c>
      <c r="AH65" s="3"/>
      <c r="AI65" s="6">
        <v>1</v>
      </c>
      <c r="AJ65" s="6">
        <v>1</v>
      </c>
      <c r="AM65" s="6">
        <v>0</v>
      </c>
      <c r="AN65" s="6">
        <v>0</v>
      </c>
      <c r="AO65" s="6">
        <v>1</v>
      </c>
      <c r="AQ65" s="6">
        <v>0</v>
      </c>
      <c r="AR65" s="6">
        <v>0</v>
      </c>
      <c r="AS65" s="6">
        <v>0</v>
      </c>
      <c r="AT65" s="6">
        <v>1</v>
      </c>
      <c r="AV65" s="6">
        <v>0</v>
      </c>
      <c r="AW65" s="6">
        <v>0</v>
      </c>
      <c r="AX65" s="6">
        <v>1</v>
      </c>
      <c r="AY65" s="6">
        <v>0</v>
      </c>
      <c r="BA65" s="6">
        <v>0</v>
      </c>
      <c r="BB65" s="6">
        <v>0</v>
      </c>
      <c r="BC65" s="6">
        <v>0</v>
      </c>
      <c r="BD65" s="6">
        <v>1</v>
      </c>
      <c r="BF65" s="6">
        <v>0</v>
      </c>
      <c r="BG65" s="6">
        <v>0</v>
      </c>
      <c r="BH65" s="6">
        <v>1</v>
      </c>
      <c r="BI65" s="6">
        <v>0</v>
      </c>
      <c r="BK65" s="6">
        <v>0</v>
      </c>
      <c r="BL65" s="6">
        <v>0</v>
      </c>
      <c r="BM65" s="6">
        <v>1</v>
      </c>
      <c r="BN65" s="6">
        <v>0</v>
      </c>
      <c r="BP65" s="6">
        <v>0</v>
      </c>
      <c r="BQ65" s="6">
        <v>0</v>
      </c>
      <c r="BR65" s="6">
        <v>0</v>
      </c>
      <c r="BS65" s="6">
        <v>1</v>
      </c>
      <c r="BW65" s="6">
        <f t="shared" si="3"/>
        <v>7</v>
      </c>
      <c r="BX65" s="3">
        <v>1</v>
      </c>
      <c r="CB65" s="3">
        <f t="shared" si="4"/>
        <v>7</v>
      </c>
    </row>
    <row r="66" spans="2:81" ht="33" customHeight="1" x14ac:dyDescent="0.25">
      <c r="B66" s="6">
        <v>61215</v>
      </c>
      <c r="D66" s="10" t="s">
        <v>316</v>
      </c>
      <c r="E66" s="16">
        <v>12453930</v>
      </c>
      <c r="F66" s="17" t="s">
        <v>317</v>
      </c>
      <c r="G66" s="9" t="s">
        <v>316</v>
      </c>
      <c r="H66" s="6" t="s">
        <v>3</v>
      </c>
      <c r="I66" s="6" t="s">
        <v>3</v>
      </c>
      <c r="J66" s="6" t="s">
        <v>3</v>
      </c>
      <c r="K66" s="6" t="s">
        <v>3</v>
      </c>
      <c r="L66" s="6" t="s">
        <v>3</v>
      </c>
      <c r="M66" s="6" t="s">
        <v>3</v>
      </c>
      <c r="N66" s="6" t="s">
        <v>4</v>
      </c>
      <c r="O66" s="32">
        <v>1</v>
      </c>
      <c r="R66" s="32">
        <v>1</v>
      </c>
      <c r="S66" t="s">
        <v>642</v>
      </c>
      <c r="T66" t="s">
        <v>642</v>
      </c>
      <c r="U66" t="s">
        <v>642</v>
      </c>
      <c r="V66" t="s">
        <v>642</v>
      </c>
      <c r="W66" t="s">
        <v>642</v>
      </c>
      <c r="X66" t="s">
        <v>642</v>
      </c>
      <c r="Y66" t="s">
        <v>642</v>
      </c>
      <c r="Z66" s="6">
        <v>0</v>
      </c>
      <c r="AA66" s="6">
        <v>0</v>
      </c>
      <c r="AB66" s="6">
        <v>1</v>
      </c>
      <c r="AC66" s="20">
        <v>0</v>
      </c>
      <c r="AD66" s="6">
        <v>0</v>
      </c>
      <c r="AF66" s="10" t="s">
        <v>316</v>
      </c>
      <c r="AG66" t="s">
        <v>642</v>
      </c>
      <c r="AI66" s="10">
        <v>1</v>
      </c>
      <c r="AJ66" s="6">
        <v>0</v>
      </c>
      <c r="AM66" s="6">
        <v>0</v>
      </c>
      <c r="AN66" s="6">
        <v>1</v>
      </c>
      <c r="AO66" s="6">
        <v>0</v>
      </c>
      <c r="AQ66" s="6">
        <v>0</v>
      </c>
      <c r="AR66" s="6">
        <v>0</v>
      </c>
      <c r="AS66" s="6">
        <v>1</v>
      </c>
      <c r="AT66" s="6">
        <v>0</v>
      </c>
      <c r="AV66" s="6">
        <v>0</v>
      </c>
      <c r="AW66" s="6">
        <v>0</v>
      </c>
      <c r="AX66" s="6">
        <v>1</v>
      </c>
      <c r="AY66" s="6">
        <v>0</v>
      </c>
      <c r="BA66" s="6">
        <v>0</v>
      </c>
      <c r="BB66" s="6">
        <v>0</v>
      </c>
      <c r="BC66" s="6">
        <v>1</v>
      </c>
      <c r="BD66" s="6">
        <v>0</v>
      </c>
      <c r="BF66" s="6">
        <v>0</v>
      </c>
      <c r="BG66" s="6">
        <v>0</v>
      </c>
      <c r="BH66" s="6">
        <v>1</v>
      </c>
      <c r="BI66" s="6">
        <v>0</v>
      </c>
      <c r="BK66" s="6">
        <v>0</v>
      </c>
      <c r="BL66" s="6">
        <v>0</v>
      </c>
      <c r="BM66" s="6">
        <v>1</v>
      </c>
      <c r="BN66" s="6">
        <v>0</v>
      </c>
      <c r="BP66" s="6">
        <v>0</v>
      </c>
      <c r="BQ66" s="6">
        <v>0</v>
      </c>
      <c r="BR66" s="6">
        <v>0</v>
      </c>
      <c r="BS66" s="6">
        <v>1</v>
      </c>
      <c r="BW66" s="6">
        <f t="shared" si="3"/>
        <v>7</v>
      </c>
      <c r="BX66" s="3">
        <v>1</v>
      </c>
      <c r="CB66" s="3">
        <f t="shared" si="4"/>
        <v>7</v>
      </c>
    </row>
    <row r="67" spans="2:81" ht="33.75" customHeight="1" x14ac:dyDescent="0.25">
      <c r="B67" s="6">
        <v>61215</v>
      </c>
      <c r="D67" s="10" t="s">
        <v>318</v>
      </c>
      <c r="E67" s="16">
        <v>12883407</v>
      </c>
      <c r="F67" s="26" t="s">
        <v>319</v>
      </c>
      <c r="G67" s="9" t="s">
        <v>318</v>
      </c>
      <c r="H67" s="6" t="s">
        <v>4</v>
      </c>
      <c r="I67" s="6" t="s">
        <v>4</v>
      </c>
      <c r="J67" s="6" t="s">
        <v>4</v>
      </c>
      <c r="K67" s="6" t="s">
        <v>4</v>
      </c>
      <c r="L67" s="6" t="s">
        <v>3</v>
      </c>
      <c r="M67" s="6" t="s">
        <v>3</v>
      </c>
      <c r="N67" s="6" t="s">
        <v>4</v>
      </c>
      <c r="O67" s="32">
        <v>1</v>
      </c>
      <c r="R67" s="32">
        <v>1</v>
      </c>
      <c r="S67" t="s">
        <v>642</v>
      </c>
      <c r="T67" t="s">
        <v>642</v>
      </c>
      <c r="U67" t="s">
        <v>642</v>
      </c>
      <c r="V67" t="s">
        <v>642</v>
      </c>
      <c r="W67" t="s">
        <v>642</v>
      </c>
      <c r="X67" t="s">
        <v>642</v>
      </c>
      <c r="Y67" t="s">
        <v>642</v>
      </c>
      <c r="Z67" s="6">
        <v>0</v>
      </c>
      <c r="AA67" s="6">
        <v>0</v>
      </c>
      <c r="AB67" s="6">
        <v>1</v>
      </c>
      <c r="AC67" s="20">
        <v>0</v>
      </c>
      <c r="AD67" s="6">
        <v>0</v>
      </c>
      <c r="AF67" s="10" t="s">
        <v>318</v>
      </c>
      <c r="AG67" t="s">
        <v>642</v>
      </c>
      <c r="AH67" s="77"/>
      <c r="AI67" s="10">
        <v>0</v>
      </c>
      <c r="AJ67" s="6">
        <v>0</v>
      </c>
      <c r="AM67" s="6">
        <v>0</v>
      </c>
      <c r="AN67" s="6">
        <v>0</v>
      </c>
      <c r="AO67" s="6">
        <v>1</v>
      </c>
      <c r="AQ67" s="6">
        <v>0</v>
      </c>
      <c r="AR67" s="6">
        <v>0</v>
      </c>
      <c r="AS67" s="6">
        <v>0</v>
      </c>
      <c r="AT67" s="6">
        <v>1</v>
      </c>
      <c r="AV67" s="6">
        <v>0</v>
      </c>
      <c r="AW67" s="6">
        <v>0</v>
      </c>
      <c r="AX67" s="6">
        <v>0</v>
      </c>
      <c r="AY67" s="6">
        <v>1</v>
      </c>
      <c r="BA67" s="6">
        <v>0</v>
      </c>
      <c r="BB67" s="6">
        <v>0</v>
      </c>
      <c r="BC67" s="6">
        <v>0</v>
      </c>
      <c r="BD67" s="6">
        <v>1</v>
      </c>
      <c r="BF67" s="6">
        <v>0</v>
      </c>
      <c r="BG67" s="6">
        <v>0</v>
      </c>
      <c r="BH67" s="6">
        <v>1</v>
      </c>
      <c r="BI67" s="6">
        <v>0</v>
      </c>
      <c r="BK67" s="6">
        <v>0</v>
      </c>
      <c r="BL67" s="6">
        <v>0</v>
      </c>
      <c r="BM67" s="6">
        <v>1</v>
      </c>
      <c r="BN67" s="6">
        <v>0</v>
      </c>
      <c r="BP67" s="6">
        <v>0</v>
      </c>
      <c r="BQ67" s="6">
        <v>0</v>
      </c>
      <c r="BR67" s="6">
        <v>0</v>
      </c>
      <c r="BS67" s="6">
        <v>1</v>
      </c>
      <c r="BW67" s="6">
        <f t="shared" si="3"/>
        <v>7</v>
      </c>
      <c r="BX67" s="3">
        <v>1</v>
      </c>
      <c r="CB67" s="3">
        <f t="shared" si="4"/>
        <v>7</v>
      </c>
    </row>
    <row r="68" spans="2:81" ht="33.75" customHeight="1" x14ac:dyDescent="0.25">
      <c r="B68" s="6">
        <v>61215</v>
      </c>
      <c r="D68" s="10" t="s">
        <v>320</v>
      </c>
      <c r="E68" s="1">
        <v>8874913</v>
      </c>
      <c r="F68" s="17" t="s">
        <v>321</v>
      </c>
      <c r="G68" s="9" t="s">
        <v>320</v>
      </c>
      <c r="H68" s="6" t="s">
        <v>3</v>
      </c>
      <c r="I68" s="7" t="s">
        <v>4</v>
      </c>
      <c r="J68" s="6" t="s">
        <v>3</v>
      </c>
      <c r="K68" s="6" t="s">
        <v>4</v>
      </c>
      <c r="L68" s="6" t="s">
        <v>3</v>
      </c>
      <c r="M68" s="6" t="s">
        <v>3</v>
      </c>
      <c r="N68" s="6" t="s">
        <v>4</v>
      </c>
      <c r="O68" s="32">
        <v>1</v>
      </c>
      <c r="R68" s="32">
        <v>1</v>
      </c>
      <c r="S68" t="s">
        <v>642</v>
      </c>
      <c r="T68" t="s">
        <v>642</v>
      </c>
      <c r="U68" t="s">
        <v>642</v>
      </c>
      <c r="V68" t="s">
        <v>642</v>
      </c>
      <c r="W68" t="s">
        <v>642</v>
      </c>
      <c r="X68" t="s">
        <v>642</v>
      </c>
      <c r="Y68" t="s">
        <v>642</v>
      </c>
      <c r="Z68" s="6">
        <v>0</v>
      </c>
      <c r="AA68" s="6">
        <v>0</v>
      </c>
      <c r="AB68" s="6">
        <v>0</v>
      </c>
      <c r="AC68" s="20">
        <v>1</v>
      </c>
      <c r="AD68" s="6">
        <v>0</v>
      </c>
      <c r="AE68" s="3" t="s">
        <v>322</v>
      </c>
      <c r="AF68" s="10" t="s">
        <v>320</v>
      </c>
      <c r="AG68" t="s">
        <v>642</v>
      </c>
      <c r="AH68" s="3"/>
      <c r="AI68" s="10">
        <v>0</v>
      </c>
      <c r="AJ68" s="6">
        <v>0</v>
      </c>
      <c r="AM68" s="6">
        <v>0</v>
      </c>
      <c r="AN68" s="6">
        <v>1</v>
      </c>
      <c r="AO68" s="6">
        <v>0</v>
      </c>
      <c r="AQ68" s="6">
        <v>0</v>
      </c>
      <c r="AR68" s="6">
        <v>0</v>
      </c>
      <c r="AS68" s="6">
        <v>0</v>
      </c>
      <c r="AT68" s="6">
        <v>1</v>
      </c>
      <c r="AV68" s="6">
        <v>0</v>
      </c>
      <c r="AW68" s="6">
        <v>0</v>
      </c>
      <c r="AX68" s="6">
        <v>1</v>
      </c>
      <c r="AY68" s="6">
        <v>0</v>
      </c>
      <c r="BA68" s="6">
        <v>0</v>
      </c>
      <c r="BB68" s="6">
        <v>0</v>
      </c>
      <c r="BC68" s="6">
        <v>0</v>
      </c>
      <c r="BD68" s="6">
        <v>1</v>
      </c>
      <c r="BF68" s="6">
        <v>0</v>
      </c>
      <c r="BG68" s="6">
        <v>0</v>
      </c>
      <c r="BH68" s="6">
        <v>1</v>
      </c>
      <c r="BI68" s="6">
        <v>0</v>
      </c>
      <c r="BK68" s="6">
        <v>0</v>
      </c>
      <c r="BL68" s="6">
        <v>0</v>
      </c>
      <c r="BM68" s="6">
        <v>1</v>
      </c>
      <c r="BN68" s="6">
        <v>0</v>
      </c>
      <c r="BP68" s="6">
        <v>0</v>
      </c>
      <c r="BQ68" s="6">
        <v>0</v>
      </c>
      <c r="BR68" s="6">
        <v>0</v>
      </c>
      <c r="BS68" s="6">
        <v>1</v>
      </c>
      <c r="BW68" s="6">
        <f t="shared" si="3"/>
        <v>7</v>
      </c>
      <c r="BX68" s="3">
        <v>1</v>
      </c>
      <c r="CB68" s="3">
        <f t="shared" si="4"/>
        <v>7</v>
      </c>
    </row>
    <row r="69" spans="2:81" ht="37.5" customHeight="1" x14ac:dyDescent="0.25">
      <c r="B69" s="6">
        <v>61215</v>
      </c>
      <c r="D69" s="10" t="s">
        <v>323</v>
      </c>
      <c r="E69" s="3">
        <v>1303480</v>
      </c>
      <c r="F69" s="26" t="s">
        <v>324</v>
      </c>
      <c r="G69" s="9" t="s">
        <v>323</v>
      </c>
      <c r="H69" s="6" t="s">
        <v>4</v>
      </c>
      <c r="I69" s="6" t="s">
        <v>4</v>
      </c>
      <c r="J69" s="6" t="s">
        <v>4</v>
      </c>
      <c r="K69" s="6" t="s">
        <v>3</v>
      </c>
      <c r="L69" s="6" t="s">
        <v>3</v>
      </c>
      <c r="M69" s="6" t="s">
        <v>3</v>
      </c>
      <c r="N69" s="6" t="s">
        <v>4</v>
      </c>
      <c r="O69" s="32">
        <v>1</v>
      </c>
      <c r="R69" s="32">
        <v>1</v>
      </c>
      <c r="S69" t="s">
        <v>642</v>
      </c>
      <c r="T69" t="s">
        <v>642</v>
      </c>
      <c r="U69" t="s">
        <v>642</v>
      </c>
      <c r="V69" t="s">
        <v>642</v>
      </c>
      <c r="W69" t="s">
        <v>642</v>
      </c>
      <c r="X69" t="s">
        <v>642</v>
      </c>
      <c r="Y69" t="s">
        <v>642</v>
      </c>
      <c r="Z69" s="6">
        <v>0</v>
      </c>
      <c r="AA69" s="6">
        <v>0</v>
      </c>
      <c r="AB69" s="6">
        <v>0</v>
      </c>
      <c r="AC69" s="20">
        <v>1</v>
      </c>
      <c r="AD69" s="6">
        <v>0</v>
      </c>
      <c r="AF69" s="10" t="s">
        <v>323</v>
      </c>
      <c r="AG69" t="s">
        <v>642</v>
      </c>
      <c r="AH69" s="3"/>
      <c r="AI69" s="10">
        <v>0</v>
      </c>
      <c r="AJ69" s="6">
        <v>0</v>
      </c>
      <c r="AM69" s="6">
        <v>0</v>
      </c>
      <c r="AN69" s="6">
        <v>0</v>
      </c>
      <c r="AO69" s="6">
        <v>1</v>
      </c>
      <c r="AQ69" s="6">
        <v>0</v>
      </c>
      <c r="AR69" s="6">
        <v>0</v>
      </c>
      <c r="AS69" s="6">
        <v>0</v>
      </c>
      <c r="AT69" s="6">
        <v>1</v>
      </c>
      <c r="AV69" s="6">
        <v>0</v>
      </c>
      <c r="AW69" s="6">
        <v>0</v>
      </c>
      <c r="AX69" s="6">
        <v>0</v>
      </c>
      <c r="AY69" s="6">
        <v>1</v>
      </c>
      <c r="BA69" s="6">
        <v>0</v>
      </c>
      <c r="BB69" s="6">
        <v>0</v>
      </c>
      <c r="BC69" s="6">
        <v>1</v>
      </c>
      <c r="BD69" s="6">
        <v>0</v>
      </c>
      <c r="BF69" s="6">
        <v>0</v>
      </c>
      <c r="BG69" s="6">
        <v>0</v>
      </c>
      <c r="BH69" s="6">
        <v>1</v>
      </c>
      <c r="BI69" s="6">
        <v>0</v>
      </c>
      <c r="BK69" s="6">
        <v>0</v>
      </c>
      <c r="BL69" s="6">
        <v>0</v>
      </c>
      <c r="BM69" s="6">
        <v>1</v>
      </c>
      <c r="BN69" s="6">
        <v>0</v>
      </c>
      <c r="BP69" s="6">
        <v>0</v>
      </c>
      <c r="BQ69" s="6">
        <v>0</v>
      </c>
      <c r="BR69" s="6">
        <v>0</v>
      </c>
      <c r="BS69" s="6">
        <v>1</v>
      </c>
      <c r="BW69" s="6">
        <f t="shared" si="3"/>
        <v>7</v>
      </c>
      <c r="BX69" s="3">
        <v>1</v>
      </c>
      <c r="CB69" s="3">
        <f t="shared" si="4"/>
        <v>7</v>
      </c>
    </row>
    <row r="70" spans="2:81" ht="24" customHeight="1" x14ac:dyDescent="0.25">
      <c r="B70" s="6">
        <v>61215</v>
      </c>
      <c r="D70" s="10" t="s">
        <v>325</v>
      </c>
      <c r="E70" s="16">
        <v>8059043</v>
      </c>
      <c r="F70" s="17" t="s">
        <v>326</v>
      </c>
      <c r="G70" s="9" t="s">
        <v>327</v>
      </c>
      <c r="H70" s="6" t="s">
        <v>4</v>
      </c>
      <c r="I70" s="6" t="s">
        <v>4</v>
      </c>
      <c r="J70" s="6" t="s">
        <v>4</v>
      </c>
      <c r="K70" s="6" t="s">
        <v>4</v>
      </c>
      <c r="L70" s="6" t="s">
        <v>3</v>
      </c>
      <c r="M70" s="6" t="s">
        <v>3</v>
      </c>
      <c r="N70" s="6" t="s">
        <v>4</v>
      </c>
      <c r="O70" s="32">
        <v>1</v>
      </c>
      <c r="R70" s="32">
        <v>1</v>
      </c>
      <c r="S70" t="s">
        <v>642</v>
      </c>
      <c r="T70" t="s">
        <v>642</v>
      </c>
      <c r="U70" t="s">
        <v>642</v>
      </c>
      <c r="V70" t="s">
        <v>642</v>
      </c>
      <c r="W70" t="s">
        <v>642</v>
      </c>
      <c r="X70" t="s">
        <v>642</v>
      </c>
      <c r="Y70" t="s">
        <v>642</v>
      </c>
      <c r="Z70" s="6">
        <v>0</v>
      </c>
      <c r="AA70" s="6">
        <v>0</v>
      </c>
      <c r="AB70" s="6">
        <v>0</v>
      </c>
      <c r="AC70" s="20">
        <v>1</v>
      </c>
      <c r="AD70" s="6">
        <v>0</v>
      </c>
      <c r="AF70" s="10" t="s">
        <v>325</v>
      </c>
      <c r="AG70" t="s">
        <v>642</v>
      </c>
      <c r="AH70" s="3"/>
      <c r="AI70" s="10">
        <v>0</v>
      </c>
      <c r="AJ70" s="6">
        <v>0</v>
      </c>
      <c r="AM70" s="6">
        <v>0</v>
      </c>
      <c r="AN70" s="6">
        <v>0</v>
      </c>
      <c r="AO70" s="6">
        <v>1</v>
      </c>
      <c r="AQ70" s="6">
        <v>0</v>
      </c>
      <c r="AR70" s="6">
        <v>0</v>
      </c>
      <c r="AS70" s="6">
        <v>0</v>
      </c>
      <c r="AT70" s="6">
        <v>1</v>
      </c>
      <c r="AV70" s="6">
        <v>0</v>
      </c>
      <c r="AW70" s="6">
        <v>0</v>
      </c>
      <c r="AX70" s="6">
        <v>0</v>
      </c>
      <c r="AY70" s="6">
        <v>1</v>
      </c>
      <c r="BA70" s="6">
        <v>0</v>
      </c>
      <c r="BB70" s="6">
        <v>0</v>
      </c>
      <c r="BC70" s="6">
        <v>0</v>
      </c>
      <c r="BD70" s="6">
        <v>1</v>
      </c>
      <c r="BF70" s="6">
        <v>0</v>
      </c>
      <c r="BG70" s="6">
        <v>0</v>
      </c>
      <c r="BH70" s="6">
        <v>1</v>
      </c>
      <c r="BI70" s="6">
        <v>0</v>
      </c>
      <c r="BK70" s="6">
        <v>0</v>
      </c>
      <c r="BL70" s="6">
        <v>0</v>
      </c>
      <c r="BM70" s="6">
        <v>1</v>
      </c>
      <c r="BN70" s="6">
        <v>0</v>
      </c>
      <c r="BP70" s="6">
        <v>0</v>
      </c>
      <c r="BQ70" s="6">
        <v>0</v>
      </c>
      <c r="BR70" s="6">
        <v>0</v>
      </c>
      <c r="BS70" s="6">
        <v>1</v>
      </c>
      <c r="BW70" s="6">
        <f t="shared" si="3"/>
        <v>7</v>
      </c>
      <c r="BX70" s="3">
        <v>1</v>
      </c>
      <c r="CB70" s="3">
        <f t="shared" si="4"/>
        <v>7</v>
      </c>
      <c r="CC70" s="3">
        <v>1</v>
      </c>
    </row>
    <row r="71" spans="2:81" ht="24" customHeight="1" x14ac:dyDescent="0.25">
      <c r="B71" s="6">
        <v>61215</v>
      </c>
      <c r="D71" s="15" t="s">
        <v>331</v>
      </c>
      <c r="E71" s="16">
        <v>25593710</v>
      </c>
      <c r="F71" s="17" t="s">
        <v>332</v>
      </c>
      <c r="G71" s="9" t="s">
        <v>331</v>
      </c>
      <c r="H71" s="6" t="s">
        <v>3</v>
      </c>
      <c r="I71" s="6" t="s">
        <v>4</v>
      </c>
      <c r="J71" s="6" t="s">
        <v>2</v>
      </c>
      <c r="K71" s="6" t="s">
        <v>4</v>
      </c>
      <c r="L71" s="6" t="s">
        <v>3</v>
      </c>
      <c r="M71" s="6" t="s">
        <v>3</v>
      </c>
      <c r="N71" s="6" t="s">
        <v>4</v>
      </c>
      <c r="O71" s="32">
        <v>1</v>
      </c>
      <c r="R71" s="32">
        <v>1</v>
      </c>
      <c r="S71" t="s">
        <v>642</v>
      </c>
      <c r="T71" t="s">
        <v>642</v>
      </c>
      <c r="U71" t="s">
        <v>642</v>
      </c>
      <c r="V71" t="s">
        <v>642</v>
      </c>
      <c r="W71" t="s">
        <v>642</v>
      </c>
      <c r="X71" t="s">
        <v>642</v>
      </c>
      <c r="Y71" t="s">
        <v>642</v>
      </c>
      <c r="Z71" s="6">
        <v>0</v>
      </c>
      <c r="AA71" s="6">
        <v>0</v>
      </c>
      <c r="AB71" s="6">
        <v>1</v>
      </c>
      <c r="AC71" s="20">
        <v>0</v>
      </c>
      <c r="AD71" s="6">
        <v>0</v>
      </c>
      <c r="AE71" s="6" t="s">
        <v>333</v>
      </c>
      <c r="AF71" s="10" t="s">
        <v>331</v>
      </c>
      <c r="AG71" t="s">
        <v>642</v>
      </c>
      <c r="AH71" s="77"/>
      <c r="AI71" s="10">
        <v>1</v>
      </c>
      <c r="AJ71" s="6">
        <v>1</v>
      </c>
      <c r="AM71" s="6">
        <v>0</v>
      </c>
      <c r="AN71" s="6">
        <v>1</v>
      </c>
      <c r="AO71" s="6">
        <v>0</v>
      </c>
      <c r="AQ71" s="6">
        <v>0</v>
      </c>
      <c r="AR71" s="6">
        <v>0</v>
      </c>
      <c r="AS71" s="6">
        <v>0</v>
      </c>
      <c r="AT71" s="6">
        <v>1</v>
      </c>
      <c r="AV71" s="6">
        <v>0</v>
      </c>
      <c r="AW71" s="6">
        <v>1</v>
      </c>
      <c r="AX71" s="6">
        <v>0</v>
      </c>
      <c r="AY71" s="6">
        <v>0</v>
      </c>
      <c r="BA71" s="6">
        <v>0</v>
      </c>
      <c r="BB71" s="6">
        <v>0</v>
      </c>
      <c r="BC71" s="6">
        <v>0</v>
      </c>
      <c r="BD71" s="6">
        <v>1</v>
      </c>
      <c r="BF71" s="6">
        <v>0</v>
      </c>
      <c r="BG71" s="6">
        <v>0</v>
      </c>
      <c r="BH71" s="6">
        <v>1</v>
      </c>
      <c r="BI71" s="6">
        <v>0</v>
      </c>
      <c r="BK71" s="6">
        <v>0</v>
      </c>
      <c r="BL71" s="6">
        <v>0</v>
      </c>
      <c r="BM71" s="6">
        <v>1</v>
      </c>
      <c r="BN71" s="6">
        <v>0</v>
      </c>
      <c r="BP71" s="6">
        <v>0</v>
      </c>
      <c r="BQ71" s="6">
        <v>0</v>
      </c>
      <c r="BR71" s="6">
        <v>0</v>
      </c>
      <c r="BS71" s="6">
        <v>1</v>
      </c>
      <c r="BW71" s="6">
        <f t="shared" si="3"/>
        <v>7</v>
      </c>
      <c r="BX71" s="3">
        <v>1</v>
      </c>
      <c r="CB71" s="3">
        <f t="shared" si="4"/>
        <v>7</v>
      </c>
      <c r="CC71" s="3">
        <v>1</v>
      </c>
    </row>
    <row r="72" spans="2:81" ht="24" customHeight="1" x14ac:dyDescent="0.25">
      <c r="B72" s="6">
        <v>61215</v>
      </c>
      <c r="D72" s="10" t="s">
        <v>334</v>
      </c>
      <c r="E72" s="16">
        <v>18603750</v>
      </c>
      <c r="F72" s="17" t="s">
        <v>335</v>
      </c>
      <c r="G72" s="9" t="s">
        <v>334</v>
      </c>
      <c r="H72" s="6" t="s">
        <v>4</v>
      </c>
      <c r="I72" s="6" t="s">
        <v>4</v>
      </c>
      <c r="J72" s="6" t="s">
        <v>4</v>
      </c>
      <c r="K72" s="6" t="s">
        <v>4</v>
      </c>
      <c r="L72" s="6" t="s">
        <v>3</v>
      </c>
      <c r="M72" s="6" t="s">
        <v>3</v>
      </c>
      <c r="N72" s="6" t="s">
        <v>4</v>
      </c>
      <c r="O72" s="32">
        <v>1</v>
      </c>
      <c r="R72" s="32">
        <v>1</v>
      </c>
      <c r="S72" t="s">
        <v>642</v>
      </c>
      <c r="T72" t="s">
        <v>642</v>
      </c>
      <c r="U72" t="s">
        <v>642</v>
      </c>
      <c r="V72" t="s">
        <v>642</v>
      </c>
      <c r="W72" t="s">
        <v>642</v>
      </c>
      <c r="X72" t="s">
        <v>642</v>
      </c>
      <c r="Y72" t="s">
        <v>642</v>
      </c>
      <c r="Z72" s="6">
        <v>0</v>
      </c>
      <c r="AA72" s="6">
        <v>0</v>
      </c>
      <c r="AB72" s="6">
        <v>0</v>
      </c>
      <c r="AC72" s="20">
        <v>1</v>
      </c>
      <c r="AD72" s="6">
        <v>0</v>
      </c>
      <c r="AF72" s="10" t="s">
        <v>334</v>
      </c>
      <c r="AG72" t="s">
        <v>642</v>
      </c>
      <c r="AH72" s="3"/>
      <c r="AI72" s="6">
        <v>1</v>
      </c>
      <c r="AJ72" s="6">
        <v>0</v>
      </c>
      <c r="AM72" s="6">
        <v>0</v>
      </c>
      <c r="AN72" s="6">
        <v>0</v>
      </c>
      <c r="AO72" s="6">
        <v>1</v>
      </c>
      <c r="AQ72" s="6">
        <v>0</v>
      </c>
      <c r="AR72" s="6">
        <v>0</v>
      </c>
      <c r="AS72" s="6">
        <v>0</v>
      </c>
      <c r="AT72" s="6">
        <v>1</v>
      </c>
      <c r="AV72" s="6">
        <v>0</v>
      </c>
      <c r="AW72" s="6">
        <v>0</v>
      </c>
      <c r="AX72" s="6">
        <v>0</v>
      </c>
      <c r="AY72" s="6">
        <v>1</v>
      </c>
      <c r="BA72" s="6">
        <v>0</v>
      </c>
      <c r="BB72" s="6">
        <v>0</v>
      </c>
      <c r="BC72" s="6">
        <v>0</v>
      </c>
      <c r="BD72" s="6">
        <v>1</v>
      </c>
      <c r="BF72" s="6">
        <v>0</v>
      </c>
      <c r="BG72" s="6">
        <v>0</v>
      </c>
      <c r="BH72" s="6">
        <v>1</v>
      </c>
      <c r="BI72" s="6">
        <v>0</v>
      </c>
      <c r="BK72" s="6">
        <v>0</v>
      </c>
      <c r="BL72" s="6">
        <v>0</v>
      </c>
      <c r="BM72" s="6">
        <v>1</v>
      </c>
      <c r="BN72" s="6">
        <v>0</v>
      </c>
      <c r="BP72" s="6">
        <v>0</v>
      </c>
      <c r="BQ72" s="6">
        <v>0</v>
      </c>
      <c r="BR72" s="6">
        <v>0</v>
      </c>
      <c r="BS72" s="6">
        <v>1</v>
      </c>
      <c r="BW72" s="6">
        <f t="shared" si="3"/>
        <v>7</v>
      </c>
      <c r="BX72" s="3">
        <v>1</v>
      </c>
      <c r="CB72" s="3">
        <f t="shared" si="4"/>
        <v>7</v>
      </c>
      <c r="CC72" s="3">
        <v>1</v>
      </c>
    </row>
    <row r="73" spans="2:81" ht="34.5" customHeight="1" x14ac:dyDescent="0.25">
      <c r="B73" s="6">
        <v>61215</v>
      </c>
      <c r="D73" s="6" t="s">
        <v>336</v>
      </c>
      <c r="E73" s="16">
        <v>8988992</v>
      </c>
      <c r="F73" s="17" t="s">
        <v>337</v>
      </c>
      <c r="G73" s="3" t="s">
        <v>338</v>
      </c>
      <c r="H73" s="6" t="s">
        <v>4</v>
      </c>
      <c r="I73" s="6" t="s">
        <v>2</v>
      </c>
      <c r="J73" s="6" t="s">
        <v>2</v>
      </c>
      <c r="K73" s="6" t="s">
        <v>4</v>
      </c>
      <c r="L73" s="6" t="s">
        <v>3</v>
      </c>
      <c r="M73" s="6" t="s">
        <v>3</v>
      </c>
      <c r="N73" s="6" t="s">
        <v>4</v>
      </c>
      <c r="O73" s="32">
        <v>1</v>
      </c>
      <c r="R73" s="32">
        <v>1</v>
      </c>
      <c r="S73" t="s">
        <v>642</v>
      </c>
      <c r="T73" t="s">
        <v>642</v>
      </c>
      <c r="U73" t="s">
        <v>642</v>
      </c>
      <c r="V73" t="s">
        <v>642</v>
      </c>
      <c r="W73" t="s">
        <v>642</v>
      </c>
      <c r="X73" t="s">
        <v>642</v>
      </c>
      <c r="Y73" t="s">
        <v>642</v>
      </c>
      <c r="Z73" s="28">
        <v>0</v>
      </c>
      <c r="AA73" s="6">
        <v>0</v>
      </c>
      <c r="AB73" s="6">
        <v>1</v>
      </c>
      <c r="AC73" s="20">
        <v>0</v>
      </c>
      <c r="AD73" s="6">
        <v>1</v>
      </c>
      <c r="AF73" s="6" t="s">
        <v>336</v>
      </c>
      <c r="AG73" t="s">
        <v>642</v>
      </c>
      <c r="AH73" s="75"/>
      <c r="AI73" s="10">
        <v>0</v>
      </c>
      <c r="AJ73" s="6">
        <v>0</v>
      </c>
      <c r="AM73" s="6">
        <v>0</v>
      </c>
      <c r="AN73" s="6">
        <v>0</v>
      </c>
      <c r="AO73" s="6">
        <v>1</v>
      </c>
      <c r="AQ73" s="6">
        <v>0</v>
      </c>
      <c r="AR73" s="6">
        <v>1</v>
      </c>
      <c r="AS73" s="6">
        <v>0</v>
      </c>
      <c r="AT73" s="6">
        <v>0</v>
      </c>
      <c r="AV73" s="6">
        <v>0</v>
      </c>
      <c r="AW73" s="6">
        <v>1</v>
      </c>
      <c r="AX73" s="6">
        <v>0</v>
      </c>
      <c r="AY73" s="6">
        <v>0</v>
      </c>
      <c r="BA73" s="6">
        <v>0</v>
      </c>
      <c r="BB73" s="6">
        <v>0</v>
      </c>
      <c r="BC73" s="6">
        <v>0</v>
      </c>
      <c r="BD73" s="6">
        <v>1</v>
      </c>
      <c r="BF73" s="6">
        <v>0</v>
      </c>
      <c r="BG73" s="6">
        <v>0</v>
      </c>
      <c r="BH73" s="6">
        <v>1</v>
      </c>
      <c r="BI73" s="6">
        <v>0</v>
      </c>
      <c r="BK73" s="6">
        <v>0</v>
      </c>
      <c r="BL73" s="6">
        <v>0</v>
      </c>
      <c r="BM73" s="6">
        <v>1</v>
      </c>
      <c r="BN73" s="6">
        <v>0</v>
      </c>
      <c r="BP73" s="6">
        <v>0</v>
      </c>
      <c r="BQ73" s="6">
        <v>0</v>
      </c>
      <c r="BR73" s="6">
        <v>0</v>
      </c>
      <c r="BS73" s="6">
        <v>1</v>
      </c>
      <c r="BW73" s="6">
        <f t="shared" si="3"/>
        <v>7</v>
      </c>
      <c r="BX73" s="3">
        <v>1</v>
      </c>
      <c r="CB73" s="3">
        <f t="shared" si="4"/>
        <v>7</v>
      </c>
      <c r="CC73" s="3">
        <v>1</v>
      </c>
    </row>
    <row r="74" spans="2:81" ht="24" customHeight="1" x14ac:dyDescent="0.25">
      <c r="B74" s="6">
        <v>61215</v>
      </c>
      <c r="D74" s="10" t="s">
        <v>339</v>
      </c>
      <c r="E74" s="16"/>
      <c r="F74" s="17" t="s">
        <v>340</v>
      </c>
      <c r="G74" s="9" t="s">
        <v>339</v>
      </c>
      <c r="H74" s="6" t="s">
        <v>3</v>
      </c>
      <c r="I74" s="6" t="s">
        <v>3</v>
      </c>
      <c r="J74" s="6" t="s">
        <v>4</v>
      </c>
      <c r="K74" s="6" t="s">
        <v>3</v>
      </c>
      <c r="L74" s="6" t="s">
        <v>3</v>
      </c>
      <c r="M74" s="6" t="s">
        <v>3</v>
      </c>
      <c r="N74" s="6" t="s">
        <v>4</v>
      </c>
      <c r="O74" s="32">
        <v>1</v>
      </c>
      <c r="R74" s="32">
        <v>1</v>
      </c>
      <c r="S74" t="s">
        <v>642</v>
      </c>
      <c r="T74" t="s">
        <v>642</v>
      </c>
      <c r="U74" t="s">
        <v>642</v>
      </c>
      <c r="V74" t="s">
        <v>642</v>
      </c>
      <c r="W74" t="s">
        <v>642</v>
      </c>
      <c r="X74" t="s">
        <v>642</v>
      </c>
      <c r="Y74" t="s">
        <v>642</v>
      </c>
      <c r="Z74" s="28">
        <v>0</v>
      </c>
      <c r="AA74" s="6">
        <v>0</v>
      </c>
      <c r="AB74" s="6">
        <v>1</v>
      </c>
      <c r="AC74" s="20">
        <v>0</v>
      </c>
      <c r="AD74" s="6">
        <v>1</v>
      </c>
      <c r="AE74" s="6" t="s">
        <v>342</v>
      </c>
      <c r="AF74" s="10" t="s">
        <v>339</v>
      </c>
      <c r="AG74" t="s">
        <v>642</v>
      </c>
      <c r="AH74" s="75"/>
      <c r="AI74" s="10">
        <v>0</v>
      </c>
      <c r="AJ74" s="6">
        <v>0</v>
      </c>
      <c r="AM74" s="6">
        <v>0</v>
      </c>
      <c r="AN74" s="6">
        <v>1</v>
      </c>
      <c r="AO74" s="6">
        <v>0</v>
      </c>
      <c r="AQ74" s="6">
        <v>0</v>
      </c>
      <c r="AR74" s="6">
        <v>0</v>
      </c>
      <c r="AS74" s="6">
        <v>1</v>
      </c>
      <c r="AT74" s="6">
        <v>0</v>
      </c>
      <c r="AV74" s="6">
        <v>0</v>
      </c>
      <c r="AW74" s="6">
        <v>0</v>
      </c>
      <c r="AX74" s="6">
        <v>0</v>
      </c>
      <c r="AY74" s="6">
        <v>1</v>
      </c>
      <c r="BA74" s="6">
        <v>0</v>
      </c>
      <c r="BB74" s="6">
        <v>0</v>
      </c>
      <c r="BC74" s="6">
        <v>1</v>
      </c>
      <c r="BD74" s="6">
        <v>0</v>
      </c>
      <c r="BF74" s="6">
        <v>0</v>
      </c>
      <c r="BG74" s="6">
        <v>0</v>
      </c>
      <c r="BH74" s="6">
        <v>1</v>
      </c>
      <c r="BI74" s="6">
        <v>0</v>
      </c>
      <c r="BK74" s="6">
        <v>0</v>
      </c>
      <c r="BL74" s="6">
        <v>0</v>
      </c>
      <c r="BM74" s="6">
        <v>1</v>
      </c>
      <c r="BN74" s="6">
        <v>0</v>
      </c>
      <c r="BP74" s="6">
        <v>0</v>
      </c>
      <c r="BQ74" s="6">
        <v>0</v>
      </c>
      <c r="BR74" s="6">
        <v>0</v>
      </c>
      <c r="BS74" s="6">
        <v>1</v>
      </c>
      <c r="BW74" s="6">
        <f t="shared" si="3"/>
        <v>7</v>
      </c>
      <c r="BX74" s="3">
        <v>1</v>
      </c>
      <c r="CB74" s="3">
        <f t="shared" si="4"/>
        <v>7</v>
      </c>
      <c r="CC74" s="3">
        <v>1</v>
      </c>
    </row>
    <row r="75" spans="2:81" ht="24" customHeight="1" x14ac:dyDescent="0.25">
      <c r="B75" s="6">
        <v>61215</v>
      </c>
      <c r="D75" s="10" t="s">
        <v>343</v>
      </c>
      <c r="E75" s="16">
        <v>17667565</v>
      </c>
      <c r="F75" s="17" t="s">
        <v>344</v>
      </c>
      <c r="G75" s="9" t="s">
        <v>343</v>
      </c>
      <c r="H75" s="6" t="s">
        <v>3</v>
      </c>
      <c r="I75" s="6" t="s">
        <v>4</v>
      </c>
      <c r="J75" s="6" t="s">
        <v>2</v>
      </c>
      <c r="K75" s="6" t="s">
        <v>3</v>
      </c>
      <c r="L75" s="6" t="s">
        <v>3</v>
      </c>
      <c r="M75" s="6" t="s">
        <v>3</v>
      </c>
      <c r="N75" s="6" t="s">
        <v>4</v>
      </c>
      <c r="O75" s="32">
        <v>1</v>
      </c>
      <c r="R75" s="32">
        <v>1</v>
      </c>
      <c r="S75" t="s">
        <v>642</v>
      </c>
      <c r="T75" t="s">
        <v>642</v>
      </c>
      <c r="U75" t="s">
        <v>642</v>
      </c>
      <c r="V75" t="s">
        <v>642</v>
      </c>
      <c r="W75" t="s">
        <v>642</v>
      </c>
      <c r="X75" t="s">
        <v>642</v>
      </c>
      <c r="Y75" t="s">
        <v>642</v>
      </c>
      <c r="Z75" s="28">
        <v>0</v>
      </c>
      <c r="AA75" s="6">
        <v>0</v>
      </c>
      <c r="AB75" s="6">
        <v>1</v>
      </c>
      <c r="AC75" s="20">
        <v>0</v>
      </c>
      <c r="AD75" s="6">
        <v>1</v>
      </c>
      <c r="AF75" s="10" t="s">
        <v>343</v>
      </c>
      <c r="AG75" t="s">
        <v>642</v>
      </c>
      <c r="AH75" s="77"/>
      <c r="AI75" s="10">
        <v>1</v>
      </c>
      <c r="AJ75" s="6">
        <v>1</v>
      </c>
      <c r="AM75" s="6">
        <v>0</v>
      </c>
      <c r="AN75" s="6">
        <v>1</v>
      </c>
      <c r="AO75" s="6">
        <v>0</v>
      </c>
      <c r="AQ75" s="6">
        <v>0</v>
      </c>
      <c r="AR75" s="6">
        <v>0</v>
      </c>
      <c r="AS75" s="6">
        <v>0</v>
      </c>
      <c r="AT75" s="6">
        <v>1</v>
      </c>
      <c r="AV75" s="6">
        <v>0</v>
      </c>
      <c r="AW75" s="6">
        <v>1</v>
      </c>
      <c r="AX75" s="6">
        <v>0</v>
      </c>
      <c r="AY75" s="6">
        <v>0</v>
      </c>
      <c r="BA75" s="6">
        <v>0</v>
      </c>
      <c r="BB75" s="6">
        <v>0</v>
      </c>
      <c r="BC75" s="6">
        <v>1</v>
      </c>
      <c r="BD75" s="6">
        <v>0</v>
      </c>
      <c r="BF75" s="6">
        <v>0</v>
      </c>
      <c r="BG75" s="6">
        <v>0</v>
      </c>
      <c r="BH75" s="6">
        <v>1</v>
      </c>
      <c r="BI75" s="6">
        <v>0</v>
      </c>
      <c r="BK75" s="6">
        <v>0</v>
      </c>
      <c r="BL75" s="6">
        <v>0</v>
      </c>
      <c r="BM75" s="6">
        <v>1</v>
      </c>
      <c r="BN75" s="6">
        <v>0</v>
      </c>
      <c r="BP75" s="6">
        <v>0</v>
      </c>
      <c r="BQ75" s="6">
        <v>0</v>
      </c>
      <c r="BR75" s="6">
        <v>0</v>
      </c>
      <c r="BS75" s="6">
        <v>1</v>
      </c>
      <c r="BW75" s="6">
        <f t="shared" si="3"/>
        <v>7</v>
      </c>
      <c r="BX75" s="3">
        <v>1</v>
      </c>
      <c r="CB75" s="3">
        <f t="shared" si="4"/>
        <v>7</v>
      </c>
      <c r="CC75" s="3">
        <v>1</v>
      </c>
    </row>
    <row r="76" spans="2:81" ht="24" customHeight="1" x14ac:dyDescent="0.25">
      <c r="D76" s="9" t="s">
        <v>345</v>
      </c>
      <c r="E76" s="78">
        <v>10830075</v>
      </c>
      <c r="F76" s="79" t="s">
        <v>346</v>
      </c>
      <c r="G76" s="9" t="s">
        <v>347</v>
      </c>
      <c r="H76" s="6" t="s">
        <v>4</v>
      </c>
      <c r="I76" s="6" t="s">
        <v>4</v>
      </c>
      <c r="J76" s="6" t="s">
        <v>4</v>
      </c>
      <c r="K76" s="6" t="s">
        <v>4</v>
      </c>
      <c r="L76" s="6" t="s">
        <v>3</v>
      </c>
      <c r="M76" s="6" t="s">
        <v>3</v>
      </c>
      <c r="N76" s="6" t="s">
        <v>4</v>
      </c>
      <c r="O76" s="32">
        <v>1</v>
      </c>
      <c r="R76" s="32">
        <v>1</v>
      </c>
      <c r="S76" t="s">
        <v>642</v>
      </c>
      <c r="T76" t="s">
        <v>642</v>
      </c>
      <c r="U76" t="s">
        <v>642</v>
      </c>
      <c r="V76" t="s">
        <v>642</v>
      </c>
      <c r="W76" t="s">
        <v>642</v>
      </c>
      <c r="X76" t="s">
        <v>642</v>
      </c>
      <c r="Y76" t="s">
        <v>642</v>
      </c>
      <c r="Z76" s="6">
        <v>0</v>
      </c>
      <c r="AA76" s="6">
        <v>0</v>
      </c>
      <c r="AB76" s="6">
        <v>0</v>
      </c>
      <c r="AC76" s="20">
        <v>1</v>
      </c>
      <c r="AD76" s="6">
        <v>0</v>
      </c>
      <c r="AG76" t="s">
        <v>642</v>
      </c>
      <c r="AH76" s="3"/>
      <c r="AI76" s="10"/>
      <c r="AM76" s="6">
        <v>0</v>
      </c>
      <c r="AN76" s="6">
        <v>0</v>
      </c>
      <c r="AO76" s="6">
        <v>1</v>
      </c>
      <c r="AQ76" s="6">
        <v>0</v>
      </c>
      <c r="AR76" s="6">
        <v>0</v>
      </c>
      <c r="AS76" s="6">
        <v>0</v>
      </c>
      <c r="AT76" s="6">
        <v>1</v>
      </c>
      <c r="AV76" s="6">
        <v>0</v>
      </c>
      <c r="AW76" s="6">
        <v>0</v>
      </c>
      <c r="AX76" s="6">
        <v>0</v>
      </c>
      <c r="AY76" s="6">
        <v>1</v>
      </c>
      <c r="BA76" s="6">
        <v>0</v>
      </c>
      <c r="BB76" s="6">
        <v>0</v>
      </c>
      <c r="BC76" s="6">
        <v>0</v>
      </c>
      <c r="BD76" s="6">
        <v>1</v>
      </c>
      <c r="BF76" s="6">
        <v>0</v>
      </c>
      <c r="BG76" s="6">
        <v>0</v>
      </c>
      <c r="BH76" s="6">
        <v>1</v>
      </c>
      <c r="BI76" s="6">
        <v>0</v>
      </c>
      <c r="BK76" s="6">
        <v>0</v>
      </c>
      <c r="BL76" s="6">
        <v>0</v>
      </c>
      <c r="BM76" s="6">
        <v>1</v>
      </c>
      <c r="BN76" s="6">
        <v>0</v>
      </c>
      <c r="BP76" s="6">
        <v>0</v>
      </c>
      <c r="BQ76" s="6">
        <v>0</v>
      </c>
      <c r="BR76" s="6">
        <v>0</v>
      </c>
      <c r="BS76" s="6">
        <v>1</v>
      </c>
      <c r="BW76" s="6">
        <f t="shared" si="3"/>
        <v>7</v>
      </c>
      <c r="BX76" s="3">
        <v>1</v>
      </c>
      <c r="CB76" s="3">
        <f t="shared" si="4"/>
        <v>7</v>
      </c>
      <c r="CC76" s="3">
        <v>1</v>
      </c>
    </row>
    <row r="77" spans="2:81" ht="24" customHeight="1" x14ac:dyDescent="0.25">
      <c r="B77" s="6">
        <v>61215</v>
      </c>
      <c r="D77" s="10" t="s">
        <v>348</v>
      </c>
      <c r="E77" s="16">
        <v>18946429</v>
      </c>
      <c r="F77" s="17" t="s">
        <v>349</v>
      </c>
      <c r="G77" s="9" t="s">
        <v>348</v>
      </c>
      <c r="H77" s="6" t="s">
        <v>4</v>
      </c>
      <c r="I77" s="6" t="s">
        <v>4</v>
      </c>
      <c r="J77" s="6" t="s">
        <v>4</v>
      </c>
      <c r="K77" s="6" t="s">
        <v>3</v>
      </c>
      <c r="L77" s="6" t="s">
        <v>3</v>
      </c>
      <c r="M77" s="6" t="s">
        <v>3</v>
      </c>
      <c r="N77" s="6" t="s">
        <v>4</v>
      </c>
      <c r="O77" s="32">
        <v>1</v>
      </c>
      <c r="R77" s="32">
        <v>1</v>
      </c>
      <c r="S77" t="s">
        <v>642</v>
      </c>
      <c r="T77" t="s">
        <v>642</v>
      </c>
      <c r="U77" t="s">
        <v>642</v>
      </c>
      <c r="V77" t="s">
        <v>642</v>
      </c>
      <c r="W77" t="s">
        <v>642</v>
      </c>
      <c r="X77" t="s">
        <v>642</v>
      </c>
      <c r="Y77" t="s">
        <v>642</v>
      </c>
      <c r="Z77" s="6">
        <v>0</v>
      </c>
      <c r="AA77" s="6">
        <v>0</v>
      </c>
      <c r="AB77" s="6">
        <v>1</v>
      </c>
      <c r="AC77" s="20">
        <v>0</v>
      </c>
      <c r="AD77" s="6">
        <v>0</v>
      </c>
      <c r="AF77" s="10" t="s">
        <v>348</v>
      </c>
      <c r="AG77" t="s">
        <v>642</v>
      </c>
      <c r="AH77" s="77"/>
      <c r="AI77" s="10">
        <v>1</v>
      </c>
      <c r="AJ77" s="6">
        <v>0</v>
      </c>
      <c r="AM77" s="6">
        <v>0</v>
      </c>
      <c r="AN77" s="6">
        <v>0</v>
      </c>
      <c r="AO77" s="6">
        <v>1</v>
      </c>
      <c r="AQ77" s="6">
        <v>0</v>
      </c>
      <c r="AR77" s="6">
        <v>0</v>
      </c>
      <c r="AS77" s="6">
        <v>0</v>
      </c>
      <c r="AT77" s="6">
        <v>1</v>
      </c>
      <c r="AV77" s="6">
        <v>0</v>
      </c>
      <c r="AW77" s="6">
        <v>0</v>
      </c>
      <c r="AX77" s="6">
        <v>0</v>
      </c>
      <c r="AY77" s="6">
        <v>1</v>
      </c>
      <c r="BA77" s="6">
        <v>0</v>
      </c>
      <c r="BB77" s="6">
        <v>0</v>
      </c>
      <c r="BC77" s="6">
        <v>1</v>
      </c>
      <c r="BD77" s="6">
        <v>0</v>
      </c>
      <c r="BF77" s="6">
        <v>0</v>
      </c>
      <c r="BG77" s="6">
        <v>0</v>
      </c>
      <c r="BH77" s="6">
        <v>1</v>
      </c>
      <c r="BI77" s="6">
        <v>0</v>
      </c>
      <c r="BK77" s="6">
        <v>0</v>
      </c>
      <c r="BL77" s="6">
        <v>0</v>
      </c>
      <c r="BM77" s="6">
        <v>1</v>
      </c>
      <c r="BN77" s="6">
        <v>0</v>
      </c>
      <c r="BP77" s="6">
        <v>0</v>
      </c>
      <c r="BQ77" s="6">
        <v>0</v>
      </c>
      <c r="BR77" s="6">
        <v>0</v>
      </c>
      <c r="BS77" s="6">
        <v>1</v>
      </c>
      <c r="BW77" s="6">
        <f t="shared" si="3"/>
        <v>7</v>
      </c>
      <c r="BX77" s="3">
        <v>1</v>
      </c>
      <c r="CB77" s="3">
        <f t="shared" si="4"/>
        <v>7</v>
      </c>
      <c r="CC77" s="3">
        <v>1</v>
      </c>
    </row>
    <row r="78" spans="2:81" ht="33.75" customHeight="1" x14ac:dyDescent="0.25">
      <c r="B78" s="6">
        <v>61215</v>
      </c>
      <c r="D78" s="6" t="s">
        <v>350</v>
      </c>
      <c r="E78" s="16">
        <v>9390597</v>
      </c>
      <c r="F78" s="17" t="s">
        <v>351</v>
      </c>
      <c r="G78" s="3" t="s">
        <v>352</v>
      </c>
      <c r="H78" s="6" t="s">
        <v>3</v>
      </c>
      <c r="I78" s="6" t="s">
        <v>4</v>
      </c>
      <c r="J78" s="6" t="s">
        <v>3</v>
      </c>
      <c r="K78" s="6" t="s">
        <v>4</v>
      </c>
      <c r="L78" s="6" t="s">
        <v>3</v>
      </c>
      <c r="M78" s="6" t="s">
        <v>3</v>
      </c>
      <c r="N78" s="6" t="s">
        <v>4</v>
      </c>
      <c r="O78" s="32">
        <v>1</v>
      </c>
      <c r="R78" s="32">
        <v>1</v>
      </c>
      <c r="S78" t="s">
        <v>642</v>
      </c>
      <c r="T78" t="s">
        <v>642</v>
      </c>
      <c r="U78" t="s">
        <v>642</v>
      </c>
      <c r="V78" t="s">
        <v>642</v>
      </c>
      <c r="W78" t="s">
        <v>642</v>
      </c>
      <c r="X78" t="s">
        <v>642</v>
      </c>
      <c r="Y78" t="s">
        <v>642</v>
      </c>
      <c r="Z78" s="6">
        <v>0</v>
      </c>
      <c r="AA78" s="6">
        <v>0</v>
      </c>
      <c r="AB78" s="6">
        <v>0</v>
      </c>
      <c r="AC78" s="20">
        <v>1</v>
      </c>
      <c r="AD78" s="6">
        <v>0</v>
      </c>
      <c r="AF78" s="6" t="s">
        <v>350</v>
      </c>
      <c r="AG78" t="s">
        <v>642</v>
      </c>
      <c r="AH78" s="3"/>
      <c r="AI78" s="10">
        <v>1</v>
      </c>
      <c r="AJ78" s="6">
        <v>0</v>
      </c>
      <c r="AM78" s="6">
        <v>0</v>
      </c>
      <c r="AN78" s="6">
        <v>1</v>
      </c>
      <c r="AO78" s="6">
        <v>0</v>
      </c>
      <c r="AQ78" s="6">
        <v>0</v>
      </c>
      <c r="AR78" s="6">
        <v>0</v>
      </c>
      <c r="AS78" s="6">
        <v>0</v>
      </c>
      <c r="AT78" s="6">
        <v>1</v>
      </c>
      <c r="AV78" s="6">
        <v>0</v>
      </c>
      <c r="AW78" s="6">
        <v>0</v>
      </c>
      <c r="AX78" s="6">
        <v>1</v>
      </c>
      <c r="AY78" s="6">
        <v>0</v>
      </c>
      <c r="BA78" s="6">
        <v>0</v>
      </c>
      <c r="BB78" s="6">
        <v>0</v>
      </c>
      <c r="BC78" s="6">
        <v>0</v>
      </c>
      <c r="BD78" s="6">
        <v>1</v>
      </c>
      <c r="BF78" s="6">
        <v>0</v>
      </c>
      <c r="BG78" s="6">
        <v>0</v>
      </c>
      <c r="BH78" s="6">
        <v>1</v>
      </c>
      <c r="BI78" s="6">
        <v>0</v>
      </c>
      <c r="BK78" s="6">
        <v>0</v>
      </c>
      <c r="BL78" s="6">
        <v>0</v>
      </c>
      <c r="BM78" s="6">
        <v>1</v>
      </c>
      <c r="BN78" s="6">
        <v>0</v>
      </c>
      <c r="BP78" s="6">
        <v>0</v>
      </c>
      <c r="BQ78" s="6">
        <v>0</v>
      </c>
      <c r="BR78" s="6">
        <v>0</v>
      </c>
      <c r="BS78" s="6">
        <v>1</v>
      </c>
      <c r="BW78" s="6">
        <f t="shared" si="3"/>
        <v>7</v>
      </c>
      <c r="BX78" s="3">
        <v>1</v>
      </c>
      <c r="CB78" s="3">
        <f t="shared" si="4"/>
        <v>7</v>
      </c>
      <c r="CC78" s="3">
        <v>1</v>
      </c>
    </row>
    <row r="79" spans="2:81" ht="24" customHeight="1" x14ac:dyDescent="0.25">
      <c r="B79" s="6">
        <v>61215</v>
      </c>
      <c r="D79" s="10" t="s">
        <v>358</v>
      </c>
      <c r="E79" s="16">
        <v>19448234</v>
      </c>
      <c r="F79" s="17" t="s">
        <v>359</v>
      </c>
      <c r="G79" s="9" t="s">
        <v>358</v>
      </c>
      <c r="H79" s="6" t="s">
        <v>3</v>
      </c>
      <c r="I79" s="6" t="s">
        <v>3</v>
      </c>
      <c r="J79" s="6" t="s">
        <v>3</v>
      </c>
      <c r="K79" s="6" t="s">
        <v>4</v>
      </c>
      <c r="L79" s="6" t="s">
        <v>3</v>
      </c>
      <c r="M79" s="6" t="s">
        <v>3</v>
      </c>
      <c r="N79" s="6" t="s">
        <v>4</v>
      </c>
      <c r="O79" s="32">
        <v>1</v>
      </c>
      <c r="R79" s="32">
        <v>1</v>
      </c>
      <c r="S79" t="s">
        <v>642</v>
      </c>
      <c r="T79" t="s">
        <v>642</v>
      </c>
      <c r="U79" t="s">
        <v>642</v>
      </c>
      <c r="V79" t="s">
        <v>642</v>
      </c>
      <c r="W79" t="s">
        <v>642</v>
      </c>
      <c r="X79" t="s">
        <v>642</v>
      </c>
      <c r="Y79" t="s">
        <v>642</v>
      </c>
      <c r="Z79" s="6">
        <v>0</v>
      </c>
      <c r="AA79" s="6">
        <v>0</v>
      </c>
      <c r="AB79" s="6">
        <v>1</v>
      </c>
      <c r="AC79" s="20">
        <v>0</v>
      </c>
      <c r="AD79" s="6">
        <v>0</v>
      </c>
      <c r="AF79" s="10" t="s">
        <v>358</v>
      </c>
      <c r="AG79" t="s">
        <v>642</v>
      </c>
      <c r="AH79" s="21"/>
      <c r="AI79" s="10">
        <v>1</v>
      </c>
      <c r="AJ79" s="6">
        <v>1</v>
      </c>
      <c r="AM79" s="6">
        <v>0</v>
      </c>
      <c r="AN79" s="6">
        <v>1</v>
      </c>
      <c r="AO79" s="6">
        <v>0</v>
      </c>
      <c r="AQ79" s="6">
        <v>0</v>
      </c>
      <c r="AR79" s="6">
        <v>0</v>
      </c>
      <c r="AS79" s="6">
        <v>1</v>
      </c>
      <c r="AT79" s="6">
        <v>0</v>
      </c>
      <c r="AV79" s="6">
        <v>0</v>
      </c>
      <c r="AW79" s="6">
        <v>0</v>
      </c>
      <c r="AX79" s="6">
        <v>1</v>
      </c>
      <c r="AY79" s="6">
        <v>0</v>
      </c>
      <c r="BA79" s="6">
        <v>0</v>
      </c>
      <c r="BB79" s="6">
        <v>0</v>
      </c>
      <c r="BC79" s="6">
        <v>0</v>
      </c>
      <c r="BD79" s="6">
        <v>1</v>
      </c>
      <c r="BF79" s="6">
        <v>0</v>
      </c>
      <c r="BG79" s="6">
        <v>0</v>
      </c>
      <c r="BH79" s="6">
        <v>1</v>
      </c>
      <c r="BI79" s="6">
        <v>0</v>
      </c>
      <c r="BK79" s="6">
        <v>0</v>
      </c>
      <c r="BL79" s="6">
        <v>0</v>
      </c>
      <c r="BM79" s="6">
        <v>1</v>
      </c>
      <c r="BN79" s="6">
        <v>0</v>
      </c>
      <c r="BP79" s="6">
        <v>0</v>
      </c>
      <c r="BQ79" s="6">
        <v>0</v>
      </c>
      <c r="BR79" s="6">
        <v>0</v>
      </c>
      <c r="BS79" s="6">
        <v>1</v>
      </c>
      <c r="BW79" s="6">
        <f t="shared" si="3"/>
        <v>7</v>
      </c>
      <c r="BX79" s="3">
        <v>1</v>
      </c>
      <c r="CB79" s="3">
        <f t="shared" ref="CB79:CB107" si="5">SUM(AM79:BS79)</f>
        <v>7</v>
      </c>
      <c r="CC79" s="3">
        <v>1</v>
      </c>
    </row>
    <row r="80" spans="2:81" ht="24" customHeight="1" x14ac:dyDescent="0.25">
      <c r="B80" s="6">
        <v>61215</v>
      </c>
      <c r="D80" s="10" t="s">
        <v>362</v>
      </c>
      <c r="E80" s="16">
        <v>11533541</v>
      </c>
      <c r="F80" s="17" t="s">
        <v>363</v>
      </c>
      <c r="G80" s="9" t="s">
        <v>362</v>
      </c>
      <c r="H80" s="6" t="s">
        <v>4</v>
      </c>
      <c r="I80" s="6" t="s">
        <v>4</v>
      </c>
      <c r="J80" s="6" t="s">
        <v>4</v>
      </c>
      <c r="K80" s="6" t="s">
        <v>4</v>
      </c>
      <c r="L80" s="6" t="s">
        <v>3</v>
      </c>
      <c r="M80" s="6" t="s">
        <v>3</v>
      </c>
      <c r="N80" s="6" t="s">
        <v>4</v>
      </c>
      <c r="O80" s="32">
        <v>1</v>
      </c>
      <c r="R80" s="32">
        <v>1</v>
      </c>
      <c r="S80" t="s">
        <v>642</v>
      </c>
      <c r="T80" t="s">
        <v>642</v>
      </c>
      <c r="U80" t="s">
        <v>642</v>
      </c>
      <c r="V80" t="s">
        <v>642</v>
      </c>
      <c r="W80" t="s">
        <v>642</v>
      </c>
      <c r="X80" t="s">
        <v>642</v>
      </c>
      <c r="Y80" t="s">
        <v>642</v>
      </c>
      <c r="Z80" s="6">
        <v>0</v>
      </c>
      <c r="AA80" s="6">
        <v>0</v>
      </c>
      <c r="AB80" s="6">
        <v>1</v>
      </c>
      <c r="AC80" s="20">
        <v>0</v>
      </c>
      <c r="AD80" s="6">
        <v>0</v>
      </c>
      <c r="AF80" s="10" t="s">
        <v>362</v>
      </c>
      <c r="AG80" t="s">
        <v>642</v>
      </c>
      <c r="AH80" s="21"/>
      <c r="AI80" s="10">
        <v>1</v>
      </c>
      <c r="AJ80" s="6">
        <v>1</v>
      </c>
      <c r="AK80" s="80" t="s">
        <v>364</v>
      </c>
      <c r="AM80" s="6">
        <v>0</v>
      </c>
      <c r="AN80" s="6">
        <v>0</v>
      </c>
      <c r="AO80" s="6">
        <v>1</v>
      </c>
      <c r="AQ80" s="6">
        <v>0</v>
      </c>
      <c r="AR80" s="6">
        <v>0</v>
      </c>
      <c r="AS80" s="6">
        <v>0</v>
      </c>
      <c r="AT80" s="6">
        <v>1</v>
      </c>
      <c r="AV80" s="6">
        <v>0</v>
      </c>
      <c r="AW80" s="6">
        <v>0</v>
      </c>
      <c r="AX80" s="6">
        <v>0</v>
      </c>
      <c r="AY80" s="6">
        <v>1</v>
      </c>
      <c r="BA80" s="6">
        <v>0</v>
      </c>
      <c r="BB80" s="6">
        <v>0</v>
      </c>
      <c r="BC80" s="6">
        <v>0</v>
      </c>
      <c r="BD80" s="6">
        <v>1</v>
      </c>
      <c r="BF80" s="6">
        <v>0</v>
      </c>
      <c r="BG80" s="6">
        <v>0</v>
      </c>
      <c r="BH80" s="6">
        <v>1</v>
      </c>
      <c r="BI80" s="6">
        <v>0</v>
      </c>
      <c r="BK80" s="6">
        <v>0</v>
      </c>
      <c r="BL80" s="6">
        <v>0</v>
      </c>
      <c r="BM80" s="6">
        <v>1</v>
      </c>
      <c r="BN80" s="6">
        <v>0</v>
      </c>
      <c r="BP80" s="6">
        <v>0</v>
      </c>
      <c r="BQ80" s="6">
        <v>0</v>
      </c>
      <c r="BR80" s="18">
        <v>0</v>
      </c>
      <c r="BS80" s="18">
        <v>1</v>
      </c>
      <c r="BT80" s="18"/>
      <c r="BU80" s="18"/>
      <c r="BV80" s="18"/>
      <c r="BW80" s="6">
        <f t="shared" si="3"/>
        <v>7</v>
      </c>
      <c r="BX80" s="3">
        <v>1</v>
      </c>
      <c r="BY80" s="31" t="s">
        <v>365</v>
      </c>
      <c r="CB80" s="3">
        <f t="shared" si="5"/>
        <v>7</v>
      </c>
      <c r="CC80" s="3">
        <v>1</v>
      </c>
    </row>
    <row r="81" spans="2:81" ht="24" customHeight="1" x14ac:dyDescent="0.25">
      <c r="B81" s="6">
        <v>61215</v>
      </c>
      <c r="D81" s="10" t="s">
        <v>366</v>
      </c>
      <c r="E81" s="16">
        <v>1628635</v>
      </c>
      <c r="F81" s="17" t="s">
        <v>367</v>
      </c>
      <c r="G81" s="9" t="s">
        <v>366</v>
      </c>
      <c r="H81" s="6" t="s">
        <v>4</v>
      </c>
      <c r="I81" s="7" t="s">
        <v>4</v>
      </c>
      <c r="J81" s="6" t="s">
        <v>3</v>
      </c>
      <c r="K81" s="6" t="s">
        <v>4</v>
      </c>
      <c r="L81" s="6" t="s">
        <v>3</v>
      </c>
      <c r="M81" s="6" t="s">
        <v>3</v>
      </c>
      <c r="N81" s="6" t="s">
        <v>4</v>
      </c>
      <c r="O81" s="32">
        <v>1</v>
      </c>
      <c r="R81" s="32">
        <v>1</v>
      </c>
      <c r="S81" t="s">
        <v>642</v>
      </c>
      <c r="T81" t="s">
        <v>642</v>
      </c>
      <c r="U81" t="s">
        <v>642</v>
      </c>
      <c r="V81" t="s">
        <v>642</v>
      </c>
      <c r="W81" t="s">
        <v>642</v>
      </c>
      <c r="X81" t="s">
        <v>642</v>
      </c>
      <c r="Y81" t="s">
        <v>642</v>
      </c>
      <c r="Z81" s="6">
        <v>0</v>
      </c>
      <c r="AA81" s="6">
        <v>0</v>
      </c>
      <c r="AB81" s="6">
        <v>0</v>
      </c>
      <c r="AC81" s="20">
        <v>1</v>
      </c>
      <c r="AD81" s="6">
        <v>0</v>
      </c>
      <c r="AE81" s="3" t="s">
        <v>368</v>
      </c>
      <c r="AF81" s="10" t="s">
        <v>369</v>
      </c>
      <c r="AG81" t="s">
        <v>642</v>
      </c>
      <c r="AI81" s="10">
        <v>1</v>
      </c>
      <c r="AJ81" s="6">
        <v>0</v>
      </c>
      <c r="AM81" s="6">
        <v>0</v>
      </c>
      <c r="AN81" s="6">
        <v>0</v>
      </c>
      <c r="AO81" s="6">
        <v>1</v>
      </c>
      <c r="AQ81" s="6">
        <v>0</v>
      </c>
      <c r="AR81" s="6">
        <v>0</v>
      </c>
      <c r="AS81" s="6">
        <v>0</v>
      </c>
      <c r="AT81" s="6">
        <v>1</v>
      </c>
      <c r="AV81" s="6">
        <v>0</v>
      </c>
      <c r="AW81" s="6">
        <v>0</v>
      </c>
      <c r="AX81" s="6">
        <v>1</v>
      </c>
      <c r="AY81" s="6">
        <v>0</v>
      </c>
      <c r="BA81" s="6">
        <v>0</v>
      </c>
      <c r="BB81" s="6">
        <v>0</v>
      </c>
      <c r="BC81" s="6">
        <v>0</v>
      </c>
      <c r="BD81" s="6">
        <v>1</v>
      </c>
      <c r="BF81" s="6">
        <v>0</v>
      </c>
      <c r="BG81" s="6">
        <v>0</v>
      </c>
      <c r="BH81" s="6">
        <v>1</v>
      </c>
      <c r="BI81" s="6">
        <v>0</v>
      </c>
      <c r="BK81" s="6">
        <v>0</v>
      </c>
      <c r="BL81" s="6">
        <v>0</v>
      </c>
      <c r="BM81" s="6">
        <v>1</v>
      </c>
      <c r="BN81" s="6">
        <v>0</v>
      </c>
      <c r="BP81" s="6">
        <v>0</v>
      </c>
      <c r="BQ81" s="6">
        <v>0</v>
      </c>
      <c r="BR81" s="6">
        <v>0</v>
      </c>
      <c r="BS81" s="6">
        <v>1</v>
      </c>
      <c r="BW81" s="6">
        <f t="shared" si="3"/>
        <v>7</v>
      </c>
      <c r="BX81" s="3">
        <v>1</v>
      </c>
      <c r="CB81" s="3">
        <f t="shared" si="5"/>
        <v>7</v>
      </c>
      <c r="CC81" s="3">
        <v>1</v>
      </c>
    </row>
    <row r="82" spans="2:81" ht="24" customHeight="1" x14ac:dyDescent="0.25">
      <c r="B82" s="6">
        <v>61215</v>
      </c>
      <c r="D82" s="15" t="s">
        <v>370</v>
      </c>
      <c r="E82" s="16" t="s">
        <v>371</v>
      </c>
      <c r="F82" s="17" t="s">
        <v>372</v>
      </c>
      <c r="G82" s="9" t="s">
        <v>370</v>
      </c>
      <c r="H82" s="6" t="s">
        <v>4</v>
      </c>
      <c r="I82" s="7" t="s">
        <v>4</v>
      </c>
      <c r="J82" s="6" t="s">
        <v>2</v>
      </c>
      <c r="K82" s="6" t="s">
        <v>4</v>
      </c>
      <c r="L82" s="6" t="s">
        <v>3</v>
      </c>
      <c r="M82" s="6" t="s">
        <v>3</v>
      </c>
      <c r="N82" s="6" t="s">
        <v>4</v>
      </c>
      <c r="O82" s="32">
        <v>1</v>
      </c>
      <c r="R82" s="32">
        <v>1</v>
      </c>
      <c r="S82" t="s">
        <v>642</v>
      </c>
      <c r="T82" t="s">
        <v>642</v>
      </c>
      <c r="U82" t="s">
        <v>642</v>
      </c>
      <c r="V82" t="s">
        <v>642</v>
      </c>
      <c r="W82" t="s">
        <v>642</v>
      </c>
      <c r="X82" t="s">
        <v>642</v>
      </c>
      <c r="Y82" t="s">
        <v>642</v>
      </c>
      <c r="Z82" s="6">
        <v>0</v>
      </c>
      <c r="AA82" s="6">
        <v>0</v>
      </c>
      <c r="AB82" s="6">
        <v>1</v>
      </c>
      <c r="AC82" s="20">
        <v>0</v>
      </c>
      <c r="AD82" s="6">
        <v>0</v>
      </c>
      <c r="AF82" s="10" t="s">
        <v>370</v>
      </c>
      <c r="AG82" t="s">
        <v>642</v>
      </c>
      <c r="AI82" s="10">
        <v>0</v>
      </c>
      <c r="AJ82" s="6">
        <v>0</v>
      </c>
      <c r="AM82" s="6">
        <v>0</v>
      </c>
      <c r="AN82" s="6">
        <v>0</v>
      </c>
      <c r="AO82" s="6">
        <v>1</v>
      </c>
      <c r="AQ82" s="6">
        <v>0</v>
      </c>
      <c r="AR82" s="6">
        <v>0</v>
      </c>
      <c r="AS82" s="6">
        <v>0</v>
      </c>
      <c r="AT82" s="6">
        <v>1</v>
      </c>
      <c r="AV82" s="6">
        <v>0</v>
      </c>
      <c r="AW82" s="6">
        <v>1</v>
      </c>
      <c r="AX82" s="6">
        <v>0</v>
      </c>
      <c r="AY82" s="6">
        <v>0</v>
      </c>
      <c r="BA82" s="6">
        <v>0</v>
      </c>
      <c r="BB82" s="6">
        <v>0</v>
      </c>
      <c r="BC82" s="6">
        <v>0</v>
      </c>
      <c r="BD82" s="6">
        <v>1</v>
      </c>
      <c r="BF82" s="6">
        <v>0</v>
      </c>
      <c r="BG82" s="6">
        <v>0</v>
      </c>
      <c r="BH82" s="6">
        <v>1</v>
      </c>
      <c r="BI82" s="6">
        <v>0</v>
      </c>
      <c r="BK82" s="6">
        <v>0</v>
      </c>
      <c r="BL82" s="6">
        <v>0</v>
      </c>
      <c r="BM82" s="6">
        <v>1</v>
      </c>
      <c r="BN82" s="6">
        <v>0</v>
      </c>
      <c r="BP82" s="6">
        <v>0</v>
      </c>
      <c r="BQ82" s="6">
        <v>0</v>
      </c>
      <c r="BR82" s="6">
        <v>0</v>
      </c>
      <c r="BS82" s="6">
        <v>1</v>
      </c>
      <c r="BW82" s="6">
        <f t="shared" si="3"/>
        <v>7</v>
      </c>
      <c r="BX82" s="3">
        <v>1</v>
      </c>
      <c r="CB82" s="3">
        <f t="shared" si="5"/>
        <v>7</v>
      </c>
      <c r="CC82" s="3">
        <v>1</v>
      </c>
    </row>
    <row r="83" spans="2:81" ht="24" customHeight="1" x14ac:dyDescent="0.25">
      <c r="B83" s="6">
        <v>61215</v>
      </c>
      <c r="D83" s="10" t="s">
        <v>377</v>
      </c>
      <c r="E83" s="16">
        <v>12803261</v>
      </c>
      <c r="F83" s="17" t="s">
        <v>378</v>
      </c>
      <c r="G83" s="9" t="s">
        <v>377</v>
      </c>
      <c r="H83" s="6" t="s">
        <v>3</v>
      </c>
      <c r="I83" s="6" t="s">
        <v>4</v>
      </c>
      <c r="J83" s="6" t="s">
        <v>4</v>
      </c>
      <c r="K83" s="6" t="s">
        <v>4</v>
      </c>
      <c r="L83" s="6" t="s">
        <v>3</v>
      </c>
      <c r="M83" s="6" t="s">
        <v>3</v>
      </c>
      <c r="N83" s="6" t="s">
        <v>4</v>
      </c>
      <c r="O83" s="32">
        <v>1</v>
      </c>
      <c r="R83" s="32">
        <v>1</v>
      </c>
      <c r="S83" t="s">
        <v>642</v>
      </c>
      <c r="T83" t="s">
        <v>642</v>
      </c>
      <c r="U83" t="s">
        <v>642</v>
      </c>
      <c r="V83" t="s">
        <v>642</v>
      </c>
      <c r="W83" t="s">
        <v>642</v>
      </c>
      <c r="X83" t="s">
        <v>642</v>
      </c>
      <c r="Y83" t="s">
        <v>642</v>
      </c>
      <c r="Z83" s="6">
        <v>0</v>
      </c>
      <c r="AA83" s="6">
        <v>0</v>
      </c>
      <c r="AB83" s="6">
        <v>1</v>
      </c>
      <c r="AC83" s="20">
        <v>0</v>
      </c>
      <c r="AD83" s="6">
        <v>0</v>
      </c>
      <c r="AE83" s="6" t="s">
        <v>379</v>
      </c>
      <c r="AF83" s="10" t="s">
        <v>377</v>
      </c>
      <c r="AG83" t="s">
        <v>642</v>
      </c>
      <c r="AH83" s="21"/>
      <c r="AI83" s="10">
        <v>1</v>
      </c>
      <c r="AJ83" s="6">
        <v>1</v>
      </c>
      <c r="AM83" s="6">
        <v>0</v>
      </c>
      <c r="AN83" s="6">
        <v>1</v>
      </c>
      <c r="AO83" s="6">
        <v>0</v>
      </c>
      <c r="AQ83" s="6">
        <v>0</v>
      </c>
      <c r="AR83" s="6">
        <v>0</v>
      </c>
      <c r="AS83" s="6">
        <v>0</v>
      </c>
      <c r="AT83" s="6">
        <v>1</v>
      </c>
      <c r="AV83" s="6">
        <v>0</v>
      </c>
      <c r="AW83" s="6">
        <v>0</v>
      </c>
      <c r="AX83" s="6">
        <v>0</v>
      </c>
      <c r="AY83" s="6">
        <v>1</v>
      </c>
      <c r="BA83" s="6">
        <v>0</v>
      </c>
      <c r="BB83" s="6">
        <v>0</v>
      </c>
      <c r="BC83" s="6">
        <v>0</v>
      </c>
      <c r="BD83" s="6">
        <v>1</v>
      </c>
      <c r="BF83" s="6">
        <v>0</v>
      </c>
      <c r="BG83" s="6">
        <v>0</v>
      </c>
      <c r="BH83" s="6">
        <v>1</v>
      </c>
      <c r="BI83" s="6">
        <v>0</v>
      </c>
      <c r="BK83" s="6">
        <v>0</v>
      </c>
      <c r="BL83" s="6">
        <v>0</v>
      </c>
      <c r="BM83" s="6">
        <v>1</v>
      </c>
      <c r="BN83" s="6">
        <v>0</v>
      </c>
      <c r="BP83" s="6">
        <v>0</v>
      </c>
      <c r="BQ83" s="6">
        <v>0</v>
      </c>
      <c r="BR83" s="6">
        <v>0</v>
      </c>
      <c r="BS83" s="6">
        <v>1</v>
      </c>
      <c r="BW83" s="6">
        <f t="shared" si="3"/>
        <v>7</v>
      </c>
      <c r="BX83" s="3">
        <v>1</v>
      </c>
      <c r="CB83" s="3">
        <f t="shared" si="5"/>
        <v>7</v>
      </c>
      <c r="CC83" s="3">
        <v>1</v>
      </c>
    </row>
    <row r="84" spans="2:81" ht="24" customHeight="1" x14ac:dyDescent="0.25">
      <c r="B84" s="6">
        <v>61215</v>
      </c>
      <c r="D84" s="10" t="s">
        <v>384</v>
      </c>
      <c r="E84" s="16">
        <v>10919417</v>
      </c>
      <c r="F84" s="17" t="s">
        <v>385</v>
      </c>
      <c r="G84" s="9" t="s">
        <v>384</v>
      </c>
      <c r="H84" s="6" t="s">
        <v>3</v>
      </c>
      <c r="I84" s="6" t="s">
        <v>4</v>
      </c>
      <c r="J84" s="6" t="s">
        <v>2</v>
      </c>
      <c r="K84" s="6" t="s">
        <v>103</v>
      </c>
      <c r="L84" s="6" t="s">
        <v>3</v>
      </c>
      <c r="M84" s="6" t="s">
        <v>3</v>
      </c>
      <c r="N84" s="6" t="s">
        <v>4</v>
      </c>
      <c r="O84" s="32">
        <v>1</v>
      </c>
      <c r="R84" s="32">
        <v>1</v>
      </c>
      <c r="S84" t="s">
        <v>642</v>
      </c>
      <c r="T84" t="s">
        <v>642</v>
      </c>
      <c r="U84" t="s">
        <v>642</v>
      </c>
      <c r="V84" t="s">
        <v>642</v>
      </c>
      <c r="W84" t="s">
        <v>642</v>
      </c>
      <c r="X84" t="s">
        <v>642</v>
      </c>
      <c r="Y84" t="s">
        <v>642</v>
      </c>
      <c r="Z84" s="6">
        <v>0</v>
      </c>
      <c r="AA84" s="6">
        <v>0</v>
      </c>
      <c r="AB84" s="6">
        <v>0</v>
      </c>
      <c r="AC84" s="20">
        <v>1</v>
      </c>
      <c r="AD84" s="6">
        <v>0</v>
      </c>
      <c r="AF84" s="10" t="s">
        <v>384</v>
      </c>
      <c r="AG84" t="s">
        <v>642</v>
      </c>
      <c r="AH84" s="3"/>
      <c r="AI84" s="10">
        <v>1</v>
      </c>
      <c r="AJ84" s="6">
        <v>1</v>
      </c>
      <c r="AM84" s="6">
        <v>0</v>
      </c>
      <c r="AN84" s="6">
        <v>1</v>
      </c>
      <c r="AO84" s="6">
        <v>0</v>
      </c>
      <c r="AQ84" s="6">
        <v>0</v>
      </c>
      <c r="AR84" s="6">
        <v>0</v>
      </c>
      <c r="AS84" s="6">
        <v>0</v>
      </c>
      <c r="AT84" s="6">
        <v>1</v>
      </c>
      <c r="AV84" s="6">
        <v>0</v>
      </c>
      <c r="AW84" s="6">
        <v>1</v>
      </c>
      <c r="AX84" s="6">
        <v>0</v>
      </c>
      <c r="AY84" s="6">
        <v>0</v>
      </c>
      <c r="BA84" s="6">
        <v>0</v>
      </c>
      <c r="BB84" s="6">
        <v>0</v>
      </c>
      <c r="BC84" s="6">
        <v>0</v>
      </c>
      <c r="BD84" s="6">
        <v>1</v>
      </c>
      <c r="BF84" s="6">
        <v>0</v>
      </c>
      <c r="BG84" s="6">
        <v>0</v>
      </c>
      <c r="BH84" s="6">
        <v>1</v>
      </c>
      <c r="BI84" s="6">
        <v>0</v>
      </c>
      <c r="BK84" s="6">
        <v>0</v>
      </c>
      <c r="BL84" s="6">
        <v>0</v>
      </c>
      <c r="BM84" s="6">
        <v>1</v>
      </c>
      <c r="BN84" s="6">
        <v>0</v>
      </c>
      <c r="BP84" s="6">
        <v>0</v>
      </c>
      <c r="BQ84" s="6">
        <v>0</v>
      </c>
      <c r="BR84" s="6">
        <v>0</v>
      </c>
      <c r="BS84" s="6">
        <v>1</v>
      </c>
      <c r="BW84" s="6">
        <f t="shared" si="3"/>
        <v>7</v>
      </c>
      <c r="BX84" s="3">
        <v>1</v>
      </c>
      <c r="CB84" s="3">
        <f t="shared" si="5"/>
        <v>7</v>
      </c>
      <c r="CC84" s="3">
        <v>1</v>
      </c>
    </row>
    <row r="85" spans="2:81" ht="24" customHeight="1" x14ac:dyDescent="0.25">
      <c r="B85" s="6">
        <v>61215</v>
      </c>
      <c r="D85" s="10" t="s">
        <v>386</v>
      </c>
      <c r="E85" s="16">
        <v>15836686</v>
      </c>
      <c r="F85" s="17" t="s">
        <v>387</v>
      </c>
      <c r="G85" s="9" t="s">
        <v>386</v>
      </c>
      <c r="H85" s="6" t="s">
        <v>4</v>
      </c>
      <c r="I85" s="6" t="s">
        <v>4</v>
      </c>
      <c r="J85" s="6" t="s">
        <v>2</v>
      </c>
      <c r="K85" s="6" t="s">
        <v>3</v>
      </c>
      <c r="L85" s="6" t="s">
        <v>3</v>
      </c>
      <c r="M85" s="6" t="s">
        <v>3</v>
      </c>
      <c r="N85" s="6" t="s">
        <v>4</v>
      </c>
      <c r="O85" s="32">
        <v>1</v>
      </c>
      <c r="R85" s="32">
        <v>1</v>
      </c>
      <c r="S85" t="s">
        <v>642</v>
      </c>
      <c r="T85" t="s">
        <v>642</v>
      </c>
      <c r="U85" t="s">
        <v>642</v>
      </c>
      <c r="V85" t="s">
        <v>642</v>
      </c>
      <c r="W85" t="s">
        <v>642</v>
      </c>
      <c r="X85" t="s">
        <v>642</v>
      </c>
      <c r="Y85" t="s">
        <v>642</v>
      </c>
      <c r="Z85" s="6">
        <v>0</v>
      </c>
      <c r="AA85" s="6">
        <v>0</v>
      </c>
      <c r="AB85" s="6">
        <v>0</v>
      </c>
      <c r="AC85" s="20">
        <v>1</v>
      </c>
      <c r="AD85" s="6">
        <v>0</v>
      </c>
      <c r="AF85" s="10" t="s">
        <v>386</v>
      </c>
      <c r="AG85" t="s">
        <v>642</v>
      </c>
      <c r="AH85" s="3"/>
      <c r="AI85" s="10">
        <v>0</v>
      </c>
      <c r="AJ85" s="6">
        <v>0</v>
      </c>
      <c r="AM85" s="6">
        <v>0</v>
      </c>
      <c r="AN85" s="6">
        <v>0</v>
      </c>
      <c r="AO85" s="6">
        <v>1</v>
      </c>
      <c r="AQ85" s="6">
        <v>0</v>
      </c>
      <c r="AR85" s="6">
        <v>0</v>
      </c>
      <c r="AS85" s="6">
        <v>0</v>
      </c>
      <c r="AT85" s="6">
        <v>1</v>
      </c>
      <c r="AV85" s="6">
        <v>0</v>
      </c>
      <c r="AW85" s="6">
        <v>1</v>
      </c>
      <c r="AX85" s="6">
        <v>0</v>
      </c>
      <c r="AY85" s="6">
        <v>0</v>
      </c>
      <c r="BA85" s="6">
        <v>0</v>
      </c>
      <c r="BB85" s="6">
        <v>0</v>
      </c>
      <c r="BC85" s="6">
        <v>1</v>
      </c>
      <c r="BD85" s="6">
        <v>0</v>
      </c>
      <c r="BF85" s="6">
        <v>0</v>
      </c>
      <c r="BG85" s="6">
        <v>0</v>
      </c>
      <c r="BH85" s="6">
        <v>1</v>
      </c>
      <c r="BI85" s="6">
        <v>0</v>
      </c>
      <c r="BK85" s="6">
        <v>0</v>
      </c>
      <c r="BL85" s="6">
        <v>0</v>
      </c>
      <c r="BM85" s="6">
        <v>1</v>
      </c>
      <c r="BN85" s="6">
        <v>0</v>
      </c>
      <c r="BP85" s="6">
        <v>0</v>
      </c>
      <c r="BQ85" s="6">
        <v>0</v>
      </c>
      <c r="BR85" s="6">
        <v>0</v>
      </c>
      <c r="BS85" s="6">
        <v>1</v>
      </c>
      <c r="BW85" s="6">
        <f t="shared" si="3"/>
        <v>7</v>
      </c>
      <c r="BX85" s="3">
        <v>1</v>
      </c>
      <c r="CB85" s="3">
        <f t="shared" si="5"/>
        <v>7</v>
      </c>
      <c r="CC85" s="3">
        <v>1</v>
      </c>
    </row>
    <row r="86" spans="2:81" ht="24" customHeight="1" x14ac:dyDescent="0.25">
      <c r="B86" s="6">
        <v>61215</v>
      </c>
      <c r="D86" s="10" t="s">
        <v>391</v>
      </c>
      <c r="E86" s="16" t="s">
        <v>392</v>
      </c>
      <c r="F86" s="17" t="s">
        <v>393</v>
      </c>
      <c r="G86" s="9" t="s">
        <v>391</v>
      </c>
      <c r="H86" s="6" t="s">
        <v>2</v>
      </c>
      <c r="I86" s="6" t="s">
        <v>4</v>
      </c>
      <c r="J86" s="6" t="s">
        <v>4</v>
      </c>
      <c r="K86" s="6" t="s">
        <v>3</v>
      </c>
      <c r="L86" s="6" t="s">
        <v>3</v>
      </c>
      <c r="M86" s="6" t="s">
        <v>3</v>
      </c>
      <c r="N86" s="6" t="s">
        <v>4</v>
      </c>
      <c r="O86" s="32">
        <v>1</v>
      </c>
      <c r="R86" s="32">
        <v>1</v>
      </c>
      <c r="S86" t="s">
        <v>642</v>
      </c>
      <c r="T86" t="s">
        <v>642</v>
      </c>
      <c r="U86" t="s">
        <v>642</v>
      </c>
      <c r="V86" t="s">
        <v>642</v>
      </c>
      <c r="W86" t="s">
        <v>642</v>
      </c>
      <c r="X86" t="s">
        <v>642</v>
      </c>
      <c r="Y86" t="s">
        <v>642</v>
      </c>
      <c r="Z86" s="6">
        <v>0</v>
      </c>
      <c r="AA86" s="6">
        <v>1</v>
      </c>
      <c r="AB86" s="6">
        <v>1</v>
      </c>
      <c r="AC86" s="20">
        <v>0</v>
      </c>
      <c r="AD86" s="6">
        <v>0</v>
      </c>
      <c r="AF86" s="10" t="s">
        <v>391</v>
      </c>
      <c r="AG86" t="s">
        <v>642</v>
      </c>
      <c r="AH86" s="21"/>
      <c r="AI86" s="10">
        <v>1</v>
      </c>
      <c r="AJ86" s="6">
        <v>1</v>
      </c>
      <c r="AM86" s="6">
        <v>1</v>
      </c>
      <c r="AN86" s="6">
        <v>0</v>
      </c>
      <c r="AO86" s="6">
        <v>0</v>
      </c>
      <c r="AQ86" s="6">
        <v>0</v>
      </c>
      <c r="AR86" s="6">
        <v>0</v>
      </c>
      <c r="AS86" s="6">
        <v>0</v>
      </c>
      <c r="AT86" s="6">
        <v>1</v>
      </c>
      <c r="AV86" s="6">
        <v>0</v>
      </c>
      <c r="AW86" s="6">
        <v>0</v>
      </c>
      <c r="AX86" s="6">
        <v>0</v>
      </c>
      <c r="AY86" s="6">
        <v>1</v>
      </c>
      <c r="BA86" s="6">
        <v>0</v>
      </c>
      <c r="BB86" s="6">
        <v>0</v>
      </c>
      <c r="BC86" s="6">
        <v>1</v>
      </c>
      <c r="BD86" s="6">
        <v>0</v>
      </c>
      <c r="BF86" s="6">
        <v>0</v>
      </c>
      <c r="BG86" s="6">
        <v>0</v>
      </c>
      <c r="BH86" s="6">
        <v>1</v>
      </c>
      <c r="BI86" s="6">
        <v>0</v>
      </c>
      <c r="BK86" s="6">
        <v>0</v>
      </c>
      <c r="BL86" s="6">
        <v>0</v>
      </c>
      <c r="BM86" s="6">
        <v>1</v>
      </c>
      <c r="BN86" s="6">
        <v>0</v>
      </c>
      <c r="BP86" s="6">
        <v>0</v>
      </c>
      <c r="BQ86" s="6">
        <v>0</v>
      </c>
      <c r="BR86" s="6">
        <v>0</v>
      </c>
      <c r="BS86" s="6">
        <v>1</v>
      </c>
      <c r="BW86" s="6">
        <f t="shared" si="3"/>
        <v>7</v>
      </c>
      <c r="BX86" s="3">
        <v>1</v>
      </c>
      <c r="CB86" s="3">
        <f t="shared" si="5"/>
        <v>7</v>
      </c>
      <c r="CC86" s="3">
        <v>1</v>
      </c>
    </row>
    <row r="87" spans="2:81" ht="24" customHeight="1" x14ac:dyDescent="0.25">
      <c r="B87" s="6">
        <v>61215</v>
      </c>
      <c r="D87" s="10" t="s">
        <v>394</v>
      </c>
      <c r="E87" s="16">
        <v>8988819</v>
      </c>
      <c r="F87" s="17" t="s">
        <v>395</v>
      </c>
      <c r="G87" s="9" t="s">
        <v>394</v>
      </c>
      <c r="H87" s="6" t="s">
        <v>4</v>
      </c>
      <c r="I87" s="6" t="s">
        <v>4</v>
      </c>
      <c r="J87" s="6" t="s">
        <v>3</v>
      </c>
      <c r="K87" s="6" t="s">
        <v>4</v>
      </c>
      <c r="L87" s="6" t="s">
        <v>3</v>
      </c>
      <c r="M87" s="6" t="s">
        <v>3</v>
      </c>
      <c r="N87" s="6" t="s">
        <v>4</v>
      </c>
      <c r="O87" s="32">
        <v>1</v>
      </c>
      <c r="R87" s="32">
        <v>1</v>
      </c>
      <c r="S87" t="s">
        <v>642</v>
      </c>
      <c r="T87" t="s">
        <v>642</v>
      </c>
      <c r="U87" t="s">
        <v>642</v>
      </c>
      <c r="V87" t="s">
        <v>642</v>
      </c>
      <c r="W87" t="s">
        <v>642</v>
      </c>
      <c r="X87" t="s">
        <v>642</v>
      </c>
      <c r="Y87" t="s">
        <v>642</v>
      </c>
      <c r="Z87" s="6">
        <v>0</v>
      </c>
      <c r="AA87" s="6">
        <v>0</v>
      </c>
      <c r="AB87" s="6">
        <v>1</v>
      </c>
      <c r="AC87" s="20">
        <v>0</v>
      </c>
      <c r="AD87" s="6">
        <v>0</v>
      </c>
      <c r="AF87" s="10" t="s">
        <v>394</v>
      </c>
      <c r="AG87" t="s">
        <v>642</v>
      </c>
      <c r="AH87" s="3"/>
      <c r="AI87" s="10">
        <v>0</v>
      </c>
      <c r="AJ87" s="6">
        <v>0</v>
      </c>
      <c r="AM87" s="6">
        <v>0</v>
      </c>
      <c r="AN87" s="6">
        <v>0</v>
      </c>
      <c r="AO87" s="6">
        <v>1</v>
      </c>
      <c r="AQ87" s="6">
        <v>0</v>
      </c>
      <c r="AR87" s="6">
        <v>0</v>
      </c>
      <c r="AS87" s="6">
        <v>0</v>
      </c>
      <c r="AT87" s="6">
        <v>1</v>
      </c>
      <c r="AV87" s="6">
        <v>0</v>
      </c>
      <c r="AW87" s="6">
        <v>0</v>
      </c>
      <c r="AX87" s="6">
        <v>1</v>
      </c>
      <c r="AY87" s="6">
        <v>0</v>
      </c>
      <c r="BA87" s="6">
        <v>0</v>
      </c>
      <c r="BB87" s="6">
        <v>0</v>
      </c>
      <c r="BC87" s="6">
        <v>0</v>
      </c>
      <c r="BD87" s="6">
        <v>1</v>
      </c>
      <c r="BF87" s="6">
        <v>0</v>
      </c>
      <c r="BG87" s="6">
        <v>0</v>
      </c>
      <c r="BH87" s="6">
        <v>1</v>
      </c>
      <c r="BI87" s="6">
        <v>0</v>
      </c>
      <c r="BK87" s="6">
        <v>0</v>
      </c>
      <c r="BL87" s="6">
        <v>0</v>
      </c>
      <c r="BM87" s="6">
        <v>1</v>
      </c>
      <c r="BN87" s="6">
        <v>0</v>
      </c>
      <c r="BP87" s="6">
        <v>0</v>
      </c>
      <c r="BQ87" s="6">
        <v>0</v>
      </c>
      <c r="BR87" s="6">
        <v>0</v>
      </c>
      <c r="BS87" s="6">
        <v>1</v>
      </c>
      <c r="BW87" s="6">
        <f t="shared" si="3"/>
        <v>7</v>
      </c>
      <c r="BX87" s="3">
        <v>1</v>
      </c>
      <c r="CB87" s="3">
        <f t="shared" si="5"/>
        <v>7</v>
      </c>
      <c r="CC87" s="3">
        <v>1</v>
      </c>
    </row>
    <row r="88" spans="2:81" ht="24" customHeight="1" x14ac:dyDescent="0.25">
      <c r="B88" s="6">
        <v>61215</v>
      </c>
      <c r="D88" s="10" t="s">
        <v>396</v>
      </c>
      <c r="E88" s="16">
        <v>3717612</v>
      </c>
      <c r="F88" s="17" t="s">
        <v>397</v>
      </c>
      <c r="G88" s="9" t="s">
        <v>396</v>
      </c>
      <c r="H88" s="6" t="s">
        <v>3</v>
      </c>
      <c r="I88" s="6" t="s">
        <v>4</v>
      </c>
      <c r="J88" s="6" t="s">
        <v>4</v>
      </c>
      <c r="K88" s="6" t="s">
        <v>4</v>
      </c>
      <c r="L88" s="6" t="s">
        <v>3</v>
      </c>
      <c r="M88" s="6" t="s">
        <v>3</v>
      </c>
      <c r="N88" s="6" t="s">
        <v>4</v>
      </c>
      <c r="O88" s="32">
        <v>1</v>
      </c>
      <c r="R88" s="32">
        <v>1</v>
      </c>
      <c r="S88" t="s">
        <v>642</v>
      </c>
      <c r="T88" t="s">
        <v>642</v>
      </c>
      <c r="U88" t="s">
        <v>642</v>
      </c>
      <c r="V88" t="s">
        <v>642</v>
      </c>
      <c r="W88" t="s">
        <v>642</v>
      </c>
      <c r="X88" t="s">
        <v>642</v>
      </c>
      <c r="Y88" t="s">
        <v>642</v>
      </c>
      <c r="Z88" s="6">
        <v>0</v>
      </c>
      <c r="AA88" s="6">
        <v>0</v>
      </c>
      <c r="AB88" s="6">
        <v>0</v>
      </c>
      <c r="AC88" s="20">
        <v>1</v>
      </c>
      <c r="AD88" s="6">
        <v>0</v>
      </c>
      <c r="AE88" s="9" t="s">
        <v>398</v>
      </c>
      <c r="AF88" s="10" t="s">
        <v>396</v>
      </c>
      <c r="AG88" t="s">
        <v>642</v>
      </c>
      <c r="AH88" s="3"/>
      <c r="AI88" s="10">
        <v>1</v>
      </c>
      <c r="AJ88" s="6">
        <v>0</v>
      </c>
      <c r="AM88" s="6">
        <v>0</v>
      </c>
      <c r="AN88" s="6">
        <v>1</v>
      </c>
      <c r="AO88" s="6">
        <v>0</v>
      </c>
      <c r="AQ88" s="6">
        <v>0</v>
      </c>
      <c r="AR88" s="6">
        <v>0</v>
      </c>
      <c r="AS88" s="6">
        <v>0</v>
      </c>
      <c r="AT88" s="6">
        <v>1</v>
      </c>
      <c r="AV88" s="6">
        <v>0</v>
      </c>
      <c r="AW88" s="6">
        <v>0</v>
      </c>
      <c r="AX88" s="6">
        <v>0</v>
      </c>
      <c r="AY88" s="6">
        <v>1</v>
      </c>
      <c r="BA88" s="6">
        <v>0</v>
      </c>
      <c r="BB88" s="6">
        <v>0</v>
      </c>
      <c r="BC88" s="6">
        <v>0</v>
      </c>
      <c r="BD88" s="6">
        <v>1</v>
      </c>
      <c r="BF88" s="6">
        <v>0</v>
      </c>
      <c r="BG88" s="6">
        <v>0</v>
      </c>
      <c r="BH88" s="6">
        <v>1</v>
      </c>
      <c r="BI88" s="6">
        <v>0</v>
      </c>
      <c r="BK88" s="6">
        <v>0</v>
      </c>
      <c r="BL88" s="6">
        <v>0</v>
      </c>
      <c r="BM88" s="6">
        <v>1</v>
      </c>
      <c r="BN88" s="6">
        <v>0</v>
      </c>
      <c r="BP88" s="6">
        <v>0</v>
      </c>
      <c r="BQ88" s="6">
        <v>0</v>
      </c>
      <c r="BR88" s="6">
        <v>0</v>
      </c>
      <c r="BS88" s="6">
        <v>1</v>
      </c>
      <c r="BW88" s="6">
        <f t="shared" si="3"/>
        <v>7</v>
      </c>
      <c r="BX88" s="3">
        <v>1</v>
      </c>
      <c r="CB88" s="3">
        <f t="shared" si="5"/>
        <v>7</v>
      </c>
      <c r="CC88" s="3">
        <v>1</v>
      </c>
    </row>
    <row r="89" spans="2:81" ht="24" customHeight="1" x14ac:dyDescent="0.25">
      <c r="B89" s="6">
        <v>61215</v>
      </c>
      <c r="D89" s="10" t="s">
        <v>399</v>
      </c>
      <c r="E89" s="16">
        <v>8311278</v>
      </c>
      <c r="F89" s="17" t="s">
        <v>400</v>
      </c>
      <c r="G89" s="9" t="s">
        <v>399</v>
      </c>
      <c r="H89" s="6" t="s">
        <v>4</v>
      </c>
      <c r="I89" s="6" t="s">
        <v>4</v>
      </c>
      <c r="J89" s="6" t="s">
        <v>2</v>
      </c>
      <c r="K89" s="6" t="s">
        <v>3</v>
      </c>
      <c r="L89" s="6" t="s">
        <v>3</v>
      </c>
      <c r="M89" s="6" t="s">
        <v>3</v>
      </c>
      <c r="N89" s="6" t="s">
        <v>4</v>
      </c>
      <c r="O89" s="32">
        <v>1</v>
      </c>
      <c r="R89" s="32">
        <v>1</v>
      </c>
      <c r="S89" t="s">
        <v>642</v>
      </c>
      <c r="T89" t="s">
        <v>642</v>
      </c>
      <c r="U89" t="s">
        <v>642</v>
      </c>
      <c r="V89" t="s">
        <v>642</v>
      </c>
      <c r="W89" t="s">
        <v>642</v>
      </c>
      <c r="X89" t="s">
        <v>642</v>
      </c>
      <c r="Y89" t="s">
        <v>642</v>
      </c>
      <c r="Z89" s="6">
        <v>0</v>
      </c>
      <c r="AA89" s="6">
        <v>0</v>
      </c>
      <c r="AB89" s="6">
        <v>0</v>
      </c>
      <c r="AC89" s="20">
        <v>1</v>
      </c>
      <c r="AD89" s="6">
        <v>0</v>
      </c>
      <c r="AF89" s="10" t="s">
        <v>399</v>
      </c>
      <c r="AG89" t="s">
        <v>642</v>
      </c>
      <c r="AH89" s="3"/>
      <c r="AI89" s="10">
        <v>0</v>
      </c>
      <c r="AJ89" s="6">
        <v>0</v>
      </c>
      <c r="AM89" s="6">
        <v>0</v>
      </c>
      <c r="AN89" s="6">
        <v>0</v>
      </c>
      <c r="AO89" s="6">
        <v>1</v>
      </c>
      <c r="AQ89" s="6">
        <v>0</v>
      </c>
      <c r="AR89" s="6">
        <v>0</v>
      </c>
      <c r="AS89" s="6">
        <v>0</v>
      </c>
      <c r="AT89" s="6">
        <v>1</v>
      </c>
      <c r="AV89" s="6">
        <v>0</v>
      </c>
      <c r="AW89" s="6">
        <v>1</v>
      </c>
      <c r="AX89" s="6">
        <v>0</v>
      </c>
      <c r="AY89" s="6">
        <v>0</v>
      </c>
      <c r="BA89" s="6">
        <v>0</v>
      </c>
      <c r="BB89" s="6">
        <v>0</v>
      </c>
      <c r="BC89" s="6">
        <v>1</v>
      </c>
      <c r="BD89" s="6">
        <v>0</v>
      </c>
      <c r="BF89" s="6">
        <v>0</v>
      </c>
      <c r="BG89" s="6">
        <v>0</v>
      </c>
      <c r="BH89" s="6">
        <v>1</v>
      </c>
      <c r="BI89" s="6">
        <v>0</v>
      </c>
      <c r="BK89" s="6">
        <v>0</v>
      </c>
      <c r="BL89" s="6">
        <v>0</v>
      </c>
      <c r="BM89" s="6">
        <v>1</v>
      </c>
      <c r="BN89" s="6">
        <v>0</v>
      </c>
      <c r="BP89" s="6">
        <v>0</v>
      </c>
      <c r="BQ89" s="6">
        <v>0</v>
      </c>
      <c r="BR89" s="18">
        <v>0</v>
      </c>
      <c r="BS89" s="18">
        <v>1</v>
      </c>
      <c r="BT89" s="18"/>
      <c r="BU89" s="18"/>
      <c r="BV89" s="18"/>
      <c r="BW89" s="6">
        <f t="shared" si="3"/>
        <v>7</v>
      </c>
      <c r="BX89" s="3">
        <v>1</v>
      </c>
      <c r="BY89" s="31" t="s">
        <v>401</v>
      </c>
      <c r="CB89" s="3">
        <f t="shared" si="5"/>
        <v>7</v>
      </c>
      <c r="CC89" s="3">
        <v>1</v>
      </c>
    </row>
    <row r="90" spans="2:81" ht="24" customHeight="1" x14ac:dyDescent="0.25">
      <c r="B90" s="6">
        <v>61215</v>
      </c>
      <c r="D90" s="10" t="s">
        <v>402</v>
      </c>
      <c r="E90" s="16">
        <v>8881621</v>
      </c>
      <c r="F90" s="17" t="s">
        <v>403</v>
      </c>
      <c r="G90" s="9" t="s">
        <v>402</v>
      </c>
      <c r="H90" s="6" t="s">
        <v>4</v>
      </c>
      <c r="I90" s="6" t="s">
        <v>4</v>
      </c>
      <c r="J90" s="6" t="s">
        <v>4</v>
      </c>
      <c r="K90" s="6" t="s">
        <v>4</v>
      </c>
      <c r="L90" s="6" t="s">
        <v>3</v>
      </c>
      <c r="M90" s="6" t="s">
        <v>3</v>
      </c>
      <c r="N90" s="6" t="s">
        <v>4</v>
      </c>
      <c r="O90" s="32">
        <v>1</v>
      </c>
      <c r="R90" s="32">
        <v>1</v>
      </c>
      <c r="S90" t="s">
        <v>642</v>
      </c>
      <c r="T90" t="s">
        <v>642</v>
      </c>
      <c r="U90" t="s">
        <v>642</v>
      </c>
      <c r="V90" t="s">
        <v>642</v>
      </c>
      <c r="W90" t="s">
        <v>642</v>
      </c>
      <c r="X90" t="s">
        <v>642</v>
      </c>
      <c r="Y90" t="s">
        <v>642</v>
      </c>
      <c r="Z90" s="6">
        <v>0</v>
      </c>
      <c r="AA90" s="6">
        <v>0</v>
      </c>
      <c r="AB90" s="6">
        <v>0</v>
      </c>
      <c r="AC90" s="20">
        <v>1</v>
      </c>
      <c r="AD90" s="6">
        <v>0</v>
      </c>
      <c r="AF90" s="10" t="s">
        <v>402</v>
      </c>
      <c r="AG90" t="s">
        <v>642</v>
      </c>
      <c r="AH90" s="3"/>
      <c r="AI90" s="10">
        <v>0</v>
      </c>
      <c r="AJ90" s="6">
        <v>0</v>
      </c>
      <c r="AM90" s="6">
        <v>0</v>
      </c>
      <c r="AN90" s="6">
        <v>0</v>
      </c>
      <c r="AO90" s="6">
        <v>1</v>
      </c>
      <c r="AQ90" s="6">
        <v>0</v>
      </c>
      <c r="AR90" s="6">
        <v>0</v>
      </c>
      <c r="AS90" s="6">
        <v>0</v>
      </c>
      <c r="AT90" s="6">
        <v>1</v>
      </c>
      <c r="AV90" s="6">
        <v>0</v>
      </c>
      <c r="AW90" s="6">
        <v>0</v>
      </c>
      <c r="AX90" s="6">
        <v>0</v>
      </c>
      <c r="AY90" s="6">
        <v>1</v>
      </c>
      <c r="BA90" s="6">
        <v>0</v>
      </c>
      <c r="BB90" s="6">
        <v>0</v>
      </c>
      <c r="BC90" s="6">
        <v>0</v>
      </c>
      <c r="BD90" s="6">
        <v>1</v>
      </c>
      <c r="BF90" s="6">
        <v>0</v>
      </c>
      <c r="BG90" s="6">
        <v>0</v>
      </c>
      <c r="BH90" s="6">
        <v>1</v>
      </c>
      <c r="BI90" s="6">
        <v>0</v>
      </c>
      <c r="BK90" s="6">
        <v>0</v>
      </c>
      <c r="BL90" s="6">
        <v>0</v>
      </c>
      <c r="BM90" s="6">
        <v>1</v>
      </c>
      <c r="BN90" s="6">
        <v>0</v>
      </c>
      <c r="BP90" s="6">
        <v>0</v>
      </c>
      <c r="BQ90" s="6">
        <v>0</v>
      </c>
      <c r="BR90" s="6">
        <v>0</v>
      </c>
      <c r="BS90" s="6">
        <v>1</v>
      </c>
      <c r="BW90" s="6">
        <f t="shared" si="3"/>
        <v>7</v>
      </c>
      <c r="BX90" s="3">
        <v>1</v>
      </c>
      <c r="CB90" s="3">
        <f t="shared" si="5"/>
        <v>7</v>
      </c>
      <c r="CC90" s="3">
        <v>1</v>
      </c>
    </row>
    <row r="91" spans="2:81" ht="24" customHeight="1" x14ac:dyDescent="0.25">
      <c r="B91" s="6">
        <v>61215</v>
      </c>
      <c r="D91" s="6" t="s">
        <v>404</v>
      </c>
      <c r="E91" s="16">
        <v>22870361</v>
      </c>
      <c r="F91" s="17" t="s">
        <v>405</v>
      </c>
      <c r="G91" s="3" t="s">
        <v>406</v>
      </c>
      <c r="H91" s="6" t="s">
        <v>3</v>
      </c>
      <c r="I91" s="6" t="s">
        <v>4</v>
      </c>
      <c r="J91" s="6" t="s">
        <v>4</v>
      </c>
      <c r="K91" s="6" t="s">
        <v>4</v>
      </c>
      <c r="L91" s="6" t="s">
        <v>3</v>
      </c>
      <c r="M91" s="6" t="s">
        <v>3</v>
      </c>
      <c r="N91" s="6" t="s">
        <v>4</v>
      </c>
      <c r="O91" s="32">
        <v>1</v>
      </c>
      <c r="R91" s="32">
        <v>1</v>
      </c>
      <c r="S91" t="s">
        <v>642</v>
      </c>
      <c r="T91" t="s">
        <v>642</v>
      </c>
      <c r="U91" t="s">
        <v>642</v>
      </c>
      <c r="V91" t="s">
        <v>642</v>
      </c>
      <c r="W91" t="s">
        <v>642</v>
      </c>
      <c r="X91" t="s">
        <v>642</v>
      </c>
      <c r="Y91" t="s">
        <v>642</v>
      </c>
      <c r="Z91" s="6">
        <v>0</v>
      </c>
      <c r="AA91" s="6">
        <v>0</v>
      </c>
      <c r="AB91" s="6">
        <v>1</v>
      </c>
      <c r="AC91" s="20">
        <v>0</v>
      </c>
      <c r="AD91" s="6">
        <v>0</v>
      </c>
      <c r="AF91" s="6" t="s">
        <v>407</v>
      </c>
      <c r="AG91" t="s">
        <v>642</v>
      </c>
      <c r="AH91" s="3"/>
      <c r="AI91" s="10">
        <v>0</v>
      </c>
      <c r="AJ91" s="6">
        <v>0</v>
      </c>
      <c r="AM91" s="6">
        <v>0</v>
      </c>
      <c r="AN91" s="6">
        <v>1</v>
      </c>
      <c r="AO91" s="6">
        <v>0</v>
      </c>
      <c r="AQ91" s="6">
        <v>0</v>
      </c>
      <c r="AR91" s="6">
        <v>0</v>
      </c>
      <c r="AS91" s="6">
        <v>0</v>
      </c>
      <c r="AT91" s="6">
        <v>1</v>
      </c>
      <c r="AV91" s="6">
        <v>0</v>
      </c>
      <c r="AW91" s="6">
        <v>0</v>
      </c>
      <c r="AX91" s="6">
        <v>0</v>
      </c>
      <c r="AY91" s="6">
        <v>1</v>
      </c>
      <c r="BA91" s="6">
        <v>0</v>
      </c>
      <c r="BB91" s="6">
        <v>0</v>
      </c>
      <c r="BC91" s="6">
        <v>0</v>
      </c>
      <c r="BD91" s="6">
        <v>1</v>
      </c>
      <c r="BF91" s="6">
        <v>0</v>
      </c>
      <c r="BG91" s="6">
        <v>0</v>
      </c>
      <c r="BH91" s="6">
        <v>1</v>
      </c>
      <c r="BI91" s="6">
        <v>0</v>
      </c>
      <c r="BK91" s="6">
        <v>0</v>
      </c>
      <c r="BL91" s="6">
        <v>0</v>
      </c>
      <c r="BM91" s="6">
        <v>1</v>
      </c>
      <c r="BN91" s="6">
        <v>0</v>
      </c>
      <c r="BP91" s="6">
        <v>0</v>
      </c>
      <c r="BQ91" s="6">
        <v>0</v>
      </c>
      <c r="BR91" s="6">
        <v>0</v>
      </c>
      <c r="BS91" s="6">
        <v>1</v>
      </c>
      <c r="BW91" s="6">
        <f t="shared" si="3"/>
        <v>7</v>
      </c>
      <c r="BX91" s="3">
        <v>1</v>
      </c>
      <c r="CB91" s="3">
        <f t="shared" si="5"/>
        <v>7</v>
      </c>
      <c r="CC91" s="3">
        <v>1</v>
      </c>
    </row>
    <row r="92" spans="2:81" ht="24" customHeight="1" x14ac:dyDescent="0.25">
      <c r="B92" s="6">
        <v>61215</v>
      </c>
      <c r="D92" s="6" t="s">
        <v>408</v>
      </c>
      <c r="E92" s="16">
        <v>2189448</v>
      </c>
      <c r="F92" s="17" t="s">
        <v>409</v>
      </c>
      <c r="G92" s="3" t="s">
        <v>410</v>
      </c>
      <c r="H92" s="6" t="s">
        <v>4</v>
      </c>
      <c r="I92" s="6" t="s">
        <v>4</v>
      </c>
      <c r="J92" s="6" t="s">
        <v>4</v>
      </c>
      <c r="K92" s="6" t="s">
        <v>4</v>
      </c>
      <c r="L92" s="6" t="s">
        <v>3</v>
      </c>
      <c r="M92" s="6" t="s">
        <v>3</v>
      </c>
      <c r="N92" s="6" t="s">
        <v>4</v>
      </c>
      <c r="O92" s="32">
        <v>1</v>
      </c>
      <c r="R92" s="32">
        <v>1</v>
      </c>
      <c r="S92" t="s">
        <v>642</v>
      </c>
      <c r="T92" t="s">
        <v>642</v>
      </c>
      <c r="U92" t="s">
        <v>642</v>
      </c>
      <c r="V92" t="s">
        <v>642</v>
      </c>
      <c r="W92" t="s">
        <v>642</v>
      </c>
      <c r="X92" t="s">
        <v>642</v>
      </c>
      <c r="Y92" t="s">
        <v>642</v>
      </c>
      <c r="Z92" s="6">
        <v>0</v>
      </c>
      <c r="AA92" s="6">
        <v>0</v>
      </c>
      <c r="AB92" s="6">
        <v>0</v>
      </c>
      <c r="AC92" s="20">
        <v>1</v>
      </c>
      <c r="AD92" s="6">
        <v>0</v>
      </c>
      <c r="AF92" s="6" t="s">
        <v>408</v>
      </c>
      <c r="AG92" t="s">
        <v>642</v>
      </c>
      <c r="AH92" s="3"/>
      <c r="AI92" s="6" t="s">
        <v>180</v>
      </c>
      <c r="AJ92" s="6">
        <v>0</v>
      </c>
      <c r="AM92" s="6">
        <v>0</v>
      </c>
      <c r="AN92" s="6">
        <v>0</v>
      </c>
      <c r="AO92" s="6">
        <v>1</v>
      </c>
      <c r="AQ92" s="6">
        <v>0</v>
      </c>
      <c r="AR92" s="6">
        <v>0</v>
      </c>
      <c r="AS92" s="6">
        <v>0</v>
      </c>
      <c r="AT92" s="6">
        <v>1</v>
      </c>
      <c r="AV92" s="6">
        <v>0</v>
      </c>
      <c r="AW92" s="6">
        <v>0</v>
      </c>
      <c r="AX92" s="6">
        <v>0</v>
      </c>
      <c r="AY92" s="6">
        <v>1</v>
      </c>
      <c r="BA92" s="6">
        <v>0</v>
      </c>
      <c r="BB92" s="6">
        <v>0</v>
      </c>
      <c r="BC92" s="6">
        <v>0</v>
      </c>
      <c r="BD92" s="6">
        <v>1</v>
      </c>
      <c r="BF92" s="6">
        <v>0</v>
      </c>
      <c r="BG92" s="6">
        <v>0</v>
      </c>
      <c r="BH92" s="6">
        <v>1</v>
      </c>
      <c r="BI92" s="6">
        <v>0</v>
      </c>
      <c r="BK92" s="6">
        <v>0</v>
      </c>
      <c r="BL92" s="6">
        <v>0</v>
      </c>
      <c r="BM92" s="6">
        <v>1</v>
      </c>
      <c r="BN92" s="6">
        <v>0</v>
      </c>
      <c r="BP92" s="6">
        <v>0</v>
      </c>
      <c r="BQ92" s="6">
        <v>0</v>
      </c>
      <c r="BR92" s="6">
        <v>0</v>
      </c>
      <c r="BS92" s="6">
        <v>1</v>
      </c>
      <c r="BW92" s="6">
        <f t="shared" si="3"/>
        <v>7</v>
      </c>
      <c r="BX92" s="3">
        <v>1</v>
      </c>
      <c r="CB92" s="3">
        <f t="shared" si="5"/>
        <v>7</v>
      </c>
      <c r="CC92" s="3">
        <v>1</v>
      </c>
    </row>
    <row r="93" spans="2:81" ht="24" customHeight="1" x14ac:dyDescent="0.25">
      <c r="B93" s="6">
        <v>61215</v>
      </c>
      <c r="D93" s="10" t="s">
        <v>411</v>
      </c>
      <c r="E93" s="16">
        <v>10488296</v>
      </c>
      <c r="F93" s="17" t="s">
        <v>412</v>
      </c>
      <c r="G93" s="9" t="s">
        <v>411</v>
      </c>
      <c r="H93" s="6" t="s">
        <v>4</v>
      </c>
      <c r="I93" s="6" t="s">
        <v>4</v>
      </c>
      <c r="J93" s="6" t="s">
        <v>4</v>
      </c>
      <c r="K93" s="6" t="s">
        <v>4</v>
      </c>
      <c r="L93" s="6" t="s">
        <v>3</v>
      </c>
      <c r="M93" s="6" t="s">
        <v>3</v>
      </c>
      <c r="N93" s="6" t="s">
        <v>4</v>
      </c>
      <c r="O93" s="32">
        <v>1</v>
      </c>
      <c r="R93" s="32">
        <v>1</v>
      </c>
      <c r="S93" t="s">
        <v>642</v>
      </c>
      <c r="T93" t="s">
        <v>642</v>
      </c>
      <c r="U93" t="s">
        <v>642</v>
      </c>
      <c r="V93" t="s">
        <v>642</v>
      </c>
      <c r="W93" t="s">
        <v>642</v>
      </c>
      <c r="X93" t="s">
        <v>642</v>
      </c>
      <c r="Y93" t="s">
        <v>642</v>
      </c>
      <c r="Z93" s="6">
        <v>0</v>
      </c>
      <c r="AA93" s="6">
        <v>0</v>
      </c>
      <c r="AB93" s="6">
        <v>0</v>
      </c>
      <c r="AC93" s="20">
        <v>1</v>
      </c>
      <c r="AD93" s="6">
        <v>0</v>
      </c>
      <c r="AF93" s="10" t="s">
        <v>411</v>
      </c>
      <c r="AG93" t="s">
        <v>642</v>
      </c>
      <c r="AH93" s="3"/>
      <c r="AI93" s="6" t="s">
        <v>180</v>
      </c>
      <c r="AJ93" s="6">
        <v>0</v>
      </c>
      <c r="AM93" s="6">
        <v>0</v>
      </c>
      <c r="AN93" s="6">
        <v>0</v>
      </c>
      <c r="AO93" s="6">
        <v>1</v>
      </c>
      <c r="AQ93" s="6">
        <v>0</v>
      </c>
      <c r="AR93" s="6">
        <v>0</v>
      </c>
      <c r="AS93" s="6">
        <v>0</v>
      </c>
      <c r="AT93" s="6">
        <v>1</v>
      </c>
      <c r="AV93" s="6">
        <v>0</v>
      </c>
      <c r="AW93" s="6">
        <v>0</v>
      </c>
      <c r="AX93" s="6">
        <v>0</v>
      </c>
      <c r="AY93" s="6">
        <v>1</v>
      </c>
      <c r="BA93" s="6">
        <v>0</v>
      </c>
      <c r="BB93" s="6">
        <v>0</v>
      </c>
      <c r="BC93" s="6">
        <v>0</v>
      </c>
      <c r="BD93" s="6">
        <v>1</v>
      </c>
      <c r="BF93" s="6">
        <v>0</v>
      </c>
      <c r="BG93" s="6">
        <v>0</v>
      </c>
      <c r="BH93" s="6">
        <v>1</v>
      </c>
      <c r="BI93" s="6">
        <v>0</v>
      </c>
      <c r="BK93" s="6">
        <v>0</v>
      </c>
      <c r="BL93" s="6">
        <v>0</v>
      </c>
      <c r="BM93" s="6">
        <v>1</v>
      </c>
      <c r="BN93" s="6">
        <v>0</v>
      </c>
      <c r="BP93" s="6">
        <v>0</v>
      </c>
      <c r="BQ93" s="6">
        <v>0</v>
      </c>
      <c r="BR93" s="18">
        <v>0</v>
      </c>
      <c r="BS93" s="6">
        <v>1</v>
      </c>
      <c r="BW93" s="6">
        <f t="shared" si="3"/>
        <v>7</v>
      </c>
      <c r="BX93" s="3">
        <v>1</v>
      </c>
      <c r="BY93" s="31" t="s">
        <v>413</v>
      </c>
      <c r="CB93" s="31">
        <f t="shared" si="5"/>
        <v>7</v>
      </c>
      <c r="CC93" s="3">
        <v>1</v>
      </c>
    </row>
    <row r="94" spans="2:81" ht="24" customHeight="1" x14ac:dyDescent="0.25">
      <c r="B94" s="6">
        <v>61215</v>
      </c>
      <c r="D94" s="10" t="s">
        <v>414</v>
      </c>
      <c r="E94" s="16">
        <v>9357886</v>
      </c>
      <c r="F94" s="17" t="s">
        <v>415</v>
      </c>
      <c r="G94" s="9" t="s">
        <v>414</v>
      </c>
      <c r="H94" s="6" t="s">
        <v>3</v>
      </c>
      <c r="I94" s="6" t="s">
        <v>4</v>
      </c>
      <c r="J94" s="6" t="s">
        <v>2</v>
      </c>
      <c r="K94" s="6" t="s">
        <v>4</v>
      </c>
      <c r="L94" s="6" t="s">
        <v>3</v>
      </c>
      <c r="M94" s="6" t="s">
        <v>3</v>
      </c>
      <c r="N94" s="6" t="s">
        <v>4</v>
      </c>
      <c r="O94" s="32">
        <v>1</v>
      </c>
      <c r="R94" s="32">
        <v>1</v>
      </c>
      <c r="S94" t="s">
        <v>642</v>
      </c>
      <c r="T94" t="s">
        <v>642</v>
      </c>
      <c r="U94" t="s">
        <v>642</v>
      </c>
      <c r="V94" t="s">
        <v>642</v>
      </c>
      <c r="W94" t="s">
        <v>642</v>
      </c>
      <c r="X94" t="s">
        <v>642</v>
      </c>
      <c r="Y94" t="s">
        <v>642</v>
      </c>
      <c r="Z94" s="6">
        <v>0</v>
      </c>
      <c r="AA94" s="6">
        <v>1</v>
      </c>
      <c r="AB94" s="6">
        <v>1</v>
      </c>
      <c r="AC94" s="20">
        <v>0</v>
      </c>
      <c r="AD94" s="6">
        <v>0</v>
      </c>
      <c r="AF94" s="10" t="s">
        <v>414</v>
      </c>
      <c r="AG94" t="s">
        <v>642</v>
      </c>
      <c r="AH94" s="3"/>
      <c r="AI94" s="10">
        <v>0</v>
      </c>
      <c r="AJ94" s="6">
        <v>0</v>
      </c>
      <c r="AM94" s="6">
        <v>0</v>
      </c>
      <c r="AN94" s="6">
        <v>1</v>
      </c>
      <c r="AO94" s="6">
        <v>0</v>
      </c>
      <c r="AQ94" s="6">
        <v>0</v>
      </c>
      <c r="AR94" s="6">
        <v>0</v>
      </c>
      <c r="AS94" s="6">
        <v>0</v>
      </c>
      <c r="AT94" s="6">
        <v>1</v>
      </c>
      <c r="AV94" s="6">
        <v>0</v>
      </c>
      <c r="AW94" s="6">
        <v>1</v>
      </c>
      <c r="AX94" s="6">
        <v>0</v>
      </c>
      <c r="AY94" s="6">
        <v>0</v>
      </c>
      <c r="BA94" s="6">
        <v>0</v>
      </c>
      <c r="BB94" s="6">
        <v>0</v>
      </c>
      <c r="BC94" s="6">
        <v>0</v>
      </c>
      <c r="BD94" s="6">
        <v>1</v>
      </c>
      <c r="BF94" s="6">
        <v>0</v>
      </c>
      <c r="BG94" s="6">
        <v>0</v>
      </c>
      <c r="BH94" s="6">
        <v>1</v>
      </c>
      <c r="BI94" s="6">
        <v>0</v>
      </c>
      <c r="BK94" s="6">
        <v>0</v>
      </c>
      <c r="BL94" s="6">
        <v>0</v>
      </c>
      <c r="BM94" s="6">
        <v>1</v>
      </c>
      <c r="BN94" s="6">
        <v>0</v>
      </c>
      <c r="BP94" s="6">
        <v>0</v>
      </c>
      <c r="BQ94" s="6">
        <v>0</v>
      </c>
      <c r="BR94" s="6">
        <v>0</v>
      </c>
      <c r="BS94" s="6">
        <v>1</v>
      </c>
      <c r="BW94" s="6">
        <f t="shared" si="3"/>
        <v>7</v>
      </c>
      <c r="BX94" s="3">
        <v>1</v>
      </c>
      <c r="CB94" s="3">
        <f t="shared" si="5"/>
        <v>7</v>
      </c>
      <c r="CC94" s="3">
        <v>1</v>
      </c>
    </row>
    <row r="95" spans="2:81" ht="24" customHeight="1" x14ac:dyDescent="0.25">
      <c r="B95" s="6">
        <v>61215</v>
      </c>
      <c r="D95" s="10" t="s">
        <v>416</v>
      </c>
      <c r="E95" s="16">
        <v>7718750</v>
      </c>
      <c r="F95" s="17" t="s">
        <v>417</v>
      </c>
      <c r="G95" s="9" t="s">
        <v>416</v>
      </c>
      <c r="H95" s="6" t="s">
        <v>4</v>
      </c>
      <c r="I95" s="6" t="s">
        <v>4</v>
      </c>
      <c r="J95" s="6" t="s">
        <v>4</v>
      </c>
      <c r="K95" s="6" t="s">
        <v>4</v>
      </c>
      <c r="L95" s="6" t="s">
        <v>3</v>
      </c>
      <c r="M95" s="6" t="s">
        <v>3</v>
      </c>
      <c r="N95" s="6" t="s">
        <v>4</v>
      </c>
      <c r="O95" s="32">
        <v>1</v>
      </c>
      <c r="R95" s="32">
        <v>1</v>
      </c>
      <c r="S95" t="s">
        <v>642</v>
      </c>
      <c r="T95" t="s">
        <v>642</v>
      </c>
      <c r="U95" t="s">
        <v>642</v>
      </c>
      <c r="V95" t="s">
        <v>642</v>
      </c>
      <c r="W95" t="s">
        <v>642</v>
      </c>
      <c r="X95" t="s">
        <v>642</v>
      </c>
      <c r="Y95" t="s">
        <v>642</v>
      </c>
      <c r="Z95" s="6">
        <v>0</v>
      </c>
      <c r="AA95" s="6">
        <v>0</v>
      </c>
      <c r="AB95" s="6">
        <v>1</v>
      </c>
      <c r="AC95" s="20">
        <v>0</v>
      </c>
      <c r="AD95" s="6">
        <v>0</v>
      </c>
      <c r="AF95" s="10" t="s">
        <v>416</v>
      </c>
      <c r="AG95" t="s">
        <v>642</v>
      </c>
      <c r="AH95" s="3"/>
      <c r="AI95" s="10">
        <v>0</v>
      </c>
      <c r="AJ95" s="6">
        <v>0</v>
      </c>
      <c r="AK95" s="81" t="s">
        <v>418</v>
      </c>
      <c r="AM95" s="6">
        <v>0</v>
      </c>
      <c r="AN95" s="6">
        <v>0</v>
      </c>
      <c r="AO95" s="6">
        <v>1</v>
      </c>
      <c r="AQ95" s="6">
        <v>0</v>
      </c>
      <c r="AR95" s="6">
        <v>0</v>
      </c>
      <c r="AS95" s="6">
        <v>0</v>
      </c>
      <c r="AT95" s="6">
        <v>1</v>
      </c>
      <c r="AV95" s="6">
        <v>0</v>
      </c>
      <c r="AW95" s="6">
        <v>0</v>
      </c>
      <c r="AX95" s="6">
        <v>0</v>
      </c>
      <c r="AY95" s="6">
        <v>1</v>
      </c>
      <c r="BA95" s="6">
        <v>0</v>
      </c>
      <c r="BB95" s="6">
        <v>0</v>
      </c>
      <c r="BC95" s="6">
        <v>0</v>
      </c>
      <c r="BD95" s="6">
        <v>1</v>
      </c>
      <c r="BF95" s="6">
        <v>0</v>
      </c>
      <c r="BG95" s="6">
        <v>0</v>
      </c>
      <c r="BH95" s="6">
        <v>1</v>
      </c>
      <c r="BI95" s="6">
        <v>0</v>
      </c>
      <c r="BK95" s="6">
        <v>0</v>
      </c>
      <c r="BL95" s="6">
        <v>0</v>
      </c>
      <c r="BM95" s="6">
        <v>1</v>
      </c>
      <c r="BN95" s="6">
        <v>0</v>
      </c>
      <c r="BP95" s="6">
        <v>0</v>
      </c>
      <c r="BQ95" s="6">
        <v>0</v>
      </c>
      <c r="BR95" s="6">
        <v>0</v>
      </c>
      <c r="BS95" s="6">
        <v>1</v>
      </c>
      <c r="BW95" s="6">
        <f t="shared" si="3"/>
        <v>7</v>
      </c>
      <c r="BX95" s="3">
        <v>1</v>
      </c>
      <c r="CB95" s="3">
        <f t="shared" si="5"/>
        <v>7</v>
      </c>
      <c r="CC95" s="3">
        <v>1</v>
      </c>
    </row>
    <row r="96" spans="2:81" ht="24" customHeight="1" x14ac:dyDescent="0.25">
      <c r="B96" s="6">
        <v>61215</v>
      </c>
      <c r="D96" s="10" t="s">
        <v>419</v>
      </c>
      <c r="E96" s="16">
        <v>2834929</v>
      </c>
      <c r="F96" s="17" t="s">
        <v>420</v>
      </c>
      <c r="G96" s="9" t="s">
        <v>419</v>
      </c>
      <c r="H96" s="6" t="s">
        <v>4</v>
      </c>
      <c r="I96" s="6" t="s">
        <v>4</v>
      </c>
      <c r="J96" s="6" t="s">
        <v>4</v>
      </c>
      <c r="K96" s="6" t="s">
        <v>4</v>
      </c>
      <c r="L96" s="6" t="s">
        <v>3</v>
      </c>
      <c r="M96" s="6" t="s">
        <v>3</v>
      </c>
      <c r="N96" s="6" t="s">
        <v>4</v>
      </c>
      <c r="O96" s="32">
        <v>1</v>
      </c>
      <c r="R96" s="32">
        <v>1</v>
      </c>
      <c r="S96" t="s">
        <v>642</v>
      </c>
      <c r="T96" t="s">
        <v>642</v>
      </c>
      <c r="U96" t="s">
        <v>642</v>
      </c>
      <c r="V96" t="s">
        <v>642</v>
      </c>
      <c r="W96" t="s">
        <v>642</v>
      </c>
      <c r="X96" t="s">
        <v>642</v>
      </c>
      <c r="Y96" t="s">
        <v>642</v>
      </c>
      <c r="Z96" s="6">
        <v>0</v>
      </c>
      <c r="AA96" s="6">
        <v>0</v>
      </c>
      <c r="AB96" s="6">
        <v>0</v>
      </c>
      <c r="AC96" s="20">
        <v>1</v>
      </c>
      <c r="AD96" s="6">
        <v>0</v>
      </c>
      <c r="AF96" s="10" t="s">
        <v>419</v>
      </c>
      <c r="AG96" t="s">
        <v>642</v>
      </c>
      <c r="AH96" s="3"/>
      <c r="AI96" s="10">
        <v>1</v>
      </c>
      <c r="AJ96" s="6">
        <v>0</v>
      </c>
      <c r="AM96" s="6">
        <v>0</v>
      </c>
      <c r="AN96" s="6">
        <v>0</v>
      </c>
      <c r="AO96" s="6">
        <v>1</v>
      </c>
      <c r="AQ96" s="6">
        <v>0</v>
      </c>
      <c r="AR96" s="6">
        <v>0</v>
      </c>
      <c r="AS96" s="6">
        <v>0</v>
      </c>
      <c r="AT96" s="6">
        <v>1</v>
      </c>
      <c r="AV96" s="6">
        <v>0</v>
      </c>
      <c r="AW96" s="6">
        <v>0</v>
      </c>
      <c r="AX96" s="6">
        <v>0</v>
      </c>
      <c r="AY96" s="6">
        <v>1</v>
      </c>
      <c r="BA96" s="6">
        <v>0</v>
      </c>
      <c r="BB96" s="6">
        <v>0</v>
      </c>
      <c r="BC96" s="6">
        <v>0</v>
      </c>
      <c r="BD96" s="6">
        <v>1</v>
      </c>
      <c r="BF96" s="6">
        <v>0</v>
      </c>
      <c r="BG96" s="6">
        <v>0</v>
      </c>
      <c r="BH96" s="6">
        <v>1</v>
      </c>
      <c r="BI96" s="6">
        <v>0</v>
      </c>
      <c r="BK96" s="6">
        <v>0</v>
      </c>
      <c r="BL96" s="6">
        <v>0</v>
      </c>
      <c r="BM96" s="6">
        <v>1</v>
      </c>
      <c r="BN96" s="6">
        <v>0</v>
      </c>
      <c r="BP96" s="6">
        <v>0</v>
      </c>
      <c r="BQ96" s="6">
        <v>0</v>
      </c>
      <c r="BR96" s="6">
        <v>0</v>
      </c>
      <c r="BS96" s="6">
        <v>1</v>
      </c>
      <c r="BW96" s="6">
        <f t="shared" si="3"/>
        <v>7</v>
      </c>
      <c r="BX96" s="3">
        <v>1</v>
      </c>
      <c r="CB96" s="3">
        <f t="shared" si="5"/>
        <v>7</v>
      </c>
      <c r="CC96" s="3">
        <v>1</v>
      </c>
    </row>
    <row r="97" spans="1:83" ht="24" customHeight="1" x14ac:dyDescent="0.25">
      <c r="B97" s="6">
        <v>61215</v>
      </c>
      <c r="D97" s="10" t="s">
        <v>430</v>
      </c>
      <c r="E97" s="16">
        <v>3311432</v>
      </c>
      <c r="F97" s="17" t="s">
        <v>431</v>
      </c>
      <c r="G97" s="9" t="s">
        <v>430</v>
      </c>
      <c r="H97" s="6" t="s">
        <v>4</v>
      </c>
      <c r="I97" s="6" t="s">
        <v>4</v>
      </c>
      <c r="J97" s="6" t="s">
        <v>3</v>
      </c>
      <c r="K97" s="6" t="s">
        <v>3</v>
      </c>
      <c r="L97" s="6" t="s">
        <v>3</v>
      </c>
      <c r="M97" s="6" t="s">
        <v>3</v>
      </c>
      <c r="N97" s="6" t="s">
        <v>4</v>
      </c>
      <c r="O97" s="32">
        <v>1</v>
      </c>
      <c r="R97" s="32">
        <v>1</v>
      </c>
      <c r="S97" t="s">
        <v>642</v>
      </c>
      <c r="T97" t="s">
        <v>642</v>
      </c>
      <c r="U97" t="s">
        <v>642</v>
      </c>
      <c r="V97" t="s">
        <v>642</v>
      </c>
      <c r="W97" t="s">
        <v>642</v>
      </c>
      <c r="X97" t="s">
        <v>642</v>
      </c>
      <c r="Y97" t="s">
        <v>642</v>
      </c>
      <c r="Z97" s="6">
        <v>0</v>
      </c>
      <c r="AA97" s="6">
        <v>0</v>
      </c>
      <c r="AB97" s="6">
        <v>1</v>
      </c>
      <c r="AC97" s="20">
        <v>0</v>
      </c>
      <c r="AD97" s="6">
        <v>0</v>
      </c>
      <c r="AF97" s="10" t="s">
        <v>430</v>
      </c>
      <c r="AG97" t="s">
        <v>642</v>
      </c>
      <c r="AH97" s="77"/>
      <c r="AI97" s="10">
        <v>1</v>
      </c>
      <c r="AJ97" s="6">
        <v>1</v>
      </c>
      <c r="AM97" s="6">
        <v>0</v>
      </c>
      <c r="AN97" s="6">
        <v>0</v>
      </c>
      <c r="AO97" s="6">
        <v>1</v>
      </c>
      <c r="AQ97" s="6">
        <v>0</v>
      </c>
      <c r="AR97" s="6">
        <v>0</v>
      </c>
      <c r="AS97" s="6">
        <v>0</v>
      </c>
      <c r="AT97" s="6">
        <v>1</v>
      </c>
      <c r="AV97" s="6">
        <v>0</v>
      </c>
      <c r="AW97" s="6">
        <v>0</v>
      </c>
      <c r="AX97" s="6">
        <v>1</v>
      </c>
      <c r="AY97" s="6">
        <v>0</v>
      </c>
      <c r="BA97" s="6">
        <v>0</v>
      </c>
      <c r="BB97" s="6">
        <v>0</v>
      </c>
      <c r="BC97" s="6">
        <v>1</v>
      </c>
      <c r="BD97" s="6">
        <v>0</v>
      </c>
      <c r="BF97" s="6">
        <v>0</v>
      </c>
      <c r="BG97" s="6">
        <v>0</v>
      </c>
      <c r="BH97" s="6">
        <v>1</v>
      </c>
      <c r="BI97" s="6">
        <v>0</v>
      </c>
      <c r="BK97" s="6">
        <v>0</v>
      </c>
      <c r="BL97" s="6">
        <v>0</v>
      </c>
      <c r="BM97" s="6">
        <v>1</v>
      </c>
      <c r="BN97" s="6">
        <v>0</v>
      </c>
      <c r="BP97" s="6">
        <v>0</v>
      </c>
      <c r="BQ97" s="6">
        <v>0</v>
      </c>
      <c r="BR97" s="6">
        <v>0</v>
      </c>
      <c r="BS97" s="6">
        <v>1</v>
      </c>
      <c r="BW97" s="6">
        <f t="shared" si="3"/>
        <v>7</v>
      </c>
      <c r="BX97" s="3">
        <v>1</v>
      </c>
      <c r="CB97" s="3">
        <f t="shared" si="5"/>
        <v>7</v>
      </c>
      <c r="CC97" s="3">
        <v>1</v>
      </c>
    </row>
    <row r="98" spans="1:83" ht="24" customHeight="1" x14ac:dyDescent="0.25">
      <c r="B98" s="6">
        <v>61215</v>
      </c>
      <c r="D98" s="10" t="s">
        <v>434</v>
      </c>
      <c r="E98" s="16">
        <v>11407290</v>
      </c>
      <c r="F98" s="17" t="s">
        <v>435</v>
      </c>
      <c r="G98" s="9" t="s">
        <v>434</v>
      </c>
      <c r="H98" s="6" t="s">
        <v>4</v>
      </c>
      <c r="I98" s="6" t="s">
        <v>4</v>
      </c>
      <c r="J98" s="6" t="s">
        <v>4</v>
      </c>
      <c r="K98" s="6" t="s">
        <v>3</v>
      </c>
      <c r="L98" s="6" t="s">
        <v>3</v>
      </c>
      <c r="M98" s="6" t="s">
        <v>3</v>
      </c>
      <c r="N98" s="6" t="s">
        <v>4</v>
      </c>
      <c r="O98" s="32">
        <v>1</v>
      </c>
      <c r="R98" s="32">
        <v>1</v>
      </c>
      <c r="S98" t="s">
        <v>642</v>
      </c>
      <c r="T98" t="s">
        <v>642</v>
      </c>
      <c r="U98" t="s">
        <v>642</v>
      </c>
      <c r="V98" t="s">
        <v>642</v>
      </c>
      <c r="W98" t="s">
        <v>642</v>
      </c>
      <c r="X98" t="s">
        <v>642</v>
      </c>
      <c r="Y98" t="s">
        <v>642</v>
      </c>
      <c r="Z98" s="6">
        <v>0</v>
      </c>
      <c r="AA98" s="6">
        <v>0</v>
      </c>
      <c r="AB98" s="6">
        <v>1</v>
      </c>
      <c r="AC98" s="20">
        <v>0</v>
      </c>
      <c r="AD98" s="6">
        <v>0</v>
      </c>
      <c r="AF98" s="10" t="s">
        <v>434</v>
      </c>
      <c r="AG98" t="s">
        <v>642</v>
      </c>
      <c r="AH98" s="21"/>
      <c r="AI98" s="10">
        <v>1</v>
      </c>
      <c r="AJ98" s="6">
        <v>1</v>
      </c>
      <c r="AM98" s="6">
        <v>0</v>
      </c>
      <c r="AN98" s="6">
        <v>0</v>
      </c>
      <c r="AO98" s="6">
        <v>1</v>
      </c>
      <c r="AQ98" s="6">
        <v>0</v>
      </c>
      <c r="AR98" s="6">
        <v>0</v>
      </c>
      <c r="AS98" s="6">
        <v>0</v>
      </c>
      <c r="AT98" s="6">
        <v>1</v>
      </c>
      <c r="AV98" s="6">
        <v>0</v>
      </c>
      <c r="AW98" s="6">
        <v>0</v>
      </c>
      <c r="AX98" s="6">
        <v>0</v>
      </c>
      <c r="AY98" s="6">
        <v>1</v>
      </c>
      <c r="BA98" s="6">
        <v>0</v>
      </c>
      <c r="BB98" s="6">
        <v>0</v>
      </c>
      <c r="BC98" s="6">
        <v>1</v>
      </c>
      <c r="BD98" s="6">
        <v>0</v>
      </c>
      <c r="BF98" s="6">
        <v>0</v>
      </c>
      <c r="BG98" s="6">
        <v>0</v>
      </c>
      <c r="BH98" s="6">
        <v>1</v>
      </c>
      <c r="BI98" s="6">
        <v>0</v>
      </c>
      <c r="BK98" s="6">
        <v>0</v>
      </c>
      <c r="BL98" s="6">
        <v>0</v>
      </c>
      <c r="BM98" s="6">
        <v>1</v>
      </c>
      <c r="BN98" s="6">
        <v>0</v>
      </c>
      <c r="BP98" s="6">
        <v>0</v>
      </c>
      <c r="BQ98" s="6">
        <v>0</v>
      </c>
      <c r="BR98" s="6">
        <v>0</v>
      </c>
      <c r="BS98" s="6">
        <v>1</v>
      </c>
      <c r="BW98" s="6">
        <f t="shared" ref="BW98:BW108" si="6">SUM(AM98:BS98)</f>
        <v>7</v>
      </c>
      <c r="BX98" s="3">
        <v>1</v>
      </c>
      <c r="CB98" s="3">
        <f t="shared" si="5"/>
        <v>7</v>
      </c>
      <c r="CC98" s="3">
        <v>1</v>
      </c>
    </row>
    <row r="99" spans="1:83" ht="24" customHeight="1" x14ac:dyDescent="0.25">
      <c r="B99" s="6">
        <v>61215</v>
      </c>
      <c r="D99" s="10" t="s">
        <v>436</v>
      </c>
      <c r="E99" s="16">
        <v>2923765</v>
      </c>
      <c r="F99" s="17" t="s">
        <v>437</v>
      </c>
      <c r="G99" s="9" t="s">
        <v>436</v>
      </c>
      <c r="H99" s="6" t="s">
        <v>4</v>
      </c>
      <c r="I99" s="6" t="s">
        <v>4</v>
      </c>
      <c r="J99" s="6" t="s">
        <v>4</v>
      </c>
      <c r="K99" s="7" t="s">
        <v>4</v>
      </c>
      <c r="L99" s="6" t="s">
        <v>3</v>
      </c>
      <c r="M99" s="6" t="s">
        <v>3</v>
      </c>
      <c r="N99" s="6" t="s">
        <v>4</v>
      </c>
      <c r="O99" s="32">
        <v>1</v>
      </c>
      <c r="R99" s="32">
        <v>1</v>
      </c>
      <c r="S99" t="s">
        <v>642</v>
      </c>
      <c r="T99" t="s">
        <v>642</v>
      </c>
      <c r="U99" t="s">
        <v>642</v>
      </c>
      <c r="V99" t="s">
        <v>642</v>
      </c>
      <c r="W99" t="s">
        <v>642</v>
      </c>
      <c r="X99" t="s">
        <v>642</v>
      </c>
      <c r="Y99" t="s">
        <v>642</v>
      </c>
      <c r="Z99" s="6">
        <v>0</v>
      </c>
      <c r="AA99" s="6">
        <v>0</v>
      </c>
      <c r="AB99" s="6">
        <v>1</v>
      </c>
      <c r="AC99" s="20">
        <v>0</v>
      </c>
      <c r="AD99" s="6">
        <v>0</v>
      </c>
      <c r="AF99" s="10" t="s">
        <v>436</v>
      </c>
      <c r="AG99" t="s">
        <v>642</v>
      </c>
      <c r="AH99" s="15"/>
      <c r="AI99" s="10">
        <v>1</v>
      </c>
      <c r="AJ99" s="6">
        <v>0</v>
      </c>
      <c r="AM99" s="6">
        <v>0</v>
      </c>
      <c r="AN99" s="6">
        <v>0</v>
      </c>
      <c r="AO99" s="6">
        <v>1</v>
      </c>
      <c r="AQ99" s="6">
        <v>0</v>
      </c>
      <c r="AR99" s="6">
        <v>0</v>
      </c>
      <c r="AS99" s="6">
        <v>0</v>
      </c>
      <c r="AT99" s="6">
        <v>1</v>
      </c>
      <c r="AV99" s="6">
        <v>0</v>
      </c>
      <c r="AW99" s="6">
        <v>0</v>
      </c>
      <c r="AX99" s="6">
        <v>0</v>
      </c>
      <c r="AY99" s="6">
        <v>1</v>
      </c>
      <c r="BA99" s="6">
        <v>0</v>
      </c>
      <c r="BB99" s="6">
        <v>0</v>
      </c>
      <c r="BC99" s="6">
        <v>0</v>
      </c>
      <c r="BD99" s="6">
        <v>1</v>
      </c>
      <c r="BF99" s="6">
        <v>0</v>
      </c>
      <c r="BG99" s="6">
        <v>0</v>
      </c>
      <c r="BH99" s="6">
        <v>1</v>
      </c>
      <c r="BI99" s="6">
        <v>0</v>
      </c>
      <c r="BK99" s="6">
        <v>0</v>
      </c>
      <c r="BL99" s="6">
        <v>0</v>
      </c>
      <c r="BM99" s="6">
        <v>1</v>
      </c>
      <c r="BN99" s="6">
        <v>0</v>
      </c>
      <c r="BP99" s="6">
        <v>0</v>
      </c>
      <c r="BQ99" s="6">
        <v>0</v>
      </c>
      <c r="BR99" s="6">
        <v>0</v>
      </c>
      <c r="BS99" s="6">
        <v>1</v>
      </c>
      <c r="BW99" s="6">
        <f t="shared" si="6"/>
        <v>7</v>
      </c>
      <c r="BX99" s="3">
        <v>1</v>
      </c>
      <c r="CB99" s="3">
        <f t="shared" si="5"/>
        <v>7</v>
      </c>
      <c r="CC99" s="3">
        <v>1</v>
      </c>
    </row>
    <row r="100" spans="1:83" ht="42" customHeight="1" x14ac:dyDescent="0.25">
      <c r="B100" s="6">
        <v>61215</v>
      </c>
      <c r="D100" s="10" t="s">
        <v>442</v>
      </c>
      <c r="E100" s="16">
        <v>2182204</v>
      </c>
      <c r="F100" s="17" t="s">
        <v>443</v>
      </c>
      <c r="G100" s="9" t="s">
        <v>442</v>
      </c>
      <c r="H100" s="6" t="s">
        <v>4</v>
      </c>
      <c r="I100" s="6" t="s">
        <v>4</v>
      </c>
      <c r="J100" s="6" t="s">
        <v>4</v>
      </c>
      <c r="K100" s="6" t="s">
        <v>4</v>
      </c>
      <c r="L100" s="6" t="s">
        <v>3</v>
      </c>
      <c r="M100" s="6" t="s">
        <v>3</v>
      </c>
      <c r="N100" s="6" t="s">
        <v>4</v>
      </c>
      <c r="O100" s="32">
        <v>1</v>
      </c>
      <c r="R100" s="32">
        <v>1</v>
      </c>
      <c r="S100" t="s">
        <v>642</v>
      </c>
      <c r="T100" t="s">
        <v>642</v>
      </c>
      <c r="U100" t="s">
        <v>642</v>
      </c>
      <c r="V100" t="s">
        <v>642</v>
      </c>
      <c r="W100" t="s">
        <v>642</v>
      </c>
      <c r="X100" t="s">
        <v>642</v>
      </c>
      <c r="Y100" t="s">
        <v>642</v>
      </c>
      <c r="Z100" s="6">
        <v>0</v>
      </c>
      <c r="AA100" s="6">
        <v>0</v>
      </c>
      <c r="AB100" s="6">
        <v>1</v>
      </c>
      <c r="AC100" s="20">
        <v>0</v>
      </c>
      <c r="AD100" s="6">
        <v>0</v>
      </c>
      <c r="AF100" s="10" t="s">
        <v>442</v>
      </c>
      <c r="AG100" t="s">
        <v>642</v>
      </c>
      <c r="AH100" s="21"/>
      <c r="AI100" s="10">
        <v>1</v>
      </c>
      <c r="AJ100" s="6">
        <v>1</v>
      </c>
      <c r="AM100" s="6">
        <v>0</v>
      </c>
      <c r="AN100" s="6">
        <v>0</v>
      </c>
      <c r="AO100" s="6">
        <v>1</v>
      </c>
      <c r="AQ100" s="6">
        <v>0</v>
      </c>
      <c r="AR100" s="6">
        <v>0</v>
      </c>
      <c r="AS100" s="6">
        <v>0</v>
      </c>
      <c r="AT100" s="6">
        <v>1</v>
      </c>
      <c r="AV100" s="6">
        <v>0</v>
      </c>
      <c r="AW100" s="6">
        <v>0</v>
      </c>
      <c r="AX100" s="6">
        <v>0</v>
      </c>
      <c r="AY100" s="6">
        <v>1</v>
      </c>
      <c r="BA100" s="6">
        <v>0</v>
      </c>
      <c r="BB100" s="6">
        <v>0</v>
      </c>
      <c r="BC100" s="6">
        <v>0</v>
      </c>
      <c r="BD100" s="6">
        <v>1</v>
      </c>
      <c r="BF100" s="6">
        <v>0</v>
      </c>
      <c r="BG100" s="6">
        <v>0</v>
      </c>
      <c r="BH100" s="6">
        <v>1</v>
      </c>
      <c r="BI100" s="6">
        <v>0</v>
      </c>
      <c r="BK100" s="6">
        <v>0</v>
      </c>
      <c r="BL100" s="6">
        <v>0</v>
      </c>
      <c r="BM100" s="6">
        <v>1</v>
      </c>
      <c r="BN100" s="6">
        <v>0</v>
      </c>
      <c r="BP100" s="6">
        <v>0</v>
      </c>
      <c r="BQ100" s="6">
        <v>0</v>
      </c>
      <c r="BR100" s="6">
        <v>0</v>
      </c>
      <c r="BS100" s="6">
        <v>1</v>
      </c>
      <c r="BW100" s="6">
        <f t="shared" si="6"/>
        <v>7</v>
      </c>
      <c r="BX100" s="3">
        <v>1</v>
      </c>
      <c r="CB100" s="3">
        <f t="shared" si="5"/>
        <v>7</v>
      </c>
      <c r="CC100" s="3">
        <v>1</v>
      </c>
    </row>
    <row r="101" spans="1:83" ht="24" customHeight="1" x14ac:dyDescent="0.25">
      <c r="B101" s="6">
        <v>61215</v>
      </c>
      <c r="D101" s="15" t="s">
        <v>444</v>
      </c>
      <c r="E101" s="16">
        <v>23237605</v>
      </c>
      <c r="F101" s="17" t="s">
        <v>445</v>
      </c>
      <c r="G101" s="9" t="s">
        <v>444</v>
      </c>
      <c r="H101" s="6" t="s">
        <v>3</v>
      </c>
      <c r="I101" s="6" t="s">
        <v>4</v>
      </c>
      <c r="J101" s="6" t="s">
        <v>3</v>
      </c>
      <c r="K101" s="6" t="s">
        <v>3</v>
      </c>
      <c r="L101" s="6" t="s">
        <v>3</v>
      </c>
      <c r="M101" s="6" t="s">
        <v>3</v>
      </c>
      <c r="N101" s="6" t="s">
        <v>4</v>
      </c>
      <c r="O101" s="32">
        <v>1</v>
      </c>
      <c r="R101" s="32">
        <v>1</v>
      </c>
      <c r="S101" t="s">
        <v>642</v>
      </c>
      <c r="T101" t="s">
        <v>642</v>
      </c>
      <c r="U101" t="s">
        <v>642</v>
      </c>
      <c r="V101" t="s">
        <v>642</v>
      </c>
      <c r="W101" t="s">
        <v>642</v>
      </c>
      <c r="X101" t="s">
        <v>642</v>
      </c>
      <c r="Y101" t="s">
        <v>642</v>
      </c>
      <c r="Z101" s="6">
        <v>0</v>
      </c>
      <c r="AA101" s="6">
        <v>0</v>
      </c>
      <c r="AB101" s="6">
        <v>1</v>
      </c>
      <c r="AC101" s="20">
        <v>0</v>
      </c>
      <c r="AD101" s="6">
        <v>0</v>
      </c>
      <c r="AF101" s="10" t="s">
        <v>444</v>
      </c>
      <c r="AG101" t="s">
        <v>642</v>
      </c>
      <c r="AI101" s="10">
        <v>1</v>
      </c>
      <c r="AJ101" s="6">
        <v>0</v>
      </c>
      <c r="AM101" s="6">
        <v>0</v>
      </c>
      <c r="AN101" s="6">
        <v>1</v>
      </c>
      <c r="AO101" s="6">
        <v>0</v>
      </c>
      <c r="AQ101" s="6">
        <v>0</v>
      </c>
      <c r="AR101" s="6">
        <v>0</v>
      </c>
      <c r="AS101" s="6">
        <v>0</v>
      </c>
      <c r="AT101" s="6">
        <v>1</v>
      </c>
      <c r="AV101" s="6">
        <v>0</v>
      </c>
      <c r="AW101" s="6">
        <v>0</v>
      </c>
      <c r="AX101" s="6">
        <v>1</v>
      </c>
      <c r="AY101" s="6">
        <v>0</v>
      </c>
      <c r="BA101" s="6">
        <v>0</v>
      </c>
      <c r="BB101" s="6">
        <v>0</v>
      </c>
      <c r="BC101" s="6">
        <v>1</v>
      </c>
      <c r="BD101" s="6">
        <v>0</v>
      </c>
      <c r="BF101" s="6">
        <v>0</v>
      </c>
      <c r="BG101" s="6">
        <v>0</v>
      </c>
      <c r="BH101" s="6">
        <v>1</v>
      </c>
      <c r="BI101" s="6">
        <v>0</v>
      </c>
      <c r="BK101" s="6">
        <v>0</v>
      </c>
      <c r="BL101" s="6">
        <v>0</v>
      </c>
      <c r="BM101" s="6">
        <v>1</v>
      </c>
      <c r="BN101" s="6">
        <v>0</v>
      </c>
      <c r="BP101" s="6">
        <v>0</v>
      </c>
      <c r="BQ101" s="6">
        <v>0</v>
      </c>
      <c r="BR101" s="6">
        <v>0</v>
      </c>
      <c r="BS101" s="6">
        <v>1</v>
      </c>
      <c r="BW101" s="6">
        <f t="shared" si="6"/>
        <v>7</v>
      </c>
      <c r="BX101" s="3">
        <v>1</v>
      </c>
      <c r="CB101" s="3">
        <f t="shared" si="5"/>
        <v>7</v>
      </c>
      <c r="CC101" s="3">
        <v>1</v>
      </c>
    </row>
    <row r="102" spans="1:83" ht="45.75" customHeight="1" x14ac:dyDescent="0.25">
      <c r="B102" s="6">
        <v>61215</v>
      </c>
      <c r="D102" s="10" t="s">
        <v>446</v>
      </c>
      <c r="E102" s="16">
        <v>14633533</v>
      </c>
      <c r="F102" s="17" t="s">
        <v>447</v>
      </c>
      <c r="G102" s="9" t="s">
        <v>446</v>
      </c>
      <c r="H102" s="6" t="s">
        <v>4</v>
      </c>
      <c r="I102" s="6" t="s">
        <v>4</v>
      </c>
      <c r="J102" s="6" t="s">
        <v>4</v>
      </c>
      <c r="K102" s="6" t="s">
        <v>4</v>
      </c>
      <c r="L102" s="6" t="s">
        <v>3</v>
      </c>
      <c r="M102" s="6" t="s">
        <v>3</v>
      </c>
      <c r="N102" s="6" t="s">
        <v>4</v>
      </c>
      <c r="O102" s="32">
        <v>1</v>
      </c>
      <c r="R102" s="32">
        <v>1</v>
      </c>
      <c r="S102" t="s">
        <v>642</v>
      </c>
      <c r="T102" t="s">
        <v>642</v>
      </c>
      <c r="U102" t="s">
        <v>642</v>
      </c>
      <c r="V102" t="s">
        <v>642</v>
      </c>
      <c r="W102" t="s">
        <v>642</v>
      </c>
      <c r="X102" t="s">
        <v>642</v>
      </c>
      <c r="Y102" t="s">
        <v>642</v>
      </c>
      <c r="Z102" s="6">
        <v>0</v>
      </c>
      <c r="AA102" s="6">
        <v>0</v>
      </c>
      <c r="AB102" s="6">
        <v>1</v>
      </c>
      <c r="AC102" s="20">
        <v>0</v>
      </c>
      <c r="AD102" s="6">
        <v>0</v>
      </c>
      <c r="AF102" s="10" t="s">
        <v>446</v>
      </c>
      <c r="AG102" t="s">
        <v>642</v>
      </c>
      <c r="AI102" s="6">
        <v>1</v>
      </c>
      <c r="AJ102" s="6">
        <v>0</v>
      </c>
      <c r="AM102" s="6">
        <v>0</v>
      </c>
      <c r="AN102" s="6">
        <v>0</v>
      </c>
      <c r="AO102" s="6">
        <v>1</v>
      </c>
      <c r="AQ102" s="6">
        <v>0</v>
      </c>
      <c r="AR102" s="6">
        <v>0</v>
      </c>
      <c r="AS102" s="6">
        <v>0</v>
      </c>
      <c r="AT102" s="6">
        <v>1</v>
      </c>
      <c r="AV102" s="6">
        <v>0</v>
      </c>
      <c r="AW102" s="6">
        <v>0</v>
      </c>
      <c r="AX102" s="6">
        <v>0</v>
      </c>
      <c r="AY102" s="6">
        <v>1</v>
      </c>
      <c r="BA102" s="6">
        <v>0</v>
      </c>
      <c r="BB102" s="6">
        <v>0</v>
      </c>
      <c r="BC102" s="6">
        <v>0</v>
      </c>
      <c r="BD102" s="6">
        <v>1</v>
      </c>
      <c r="BF102" s="6">
        <v>0</v>
      </c>
      <c r="BG102" s="6">
        <v>0</v>
      </c>
      <c r="BH102" s="6">
        <v>1</v>
      </c>
      <c r="BI102" s="6">
        <v>0</v>
      </c>
      <c r="BK102" s="6">
        <v>0</v>
      </c>
      <c r="BL102" s="6">
        <v>0</v>
      </c>
      <c r="BM102" s="6">
        <v>1</v>
      </c>
      <c r="BN102" s="6">
        <v>0</v>
      </c>
      <c r="BP102" s="6">
        <v>0</v>
      </c>
      <c r="BQ102" s="6">
        <v>0</v>
      </c>
      <c r="BR102" s="6">
        <v>0</v>
      </c>
      <c r="BS102" s="6">
        <v>1</v>
      </c>
      <c r="BW102" s="6">
        <f t="shared" si="6"/>
        <v>7</v>
      </c>
      <c r="BX102" s="3">
        <v>1</v>
      </c>
      <c r="CB102" s="3">
        <f t="shared" si="5"/>
        <v>7</v>
      </c>
      <c r="CC102" s="3">
        <v>1</v>
      </c>
    </row>
    <row r="103" spans="1:83" ht="33" customHeight="1" x14ac:dyDescent="0.25">
      <c r="B103" s="6">
        <v>61215</v>
      </c>
      <c r="D103" s="10" t="s">
        <v>448</v>
      </c>
      <c r="E103" s="16">
        <v>15087615</v>
      </c>
      <c r="F103" s="17" t="s">
        <v>449</v>
      </c>
      <c r="G103" s="9" t="s">
        <v>448</v>
      </c>
      <c r="H103" s="6" t="s">
        <v>4</v>
      </c>
      <c r="I103" s="6" t="s">
        <v>4</v>
      </c>
      <c r="J103" s="6" t="s">
        <v>2</v>
      </c>
      <c r="K103" s="6" t="s">
        <v>4</v>
      </c>
      <c r="L103" s="6" t="s">
        <v>3</v>
      </c>
      <c r="M103" s="6" t="s">
        <v>3</v>
      </c>
      <c r="N103" s="6" t="s">
        <v>4</v>
      </c>
      <c r="O103" s="32">
        <v>1</v>
      </c>
      <c r="R103" s="32">
        <v>1</v>
      </c>
      <c r="S103" t="s">
        <v>642</v>
      </c>
      <c r="T103" t="s">
        <v>642</v>
      </c>
      <c r="U103" t="s">
        <v>642</v>
      </c>
      <c r="V103" t="s">
        <v>642</v>
      </c>
      <c r="W103" t="s">
        <v>642</v>
      </c>
      <c r="X103" t="s">
        <v>642</v>
      </c>
      <c r="Y103" t="s">
        <v>642</v>
      </c>
      <c r="Z103" s="6">
        <v>0</v>
      </c>
      <c r="AA103" s="6">
        <v>1</v>
      </c>
      <c r="AB103" s="6">
        <v>1</v>
      </c>
      <c r="AC103" s="20">
        <v>0</v>
      </c>
      <c r="AD103" s="6">
        <v>0</v>
      </c>
      <c r="AF103" s="10" t="s">
        <v>448</v>
      </c>
      <c r="AG103" t="s">
        <v>642</v>
      </c>
      <c r="AI103" s="10">
        <v>1</v>
      </c>
      <c r="AJ103" s="6">
        <v>0</v>
      </c>
      <c r="AM103" s="6">
        <v>0</v>
      </c>
      <c r="AN103" s="6">
        <v>0</v>
      </c>
      <c r="AO103" s="6">
        <v>1</v>
      </c>
      <c r="AQ103" s="6">
        <v>0</v>
      </c>
      <c r="AR103" s="6">
        <v>0</v>
      </c>
      <c r="AS103" s="6">
        <v>0</v>
      </c>
      <c r="AT103" s="6">
        <v>1</v>
      </c>
      <c r="AV103" s="6">
        <v>0</v>
      </c>
      <c r="AW103" s="6">
        <v>1</v>
      </c>
      <c r="AX103" s="6">
        <v>0</v>
      </c>
      <c r="AY103" s="6">
        <v>0</v>
      </c>
      <c r="BA103" s="6">
        <v>0</v>
      </c>
      <c r="BB103" s="6">
        <v>0</v>
      </c>
      <c r="BC103" s="6">
        <v>0</v>
      </c>
      <c r="BD103" s="6">
        <v>1</v>
      </c>
      <c r="BF103" s="6">
        <v>0</v>
      </c>
      <c r="BG103" s="6">
        <v>0</v>
      </c>
      <c r="BH103" s="6">
        <v>1</v>
      </c>
      <c r="BI103" s="6">
        <v>0</v>
      </c>
      <c r="BK103" s="6">
        <v>0</v>
      </c>
      <c r="BL103" s="6">
        <v>0</v>
      </c>
      <c r="BM103" s="6">
        <v>1</v>
      </c>
      <c r="BN103" s="6">
        <v>0</v>
      </c>
      <c r="BP103" s="6">
        <v>0</v>
      </c>
      <c r="BQ103" s="6">
        <v>0</v>
      </c>
      <c r="BR103" s="6">
        <v>0</v>
      </c>
      <c r="BS103" s="6">
        <v>1</v>
      </c>
      <c r="BW103" s="6">
        <f t="shared" si="6"/>
        <v>7</v>
      </c>
      <c r="BX103" s="3">
        <v>1</v>
      </c>
      <c r="CB103" s="3">
        <f t="shared" si="5"/>
        <v>7</v>
      </c>
      <c r="CC103" s="3">
        <v>1</v>
      </c>
    </row>
    <row r="104" spans="1:83" ht="24" customHeight="1" x14ac:dyDescent="0.25">
      <c r="B104" s="6">
        <v>61215</v>
      </c>
      <c r="D104" s="10" t="s">
        <v>454</v>
      </c>
      <c r="E104" s="16">
        <v>11407289</v>
      </c>
      <c r="F104" s="17" t="s">
        <v>455</v>
      </c>
      <c r="G104" s="9" t="s">
        <v>454</v>
      </c>
      <c r="H104" s="6" t="s">
        <v>4</v>
      </c>
      <c r="I104" s="6" t="s">
        <v>4</v>
      </c>
      <c r="J104" s="6" t="s">
        <v>4</v>
      </c>
      <c r="K104" s="6" t="s">
        <v>4</v>
      </c>
      <c r="L104" s="6" t="s">
        <v>3</v>
      </c>
      <c r="M104" s="6" t="s">
        <v>3</v>
      </c>
      <c r="N104" s="6" t="s">
        <v>4</v>
      </c>
      <c r="O104" s="32">
        <v>1</v>
      </c>
      <c r="R104" s="32">
        <v>1</v>
      </c>
      <c r="S104" t="s">
        <v>642</v>
      </c>
      <c r="T104" t="s">
        <v>642</v>
      </c>
      <c r="U104" t="s">
        <v>642</v>
      </c>
      <c r="V104" t="s">
        <v>642</v>
      </c>
      <c r="W104" t="s">
        <v>642</v>
      </c>
      <c r="X104" t="s">
        <v>642</v>
      </c>
      <c r="Y104" t="s">
        <v>642</v>
      </c>
      <c r="Z104" s="6">
        <v>0</v>
      </c>
      <c r="AA104" s="6">
        <v>0</v>
      </c>
      <c r="AB104" s="6">
        <v>1</v>
      </c>
      <c r="AC104" s="20">
        <v>0</v>
      </c>
      <c r="AD104" s="6">
        <v>0</v>
      </c>
      <c r="AF104" s="10" t="s">
        <v>454</v>
      </c>
      <c r="AG104" t="s">
        <v>642</v>
      </c>
      <c r="AH104" s="21"/>
      <c r="AI104" s="10">
        <v>1</v>
      </c>
      <c r="AJ104" s="6">
        <v>1</v>
      </c>
      <c r="AM104" s="6">
        <v>0</v>
      </c>
      <c r="AN104" s="6">
        <v>0</v>
      </c>
      <c r="AO104" s="6">
        <v>1</v>
      </c>
      <c r="AQ104" s="6">
        <v>0</v>
      </c>
      <c r="AR104" s="6">
        <v>0</v>
      </c>
      <c r="AS104" s="6">
        <v>0</v>
      </c>
      <c r="AT104" s="6">
        <v>1</v>
      </c>
      <c r="AV104" s="6">
        <v>0</v>
      </c>
      <c r="AW104" s="6">
        <v>0</v>
      </c>
      <c r="AX104" s="6">
        <v>0</v>
      </c>
      <c r="AY104" s="6">
        <v>1</v>
      </c>
      <c r="BA104" s="6">
        <v>0</v>
      </c>
      <c r="BB104" s="6">
        <v>0</v>
      </c>
      <c r="BC104" s="6">
        <v>0</v>
      </c>
      <c r="BD104" s="6">
        <v>1</v>
      </c>
      <c r="BF104" s="6">
        <v>0</v>
      </c>
      <c r="BG104" s="6">
        <v>0</v>
      </c>
      <c r="BH104" s="6">
        <v>1</v>
      </c>
      <c r="BI104" s="6">
        <v>0</v>
      </c>
      <c r="BK104" s="6">
        <v>0</v>
      </c>
      <c r="BL104" s="6">
        <v>0</v>
      </c>
      <c r="BM104" s="6">
        <v>1</v>
      </c>
      <c r="BN104" s="6">
        <v>0</v>
      </c>
      <c r="BP104" s="6">
        <v>0</v>
      </c>
      <c r="BQ104" s="6">
        <v>0</v>
      </c>
      <c r="BR104" s="6">
        <v>0</v>
      </c>
      <c r="BS104" s="6">
        <v>1</v>
      </c>
      <c r="BW104" s="6">
        <f t="shared" si="6"/>
        <v>7</v>
      </c>
      <c r="BX104" s="3">
        <v>1</v>
      </c>
      <c r="CB104" s="3">
        <f t="shared" si="5"/>
        <v>7</v>
      </c>
      <c r="CC104" s="3">
        <v>1</v>
      </c>
    </row>
    <row r="105" spans="1:83" ht="35.25" customHeight="1" x14ac:dyDescent="0.25">
      <c r="B105" s="6">
        <v>61215</v>
      </c>
      <c r="D105" s="10" t="s">
        <v>456</v>
      </c>
      <c r="E105" s="16" t="s">
        <v>392</v>
      </c>
      <c r="F105" s="17" t="s">
        <v>457</v>
      </c>
      <c r="G105" s="9" t="s">
        <v>456</v>
      </c>
      <c r="H105" s="6" t="s">
        <v>4</v>
      </c>
      <c r="I105" s="6" t="s">
        <v>4</v>
      </c>
      <c r="J105" s="6" t="s">
        <v>4</v>
      </c>
      <c r="K105" s="6" t="s">
        <v>4</v>
      </c>
      <c r="L105" s="6" t="s">
        <v>3</v>
      </c>
      <c r="M105" s="6" t="s">
        <v>3</v>
      </c>
      <c r="N105" s="6" t="s">
        <v>4</v>
      </c>
      <c r="O105" s="32">
        <v>1</v>
      </c>
      <c r="R105" s="32">
        <v>1</v>
      </c>
      <c r="S105" t="s">
        <v>642</v>
      </c>
      <c r="T105" t="s">
        <v>642</v>
      </c>
      <c r="U105" t="s">
        <v>642</v>
      </c>
      <c r="V105" t="s">
        <v>642</v>
      </c>
      <c r="W105" t="s">
        <v>642</v>
      </c>
      <c r="X105" t="s">
        <v>642</v>
      </c>
      <c r="Y105" t="s">
        <v>642</v>
      </c>
      <c r="Z105" s="6">
        <v>0</v>
      </c>
      <c r="AA105" s="6">
        <v>0</v>
      </c>
      <c r="AB105" s="6">
        <v>0</v>
      </c>
      <c r="AC105" s="20">
        <v>1</v>
      </c>
      <c r="AD105" s="6">
        <v>0</v>
      </c>
      <c r="AF105" s="10" t="s">
        <v>456</v>
      </c>
      <c r="AG105" t="s">
        <v>642</v>
      </c>
      <c r="AI105" s="10">
        <v>1</v>
      </c>
      <c r="AJ105" s="6">
        <v>0</v>
      </c>
      <c r="AM105" s="6">
        <v>0</v>
      </c>
      <c r="AN105" s="6">
        <v>0</v>
      </c>
      <c r="AO105" s="6">
        <v>1</v>
      </c>
      <c r="AQ105" s="6">
        <v>0</v>
      </c>
      <c r="AR105" s="6">
        <v>0</v>
      </c>
      <c r="AS105" s="6">
        <v>0</v>
      </c>
      <c r="AT105" s="6">
        <v>1</v>
      </c>
      <c r="AV105" s="6">
        <v>0</v>
      </c>
      <c r="AW105" s="6">
        <v>0</v>
      </c>
      <c r="AX105" s="6">
        <v>0</v>
      </c>
      <c r="AY105" s="6">
        <v>1</v>
      </c>
      <c r="BA105" s="6">
        <v>0</v>
      </c>
      <c r="BB105" s="6">
        <v>0</v>
      </c>
      <c r="BC105" s="6">
        <v>0</v>
      </c>
      <c r="BD105" s="6">
        <v>1</v>
      </c>
      <c r="BF105" s="6">
        <v>0</v>
      </c>
      <c r="BG105" s="6">
        <v>0</v>
      </c>
      <c r="BH105" s="6">
        <v>1</v>
      </c>
      <c r="BI105" s="6">
        <v>0</v>
      </c>
      <c r="BK105" s="6">
        <v>0</v>
      </c>
      <c r="BL105" s="6">
        <v>0</v>
      </c>
      <c r="BM105" s="6">
        <v>1</v>
      </c>
      <c r="BN105" s="6">
        <v>0</v>
      </c>
      <c r="BP105" s="6">
        <v>0</v>
      </c>
      <c r="BQ105" s="6">
        <v>0</v>
      </c>
      <c r="BR105" s="6">
        <v>0</v>
      </c>
      <c r="BS105" s="6">
        <v>1</v>
      </c>
      <c r="BW105" s="6">
        <f t="shared" si="6"/>
        <v>7</v>
      </c>
      <c r="BX105" s="3">
        <v>1</v>
      </c>
      <c r="CB105" s="3">
        <f t="shared" si="5"/>
        <v>7</v>
      </c>
      <c r="CC105" s="3">
        <v>1</v>
      </c>
    </row>
    <row r="106" spans="1:83" ht="24" customHeight="1" x14ac:dyDescent="0.25">
      <c r="B106" s="6">
        <v>61215</v>
      </c>
      <c r="D106" s="10" t="s">
        <v>463</v>
      </c>
      <c r="E106" s="16" t="s">
        <v>392</v>
      </c>
      <c r="F106" s="17" t="s">
        <v>464</v>
      </c>
      <c r="G106" s="9" t="s">
        <v>463</v>
      </c>
      <c r="H106" s="6" t="s">
        <v>3</v>
      </c>
      <c r="I106" s="6" t="s">
        <v>4</v>
      </c>
      <c r="J106" s="6" t="s">
        <v>4</v>
      </c>
      <c r="K106" s="6" t="s">
        <v>4</v>
      </c>
      <c r="L106" s="6" t="s">
        <v>3</v>
      </c>
      <c r="M106" s="6" t="s">
        <v>3</v>
      </c>
      <c r="N106" s="6" t="s">
        <v>4</v>
      </c>
      <c r="O106" s="32">
        <v>1</v>
      </c>
      <c r="R106" s="32">
        <v>1</v>
      </c>
      <c r="S106" t="s">
        <v>642</v>
      </c>
      <c r="T106" t="s">
        <v>642</v>
      </c>
      <c r="U106" t="s">
        <v>642</v>
      </c>
      <c r="V106" t="s">
        <v>642</v>
      </c>
      <c r="W106" t="s">
        <v>642</v>
      </c>
      <c r="X106" t="s">
        <v>642</v>
      </c>
      <c r="Y106" t="s">
        <v>642</v>
      </c>
      <c r="Z106" s="6">
        <v>0</v>
      </c>
      <c r="AA106" s="6">
        <v>0</v>
      </c>
      <c r="AB106" s="6">
        <v>1</v>
      </c>
      <c r="AC106" s="20">
        <v>0</v>
      </c>
      <c r="AD106" s="6">
        <v>0</v>
      </c>
      <c r="AF106" s="10" t="s">
        <v>463</v>
      </c>
      <c r="AG106" t="s">
        <v>642</v>
      </c>
      <c r="AH106" s="21"/>
      <c r="AI106" s="10">
        <v>1</v>
      </c>
      <c r="AJ106" s="6">
        <v>0</v>
      </c>
      <c r="AM106" s="6">
        <v>0</v>
      </c>
      <c r="AN106" s="6">
        <v>1</v>
      </c>
      <c r="AO106" s="6">
        <v>0</v>
      </c>
      <c r="AQ106" s="6">
        <v>0</v>
      </c>
      <c r="AR106" s="6">
        <v>0</v>
      </c>
      <c r="AS106" s="6">
        <v>0</v>
      </c>
      <c r="AT106" s="6">
        <v>1</v>
      </c>
      <c r="AV106" s="6">
        <v>0</v>
      </c>
      <c r="AW106" s="6">
        <v>0</v>
      </c>
      <c r="AX106" s="6">
        <v>0</v>
      </c>
      <c r="AY106" s="6">
        <v>1</v>
      </c>
      <c r="BA106" s="6">
        <v>0</v>
      </c>
      <c r="BB106" s="6">
        <v>0</v>
      </c>
      <c r="BC106" s="6">
        <v>0</v>
      </c>
      <c r="BD106" s="6">
        <v>1</v>
      </c>
      <c r="BF106" s="6">
        <v>0</v>
      </c>
      <c r="BG106" s="6">
        <v>0</v>
      </c>
      <c r="BH106" s="6">
        <v>1</v>
      </c>
      <c r="BI106" s="6">
        <v>0</v>
      </c>
      <c r="BK106" s="6">
        <v>0</v>
      </c>
      <c r="BL106" s="6">
        <v>0</v>
      </c>
      <c r="BM106" s="6">
        <v>1</v>
      </c>
      <c r="BN106" s="6">
        <v>0</v>
      </c>
      <c r="BP106" s="6">
        <v>0</v>
      </c>
      <c r="BQ106" s="6">
        <v>0</v>
      </c>
      <c r="BR106" s="6">
        <v>0</v>
      </c>
      <c r="BS106" s="6">
        <v>1</v>
      </c>
      <c r="BW106" s="6">
        <f t="shared" si="6"/>
        <v>7</v>
      </c>
      <c r="BX106" s="3">
        <v>1</v>
      </c>
      <c r="CB106" s="3">
        <f t="shared" si="5"/>
        <v>7</v>
      </c>
      <c r="CC106" s="3">
        <v>1</v>
      </c>
    </row>
    <row r="107" spans="1:83" ht="36.75" customHeight="1" x14ac:dyDescent="0.25">
      <c r="A107" s="9"/>
      <c r="B107" s="10">
        <v>61215</v>
      </c>
      <c r="C107" s="9"/>
      <c r="D107" s="10" t="s">
        <v>465</v>
      </c>
      <c r="E107" s="16">
        <v>16371605</v>
      </c>
      <c r="F107" s="17" t="s">
        <v>466</v>
      </c>
      <c r="G107" s="9" t="s">
        <v>465</v>
      </c>
      <c r="H107" s="10" t="s">
        <v>4</v>
      </c>
      <c r="I107" s="10" t="s">
        <v>4</v>
      </c>
      <c r="J107" s="10" t="s">
        <v>2</v>
      </c>
      <c r="K107" s="10" t="s">
        <v>3</v>
      </c>
      <c r="L107" s="10" t="s">
        <v>3</v>
      </c>
      <c r="M107" s="10" t="s">
        <v>3</v>
      </c>
      <c r="N107" s="10" t="s">
        <v>4</v>
      </c>
      <c r="O107" s="11">
        <v>1</v>
      </c>
      <c r="P107" s="11"/>
      <c r="Q107" s="13"/>
      <c r="R107" s="11">
        <v>1</v>
      </c>
      <c r="S107" t="s">
        <v>642</v>
      </c>
      <c r="T107" t="s">
        <v>642</v>
      </c>
      <c r="U107" t="s">
        <v>642</v>
      </c>
      <c r="V107" t="s">
        <v>642</v>
      </c>
      <c r="W107" t="s">
        <v>642</v>
      </c>
      <c r="X107" t="s">
        <v>642</v>
      </c>
      <c r="Y107" t="s">
        <v>642</v>
      </c>
      <c r="Z107" s="10">
        <v>0</v>
      </c>
      <c r="AA107" s="10">
        <v>0</v>
      </c>
      <c r="AB107" s="10">
        <v>0</v>
      </c>
      <c r="AC107" s="14">
        <v>1</v>
      </c>
      <c r="AD107" s="10">
        <v>0</v>
      </c>
      <c r="AE107" s="10"/>
      <c r="AF107" s="10" t="s">
        <v>465</v>
      </c>
      <c r="AG107" t="s">
        <v>642</v>
      </c>
      <c r="AH107" s="15"/>
      <c r="AI107" s="10">
        <v>0</v>
      </c>
      <c r="AJ107" s="10">
        <v>0</v>
      </c>
      <c r="AK107" s="10"/>
      <c r="AL107" s="10"/>
      <c r="AM107" s="10">
        <v>0</v>
      </c>
      <c r="AN107" s="10">
        <v>0</v>
      </c>
      <c r="AO107" s="10">
        <v>1</v>
      </c>
      <c r="AP107" s="10"/>
      <c r="AQ107" s="10">
        <v>0</v>
      </c>
      <c r="AR107" s="10">
        <v>0</v>
      </c>
      <c r="AS107" s="10">
        <v>0</v>
      </c>
      <c r="AT107" s="10">
        <v>1</v>
      </c>
      <c r="AU107" s="10"/>
      <c r="AV107" s="6">
        <v>0</v>
      </c>
      <c r="AW107" s="10">
        <v>1</v>
      </c>
      <c r="AX107" s="10">
        <v>0</v>
      </c>
      <c r="AY107" s="10">
        <v>0</v>
      </c>
      <c r="AZ107" s="10"/>
      <c r="BA107" s="6">
        <v>0</v>
      </c>
      <c r="BB107" s="10">
        <v>0</v>
      </c>
      <c r="BC107" s="10">
        <v>1</v>
      </c>
      <c r="BD107" s="10">
        <v>0</v>
      </c>
      <c r="BE107" s="10"/>
      <c r="BF107" s="6">
        <v>0</v>
      </c>
      <c r="BG107" s="10">
        <v>0</v>
      </c>
      <c r="BH107" s="10">
        <v>1</v>
      </c>
      <c r="BI107" s="10">
        <v>0</v>
      </c>
      <c r="BJ107" s="10"/>
      <c r="BK107" s="6">
        <v>0</v>
      </c>
      <c r="BL107" s="10">
        <v>0</v>
      </c>
      <c r="BM107" s="10">
        <v>1</v>
      </c>
      <c r="BN107" s="10">
        <f>SUM(BN1:BN106)</f>
        <v>0</v>
      </c>
      <c r="BO107" s="10"/>
      <c r="BP107" s="6">
        <v>0</v>
      </c>
      <c r="BQ107" s="10">
        <v>0</v>
      </c>
      <c r="BR107" s="10">
        <v>0</v>
      </c>
      <c r="BS107" s="10">
        <v>1</v>
      </c>
      <c r="BT107" s="10"/>
      <c r="BU107" s="10"/>
      <c r="BV107" s="10"/>
      <c r="BW107" s="10">
        <f t="shared" si="6"/>
        <v>7</v>
      </c>
      <c r="BX107" s="9">
        <v>1</v>
      </c>
      <c r="BY107" s="9"/>
      <c r="BZ107" s="9"/>
      <c r="CA107" s="10"/>
      <c r="CB107" s="9">
        <f t="shared" si="5"/>
        <v>7</v>
      </c>
      <c r="CC107" s="9"/>
    </row>
    <row r="108" spans="1:83" s="9" customFormat="1" ht="34.5" customHeight="1" x14ac:dyDescent="0.25">
      <c r="B108" s="10"/>
      <c r="D108" s="10"/>
      <c r="E108" s="1"/>
      <c r="F108" s="1"/>
      <c r="H108" s="10"/>
      <c r="I108" s="10"/>
      <c r="J108" s="10"/>
      <c r="K108" s="10"/>
      <c r="L108" s="10"/>
      <c r="M108" s="10"/>
      <c r="N108" s="10"/>
      <c r="O108" s="11"/>
      <c r="P108" s="11"/>
      <c r="Q108" s="13"/>
      <c r="R108" s="11">
        <f>SUM(R2:R107)</f>
        <v>106</v>
      </c>
      <c r="S108" t="s">
        <v>642</v>
      </c>
      <c r="T108" t="s">
        <v>642</v>
      </c>
      <c r="U108" t="s">
        <v>642</v>
      </c>
      <c r="V108" t="s">
        <v>642</v>
      </c>
      <c r="W108" t="s">
        <v>642</v>
      </c>
      <c r="X108" t="s">
        <v>642</v>
      </c>
      <c r="Y108" t="s">
        <v>642</v>
      </c>
      <c r="Z108" s="10">
        <f>SUM(Z2:Z107)</f>
        <v>0</v>
      </c>
      <c r="AA108" s="10">
        <f>SUM(AA2:AA107)</f>
        <v>5</v>
      </c>
      <c r="AB108" s="10">
        <f>SUM(AB2:AB107)</f>
        <v>59</v>
      </c>
      <c r="AC108" s="14">
        <f>SUM(AC2:AC107)</f>
        <v>47</v>
      </c>
      <c r="AD108" s="10">
        <f>SUM(AD2:AD107)</f>
        <v>3</v>
      </c>
      <c r="AE108" s="10"/>
      <c r="AF108" s="10"/>
      <c r="AG108" s="15"/>
      <c r="AH108" s="15"/>
      <c r="AI108" s="10"/>
      <c r="AJ108" s="10"/>
      <c r="AL108" s="10" t="s">
        <v>35</v>
      </c>
      <c r="AM108" s="9">
        <f>SUM(AM2:AM107)</f>
        <v>3</v>
      </c>
      <c r="AN108" s="9">
        <v>0</v>
      </c>
      <c r="AO108" s="83">
        <v>0</v>
      </c>
      <c r="AP108" s="83">
        <v>0</v>
      </c>
      <c r="AQ108" s="83">
        <v>0</v>
      </c>
      <c r="AR108" s="9">
        <f>SUM(AR2:AR107)</f>
        <v>3</v>
      </c>
      <c r="AS108" s="83">
        <v>0</v>
      </c>
      <c r="AT108" s="83">
        <v>0</v>
      </c>
      <c r="AU108" s="83">
        <v>0</v>
      </c>
      <c r="AV108" s="83">
        <v>0</v>
      </c>
      <c r="AW108" s="9">
        <f>SUM(AW2:AW107)</f>
        <v>23</v>
      </c>
      <c r="AX108" s="9">
        <v>0</v>
      </c>
      <c r="AY108" s="9">
        <v>0</v>
      </c>
      <c r="AZ108" s="9">
        <v>0</v>
      </c>
      <c r="BA108" s="6">
        <v>0</v>
      </c>
      <c r="BB108" s="9">
        <f>SUM(BB2:BB107)</f>
        <v>2</v>
      </c>
      <c r="BC108" s="83">
        <v>0</v>
      </c>
      <c r="BD108" s="83">
        <v>0</v>
      </c>
      <c r="BE108" s="83">
        <v>0</v>
      </c>
      <c r="BF108" s="9">
        <v>0</v>
      </c>
      <c r="BG108" s="9">
        <f>SUM(BG2:BG107)</f>
        <v>0</v>
      </c>
      <c r="BH108" s="9">
        <v>0</v>
      </c>
      <c r="BI108" s="9">
        <v>0</v>
      </c>
      <c r="BJ108" s="9">
        <v>0</v>
      </c>
      <c r="BK108" s="9">
        <v>0</v>
      </c>
      <c r="BL108" s="9">
        <f>SUM(BL2:BL107)</f>
        <v>0</v>
      </c>
      <c r="BM108" s="9">
        <v>0</v>
      </c>
      <c r="BN108" s="9">
        <f>SUM(BN2:BN107)</f>
        <v>0</v>
      </c>
      <c r="BP108" s="6">
        <f>SUM(BP2:BP107)</f>
        <v>0</v>
      </c>
      <c r="BQ108" s="9">
        <f>SUM(BQ2:BQ107)</f>
        <v>0</v>
      </c>
      <c r="BR108" s="9">
        <f>SUM(BR2:BR107)</f>
        <v>0</v>
      </c>
      <c r="BS108" s="9">
        <v>0</v>
      </c>
      <c r="BT108" s="84" t="s">
        <v>522</v>
      </c>
      <c r="BU108" s="84">
        <f>SUM(AM108:BS108)</f>
        <v>31</v>
      </c>
      <c r="BV108" s="9" t="s">
        <v>2</v>
      </c>
      <c r="BW108" s="83">
        <f t="shared" si="6"/>
        <v>31</v>
      </c>
      <c r="BX108" s="84">
        <f>SUM(BX2:BX107)</f>
        <v>106</v>
      </c>
      <c r="BY108" s="9" t="s">
        <v>467</v>
      </c>
      <c r="CB108" s="9">
        <f>SUM(CB2:CB107)</f>
        <v>830</v>
      </c>
    </row>
    <row r="109" spans="1:83" s="9" customFormat="1" ht="24" customHeight="1" x14ac:dyDescent="0.25">
      <c r="B109" s="1" t="s">
        <v>523</v>
      </c>
      <c r="C109" s="9" t="s">
        <v>524</v>
      </c>
      <c r="E109" s="1" t="s">
        <v>3</v>
      </c>
      <c r="F109" s="1" t="s">
        <v>4</v>
      </c>
      <c r="G109" s="1"/>
      <c r="H109" s="1"/>
      <c r="I109" s="3">
        <v>1</v>
      </c>
      <c r="J109" s="9" t="s">
        <v>480</v>
      </c>
      <c r="K109" s="9">
        <v>12</v>
      </c>
      <c r="L109" s="83">
        <v>29</v>
      </c>
      <c r="M109" s="83">
        <v>119</v>
      </c>
      <c r="N109" s="83"/>
      <c r="O109" s="83" t="s">
        <v>481</v>
      </c>
      <c r="P109" s="83" t="s">
        <v>482</v>
      </c>
      <c r="R109" s="85"/>
      <c r="S109" s="85"/>
      <c r="T109" s="86"/>
      <c r="U109" s="85"/>
      <c r="V109" s="85"/>
      <c r="W109" s="85"/>
      <c r="X109" s="85"/>
      <c r="Y109" s="85"/>
      <c r="Z109" s="85"/>
      <c r="AA109" s="85"/>
      <c r="AB109" s="87" t="s">
        <v>483</v>
      </c>
      <c r="AC109" s="88">
        <f>54/113</f>
        <v>0.47787610619469029</v>
      </c>
      <c r="AE109" s="89">
        <f>113+47</f>
        <v>160</v>
      </c>
      <c r="AN109" s="10"/>
      <c r="AO109" s="10">
        <v>0</v>
      </c>
      <c r="AP109" s="10">
        <f>SUM(AN2:AN108)</f>
        <v>26</v>
      </c>
      <c r="AQ109" s="10">
        <v>0</v>
      </c>
      <c r="AR109" s="83">
        <v>0</v>
      </c>
      <c r="AS109" s="83">
        <v>0</v>
      </c>
      <c r="AT109" s="10">
        <v>0</v>
      </c>
      <c r="AU109" s="10">
        <f>SUM(AS2:AS108)</f>
        <v>4</v>
      </c>
      <c r="AV109" s="10">
        <v>0</v>
      </c>
      <c r="AW109" s="83">
        <v>0</v>
      </c>
      <c r="AX109" s="83">
        <v>0</v>
      </c>
      <c r="AY109" s="10">
        <v>0</v>
      </c>
      <c r="AZ109" s="10">
        <f>SUM(AX2:AX108)</f>
        <v>15</v>
      </c>
      <c r="BA109" s="10">
        <v>0</v>
      </c>
      <c r="BB109" s="9">
        <v>0</v>
      </c>
      <c r="BC109" s="6">
        <v>0</v>
      </c>
      <c r="BD109" s="10">
        <v>0</v>
      </c>
      <c r="BE109" s="10">
        <f>SUM(BC2:BC108)</f>
        <v>30</v>
      </c>
      <c r="BF109" s="10">
        <v>0</v>
      </c>
      <c r="BG109" s="83">
        <v>0</v>
      </c>
      <c r="BH109" s="9">
        <v>0</v>
      </c>
      <c r="BI109" s="9">
        <f>SUM(BG3:BG108)</f>
        <v>0</v>
      </c>
      <c r="BJ109" s="10">
        <f>SUM(BH2:BH108)</f>
        <v>105</v>
      </c>
      <c r="BK109" s="10">
        <v>0</v>
      </c>
      <c r="BL109" s="10"/>
      <c r="BM109" s="10">
        <v>0</v>
      </c>
      <c r="BN109" s="10"/>
      <c r="BO109" s="10">
        <f>SUM(BM2:BM108)</f>
        <v>106</v>
      </c>
      <c r="BP109" s="10">
        <v>0</v>
      </c>
      <c r="BQ109" s="10"/>
      <c r="BR109" s="10"/>
      <c r="BS109" s="6" t="s">
        <v>525</v>
      </c>
      <c r="BT109" s="10">
        <f>SUM(BR2:BR109)</f>
        <v>0</v>
      </c>
      <c r="BU109" s="10">
        <v>0</v>
      </c>
      <c r="BV109" s="84" t="s">
        <v>526</v>
      </c>
      <c r="BW109" s="84">
        <f>SUM(AO109:BU109)</f>
        <v>286</v>
      </c>
      <c r="BX109" s="10"/>
      <c r="BY109" s="10"/>
      <c r="BZ109" s="10"/>
      <c r="CD109" s="10"/>
      <c r="CE109" s="84">
        <f>160*7</f>
        <v>1120</v>
      </c>
    </row>
    <row r="110" spans="1:83" s="9" customFormat="1" ht="24" customHeight="1" x14ac:dyDescent="0.25">
      <c r="B110" s="1" t="s">
        <v>523</v>
      </c>
      <c r="C110" s="9">
        <v>3</v>
      </c>
      <c r="D110" s="9">
        <v>1</v>
      </c>
      <c r="E110" s="1">
        <v>26</v>
      </c>
      <c r="F110" s="1">
        <v>77</v>
      </c>
      <c r="G110" s="1"/>
      <c r="H110" s="1"/>
      <c r="I110" s="3"/>
      <c r="L110" s="83"/>
      <c r="M110" s="83"/>
      <c r="N110" s="83"/>
      <c r="O110" s="83"/>
      <c r="P110" s="83"/>
      <c r="R110" s="85"/>
      <c r="S110" s="85"/>
      <c r="T110" s="86"/>
      <c r="U110" s="85"/>
      <c r="V110" s="85"/>
      <c r="W110" s="85"/>
      <c r="X110" s="85"/>
      <c r="Y110" s="85"/>
      <c r="Z110" s="85"/>
      <c r="AA110" s="85"/>
      <c r="AB110" s="87"/>
      <c r="AC110" s="88"/>
      <c r="AE110" s="89"/>
      <c r="AN110" s="10"/>
      <c r="AO110" s="10"/>
      <c r="AP110" s="10"/>
      <c r="AQ110" s="10"/>
      <c r="AR110" s="83"/>
      <c r="AS110" s="83"/>
      <c r="AT110" s="10"/>
      <c r="AU110" s="10"/>
      <c r="AV110" s="10"/>
      <c r="AW110" s="83"/>
      <c r="AX110" s="83"/>
      <c r="AY110" s="10"/>
      <c r="AZ110" s="10"/>
      <c r="BA110" s="10"/>
      <c r="BC110" s="6"/>
      <c r="BD110" s="10"/>
      <c r="BE110" s="10"/>
      <c r="BF110" s="10"/>
      <c r="BG110" s="83"/>
      <c r="BJ110" s="10"/>
      <c r="BK110" s="10"/>
      <c r="BL110" s="10"/>
      <c r="BM110" s="10"/>
      <c r="BN110" s="10"/>
      <c r="BO110" s="10"/>
      <c r="BP110" s="10"/>
      <c r="BQ110" s="10"/>
      <c r="BR110" s="10"/>
      <c r="BS110" s="6"/>
      <c r="BT110" s="10"/>
      <c r="BU110" s="10">
        <f>SUM(BS2:BS109)</f>
        <v>106</v>
      </c>
      <c r="BV110" s="84"/>
      <c r="BW110" s="84">
        <v>0</v>
      </c>
      <c r="BX110" s="10"/>
      <c r="BY110" s="10"/>
      <c r="BZ110" s="10"/>
      <c r="CD110" s="10"/>
      <c r="CE110" s="84"/>
    </row>
    <row r="111" spans="1:83" s="9" customFormat="1" ht="24" customHeight="1" x14ac:dyDescent="0.25">
      <c r="B111" s="1" t="s">
        <v>523</v>
      </c>
      <c r="C111" s="9">
        <v>3</v>
      </c>
      <c r="D111" s="9">
        <v>1</v>
      </c>
      <c r="E111" s="1">
        <v>4</v>
      </c>
      <c r="F111" s="1">
        <v>99</v>
      </c>
      <c r="G111" s="1"/>
      <c r="H111" s="1"/>
      <c r="I111" s="3">
        <v>1</v>
      </c>
      <c r="J111" s="9" t="s">
        <v>474</v>
      </c>
      <c r="K111" s="9">
        <v>7</v>
      </c>
      <c r="L111" s="83">
        <v>70</v>
      </c>
      <c r="M111" s="83">
        <v>83</v>
      </c>
      <c r="N111" s="83"/>
      <c r="O111" s="83" t="s">
        <v>475</v>
      </c>
      <c r="P111" s="83" t="s">
        <v>476</v>
      </c>
      <c r="R111" s="85"/>
      <c r="S111" s="85"/>
      <c r="T111" s="86"/>
      <c r="U111" s="85"/>
      <c r="V111" s="85"/>
      <c r="W111" s="85"/>
      <c r="X111" s="85"/>
      <c r="Y111" s="85"/>
      <c r="Z111" s="85"/>
      <c r="AA111" s="85"/>
      <c r="AB111" s="87" t="s">
        <v>477</v>
      </c>
      <c r="AC111" s="88">
        <f>54/160</f>
        <v>0.33750000000000002</v>
      </c>
      <c r="AE111" s="89" t="s">
        <v>478</v>
      </c>
      <c r="AO111" s="9">
        <v>0</v>
      </c>
      <c r="AP111" s="9">
        <v>0</v>
      </c>
      <c r="AQ111" s="9">
        <f>SUM(AO2:AO109)</f>
        <v>77</v>
      </c>
      <c r="AR111" s="83">
        <v>0</v>
      </c>
      <c r="AS111" s="83">
        <v>0</v>
      </c>
      <c r="AT111" s="83">
        <v>0</v>
      </c>
      <c r="AU111" s="83">
        <v>0</v>
      </c>
      <c r="AV111" s="9">
        <f>SUM(AT2:AT109)</f>
        <v>99</v>
      </c>
      <c r="AW111" s="83">
        <v>0</v>
      </c>
      <c r="AX111" s="83">
        <v>0</v>
      </c>
      <c r="AY111" s="9">
        <v>0</v>
      </c>
      <c r="AZ111" s="9">
        <v>0</v>
      </c>
      <c r="BA111" s="9">
        <f>SUM(AY2:AY109)</f>
        <v>68</v>
      </c>
      <c r="BB111" s="9">
        <v>0</v>
      </c>
      <c r="BC111" s="6">
        <v>0</v>
      </c>
      <c r="BD111" s="9">
        <v>0</v>
      </c>
      <c r="BE111" s="9">
        <v>0</v>
      </c>
      <c r="BF111" s="9">
        <f>SUM(BD2:BD109)</f>
        <v>74</v>
      </c>
      <c r="BG111" s="83">
        <v>0</v>
      </c>
      <c r="BH111" s="9">
        <v>0</v>
      </c>
      <c r="BI111" s="9">
        <f>SUM(BG4:BG109)</f>
        <v>0</v>
      </c>
      <c r="BJ111" s="9">
        <v>0</v>
      </c>
      <c r="BK111" s="9">
        <f>SUM(BI2:BI109)</f>
        <v>1</v>
      </c>
      <c r="BL111" s="9">
        <v>0</v>
      </c>
      <c r="BM111" s="9">
        <v>0</v>
      </c>
      <c r="BN111" s="9">
        <v>0</v>
      </c>
      <c r="BO111" s="9">
        <v>0</v>
      </c>
      <c r="BP111" s="9">
        <f>SUM(BP109)</f>
        <v>0</v>
      </c>
      <c r="BQ111" s="9">
        <f t="shared" ref="BQ111:BT111" si="7">SUM(BQ109)</f>
        <v>0</v>
      </c>
      <c r="BR111" s="9">
        <f t="shared" si="7"/>
        <v>0</v>
      </c>
      <c r="BS111" s="9">
        <f t="shared" si="7"/>
        <v>0</v>
      </c>
      <c r="BT111" s="9">
        <f t="shared" si="7"/>
        <v>0</v>
      </c>
      <c r="BU111" s="9">
        <f>SUM(AO111:BT111)</f>
        <v>319</v>
      </c>
      <c r="BV111" s="84" t="s">
        <v>527</v>
      </c>
      <c r="BW111" s="84">
        <v>319</v>
      </c>
      <c r="CE111" s="84" t="s">
        <v>479</v>
      </c>
    </row>
    <row r="112" spans="1:83" s="9" customFormat="1" ht="24" customHeight="1" x14ac:dyDescent="0.25">
      <c r="B112" s="1" t="s">
        <v>523</v>
      </c>
      <c r="C112" s="9">
        <v>23</v>
      </c>
      <c r="D112" s="9">
        <v>1</v>
      </c>
      <c r="E112" s="1">
        <v>15</v>
      </c>
      <c r="F112" s="1">
        <v>68</v>
      </c>
      <c r="G112" s="1"/>
      <c r="H112" s="1"/>
      <c r="I112" s="9" t="s">
        <v>468</v>
      </c>
      <c r="J112" s="9" t="s">
        <v>468</v>
      </c>
      <c r="K112" s="9" t="s">
        <v>468</v>
      </c>
      <c r="L112" s="10" t="s">
        <v>3</v>
      </c>
      <c r="M112" s="10" t="s">
        <v>469</v>
      </c>
      <c r="N112" s="10"/>
      <c r="O112" s="10"/>
      <c r="P112" s="10"/>
      <c r="Q112" s="11"/>
      <c r="R112" s="11"/>
      <c r="S112" s="13"/>
      <c r="T112" s="11"/>
      <c r="U112" s="11"/>
      <c r="V112" s="11"/>
      <c r="W112" s="11"/>
      <c r="X112" s="11"/>
      <c r="Y112" s="11"/>
      <c r="Z112" s="11"/>
      <c r="AA112" s="11"/>
      <c r="AB112" s="10"/>
      <c r="AC112" s="10"/>
      <c r="AD112" s="10"/>
      <c r="AE112" s="14"/>
      <c r="AF112" s="10"/>
      <c r="AG112" s="10"/>
      <c r="AH112" s="10"/>
      <c r="AI112" s="15"/>
      <c r="AJ112" s="15"/>
      <c r="AK112" s="10"/>
      <c r="AL112" s="10"/>
      <c r="AN112" s="10" t="s">
        <v>35</v>
      </c>
      <c r="AS112" s="10" t="s">
        <v>470</v>
      </c>
      <c r="AX112" s="10" t="s">
        <v>471</v>
      </c>
      <c r="BC112" s="10" t="s">
        <v>472</v>
      </c>
      <c r="BH112" s="10" t="s">
        <v>473</v>
      </c>
      <c r="BM112" s="10" t="s">
        <v>40</v>
      </c>
      <c r="BR112" s="6">
        <v>0</v>
      </c>
      <c r="BW112" s="9">
        <f>SUM(BU108:BU111)</f>
        <v>456</v>
      </c>
    </row>
    <row r="113" spans="2:79" s="8" customFormat="1" ht="24" customHeight="1" x14ac:dyDescent="0.25">
      <c r="B113" s="1" t="s">
        <v>523</v>
      </c>
      <c r="C113" s="8">
        <v>2</v>
      </c>
      <c r="D113" s="9">
        <v>1</v>
      </c>
      <c r="E113" s="1">
        <v>30</v>
      </c>
      <c r="F113" s="8">
        <v>74</v>
      </c>
      <c r="I113" s="3">
        <v>1</v>
      </c>
      <c r="J113" s="8" t="s">
        <v>484</v>
      </c>
      <c r="K113" s="8">
        <v>56</v>
      </c>
      <c r="L113" s="8">
        <v>32</v>
      </c>
      <c r="M113" s="8">
        <v>72</v>
      </c>
      <c r="R113" s="85"/>
      <c r="S113" s="85"/>
      <c r="T113" s="86"/>
      <c r="U113" s="85"/>
      <c r="V113" s="85"/>
      <c r="W113" s="85"/>
      <c r="X113" s="85"/>
      <c r="Y113" s="85"/>
      <c r="Z113" s="85"/>
      <c r="AA113" s="85"/>
      <c r="AB113" s="85"/>
      <c r="AE113" s="90"/>
      <c r="AP113" s="8">
        <v>106</v>
      </c>
      <c r="AQ113" s="8">
        <v>106</v>
      </c>
      <c r="AS113" s="8">
        <v>106</v>
      </c>
      <c r="AT113" s="8">
        <v>106</v>
      </c>
      <c r="AU113" s="8">
        <v>106</v>
      </c>
      <c r="AV113" s="8">
        <v>106</v>
      </c>
      <c r="AX113" s="8">
        <v>106</v>
      </c>
      <c r="AY113" s="8">
        <v>106</v>
      </c>
      <c r="AZ113" s="8">
        <v>106</v>
      </c>
      <c r="BA113" s="8">
        <v>106</v>
      </c>
      <c r="BC113" s="8">
        <v>106</v>
      </c>
      <c r="BD113" s="8">
        <v>106</v>
      </c>
      <c r="BE113" s="8">
        <v>106</v>
      </c>
      <c r="BF113" s="8">
        <v>106</v>
      </c>
      <c r="BH113" s="8">
        <v>106</v>
      </c>
      <c r="BI113" s="8">
        <v>106</v>
      </c>
      <c r="BJ113" s="8">
        <v>106</v>
      </c>
      <c r="BK113" s="8">
        <v>106</v>
      </c>
      <c r="BM113" s="8">
        <v>106</v>
      </c>
      <c r="BN113" s="8">
        <v>106</v>
      </c>
      <c r="BO113" s="8">
        <v>106</v>
      </c>
      <c r="BP113" s="8">
        <v>106</v>
      </c>
      <c r="BR113" s="8">
        <v>106</v>
      </c>
      <c r="BS113" s="8">
        <v>106</v>
      </c>
      <c r="BT113" s="8">
        <v>106</v>
      </c>
      <c r="BU113" s="8">
        <v>106</v>
      </c>
      <c r="BY113" s="8">
        <v>106</v>
      </c>
      <c r="BZ113" s="8">
        <v>106</v>
      </c>
    </row>
    <row r="114" spans="2:79" s="1" customFormat="1" ht="24" customHeight="1" x14ac:dyDescent="0.25">
      <c r="B114" s="1" t="s">
        <v>523</v>
      </c>
      <c r="C114" s="1">
        <v>0</v>
      </c>
      <c r="D114" s="9">
        <v>1</v>
      </c>
      <c r="E114" s="1">
        <v>105</v>
      </c>
      <c r="F114" s="8">
        <v>1</v>
      </c>
      <c r="G114" s="8"/>
      <c r="H114" s="8"/>
      <c r="I114" s="3">
        <v>1</v>
      </c>
      <c r="J114" s="9" t="s">
        <v>485</v>
      </c>
      <c r="K114" s="9">
        <v>11</v>
      </c>
      <c r="L114" s="91">
        <v>68</v>
      </c>
      <c r="M114" s="91">
        <v>81</v>
      </c>
      <c r="N114" s="91"/>
      <c r="O114" s="83" t="s">
        <v>486</v>
      </c>
      <c r="P114" s="83" t="s">
        <v>487</v>
      </c>
      <c r="R114" s="92"/>
      <c r="S114" s="92"/>
      <c r="T114" s="93"/>
      <c r="U114" s="92"/>
      <c r="V114" s="92"/>
      <c r="W114" s="92"/>
      <c r="X114" s="92"/>
      <c r="Y114" s="92"/>
      <c r="Z114" s="92"/>
      <c r="AA114" s="92"/>
      <c r="AB114" s="92"/>
      <c r="AD114" s="1" t="s">
        <v>488</v>
      </c>
      <c r="AE114" s="94"/>
      <c r="AO114" s="96" t="s">
        <v>528</v>
      </c>
      <c r="AP114" s="100" t="s">
        <v>529</v>
      </c>
      <c r="AQ114" s="96" t="s">
        <v>530</v>
      </c>
      <c r="AR114" s="96"/>
      <c r="AT114" s="96" t="s">
        <v>528</v>
      </c>
      <c r="AU114" s="100" t="s">
        <v>531</v>
      </c>
      <c r="AV114" s="96" t="s">
        <v>532</v>
      </c>
      <c r="AW114" s="96"/>
      <c r="AY114" s="96" t="s">
        <v>533</v>
      </c>
      <c r="AZ114" s="100" t="s">
        <v>534</v>
      </c>
      <c r="BA114" s="96" t="s">
        <v>535</v>
      </c>
      <c r="BB114" s="96"/>
      <c r="BD114" s="96" t="s">
        <v>536</v>
      </c>
      <c r="BE114" s="100" t="s">
        <v>537</v>
      </c>
      <c r="BF114" s="96" t="s">
        <v>538</v>
      </c>
      <c r="BG114" s="96"/>
      <c r="BI114" s="96" t="s">
        <v>539</v>
      </c>
      <c r="BJ114" s="100" t="s">
        <v>540</v>
      </c>
      <c r="BK114" s="96" t="s">
        <v>541</v>
      </c>
      <c r="BL114" s="96"/>
      <c r="BN114" s="96" t="s">
        <v>539</v>
      </c>
      <c r="BO114" s="100" t="s">
        <v>542</v>
      </c>
      <c r="BP114" s="96" t="s">
        <v>539</v>
      </c>
      <c r="BS114" s="96" t="s">
        <v>539</v>
      </c>
      <c r="BT114" s="96" t="s">
        <v>539</v>
      </c>
      <c r="BU114" s="100" t="s">
        <v>542</v>
      </c>
      <c r="BV114" s="100"/>
      <c r="BW114" s="100"/>
      <c r="BX114" s="100"/>
    </row>
    <row r="115" spans="2:79" s="1" customFormat="1" ht="24" customHeight="1" x14ac:dyDescent="0.25">
      <c r="B115" s="1" t="s">
        <v>523</v>
      </c>
      <c r="C115" s="1">
        <v>0</v>
      </c>
      <c r="D115" s="9">
        <v>1</v>
      </c>
      <c r="E115" s="1">
        <v>106</v>
      </c>
      <c r="F115" s="8">
        <v>0</v>
      </c>
      <c r="G115" s="8"/>
      <c r="H115" s="8"/>
      <c r="I115" s="3">
        <v>1</v>
      </c>
      <c r="J115" s="9" t="s">
        <v>489</v>
      </c>
      <c r="K115" s="9">
        <v>0</v>
      </c>
      <c r="L115" s="1">
        <v>157</v>
      </c>
      <c r="M115" s="1">
        <v>3</v>
      </c>
      <c r="R115" s="92"/>
      <c r="S115" s="92"/>
      <c r="T115" s="93"/>
      <c r="U115" s="92"/>
      <c r="V115" s="92"/>
      <c r="W115" s="92"/>
      <c r="X115" s="92"/>
      <c r="Y115" s="92"/>
      <c r="Z115" s="92"/>
      <c r="AA115" s="92"/>
      <c r="AB115" s="92"/>
      <c r="AD115" s="1" t="s">
        <v>490</v>
      </c>
      <c r="AE115" s="94"/>
      <c r="AO115" s="100">
        <f>3/106</f>
        <v>2.8301886792452831E-2</v>
      </c>
      <c r="AP115" s="100">
        <f>26/106</f>
        <v>0.24528301886792453</v>
      </c>
      <c r="AQ115" s="100">
        <f>77/106</f>
        <v>0.72641509433962259</v>
      </c>
      <c r="AR115" s="100">
        <f>SUM(AO115:AQ115)</f>
        <v>1</v>
      </c>
      <c r="AS115" s="101"/>
      <c r="AT115" s="100">
        <f>3/106</f>
        <v>2.8301886792452831E-2</v>
      </c>
      <c r="AU115" s="100">
        <f>4/106</f>
        <v>3.7735849056603772E-2</v>
      </c>
      <c r="AV115" s="100">
        <f>99/106</f>
        <v>0.93396226415094341</v>
      </c>
      <c r="AW115" s="102">
        <f>SUM(AT115:AV115)</f>
        <v>1</v>
      </c>
      <c r="AY115" s="103">
        <f>23/106</f>
        <v>0.21698113207547171</v>
      </c>
      <c r="AZ115" s="103">
        <f>15/106</f>
        <v>0.14150943396226415</v>
      </c>
      <c r="BA115" s="103">
        <f>68/106</f>
        <v>0.64150943396226412</v>
      </c>
      <c r="BB115" s="103">
        <f>SUM(AY115:BA115)</f>
        <v>1</v>
      </c>
      <c r="BD115" s="100">
        <f>2/106</f>
        <v>1.8867924528301886E-2</v>
      </c>
      <c r="BE115" s="100">
        <f>30/106</f>
        <v>0.28301886792452829</v>
      </c>
      <c r="BF115" s="100">
        <f>74/106</f>
        <v>0.69811320754716977</v>
      </c>
      <c r="BG115" s="101">
        <f>SUM(BD115:BF115)</f>
        <v>1</v>
      </c>
      <c r="BI115" s="100">
        <f>0/106</f>
        <v>0</v>
      </c>
      <c r="BJ115" s="100">
        <f>105/106</f>
        <v>0.99056603773584906</v>
      </c>
      <c r="BK115" s="100">
        <f>1/106</f>
        <v>9.433962264150943E-3</v>
      </c>
      <c r="BL115" s="101">
        <f>SUM(BI115:BK115)</f>
        <v>1</v>
      </c>
      <c r="BN115" s="100">
        <f>0/106</f>
        <v>0</v>
      </c>
      <c r="BO115" s="100">
        <f>106/106</f>
        <v>1</v>
      </c>
      <c r="BP115" s="100">
        <f>0/106</f>
        <v>0</v>
      </c>
      <c r="BQ115" s="104">
        <f>SUM(BN115:BP115)</f>
        <v>1</v>
      </c>
      <c r="BS115" s="100">
        <f>0/106</f>
        <v>0</v>
      </c>
      <c r="BT115" s="100">
        <f>0/106</f>
        <v>0</v>
      </c>
      <c r="BU115" s="100">
        <f>106/106</f>
        <v>1</v>
      </c>
      <c r="BV115" s="100"/>
      <c r="BW115" s="100"/>
      <c r="BX115" s="100"/>
      <c r="BY115" s="104">
        <f>SUM(BS115:BU115)</f>
        <v>1</v>
      </c>
    </row>
    <row r="116" spans="2:79" s="1" customFormat="1" ht="24" customHeight="1" x14ac:dyDescent="0.25">
      <c r="B116" s="1" t="s">
        <v>523</v>
      </c>
      <c r="C116" s="1">
        <v>0</v>
      </c>
      <c r="D116" s="9">
        <v>1</v>
      </c>
      <c r="E116" s="1">
        <v>0</v>
      </c>
      <c r="F116" s="8">
        <v>106</v>
      </c>
      <c r="G116" s="8"/>
      <c r="H116" s="8"/>
      <c r="I116" s="3">
        <v>1</v>
      </c>
      <c r="J116" s="9" t="s">
        <v>491</v>
      </c>
      <c r="K116" s="9">
        <v>0</v>
      </c>
      <c r="L116" s="1">
        <v>160</v>
      </c>
      <c r="M116" s="1">
        <v>0</v>
      </c>
      <c r="R116" s="92"/>
      <c r="S116" s="92"/>
      <c r="T116" s="93"/>
      <c r="U116" s="92"/>
      <c r="V116" s="92"/>
      <c r="W116" s="92"/>
      <c r="X116" s="92"/>
      <c r="Y116" s="92"/>
      <c r="Z116" s="92"/>
      <c r="AA116" s="92"/>
      <c r="AB116" s="92"/>
      <c r="AE116" s="97">
        <f>113/160</f>
        <v>0.70625000000000004</v>
      </c>
      <c r="AO116" s="96" t="s">
        <v>543</v>
      </c>
      <c r="BS116" s="6"/>
    </row>
    <row r="117" spans="2:79" s="1" customFormat="1" ht="24" customHeight="1" x14ac:dyDescent="0.25">
      <c r="B117" s="1" t="s">
        <v>523</v>
      </c>
      <c r="C117" s="1">
        <f>SUM(C110:C116)</f>
        <v>31</v>
      </c>
      <c r="D117" s="1">
        <v>0</v>
      </c>
      <c r="E117" s="1">
        <f>SUM(E110:E116)</f>
        <v>286</v>
      </c>
      <c r="F117" s="8">
        <f>SUM(F110:F116)</f>
        <v>425</v>
      </c>
      <c r="G117" s="105">
        <f>SUM(C117:F117)</f>
        <v>742</v>
      </c>
      <c r="H117" s="8"/>
      <c r="I117" s="3">
        <v>1</v>
      </c>
      <c r="J117" s="9" t="s">
        <v>492</v>
      </c>
      <c r="K117" s="9">
        <v>0</v>
      </c>
      <c r="L117" s="1">
        <v>48</v>
      </c>
      <c r="M117" s="1">
        <v>112</v>
      </c>
      <c r="R117" s="92"/>
      <c r="S117" s="92"/>
      <c r="T117" s="93"/>
      <c r="U117" s="92"/>
      <c r="V117" s="92"/>
      <c r="W117" s="92"/>
      <c r="X117" s="92"/>
      <c r="Y117" s="92"/>
      <c r="Z117" s="92"/>
      <c r="AA117" s="92"/>
      <c r="AB117" s="92"/>
      <c r="AE117" s="94"/>
      <c r="AO117" s="96">
        <f>106*7</f>
        <v>742</v>
      </c>
      <c r="BS117" s="6"/>
    </row>
    <row r="118" spans="2:79" s="1" customFormat="1" ht="24" customHeight="1" x14ac:dyDescent="0.25">
      <c r="B118" s="1" t="s">
        <v>523</v>
      </c>
      <c r="C118" s="1">
        <v>742</v>
      </c>
      <c r="D118" s="1">
        <v>742</v>
      </c>
      <c r="E118" s="1">
        <v>742</v>
      </c>
      <c r="F118" s="1">
        <v>742</v>
      </c>
      <c r="G118" s="9"/>
      <c r="I118" s="1">
        <f>SUM(K111:K117)</f>
        <v>74</v>
      </c>
      <c r="J118" s="91">
        <f>SUM(L111:L117)</f>
        <v>535</v>
      </c>
      <c r="K118" s="1">
        <f>SUM(M111:M117)</f>
        <v>351</v>
      </c>
      <c r="L118" s="1">
        <f>SUM(I118:K118)</f>
        <v>960</v>
      </c>
      <c r="M118" s="83" t="s">
        <v>493</v>
      </c>
      <c r="N118" s="83" t="s">
        <v>494</v>
      </c>
      <c r="P118" s="92"/>
      <c r="Q118" s="92"/>
      <c r="R118" s="93"/>
      <c r="S118" s="92"/>
      <c r="T118" s="92"/>
      <c r="U118" s="92"/>
      <c r="V118" s="92"/>
      <c r="W118" s="92"/>
      <c r="X118" s="92"/>
      <c r="Y118" s="92"/>
      <c r="Z118" s="92"/>
      <c r="AC118" s="94"/>
    </row>
    <row r="119" spans="2:79" s="1" customFormat="1" ht="24" customHeight="1" x14ac:dyDescent="0.25">
      <c r="B119" s="1" t="s">
        <v>523</v>
      </c>
      <c r="C119" s="96" t="s">
        <v>544</v>
      </c>
      <c r="D119" s="96">
        <v>0</v>
      </c>
      <c r="E119" s="96" t="s">
        <v>545</v>
      </c>
      <c r="F119" s="96" t="s">
        <v>546</v>
      </c>
      <c r="G119" s="9"/>
      <c r="I119" s="9">
        <f>160*7</f>
        <v>1120</v>
      </c>
      <c r="J119" s="9">
        <f>160*7</f>
        <v>1120</v>
      </c>
      <c r="K119" s="9">
        <f>160*7</f>
        <v>1120</v>
      </c>
      <c r="L119"/>
      <c r="O119" s="92"/>
      <c r="P119" s="92"/>
      <c r="Q119" s="93"/>
      <c r="R119" s="92"/>
      <c r="S119" s="92"/>
      <c r="T119" s="92"/>
      <c r="U119" s="92"/>
      <c r="V119" s="92"/>
      <c r="W119" s="92"/>
      <c r="X119" s="92"/>
      <c r="Y119" s="92"/>
      <c r="AC119" s="94"/>
    </row>
    <row r="120" spans="2:79" s="1" customFormat="1" ht="24" customHeight="1" x14ac:dyDescent="0.25">
      <c r="B120" s="1" t="s">
        <v>523</v>
      </c>
      <c r="C120" s="100">
        <f>31/742</f>
        <v>4.1778975741239892E-2</v>
      </c>
      <c r="D120" s="100">
        <v>0</v>
      </c>
      <c r="E120" s="100">
        <f>286/742</f>
        <v>0.38544474393530997</v>
      </c>
      <c r="F120" s="100">
        <f>425/742</f>
        <v>0.57277628032345018</v>
      </c>
      <c r="G120" s="106">
        <f>SUM(C120:F120)</f>
        <v>1</v>
      </c>
      <c r="I120" s="95">
        <f>I118/I119</f>
        <v>6.6071428571428573E-2</v>
      </c>
      <c r="J120" s="95">
        <f>J118/J119</f>
        <v>0.47767857142857145</v>
      </c>
      <c r="K120" s="95">
        <f>K118/K119</f>
        <v>0.31339285714285714</v>
      </c>
      <c r="L120" s="98">
        <f>SUM(I120:K120)</f>
        <v>0.85714285714285721</v>
      </c>
      <c r="O120" s="92"/>
      <c r="P120" s="92"/>
      <c r="Q120" s="93"/>
      <c r="R120" s="92"/>
      <c r="S120" s="92"/>
      <c r="T120" s="92"/>
      <c r="U120" s="92"/>
      <c r="V120" s="92"/>
      <c r="W120" s="92"/>
      <c r="X120" s="92"/>
      <c r="Y120" s="92"/>
      <c r="AC120" s="94"/>
    </row>
    <row r="121" spans="2:79" s="1" customFormat="1" ht="24" customHeight="1" x14ac:dyDescent="0.25">
      <c r="F121" s="8"/>
      <c r="G121" s="3"/>
      <c r="O121" s="92"/>
      <c r="P121" s="92"/>
      <c r="Q121" s="93"/>
      <c r="R121" s="92"/>
      <c r="S121" s="92"/>
      <c r="T121" s="92"/>
      <c r="U121" s="92"/>
      <c r="V121" s="92"/>
      <c r="W121" s="92"/>
      <c r="X121" s="92"/>
      <c r="Y121" s="92"/>
      <c r="AC121" s="94"/>
    </row>
    <row r="122" spans="2:79" ht="24" customHeight="1" x14ac:dyDescent="0.25">
      <c r="B122" s="3"/>
      <c r="D122" s="3"/>
      <c r="F122" s="1" t="s">
        <v>495</v>
      </c>
      <c r="G122" s="3"/>
      <c r="H122" s="3"/>
      <c r="I122" s="3"/>
      <c r="J122" s="3"/>
      <c r="K122" s="3"/>
      <c r="L122" s="3"/>
      <c r="M122" s="3"/>
      <c r="N122" s="3"/>
      <c r="O122" s="92"/>
      <c r="P122" s="92"/>
      <c r="Q122" s="93"/>
      <c r="R122" s="92"/>
      <c r="S122" s="92"/>
      <c r="T122" s="92"/>
      <c r="U122" s="92"/>
      <c r="V122" s="92"/>
      <c r="W122" s="92"/>
      <c r="X122" s="92"/>
      <c r="Y122" s="92"/>
      <c r="Z122" s="3"/>
      <c r="AA122" s="3"/>
      <c r="AB122" s="3"/>
      <c r="AC122" s="99"/>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CA122" s="3"/>
    </row>
    <row r="123" spans="2:79" ht="24" customHeight="1" x14ac:dyDescent="0.25">
      <c r="B123" s="3"/>
      <c r="D123" s="3"/>
      <c r="F123" s="1"/>
      <c r="G123" s="3"/>
      <c r="H123" s="3"/>
      <c r="I123" s="3"/>
      <c r="J123" s="3"/>
      <c r="K123" s="3"/>
      <c r="L123" s="3"/>
      <c r="M123" s="3"/>
      <c r="N123" s="3"/>
      <c r="O123" s="92"/>
      <c r="P123" s="92"/>
      <c r="Q123" s="93"/>
      <c r="R123" s="92"/>
      <c r="S123" s="92"/>
      <c r="T123" s="92"/>
      <c r="U123" s="92"/>
      <c r="V123" s="92"/>
      <c r="W123" s="92"/>
      <c r="X123" s="92"/>
      <c r="Y123" s="92"/>
      <c r="Z123" s="3"/>
      <c r="AA123" s="3"/>
      <c r="AB123" s="3"/>
      <c r="AC123" s="99"/>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CA123" s="3"/>
    </row>
    <row r="124" spans="2:79" ht="24" customHeight="1" x14ac:dyDescent="0.25">
      <c r="B124" s="3"/>
      <c r="D124" s="3"/>
      <c r="F124" s="1"/>
      <c r="G124" s="3"/>
      <c r="H124" s="3"/>
      <c r="I124" s="3"/>
      <c r="J124" s="3"/>
      <c r="K124" s="3"/>
      <c r="L124" s="3"/>
      <c r="M124" s="3"/>
      <c r="N124" s="3"/>
      <c r="O124" s="92"/>
      <c r="P124" s="92"/>
      <c r="Q124" s="93"/>
      <c r="R124" s="92"/>
      <c r="S124" s="92"/>
      <c r="T124" s="92"/>
      <c r="U124" s="92"/>
      <c r="V124" s="92"/>
      <c r="W124" s="92"/>
      <c r="X124" s="92"/>
      <c r="Y124" s="92"/>
      <c r="Z124" s="3"/>
      <c r="AA124" s="3"/>
      <c r="AB124" s="3"/>
      <c r="AC124" s="99"/>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CA124" s="3"/>
    </row>
    <row r="125" spans="2:79" ht="24" customHeight="1" x14ac:dyDescent="0.25">
      <c r="B125" s="3"/>
      <c r="D125" s="3"/>
      <c r="F125" s="1"/>
      <c r="G125" s="3"/>
      <c r="H125" s="3"/>
      <c r="I125" s="3"/>
      <c r="J125" s="3"/>
      <c r="K125" s="3"/>
      <c r="L125" s="3"/>
      <c r="M125" s="3"/>
      <c r="N125" s="3"/>
      <c r="O125" s="92"/>
      <c r="P125" s="92"/>
      <c r="Q125" s="93"/>
      <c r="R125" s="92"/>
      <c r="S125" s="92"/>
      <c r="T125" s="92"/>
      <c r="U125" s="92"/>
      <c r="V125" s="92"/>
      <c r="W125" s="92"/>
      <c r="X125" s="92"/>
      <c r="Y125" s="92"/>
      <c r="Z125" s="3"/>
      <c r="AA125" s="3"/>
      <c r="AB125" s="3"/>
      <c r="AC125" s="99"/>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CA125" s="3"/>
    </row>
    <row r="126" spans="2:79" ht="24" customHeight="1" x14ac:dyDescent="0.25">
      <c r="B126" s="3"/>
      <c r="D126" s="3"/>
      <c r="F126" s="1"/>
      <c r="G126" s="3"/>
      <c r="H126" s="3"/>
      <c r="I126" s="3"/>
      <c r="J126" s="3"/>
      <c r="K126" s="3"/>
      <c r="L126" s="3"/>
      <c r="M126" s="3"/>
      <c r="N126" s="3"/>
      <c r="O126" s="92"/>
      <c r="P126" s="92"/>
      <c r="Q126" s="93"/>
      <c r="R126" s="92"/>
      <c r="S126" s="92"/>
      <c r="T126" s="92"/>
      <c r="U126" s="92"/>
      <c r="V126" s="92"/>
      <c r="W126" s="92"/>
      <c r="X126" s="92"/>
      <c r="Y126" s="92"/>
      <c r="Z126" s="3"/>
      <c r="AA126" s="3"/>
      <c r="AB126" s="3"/>
      <c r="AC126" s="99"/>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CA126" s="3"/>
    </row>
    <row r="127" spans="2:79" ht="24" customHeight="1" x14ac:dyDescent="0.25">
      <c r="B127" s="3"/>
      <c r="D127" s="3"/>
      <c r="F127" s="1"/>
      <c r="G127" s="3"/>
      <c r="H127" s="3"/>
      <c r="I127" s="3"/>
      <c r="J127" s="3"/>
      <c r="K127" s="3"/>
      <c r="L127" s="3"/>
      <c r="M127" s="3"/>
      <c r="N127" s="3"/>
      <c r="O127" s="92"/>
      <c r="P127" s="92"/>
      <c r="Q127" s="93"/>
      <c r="R127" s="92"/>
      <c r="S127" s="92"/>
      <c r="T127" s="92"/>
      <c r="U127" s="92"/>
      <c r="V127" s="92"/>
      <c r="W127" s="92"/>
      <c r="X127" s="92"/>
      <c r="Y127" s="92"/>
      <c r="Z127" s="3"/>
      <c r="AA127" s="3"/>
      <c r="AB127" s="3"/>
      <c r="AC127" s="99"/>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CA127" s="3"/>
    </row>
    <row r="128" spans="2:79" ht="24" customHeight="1" x14ac:dyDescent="0.25">
      <c r="B128" s="3"/>
      <c r="D128" s="3"/>
      <c r="F128" s="1"/>
      <c r="G128" s="3"/>
      <c r="H128" s="3"/>
      <c r="I128" s="3"/>
      <c r="J128" s="3"/>
      <c r="K128" s="3"/>
      <c r="L128" s="3"/>
      <c r="M128" s="3"/>
      <c r="N128" s="3"/>
      <c r="O128" s="92"/>
      <c r="P128" s="92"/>
      <c r="Q128" s="93"/>
      <c r="R128" s="92"/>
      <c r="S128" s="92"/>
      <c r="T128" s="92"/>
      <c r="U128" s="92"/>
      <c r="V128" s="92"/>
      <c r="W128" s="92"/>
      <c r="X128" s="92"/>
      <c r="Y128" s="92"/>
      <c r="Z128" s="3"/>
      <c r="AA128" s="3"/>
      <c r="AB128" s="3"/>
      <c r="AC128" s="99"/>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CA128" s="3"/>
    </row>
    <row r="129" spans="2:79" ht="24" customHeight="1" x14ac:dyDescent="0.25">
      <c r="B129" s="3"/>
      <c r="D129" s="3"/>
      <c r="F129" s="1"/>
      <c r="G129" s="3"/>
      <c r="H129" s="3"/>
      <c r="I129" s="3"/>
      <c r="J129" s="3"/>
      <c r="K129" s="3"/>
      <c r="L129" s="3"/>
      <c r="M129" s="3"/>
      <c r="N129" s="3"/>
      <c r="O129" s="92"/>
      <c r="P129" s="92"/>
      <c r="Q129" s="93"/>
      <c r="R129" s="92"/>
      <c r="S129" s="92"/>
      <c r="T129" s="92"/>
      <c r="U129" s="92"/>
      <c r="V129" s="92"/>
      <c r="W129" s="92"/>
      <c r="X129" s="92"/>
      <c r="Y129" s="92"/>
      <c r="Z129" s="3"/>
      <c r="AA129" s="3"/>
      <c r="AB129" s="3"/>
      <c r="AC129" s="99"/>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CA129" s="3"/>
    </row>
    <row r="130" spans="2:79" ht="24" customHeight="1" x14ac:dyDescent="0.25">
      <c r="B130" s="3"/>
      <c r="D130" s="3"/>
      <c r="F130" s="1"/>
      <c r="G130" s="3"/>
      <c r="H130" s="3"/>
      <c r="I130" s="3"/>
      <c r="J130" s="3"/>
      <c r="K130" s="3"/>
      <c r="L130" s="3"/>
      <c r="M130" s="3"/>
      <c r="N130" s="3"/>
      <c r="O130" s="92"/>
      <c r="P130" s="92"/>
      <c r="Q130" s="93"/>
      <c r="R130" s="92"/>
      <c r="S130" s="92"/>
      <c r="T130" s="92"/>
      <c r="U130" s="92"/>
      <c r="V130" s="92"/>
      <c r="W130" s="92"/>
      <c r="X130" s="92"/>
      <c r="Y130" s="92"/>
      <c r="Z130" s="3"/>
      <c r="AA130" s="3"/>
      <c r="AB130" s="3"/>
      <c r="AC130" s="99"/>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CA130" s="3"/>
    </row>
    <row r="131" spans="2:79" ht="24" customHeight="1" x14ac:dyDescent="0.25">
      <c r="B131" s="3"/>
      <c r="D131" s="3"/>
      <c r="F131" s="1"/>
      <c r="G131" s="3"/>
      <c r="H131" s="3"/>
      <c r="I131" s="3"/>
      <c r="J131" s="3"/>
      <c r="K131" s="3"/>
      <c r="L131" s="3"/>
      <c r="M131" s="3"/>
      <c r="N131" s="3"/>
      <c r="O131" s="92"/>
      <c r="P131" s="92"/>
      <c r="Q131" s="93"/>
      <c r="R131" s="92"/>
      <c r="S131" s="92"/>
      <c r="T131" s="92"/>
      <c r="U131" s="92"/>
      <c r="V131" s="92"/>
      <c r="W131" s="92"/>
      <c r="X131" s="92"/>
      <c r="Y131" s="92"/>
      <c r="Z131" s="3"/>
      <c r="AA131" s="3"/>
      <c r="AB131" s="3"/>
      <c r="AC131" s="99"/>
      <c r="AD131" s="3"/>
      <c r="AE131" s="3"/>
      <c r="AF131" s="3"/>
      <c r="AG131" s="3"/>
      <c r="AH131" s="3"/>
      <c r="AI131" s="3"/>
      <c r="AJ131" s="3"/>
    </row>
    <row r="132" spans="2:79" ht="24" customHeight="1" x14ac:dyDescent="0.25">
      <c r="B132" s="3"/>
      <c r="D132" s="3"/>
      <c r="F132" s="1"/>
      <c r="G132" s="3"/>
      <c r="H132" s="3"/>
      <c r="I132" s="3"/>
      <c r="J132" s="3"/>
      <c r="K132" s="3"/>
      <c r="L132" s="3"/>
      <c r="M132" s="3"/>
      <c r="N132" s="3"/>
      <c r="O132" s="92"/>
      <c r="P132" s="92"/>
      <c r="Q132" s="93"/>
      <c r="R132" s="92"/>
      <c r="S132" s="92"/>
      <c r="T132" s="92"/>
      <c r="U132" s="92"/>
      <c r="V132" s="92"/>
      <c r="W132" s="92"/>
      <c r="X132" s="92"/>
      <c r="Y132" s="92"/>
      <c r="Z132" s="3"/>
      <c r="AA132" s="3"/>
      <c r="AB132" s="3"/>
      <c r="AC132" s="99"/>
      <c r="AD132" s="3"/>
      <c r="AE132" s="3"/>
      <c r="AF132" s="3"/>
      <c r="AG132" s="3"/>
      <c r="AH132" s="3"/>
      <c r="AI132" s="3"/>
      <c r="AJ132" s="3"/>
    </row>
    <row r="133" spans="2:79" ht="24" customHeight="1" x14ac:dyDescent="0.25">
      <c r="D133" s="15"/>
      <c r="F133" s="1"/>
      <c r="G133" s="3"/>
    </row>
    <row r="134" spans="2:79" ht="24" customHeight="1" x14ac:dyDescent="0.25">
      <c r="D134" s="15"/>
      <c r="F134" s="1"/>
      <c r="G134" s="3"/>
    </row>
    <row r="135" spans="2:79" ht="24" customHeight="1" x14ac:dyDescent="0.25">
      <c r="D135" s="15"/>
      <c r="F135" s="1"/>
      <c r="G135" s="3"/>
    </row>
    <row r="136" spans="2:79" ht="24" customHeight="1" x14ac:dyDescent="0.25">
      <c r="D136" s="10"/>
      <c r="F136" s="1"/>
      <c r="G136" s="3"/>
      <c r="AF136" s="10" t="s">
        <v>496</v>
      </c>
    </row>
    <row r="137" spans="2:79" ht="24" customHeight="1" x14ac:dyDescent="0.25">
      <c r="D137" s="10"/>
      <c r="F137" s="1"/>
      <c r="G137" s="3"/>
      <c r="AF137" s="10" t="s">
        <v>497</v>
      </c>
    </row>
    <row r="138" spans="2:79" ht="24" customHeight="1" x14ac:dyDescent="0.25">
      <c r="D138" s="10"/>
      <c r="F138" s="1"/>
      <c r="G138" s="3"/>
    </row>
    <row r="139" spans="2:79" ht="24" customHeight="1" x14ac:dyDescent="0.25">
      <c r="D139" s="10"/>
      <c r="F139" s="1"/>
      <c r="G139" s="3"/>
      <c r="AF139" s="6"/>
    </row>
    <row r="140" spans="2:79" ht="24" customHeight="1" x14ac:dyDescent="0.25">
      <c r="D140" s="10"/>
      <c r="F140" s="1"/>
      <c r="G140" s="3"/>
    </row>
    <row r="141" spans="2:79" ht="24" customHeight="1" x14ac:dyDescent="0.25">
      <c r="D141" s="10"/>
      <c r="F141" s="1"/>
      <c r="G141" s="3"/>
    </row>
    <row r="142" spans="2:79" x14ac:dyDescent="0.25">
      <c r="F142" s="1"/>
      <c r="G142" s="3"/>
    </row>
    <row r="143" spans="2:79" x14ac:dyDescent="0.25">
      <c r="F143" s="1"/>
      <c r="G143" s="3"/>
    </row>
    <row r="144" spans="2:79" x14ac:dyDescent="0.25">
      <c r="F144" s="1"/>
      <c r="G144" s="3"/>
    </row>
    <row r="145" spans="6:7" x14ac:dyDescent="0.25">
      <c r="F145" s="1"/>
      <c r="G145" s="3"/>
    </row>
    <row r="146" spans="6:7" x14ac:dyDescent="0.25">
      <c r="F146" s="1"/>
      <c r="G146" s="3"/>
    </row>
    <row r="147" spans="6:7" x14ac:dyDescent="0.25">
      <c r="F147" s="1"/>
      <c r="G147" s="3"/>
    </row>
    <row r="148" spans="6:7" x14ac:dyDescent="0.25">
      <c r="F148" s="1"/>
      <c r="G148" s="3"/>
    </row>
    <row r="149" spans="6:7" x14ac:dyDescent="0.25">
      <c r="F149" s="1"/>
      <c r="G149" s="3"/>
    </row>
    <row r="150" spans="6:7" x14ac:dyDescent="0.25">
      <c r="F150" s="1"/>
      <c r="G150" s="3"/>
    </row>
    <row r="151" spans="6:7" x14ac:dyDescent="0.25">
      <c r="F151" s="1"/>
      <c r="G151" s="3"/>
    </row>
    <row r="152" spans="6:7" x14ac:dyDescent="0.25">
      <c r="F152" s="1"/>
      <c r="G152" s="3"/>
    </row>
    <row r="153" spans="6:7" x14ac:dyDescent="0.25">
      <c r="F153" s="1"/>
      <c r="G153" s="3"/>
    </row>
    <row r="154" spans="6:7" x14ac:dyDescent="0.25">
      <c r="F154" s="1"/>
      <c r="G154" s="3"/>
    </row>
    <row r="155" spans="6:7" x14ac:dyDescent="0.25">
      <c r="F155" s="1"/>
      <c r="G155" s="3"/>
    </row>
    <row r="156" spans="6:7" x14ac:dyDescent="0.25">
      <c r="F156" s="1"/>
      <c r="G156" s="3"/>
    </row>
    <row r="157" spans="6:7" x14ac:dyDescent="0.25">
      <c r="F157" s="1"/>
      <c r="G157" s="3"/>
    </row>
    <row r="158" spans="6:7" x14ac:dyDescent="0.25">
      <c r="F158" s="1"/>
      <c r="G158" s="3"/>
    </row>
    <row r="159" spans="6:7" x14ac:dyDescent="0.25">
      <c r="F159" s="1"/>
      <c r="G159" s="3"/>
    </row>
    <row r="160" spans="6:7" x14ac:dyDescent="0.25">
      <c r="F160" s="1"/>
      <c r="G160" s="3"/>
    </row>
    <row r="161" spans="6:7" x14ac:dyDescent="0.25">
      <c r="F161" s="1"/>
      <c r="G161" s="3"/>
    </row>
    <row r="162" spans="6:7" x14ac:dyDescent="0.25">
      <c r="F162" s="1"/>
      <c r="G162" s="3"/>
    </row>
    <row r="163" spans="6:7" x14ac:dyDescent="0.25">
      <c r="F163" s="1"/>
      <c r="G163" s="3"/>
    </row>
    <row r="164" spans="6:7" x14ac:dyDescent="0.25">
      <c r="F164" s="1"/>
      <c r="G164" s="3"/>
    </row>
    <row r="165" spans="6:7" x14ac:dyDescent="0.25">
      <c r="F165" s="1"/>
      <c r="G165" s="3"/>
    </row>
    <row r="166" spans="6:7" x14ac:dyDescent="0.25">
      <c r="F166" s="1"/>
      <c r="G166" s="3"/>
    </row>
    <row r="167" spans="6:7" x14ac:dyDescent="0.25">
      <c r="F167" s="1"/>
      <c r="G167" s="3"/>
    </row>
    <row r="168" spans="6:7" x14ac:dyDescent="0.25">
      <c r="F168" s="1"/>
      <c r="G168" s="3"/>
    </row>
    <row r="169" spans="6:7" x14ac:dyDescent="0.25">
      <c r="F169" s="1"/>
      <c r="G169" s="3"/>
    </row>
    <row r="170" spans="6:7" x14ac:dyDescent="0.25">
      <c r="F170" s="1"/>
      <c r="G170" s="3"/>
    </row>
    <row r="171" spans="6:7" x14ac:dyDescent="0.25">
      <c r="F171" s="1"/>
      <c r="G171" s="3"/>
    </row>
    <row r="172" spans="6:7" x14ac:dyDescent="0.25">
      <c r="F172" s="1"/>
      <c r="G172" s="3"/>
    </row>
    <row r="173" spans="6:7" x14ac:dyDescent="0.25">
      <c r="F173" s="1"/>
      <c r="G173" s="3"/>
    </row>
    <row r="174" spans="6:7" x14ac:dyDescent="0.25">
      <c r="F174" s="1"/>
      <c r="G174" s="3"/>
    </row>
    <row r="175" spans="6:7" x14ac:dyDescent="0.25">
      <c r="F175" s="1"/>
      <c r="G175" s="3"/>
    </row>
    <row r="176" spans="6:7" x14ac:dyDescent="0.25">
      <c r="F176" s="1"/>
      <c r="G176" s="3"/>
    </row>
    <row r="177" spans="6:7" x14ac:dyDescent="0.25">
      <c r="F177" s="1"/>
      <c r="G177" s="3"/>
    </row>
    <row r="178" spans="6:7" x14ac:dyDescent="0.25">
      <c r="F178" s="1"/>
      <c r="G178" s="3"/>
    </row>
    <row r="179" spans="6:7" x14ac:dyDescent="0.25">
      <c r="F179" s="1"/>
      <c r="G179" s="3"/>
    </row>
    <row r="180" spans="6:7" x14ac:dyDescent="0.25">
      <c r="F180" s="1"/>
      <c r="G180" s="3"/>
    </row>
    <row r="181" spans="6:7" x14ac:dyDescent="0.25">
      <c r="F181" s="1"/>
      <c r="G181" s="3"/>
    </row>
    <row r="182" spans="6:7" x14ac:dyDescent="0.25">
      <c r="F182" s="1"/>
      <c r="G182" s="3"/>
    </row>
    <row r="183" spans="6:7" x14ac:dyDescent="0.25">
      <c r="F183" s="1"/>
      <c r="G183" s="3"/>
    </row>
    <row r="184" spans="6:7" x14ac:dyDescent="0.25">
      <c r="F184" s="1"/>
      <c r="G184" s="3"/>
    </row>
    <row r="185" spans="6:7" x14ac:dyDescent="0.25">
      <c r="F185" s="1"/>
      <c r="G185" s="3"/>
    </row>
    <row r="186" spans="6:7" x14ac:dyDescent="0.25">
      <c r="F186" s="1"/>
      <c r="G186" s="3"/>
    </row>
    <row r="187" spans="6:7" x14ac:dyDescent="0.25">
      <c r="F187" s="1"/>
      <c r="G187" s="3"/>
    </row>
    <row r="188" spans="6:7" x14ac:dyDescent="0.25">
      <c r="F188" s="1"/>
    </row>
  </sheetData>
  <hyperlinks>
    <hyperlink ref="AK80"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2" workbookViewId="0"/>
  </sheetViews>
  <sheetFormatPr defaultRowHeight="15" x14ac:dyDescent="0.25"/>
  <cols>
    <col min="1" max="1" width="21.375" bestFit="1" customWidth="1"/>
    <col min="2" max="2" width="7.875" bestFit="1" customWidth="1"/>
    <col min="3" max="3" width="5.125" bestFit="1" customWidth="1"/>
    <col min="4" max="5" width="8.875" bestFit="1" customWidth="1"/>
    <col min="6" max="6" width="7.125" bestFit="1" customWidth="1"/>
    <col min="11" max="11" width="16.125" bestFit="1" customWidth="1"/>
  </cols>
  <sheetData>
    <row r="1" spans="1:18" x14ac:dyDescent="0.25">
      <c r="A1" s="1" t="s">
        <v>523</v>
      </c>
      <c r="B1" s="9" t="s">
        <v>524</v>
      </c>
      <c r="C1" s="9"/>
      <c r="D1" s="1" t="s">
        <v>3</v>
      </c>
      <c r="E1" s="1" t="s">
        <v>4</v>
      </c>
      <c r="F1" s="1"/>
      <c r="K1" s="1" t="s">
        <v>499</v>
      </c>
      <c r="L1" s="3"/>
      <c r="M1" s="3"/>
      <c r="N1" s="6" t="s">
        <v>2</v>
      </c>
      <c r="O1" s="10" t="s">
        <v>3</v>
      </c>
      <c r="P1" s="16" t="s">
        <v>4</v>
      </c>
      <c r="Q1" s="16"/>
    </row>
    <row r="2" spans="1:18" x14ac:dyDescent="0.25">
      <c r="A2" s="1" t="s">
        <v>523</v>
      </c>
      <c r="B2" s="9">
        <v>3</v>
      </c>
      <c r="C2" s="9">
        <v>1</v>
      </c>
      <c r="D2" s="1">
        <v>26</v>
      </c>
      <c r="E2" s="1">
        <v>77</v>
      </c>
      <c r="F2" s="1"/>
      <c r="K2" s="1" t="s">
        <v>499</v>
      </c>
      <c r="L2" s="3">
        <v>1</v>
      </c>
      <c r="M2" s="3" t="s">
        <v>500</v>
      </c>
      <c r="N2" s="6">
        <v>4</v>
      </c>
      <c r="O2" s="10">
        <v>44</v>
      </c>
      <c r="P2" s="16">
        <v>6</v>
      </c>
      <c r="Q2" s="16"/>
    </row>
    <row r="3" spans="1:18" x14ac:dyDescent="0.25">
      <c r="A3" s="1" t="s">
        <v>523</v>
      </c>
      <c r="B3" s="9">
        <v>3</v>
      </c>
      <c r="C3" s="9">
        <v>1</v>
      </c>
      <c r="D3" s="1">
        <v>4</v>
      </c>
      <c r="E3" s="1">
        <v>99</v>
      </c>
      <c r="F3" s="1"/>
      <c r="K3" s="1" t="s">
        <v>499</v>
      </c>
      <c r="L3" s="3">
        <v>1</v>
      </c>
      <c r="M3" s="6" t="s">
        <v>63</v>
      </c>
      <c r="N3" s="3">
        <v>9</v>
      </c>
      <c r="O3" s="10">
        <v>26</v>
      </c>
      <c r="P3" s="16">
        <v>19</v>
      </c>
      <c r="Q3" s="16"/>
    </row>
    <row r="4" spans="1:18" ht="60" x14ac:dyDescent="0.25">
      <c r="A4" s="1" t="s">
        <v>523</v>
      </c>
      <c r="B4" s="9">
        <v>23</v>
      </c>
      <c r="C4" s="9">
        <v>1</v>
      </c>
      <c r="D4" s="1">
        <v>15</v>
      </c>
      <c r="E4" s="1">
        <v>68</v>
      </c>
      <c r="F4" s="1"/>
      <c r="K4" s="1" t="s">
        <v>499</v>
      </c>
      <c r="L4" s="3">
        <v>1</v>
      </c>
      <c r="M4" s="10" t="s">
        <v>64</v>
      </c>
      <c r="N4" s="9">
        <v>32</v>
      </c>
      <c r="O4" s="10">
        <v>18</v>
      </c>
      <c r="P4" s="1">
        <v>4</v>
      </c>
      <c r="Q4" s="1"/>
    </row>
    <row r="5" spans="1:18" ht="45" x14ac:dyDescent="0.25">
      <c r="A5" s="1" t="s">
        <v>523</v>
      </c>
      <c r="B5" s="8">
        <v>2</v>
      </c>
      <c r="C5" s="9">
        <v>1</v>
      </c>
      <c r="D5" s="1">
        <v>30</v>
      </c>
      <c r="E5" s="8">
        <v>74</v>
      </c>
      <c r="F5" s="8"/>
      <c r="K5" s="1" t="s">
        <v>499</v>
      </c>
      <c r="L5" s="3">
        <v>1</v>
      </c>
      <c r="M5" s="8" t="s">
        <v>65</v>
      </c>
      <c r="N5" s="8">
        <v>8</v>
      </c>
      <c r="O5" s="8">
        <v>39</v>
      </c>
      <c r="P5" s="1">
        <v>7</v>
      </c>
      <c r="Q5" s="1"/>
    </row>
    <row r="6" spans="1:18" x14ac:dyDescent="0.25">
      <c r="A6" s="1" t="s">
        <v>523</v>
      </c>
      <c r="B6" s="1">
        <v>0</v>
      </c>
      <c r="C6" s="9">
        <v>1</v>
      </c>
      <c r="D6" s="1">
        <v>105</v>
      </c>
      <c r="E6" s="8">
        <v>1</v>
      </c>
      <c r="F6" s="8"/>
      <c r="K6" s="1" t="s">
        <v>499</v>
      </c>
      <c r="L6" s="3">
        <v>1</v>
      </c>
      <c r="M6" s="1" t="s">
        <v>66</v>
      </c>
      <c r="N6" s="1">
        <v>0</v>
      </c>
      <c r="O6" s="1">
        <v>52</v>
      </c>
      <c r="P6" s="1">
        <v>2</v>
      </c>
      <c r="Q6" s="1"/>
    </row>
    <row r="7" spans="1:18" x14ac:dyDescent="0.25">
      <c r="A7" s="1" t="s">
        <v>523</v>
      </c>
      <c r="B7" s="1">
        <v>0</v>
      </c>
      <c r="C7" s="9">
        <v>1</v>
      </c>
      <c r="D7" s="1">
        <v>106</v>
      </c>
      <c r="E7" s="8">
        <v>0</v>
      </c>
      <c r="F7" s="8"/>
      <c r="K7" s="1" t="s">
        <v>499</v>
      </c>
      <c r="L7" s="3">
        <v>1</v>
      </c>
      <c r="M7" s="1" t="s">
        <v>67</v>
      </c>
      <c r="N7" s="1">
        <v>0</v>
      </c>
      <c r="O7" s="1">
        <v>54</v>
      </c>
      <c r="P7" s="1">
        <v>0</v>
      </c>
      <c r="Q7" s="1"/>
    </row>
    <row r="8" spans="1:18" x14ac:dyDescent="0.25">
      <c r="A8" s="1" t="s">
        <v>523</v>
      </c>
      <c r="B8" s="1">
        <v>0</v>
      </c>
      <c r="C8" s="9">
        <v>1</v>
      </c>
      <c r="D8" s="1">
        <v>0</v>
      </c>
      <c r="E8" s="8">
        <v>106</v>
      </c>
      <c r="F8" s="8"/>
      <c r="K8" s="1" t="s">
        <v>499</v>
      </c>
      <c r="L8" s="3">
        <v>1</v>
      </c>
      <c r="M8" s="1" t="s">
        <v>68</v>
      </c>
      <c r="N8" s="1">
        <v>0</v>
      </c>
      <c r="O8" s="1">
        <v>48</v>
      </c>
      <c r="P8" s="1">
        <v>6</v>
      </c>
      <c r="Q8" s="1"/>
    </row>
    <row r="9" spans="1:18" x14ac:dyDescent="0.25">
      <c r="A9" s="1" t="s">
        <v>523</v>
      </c>
      <c r="B9" s="1">
        <f>SUM(B2:B8)</f>
        <v>31</v>
      </c>
      <c r="C9" s="1">
        <v>0</v>
      </c>
      <c r="D9" s="1">
        <f>SUM(D2:D8)</f>
        <v>286</v>
      </c>
      <c r="E9" s="8">
        <f>SUM(E2:E8)</f>
        <v>425</v>
      </c>
      <c r="F9" s="105">
        <f>SUM(B9:E9)</f>
        <v>742</v>
      </c>
      <c r="K9" s="1" t="s">
        <v>499</v>
      </c>
      <c r="L9" s="1" t="s">
        <v>499</v>
      </c>
      <c r="M9" s="1" t="s">
        <v>499</v>
      </c>
      <c r="N9" s="1">
        <v>53</v>
      </c>
      <c r="O9" s="1">
        <v>281</v>
      </c>
      <c r="P9" s="1">
        <v>44</v>
      </c>
      <c r="Q9" s="1">
        <v>378</v>
      </c>
    </row>
    <row r="10" spans="1:18" x14ac:dyDescent="0.25">
      <c r="A10" s="1" t="s">
        <v>523</v>
      </c>
      <c r="B10" s="1">
        <v>742</v>
      </c>
      <c r="C10" s="1">
        <v>742</v>
      </c>
      <c r="D10" s="1">
        <v>742</v>
      </c>
      <c r="E10" s="1">
        <v>742</v>
      </c>
      <c r="F10" s="9"/>
      <c r="K10" s="1" t="s">
        <v>499</v>
      </c>
      <c r="L10" s="1"/>
      <c r="M10" s="1"/>
      <c r="N10" s="96" t="s">
        <v>515</v>
      </c>
      <c r="O10" s="96" t="s">
        <v>515</v>
      </c>
      <c r="P10" s="96" t="s">
        <v>515</v>
      </c>
      <c r="Q10" s="1"/>
    </row>
    <row r="11" spans="1:18" x14ac:dyDescent="0.25">
      <c r="A11" s="1" t="s">
        <v>523</v>
      </c>
      <c r="B11" s="96" t="s">
        <v>544</v>
      </c>
      <c r="C11" s="96">
        <v>0</v>
      </c>
      <c r="D11" s="96" t="s">
        <v>545</v>
      </c>
      <c r="E11" s="96" t="s">
        <v>546</v>
      </c>
      <c r="F11" s="9"/>
      <c r="K11" s="1" t="s">
        <v>499</v>
      </c>
      <c r="L11" s="1"/>
      <c r="M11" s="1"/>
      <c r="N11" s="96">
        <v>378</v>
      </c>
      <c r="O11" s="96">
        <v>378</v>
      </c>
      <c r="P11" s="96">
        <v>378</v>
      </c>
      <c r="Q11" s="1"/>
    </row>
    <row r="12" spans="1:18" x14ac:dyDescent="0.25">
      <c r="A12" s="1" t="s">
        <v>523</v>
      </c>
      <c r="B12" s="100">
        <f>31/742</f>
        <v>4.1778975741239892E-2</v>
      </c>
      <c r="C12" s="100">
        <v>0</v>
      </c>
      <c r="D12" s="100">
        <f>286/742</f>
        <v>0.38544474393530997</v>
      </c>
      <c r="E12" s="100">
        <f>425/742</f>
        <v>0.57277628032345018</v>
      </c>
      <c r="F12" s="106">
        <f>SUM(B12:E12)</f>
        <v>1</v>
      </c>
      <c r="K12" s="1" t="s">
        <v>499</v>
      </c>
      <c r="L12" s="1"/>
      <c r="M12" s="1"/>
      <c r="N12" s="96" t="s">
        <v>517</v>
      </c>
      <c r="O12" s="96" t="s">
        <v>518</v>
      </c>
      <c r="P12" s="96" t="s">
        <v>519</v>
      </c>
      <c r="Q12" s="1"/>
    </row>
    <row r="13" spans="1:18" x14ac:dyDescent="0.25">
      <c r="K13" s="1" t="s">
        <v>499</v>
      </c>
      <c r="L13" s="1"/>
      <c r="M13" s="1"/>
      <c r="N13" s="100">
        <v>0.1402116402116402</v>
      </c>
      <c r="O13" s="100">
        <v>0.74338624338624337</v>
      </c>
      <c r="P13" s="100">
        <v>0.1164021164021164</v>
      </c>
      <c r="Q13" s="101">
        <v>1</v>
      </c>
    </row>
    <row r="14" spans="1:18" x14ac:dyDescent="0.25">
      <c r="K14" s="1" t="s">
        <v>499</v>
      </c>
      <c r="L14" s="1"/>
      <c r="M14" s="1"/>
      <c r="N14" s="96" t="s">
        <v>520</v>
      </c>
      <c r="O14" s="96" t="s">
        <v>521</v>
      </c>
      <c r="P14" s="96" t="s">
        <v>502</v>
      </c>
      <c r="Q14" s="1"/>
    </row>
    <row r="15" spans="1:18" x14ac:dyDescent="0.25">
      <c r="L15" s="1"/>
      <c r="M15" s="1"/>
      <c r="Q15" s="1"/>
      <c r="R15" s="1"/>
    </row>
    <row r="16" spans="1:18" x14ac:dyDescent="0.25">
      <c r="A16" s="1" t="s">
        <v>523</v>
      </c>
      <c r="B16" s="9" t="s">
        <v>524</v>
      </c>
      <c r="C16" s="9"/>
      <c r="D16" s="1" t="s">
        <v>3</v>
      </c>
      <c r="E16" s="1" t="s">
        <v>4</v>
      </c>
      <c r="F16" s="1"/>
    </row>
    <row r="17" spans="1:6" x14ac:dyDescent="0.25">
      <c r="A17" s="1" t="s">
        <v>523</v>
      </c>
      <c r="B17" s="1">
        <v>31</v>
      </c>
      <c r="C17" s="1">
        <v>0</v>
      </c>
      <c r="D17" s="1">
        <v>286</v>
      </c>
      <c r="E17" s="8">
        <v>425</v>
      </c>
      <c r="F17" s="105">
        <v>742</v>
      </c>
    </row>
    <row r="18" spans="1:6" x14ac:dyDescent="0.25">
      <c r="A18" s="1" t="s">
        <v>499</v>
      </c>
      <c r="B18" s="1">
        <v>53</v>
      </c>
      <c r="C18">
        <v>0</v>
      </c>
      <c r="D18" s="1">
        <v>281</v>
      </c>
      <c r="E18" s="1">
        <v>44</v>
      </c>
      <c r="F18" s="1">
        <v>378</v>
      </c>
    </row>
    <row r="19" spans="1:6" x14ac:dyDescent="0.25">
      <c r="B19">
        <f>SUM(B17:B18)</f>
        <v>84</v>
      </c>
      <c r="C19">
        <f t="shared" ref="C19" si="0">SUM(C17:C18)</f>
        <v>0</v>
      </c>
      <c r="D19">
        <f>SUM(D17:D18)</f>
        <v>567</v>
      </c>
      <c r="E19">
        <f>SUM(E17:E18)</f>
        <v>469</v>
      </c>
      <c r="F19">
        <f>SUM(F17:F18)</f>
        <v>1120</v>
      </c>
    </row>
    <row r="21" spans="1:6" x14ac:dyDescent="0.25">
      <c r="B21">
        <v>84</v>
      </c>
      <c r="C21">
        <v>0</v>
      </c>
      <c r="D21">
        <v>567</v>
      </c>
      <c r="E21">
        <v>469</v>
      </c>
      <c r="F21">
        <f>SUM(B21:E21)</f>
        <v>1120</v>
      </c>
    </row>
    <row r="25" spans="1:6" x14ac:dyDescent="0.25">
      <c r="A25" s="107">
        <v>30</v>
      </c>
      <c r="B25" s="107">
        <v>286</v>
      </c>
      <c r="C25" s="107">
        <v>425</v>
      </c>
      <c r="D25" s="107">
        <f>SUM(A25:C25)</f>
        <v>741</v>
      </c>
    </row>
    <row r="26" spans="1:6" x14ac:dyDescent="0.25">
      <c r="A26" s="107">
        <v>742</v>
      </c>
      <c r="B26" s="107">
        <v>742</v>
      </c>
      <c r="C26" s="107">
        <v>742</v>
      </c>
      <c r="D26" s="107"/>
    </row>
    <row r="27" spans="1:6" x14ac:dyDescent="0.25">
      <c r="A27" s="108">
        <v>4.2000000000000003E-2</v>
      </c>
      <c r="B27" s="108">
        <v>0.38500000000000001</v>
      </c>
      <c r="C27" s="108">
        <v>0.57299999999999995</v>
      </c>
      <c r="D27" s="108">
        <v>1</v>
      </c>
    </row>
    <row r="28" spans="1:6" x14ac:dyDescent="0.25">
      <c r="A28" s="107"/>
      <c r="B28" s="107"/>
      <c r="C28" s="107"/>
      <c r="D28" s="109">
        <v>1120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XFD1048576"/>
    </sheetView>
  </sheetViews>
  <sheetFormatPr defaultRowHeight="15" x14ac:dyDescent="0.25"/>
  <cols>
    <col min="4" max="4" width="14" customWidth="1"/>
  </cols>
  <sheetData>
    <row r="1" spans="1:11" ht="60" x14ac:dyDescent="0.25">
      <c r="A1" t="s">
        <v>554</v>
      </c>
      <c r="B1" t="s">
        <v>15</v>
      </c>
      <c r="C1" t="s">
        <v>555</v>
      </c>
      <c r="F1" t="s">
        <v>2</v>
      </c>
      <c r="G1" s="112" t="s">
        <v>3</v>
      </c>
      <c r="H1" s="112" t="s">
        <v>4</v>
      </c>
      <c r="I1" s="112" t="s">
        <v>555</v>
      </c>
      <c r="J1" s="112" t="s">
        <v>556</v>
      </c>
      <c r="K1" s="112"/>
    </row>
    <row r="6" spans="1:11" ht="15.75" x14ac:dyDescent="0.25">
      <c r="A6" s="1"/>
      <c r="B6" s="1"/>
      <c r="C6" s="1"/>
      <c r="D6" s="110" t="s">
        <v>547</v>
      </c>
    </row>
    <row r="7" spans="1:11" ht="30" x14ac:dyDescent="0.25">
      <c r="A7" s="1">
        <v>1</v>
      </c>
      <c r="B7" s="1" t="s">
        <v>548</v>
      </c>
      <c r="C7" s="1">
        <v>1</v>
      </c>
      <c r="D7" s="111" t="s">
        <v>221</v>
      </c>
    </row>
    <row r="8" spans="1:11" x14ac:dyDescent="0.25">
      <c r="A8" s="1">
        <v>1</v>
      </c>
      <c r="B8" s="1" t="s">
        <v>548</v>
      </c>
      <c r="C8" s="1">
        <v>1</v>
      </c>
      <c r="D8" s="111" t="s">
        <v>262</v>
      </c>
    </row>
    <row r="9" spans="1:11" x14ac:dyDescent="0.25">
      <c r="A9" s="1">
        <v>1</v>
      </c>
      <c r="B9" s="1" t="s">
        <v>548</v>
      </c>
      <c r="C9" s="1">
        <v>1</v>
      </c>
      <c r="D9" s="111" t="s">
        <v>331</v>
      </c>
    </row>
    <row r="10" spans="1:11" x14ac:dyDescent="0.25">
      <c r="A10" s="1">
        <v>1</v>
      </c>
      <c r="B10" s="1" t="s">
        <v>548</v>
      </c>
      <c r="C10" s="1">
        <v>1</v>
      </c>
      <c r="D10" s="111" t="s">
        <v>377</v>
      </c>
    </row>
    <row r="11" spans="1:11" x14ac:dyDescent="0.25">
      <c r="A11" s="1">
        <v>1</v>
      </c>
      <c r="B11" s="1" t="s">
        <v>548</v>
      </c>
      <c r="C11" s="1" t="s">
        <v>549</v>
      </c>
      <c r="D11" s="111" t="s">
        <v>108</v>
      </c>
    </row>
    <row r="12" spans="1:11" x14ac:dyDescent="0.25">
      <c r="A12" s="1">
        <v>1</v>
      </c>
      <c r="B12" s="1" t="s">
        <v>548</v>
      </c>
      <c r="C12" s="1" t="s">
        <v>549</v>
      </c>
      <c r="D12" s="111" t="s">
        <v>111</v>
      </c>
    </row>
    <row r="13" spans="1:11" x14ac:dyDescent="0.25">
      <c r="A13" s="1">
        <v>1</v>
      </c>
      <c r="B13" s="1" t="s">
        <v>548</v>
      </c>
      <c r="C13" s="1" t="s">
        <v>549</v>
      </c>
      <c r="D13" s="111" t="s">
        <v>308</v>
      </c>
    </row>
    <row r="14" spans="1:11" x14ac:dyDescent="0.25">
      <c r="A14" s="1">
        <v>1</v>
      </c>
      <c r="B14" s="1" t="s">
        <v>548</v>
      </c>
      <c r="C14" s="1" t="s">
        <v>549</v>
      </c>
      <c r="D14" s="111" t="s">
        <v>339</v>
      </c>
    </row>
    <row r="15" spans="1:11" x14ac:dyDescent="0.25">
      <c r="A15" s="1">
        <v>1</v>
      </c>
      <c r="B15" s="1" t="s">
        <v>548</v>
      </c>
      <c r="C15" s="1" t="s">
        <v>549</v>
      </c>
      <c r="D15" s="111" t="s">
        <v>460</v>
      </c>
    </row>
    <row r="16" spans="1:11" x14ac:dyDescent="0.25">
      <c r="A16" s="1">
        <f>SUM(A7:A15)</f>
        <v>9</v>
      </c>
      <c r="B16" s="1"/>
      <c r="C16" s="1"/>
      <c r="D16" s="1"/>
    </row>
    <row r="17" spans="1:4" x14ac:dyDescent="0.25">
      <c r="A17" s="1"/>
      <c r="B17" s="1"/>
      <c r="C17" s="1"/>
      <c r="D17" s="1"/>
    </row>
    <row r="18" spans="1:4" x14ac:dyDescent="0.25">
      <c r="A18" s="1">
        <v>1</v>
      </c>
      <c r="B18" s="1" t="s">
        <v>550</v>
      </c>
      <c r="C18" s="1" t="s">
        <v>549</v>
      </c>
      <c r="D18" s="111" t="s">
        <v>108</v>
      </c>
    </row>
    <row r="19" spans="1:4" x14ac:dyDescent="0.25">
      <c r="A19" s="1">
        <v>1</v>
      </c>
      <c r="B19" s="1" t="s">
        <v>550</v>
      </c>
      <c r="C19" s="1" t="s">
        <v>549</v>
      </c>
      <c r="D19" s="111" t="s">
        <v>111</v>
      </c>
    </row>
    <row r="20" spans="1:4" x14ac:dyDescent="0.25">
      <c r="A20" s="1">
        <v>1</v>
      </c>
      <c r="B20" s="1" t="s">
        <v>550</v>
      </c>
      <c r="C20" s="1" t="s">
        <v>549</v>
      </c>
      <c r="D20" s="111" t="s">
        <v>308</v>
      </c>
    </row>
    <row r="21" spans="1:4" x14ac:dyDescent="0.25">
      <c r="A21" s="1">
        <v>1</v>
      </c>
      <c r="B21" s="1" t="s">
        <v>550</v>
      </c>
      <c r="C21" s="1" t="s">
        <v>549</v>
      </c>
      <c r="D21" s="111" t="s">
        <v>339</v>
      </c>
    </row>
    <row r="22" spans="1:4" x14ac:dyDescent="0.25">
      <c r="A22" s="1">
        <v>1</v>
      </c>
      <c r="B22" s="1" t="s">
        <v>550</v>
      </c>
      <c r="C22" s="1" t="s">
        <v>549</v>
      </c>
      <c r="D22" s="111" t="s">
        <v>460</v>
      </c>
    </row>
    <row r="23" spans="1:4" x14ac:dyDescent="0.25">
      <c r="A23" s="1">
        <f>SUM(A18:A22)</f>
        <v>5</v>
      </c>
      <c r="B23" s="1"/>
      <c r="C23" s="1"/>
      <c r="D23" s="1"/>
    </row>
    <row r="24" spans="1:4" x14ac:dyDescent="0.25">
      <c r="A24" s="1"/>
      <c r="B24" s="1"/>
      <c r="C24" s="1"/>
      <c r="D24" s="1"/>
    </row>
    <row r="25" spans="1:4" x14ac:dyDescent="0.25">
      <c r="A25" s="1">
        <v>1</v>
      </c>
      <c r="B25" s="1" t="s">
        <v>551</v>
      </c>
      <c r="C25" s="1">
        <v>3</v>
      </c>
      <c r="D25" s="111" t="s">
        <v>388</v>
      </c>
    </row>
    <row r="26" spans="1:4" x14ac:dyDescent="0.25">
      <c r="A26" s="1">
        <v>1</v>
      </c>
      <c r="B26" s="1" t="s">
        <v>551</v>
      </c>
      <c r="C26" s="1">
        <v>3</v>
      </c>
      <c r="D26" s="111" t="s">
        <v>114</v>
      </c>
    </row>
    <row r="27" spans="1:4" x14ac:dyDescent="0.25">
      <c r="A27" s="1">
        <v>1</v>
      </c>
      <c r="B27" s="1" t="s">
        <v>551</v>
      </c>
      <c r="C27" s="1">
        <v>3</v>
      </c>
      <c r="D27" s="111" t="s">
        <v>396</v>
      </c>
    </row>
    <row r="28" spans="1:4" x14ac:dyDescent="0.25">
      <c r="A28" s="1">
        <f>SUM(A25:A27)</f>
        <v>3</v>
      </c>
      <c r="B28" s="1"/>
      <c r="C28" s="1"/>
      <c r="D28" s="1"/>
    </row>
    <row r="29" spans="1:4" x14ac:dyDescent="0.25">
      <c r="A29" s="1"/>
      <c r="B29" s="1"/>
      <c r="C29" s="1"/>
      <c r="D29" s="1"/>
    </row>
    <row r="30" spans="1:4" x14ac:dyDescent="0.25">
      <c r="A30" s="1">
        <v>1</v>
      </c>
      <c r="B30" s="1" t="s">
        <v>552</v>
      </c>
      <c r="C30" s="1">
        <v>4</v>
      </c>
      <c r="D30" s="111" t="s">
        <v>194</v>
      </c>
    </row>
    <row r="31" spans="1:4" x14ac:dyDescent="0.25">
      <c r="A31" s="1">
        <v>1</v>
      </c>
      <c r="B31" s="1" t="s">
        <v>552</v>
      </c>
      <c r="C31" s="1">
        <v>4</v>
      </c>
      <c r="D31" s="111" t="s">
        <v>239</v>
      </c>
    </row>
    <row r="32" spans="1:4" x14ac:dyDescent="0.25">
      <c r="A32" s="1">
        <v>1</v>
      </c>
      <c r="B32" s="1" t="s">
        <v>552</v>
      </c>
      <c r="C32" s="1">
        <v>4</v>
      </c>
      <c r="D32" s="111" t="s">
        <v>313</v>
      </c>
    </row>
    <row r="33" spans="1:4" x14ac:dyDescent="0.25">
      <c r="A33" s="1">
        <v>1</v>
      </c>
      <c r="B33" s="1" t="s">
        <v>552</v>
      </c>
      <c r="C33" s="1">
        <v>4</v>
      </c>
      <c r="D33" s="111" t="s">
        <v>320</v>
      </c>
    </row>
    <row r="34" spans="1:4" x14ac:dyDescent="0.25">
      <c r="A34" s="1">
        <f>SUM(A30:A33)</f>
        <v>4</v>
      </c>
      <c r="B34" s="1"/>
      <c r="C34" s="1"/>
      <c r="D34" s="1"/>
    </row>
    <row r="35" spans="1:4" x14ac:dyDescent="0.25">
      <c r="A35" s="1"/>
      <c r="B35" s="1"/>
      <c r="C35" s="1"/>
      <c r="D35" s="1"/>
    </row>
    <row r="36" spans="1:4" x14ac:dyDescent="0.25">
      <c r="A36" s="1">
        <v>1</v>
      </c>
      <c r="B36" s="1" t="s">
        <v>553</v>
      </c>
      <c r="C36" s="1">
        <v>5</v>
      </c>
      <c r="D36" s="111" t="s">
        <v>71</v>
      </c>
    </row>
    <row r="37" spans="1:4" ht="30" x14ac:dyDescent="0.25">
      <c r="A37" s="1">
        <v>1</v>
      </c>
      <c r="B37" s="1" t="s">
        <v>553</v>
      </c>
      <c r="C37" s="1">
        <v>5</v>
      </c>
      <c r="D37" s="111" t="s">
        <v>166</v>
      </c>
    </row>
    <row r="38" spans="1:4" x14ac:dyDescent="0.25">
      <c r="A38" s="1">
        <v>2</v>
      </c>
      <c r="B38" s="1"/>
      <c r="C38" s="1"/>
      <c r="D38" s="1"/>
    </row>
    <row r="39" spans="1:4" x14ac:dyDescent="0.25">
      <c r="A39" s="1"/>
      <c r="B39" s="1"/>
      <c r="C39" s="1"/>
      <c r="D39"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selection activeCell="G13" sqref="G13"/>
    </sheetView>
  </sheetViews>
  <sheetFormatPr defaultRowHeight="15" x14ac:dyDescent="0.25"/>
  <cols>
    <col min="2" max="2" width="14.875" customWidth="1"/>
  </cols>
  <sheetData>
    <row r="1" spans="1:6" x14ac:dyDescent="0.25">
      <c r="C1" s="10" t="s">
        <v>2</v>
      </c>
      <c r="D1" s="10" t="s">
        <v>3</v>
      </c>
      <c r="E1" s="10" t="s">
        <v>4</v>
      </c>
    </row>
    <row r="2" spans="1:6" ht="60" x14ac:dyDescent="0.25">
      <c r="A2" s="1" t="s">
        <v>548</v>
      </c>
      <c r="B2" s="10" t="s">
        <v>62</v>
      </c>
      <c r="C2">
        <v>1</v>
      </c>
      <c r="D2">
        <v>7</v>
      </c>
      <c r="E2">
        <v>1</v>
      </c>
    </row>
    <row r="3" spans="1:6" x14ac:dyDescent="0.25">
      <c r="A3" s="1" t="s">
        <v>548</v>
      </c>
      <c r="B3" s="10" t="s">
        <v>63</v>
      </c>
      <c r="C3">
        <v>0</v>
      </c>
      <c r="D3">
        <v>4</v>
      </c>
      <c r="E3">
        <v>5</v>
      </c>
    </row>
    <row r="4" spans="1:6" ht="30" x14ac:dyDescent="0.25">
      <c r="A4" s="1" t="s">
        <v>548</v>
      </c>
      <c r="B4" s="10" t="s">
        <v>64</v>
      </c>
      <c r="C4">
        <v>6</v>
      </c>
      <c r="D4">
        <v>1</v>
      </c>
      <c r="E4">
        <v>2</v>
      </c>
    </row>
    <row r="5" spans="1:6" ht="30" x14ac:dyDescent="0.25">
      <c r="A5" s="1" t="s">
        <v>548</v>
      </c>
      <c r="B5" s="113" t="s">
        <v>65</v>
      </c>
      <c r="C5">
        <v>0</v>
      </c>
      <c r="D5" s="114">
        <v>7</v>
      </c>
      <c r="E5">
        <v>2</v>
      </c>
    </row>
    <row r="6" spans="1:6" ht="30" x14ac:dyDescent="0.25">
      <c r="A6" s="1" t="s">
        <v>548</v>
      </c>
      <c r="B6" s="10" t="s">
        <v>66</v>
      </c>
      <c r="C6">
        <v>0</v>
      </c>
      <c r="D6">
        <v>9</v>
      </c>
      <c r="E6">
        <v>0</v>
      </c>
    </row>
    <row r="7" spans="1:6" ht="45" x14ac:dyDescent="0.25">
      <c r="A7" s="1" t="s">
        <v>548</v>
      </c>
      <c r="B7" s="10" t="s">
        <v>67</v>
      </c>
      <c r="C7">
        <v>0</v>
      </c>
      <c r="D7">
        <v>9</v>
      </c>
      <c r="E7">
        <v>0</v>
      </c>
    </row>
    <row r="8" spans="1:6" x14ac:dyDescent="0.25">
      <c r="A8" s="1" t="s">
        <v>548</v>
      </c>
      <c r="B8" s="10" t="s">
        <v>68</v>
      </c>
      <c r="C8">
        <v>0</v>
      </c>
      <c r="D8">
        <v>5</v>
      </c>
      <c r="E8">
        <v>4</v>
      </c>
    </row>
    <row r="9" spans="1:6" x14ac:dyDescent="0.25">
      <c r="A9" s="1" t="s">
        <v>548</v>
      </c>
      <c r="B9" s="10"/>
      <c r="C9">
        <f>SUM(C2:C8)</f>
        <v>7</v>
      </c>
      <c r="D9">
        <f>SUM(D2:D8)</f>
        <v>42</v>
      </c>
      <c r="E9">
        <f>SUM(E2:E8)</f>
        <v>14</v>
      </c>
      <c r="F9">
        <f>SUM(C9:E9)</f>
        <v>63</v>
      </c>
    </row>
    <row r="10" spans="1:6" x14ac:dyDescent="0.25">
      <c r="A10" s="1" t="s">
        <v>548</v>
      </c>
      <c r="B10" s="10"/>
      <c r="C10">
        <v>7</v>
      </c>
      <c r="D10">
        <v>42</v>
      </c>
      <c r="E10">
        <v>14</v>
      </c>
      <c r="F10">
        <f>SUM(C10:E10)</f>
        <v>63</v>
      </c>
    </row>
    <row r="11" spans="1:6" x14ac:dyDescent="0.25">
      <c r="A11" s="1" t="s">
        <v>548</v>
      </c>
      <c r="B11" s="10"/>
      <c r="C11" s="115" t="s">
        <v>557</v>
      </c>
      <c r="F11">
        <v>63</v>
      </c>
    </row>
    <row r="12" spans="1:6" x14ac:dyDescent="0.25">
      <c r="A12" s="1" t="s">
        <v>548</v>
      </c>
      <c r="B12" s="10"/>
      <c r="C12" s="115">
        <f>7*9</f>
        <v>63</v>
      </c>
      <c r="F12">
        <f>F11-F9</f>
        <v>0</v>
      </c>
    </row>
    <row r="13" spans="1:6" x14ac:dyDescent="0.25">
      <c r="A13" s="1" t="s">
        <v>548</v>
      </c>
      <c r="B13" s="10"/>
      <c r="C13" s="115" t="s">
        <v>558</v>
      </c>
      <c r="D13" s="115" t="s">
        <v>559</v>
      </c>
      <c r="E13" s="115" t="s">
        <v>560</v>
      </c>
    </row>
    <row r="14" spans="1:6" x14ac:dyDescent="0.25">
      <c r="A14" s="1" t="s">
        <v>548</v>
      </c>
      <c r="B14" s="10"/>
      <c r="C14" s="116">
        <f>7/63</f>
        <v>0.1111111111111111</v>
      </c>
      <c r="D14" s="116">
        <f>42/63</f>
        <v>0.66666666666666663</v>
      </c>
      <c r="E14" s="116">
        <f>14/63</f>
        <v>0.22222222222222221</v>
      </c>
      <c r="F14" s="98">
        <f>SUM(C14:E14)</f>
        <v>0.99999999999999989</v>
      </c>
    </row>
    <row r="15" spans="1:6" x14ac:dyDescent="0.25">
      <c r="B15" s="10"/>
    </row>
    <row r="16" spans="1:6" x14ac:dyDescent="0.25">
      <c r="A16" s="1" t="s">
        <v>550</v>
      </c>
      <c r="C16" s="10" t="s">
        <v>2</v>
      </c>
      <c r="D16" s="10" t="s">
        <v>3</v>
      </c>
      <c r="E16" s="10" t="s">
        <v>4</v>
      </c>
    </row>
    <row r="17" spans="1:6" ht="60" x14ac:dyDescent="0.25">
      <c r="A17" s="1" t="s">
        <v>550</v>
      </c>
      <c r="B17" s="10" t="s">
        <v>62</v>
      </c>
      <c r="C17">
        <v>1</v>
      </c>
      <c r="D17">
        <v>4</v>
      </c>
      <c r="E17">
        <v>0</v>
      </c>
    </row>
    <row r="18" spans="1:6" x14ac:dyDescent="0.25">
      <c r="A18" s="1" t="s">
        <v>550</v>
      </c>
      <c r="B18" s="10" t="s">
        <v>63</v>
      </c>
      <c r="C18">
        <v>0</v>
      </c>
      <c r="D18">
        <v>4</v>
      </c>
      <c r="E18">
        <v>1</v>
      </c>
    </row>
    <row r="19" spans="1:6" ht="30" x14ac:dyDescent="0.25">
      <c r="A19" s="1" t="s">
        <v>550</v>
      </c>
      <c r="B19" s="10" t="s">
        <v>64</v>
      </c>
      <c r="C19">
        <v>4</v>
      </c>
      <c r="D19">
        <v>0</v>
      </c>
      <c r="E19">
        <v>1</v>
      </c>
    </row>
    <row r="20" spans="1:6" ht="30" x14ac:dyDescent="0.25">
      <c r="A20" s="1" t="s">
        <v>550</v>
      </c>
      <c r="B20" s="113" t="s">
        <v>65</v>
      </c>
      <c r="C20">
        <v>0</v>
      </c>
      <c r="D20">
        <v>5</v>
      </c>
      <c r="E20">
        <v>0</v>
      </c>
    </row>
    <row r="21" spans="1:6" ht="30" x14ac:dyDescent="0.25">
      <c r="A21" s="1" t="s">
        <v>550</v>
      </c>
      <c r="B21" s="10" t="s">
        <v>66</v>
      </c>
      <c r="C21">
        <v>0</v>
      </c>
      <c r="D21">
        <v>5</v>
      </c>
      <c r="E21">
        <v>0</v>
      </c>
    </row>
    <row r="22" spans="1:6" ht="45" x14ac:dyDescent="0.25">
      <c r="A22" s="1" t="s">
        <v>550</v>
      </c>
      <c r="B22" s="10" t="s">
        <v>67</v>
      </c>
      <c r="C22">
        <v>0</v>
      </c>
      <c r="D22">
        <v>5</v>
      </c>
      <c r="E22">
        <v>0</v>
      </c>
    </row>
    <row r="23" spans="1:6" x14ac:dyDescent="0.25">
      <c r="A23" s="1" t="s">
        <v>550</v>
      </c>
      <c r="B23" s="10" t="s">
        <v>68</v>
      </c>
      <c r="C23">
        <v>0</v>
      </c>
      <c r="D23">
        <v>4</v>
      </c>
      <c r="E23">
        <v>1</v>
      </c>
    </row>
    <row r="24" spans="1:6" x14ac:dyDescent="0.25">
      <c r="A24" s="1" t="s">
        <v>550</v>
      </c>
      <c r="B24" s="10"/>
      <c r="C24">
        <v>5</v>
      </c>
      <c r="D24">
        <v>27</v>
      </c>
      <c r="E24">
        <v>3</v>
      </c>
      <c r="F24">
        <v>35</v>
      </c>
    </row>
    <row r="25" spans="1:6" x14ac:dyDescent="0.25">
      <c r="A25" s="1" t="s">
        <v>550</v>
      </c>
      <c r="B25" s="10"/>
    </row>
    <row r="26" spans="1:6" x14ac:dyDescent="0.25">
      <c r="A26" s="1" t="s">
        <v>550</v>
      </c>
      <c r="B26" s="10"/>
      <c r="C26" s="115" t="s">
        <v>561</v>
      </c>
      <c r="F26">
        <v>63</v>
      </c>
    </row>
    <row r="27" spans="1:6" x14ac:dyDescent="0.25">
      <c r="A27" s="1" t="s">
        <v>550</v>
      </c>
      <c r="B27" s="10"/>
      <c r="C27" s="115">
        <v>35</v>
      </c>
      <c r="F27">
        <v>28</v>
      </c>
    </row>
    <row r="28" spans="1:6" x14ac:dyDescent="0.25">
      <c r="A28" s="1" t="s">
        <v>550</v>
      </c>
      <c r="B28" s="10"/>
      <c r="C28" s="115" t="s">
        <v>562</v>
      </c>
      <c r="D28" s="115" t="s">
        <v>563</v>
      </c>
      <c r="E28" s="115" t="s">
        <v>564</v>
      </c>
    </row>
    <row r="29" spans="1:6" x14ac:dyDescent="0.25">
      <c r="A29" s="1" t="s">
        <v>550</v>
      </c>
      <c r="B29" s="10"/>
      <c r="C29" s="116">
        <v>0.14285714285714285</v>
      </c>
      <c r="D29" s="116">
        <v>0.77142857142857146</v>
      </c>
      <c r="E29" s="116">
        <v>8.5714285714285715E-2</v>
      </c>
      <c r="F29" s="98">
        <v>1</v>
      </c>
    </row>
    <row r="31" spans="1:6" x14ac:dyDescent="0.25">
      <c r="A31" s="1" t="s">
        <v>551</v>
      </c>
      <c r="C31" s="10" t="s">
        <v>2</v>
      </c>
      <c r="D31" s="10" t="s">
        <v>3</v>
      </c>
      <c r="E31" s="10" t="s">
        <v>4</v>
      </c>
    </row>
    <row r="32" spans="1:6" ht="60" x14ac:dyDescent="0.25">
      <c r="A32" s="1" t="s">
        <v>551</v>
      </c>
      <c r="B32" s="10" t="s">
        <v>62</v>
      </c>
      <c r="C32">
        <v>1</v>
      </c>
      <c r="D32">
        <v>1</v>
      </c>
      <c r="E32">
        <v>1</v>
      </c>
    </row>
    <row r="33" spans="1:6" x14ac:dyDescent="0.25">
      <c r="A33" s="1" t="s">
        <v>551</v>
      </c>
      <c r="B33" s="10" t="s">
        <v>63</v>
      </c>
      <c r="C33">
        <v>0</v>
      </c>
      <c r="D33">
        <v>1</v>
      </c>
      <c r="E33">
        <v>2</v>
      </c>
    </row>
    <row r="34" spans="1:6" ht="30" x14ac:dyDescent="0.25">
      <c r="A34" s="1" t="s">
        <v>551</v>
      </c>
      <c r="B34" s="10" t="s">
        <v>64</v>
      </c>
      <c r="C34">
        <v>1</v>
      </c>
      <c r="D34">
        <v>0</v>
      </c>
      <c r="E34">
        <v>2</v>
      </c>
    </row>
    <row r="35" spans="1:6" ht="30" x14ac:dyDescent="0.25">
      <c r="A35" s="1" t="s">
        <v>551</v>
      </c>
      <c r="B35" s="113" t="s">
        <v>65</v>
      </c>
      <c r="C35">
        <v>1</v>
      </c>
      <c r="D35">
        <v>0</v>
      </c>
      <c r="E35">
        <v>2</v>
      </c>
    </row>
    <row r="36" spans="1:6" ht="30" x14ac:dyDescent="0.25">
      <c r="A36" s="1" t="s">
        <v>551</v>
      </c>
      <c r="B36" s="10" t="s">
        <v>66</v>
      </c>
      <c r="C36">
        <v>0</v>
      </c>
      <c r="D36">
        <v>3</v>
      </c>
      <c r="E36">
        <v>0</v>
      </c>
    </row>
    <row r="37" spans="1:6" ht="45" x14ac:dyDescent="0.25">
      <c r="A37" s="1" t="s">
        <v>551</v>
      </c>
      <c r="B37" s="10" t="s">
        <v>67</v>
      </c>
      <c r="C37">
        <v>0</v>
      </c>
      <c r="D37">
        <v>3</v>
      </c>
      <c r="E37">
        <v>0</v>
      </c>
    </row>
    <row r="38" spans="1:6" x14ac:dyDescent="0.25">
      <c r="A38" s="1" t="s">
        <v>551</v>
      </c>
      <c r="B38" s="10" t="s">
        <v>68</v>
      </c>
      <c r="C38">
        <v>0</v>
      </c>
      <c r="D38">
        <v>1</v>
      </c>
      <c r="E38">
        <v>2</v>
      </c>
    </row>
    <row r="39" spans="1:6" x14ac:dyDescent="0.25">
      <c r="A39" s="1" t="s">
        <v>551</v>
      </c>
      <c r="B39" s="10"/>
      <c r="C39">
        <v>3</v>
      </c>
      <c r="D39">
        <v>9</v>
      </c>
      <c r="E39">
        <v>9</v>
      </c>
      <c r="F39">
        <v>21</v>
      </c>
    </row>
    <row r="40" spans="1:6" x14ac:dyDescent="0.25">
      <c r="A40" s="1" t="s">
        <v>551</v>
      </c>
      <c r="B40" s="10"/>
    </row>
    <row r="41" spans="1:6" x14ac:dyDescent="0.25">
      <c r="A41" s="1" t="s">
        <v>551</v>
      </c>
      <c r="B41" s="10"/>
      <c r="C41" s="115" t="s">
        <v>565</v>
      </c>
    </row>
    <row r="42" spans="1:6" x14ac:dyDescent="0.25">
      <c r="A42" s="1" t="s">
        <v>551</v>
      </c>
      <c r="B42" s="10"/>
      <c r="C42" s="115">
        <v>21</v>
      </c>
    </row>
    <row r="43" spans="1:6" x14ac:dyDescent="0.25">
      <c r="A43" s="1" t="s">
        <v>551</v>
      </c>
      <c r="B43" s="10"/>
      <c r="C43" s="115" t="s">
        <v>566</v>
      </c>
      <c r="D43" s="115" t="s">
        <v>567</v>
      </c>
      <c r="E43" s="115" t="s">
        <v>567</v>
      </c>
    </row>
    <row r="44" spans="1:6" x14ac:dyDescent="0.25">
      <c r="A44" s="1" t="s">
        <v>551</v>
      </c>
      <c r="B44" s="10"/>
      <c r="C44" s="116">
        <v>0.14285714285714285</v>
      </c>
      <c r="D44" s="116">
        <v>0.42857142857142855</v>
      </c>
      <c r="E44" s="116">
        <v>0.42857142857142855</v>
      </c>
      <c r="F44" s="98">
        <v>1</v>
      </c>
    </row>
    <row r="47" spans="1:6" x14ac:dyDescent="0.25">
      <c r="A47" s="1" t="s">
        <v>552</v>
      </c>
      <c r="C47" s="10" t="s">
        <v>2</v>
      </c>
      <c r="D47" s="10" t="s">
        <v>3</v>
      </c>
      <c r="E47" s="10" t="s">
        <v>4</v>
      </c>
    </row>
    <row r="48" spans="1:6" ht="60" x14ac:dyDescent="0.25">
      <c r="A48" s="1" t="s">
        <v>552</v>
      </c>
      <c r="B48" s="10" t="s">
        <v>62</v>
      </c>
      <c r="C48">
        <v>0</v>
      </c>
      <c r="D48">
        <v>1</v>
      </c>
      <c r="E48">
        <v>3</v>
      </c>
    </row>
    <row r="49" spans="1:6" x14ac:dyDescent="0.25">
      <c r="A49" s="1" t="s">
        <v>552</v>
      </c>
      <c r="B49" s="10" t="s">
        <v>63</v>
      </c>
      <c r="C49">
        <v>0</v>
      </c>
      <c r="D49">
        <v>0</v>
      </c>
      <c r="E49">
        <v>4</v>
      </c>
    </row>
    <row r="50" spans="1:6" ht="30" x14ac:dyDescent="0.25">
      <c r="A50" s="1" t="s">
        <v>552</v>
      </c>
      <c r="B50" s="10" t="s">
        <v>64</v>
      </c>
      <c r="C50">
        <v>0</v>
      </c>
      <c r="D50">
        <v>3</v>
      </c>
      <c r="E50">
        <v>1</v>
      </c>
    </row>
    <row r="51" spans="1:6" ht="30" x14ac:dyDescent="0.25">
      <c r="A51" s="1" t="s">
        <v>552</v>
      </c>
      <c r="B51" s="113" t="s">
        <v>65</v>
      </c>
      <c r="C51">
        <v>0</v>
      </c>
      <c r="D51">
        <v>1</v>
      </c>
      <c r="E51">
        <v>3</v>
      </c>
    </row>
    <row r="52" spans="1:6" ht="30" x14ac:dyDescent="0.25">
      <c r="A52" s="1" t="s">
        <v>552</v>
      </c>
      <c r="B52" s="10" t="s">
        <v>66</v>
      </c>
      <c r="C52">
        <v>0</v>
      </c>
      <c r="D52">
        <v>3</v>
      </c>
      <c r="E52">
        <v>1</v>
      </c>
    </row>
    <row r="53" spans="1:6" ht="45" x14ac:dyDescent="0.25">
      <c r="A53" s="1" t="s">
        <v>552</v>
      </c>
      <c r="B53" s="10" t="s">
        <v>67</v>
      </c>
      <c r="C53">
        <v>0</v>
      </c>
      <c r="D53">
        <v>4</v>
      </c>
      <c r="E53">
        <v>0</v>
      </c>
    </row>
    <row r="54" spans="1:6" x14ac:dyDescent="0.25">
      <c r="A54" s="1" t="s">
        <v>552</v>
      </c>
      <c r="B54" s="10" t="s">
        <v>68</v>
      </c>
      <c r="C54">
        <v>0</v>
      </c>
      <c r="D54">
        <v>0</v>
      </c>
      <c r="E54">
        <v>4</v>
      </c>
    </row>
    <row r="55" spans="1:6" x14ac:dyDescent="0.25">
      <c r="A55" s="1" t="s">
        <v>552</v>
      </c>
      <c r="B55" s="10"/>
      <c r="C55">
        <v>0</v>
      </c>
      <c r="D55">
        <v>12</v>
      </c>
      <c r="E55" s="65">
        <v>16</v>
      </c>
      <c r="F55">
        <v>28</v>
      </c>
    </row>
    <row r="56" spans="1:6" x14ac:dyDescent="0.25">
      <c r="A56" s="1" t="s">
        <v>552</v>
      </c>
      <c r="B56" s="10"/>
    </row>
    <row r="57" spans="1:6" x14ac:dyDescent="0.25">
      <c r="A57" s="1" t="s">
        <v>552</v>
      </c>
      <c r="B57" s="10"/>
      <c r="C57" s="115" t="s">
        <v>568</v>
      </c>
      <c r="F57">
        <v>63</v>
      </c>
    </row>
    <row r="58" spans="1:6" x14ac:dyDescent="0.25">
      <c r="A58" s="1" t="s">
        <v>552</v>
      </c>
      <c r="B58" s="10"/>
      <c r="C58" s="115">
        <v>28</v>
      </c>
      <c r="F58">
        <v>35</v>
      </c>
    </row>
    <row r="59" spans="1:6" x14ac:dyDescent="0.25">
      <c r="A59" s="1" t="s">
        <v>552</v>
      </c>
      <c r="B59" s="10"/>
      <c r="C59" s="115" t="s">
        <v>569</v>
      </c>
      <c r="D59" s="115" t="s">
        <v>570</v>
      </c>
      <c r="E59" s="115" t="s">
        <v>571</v>
      </c>
    </row>
    <row r="60" spans="1:6" x14ac:dyDescent="0.25">
      <c r="A60" s="1" t="s">
        <v>552</v>
      </c>
      <c r="B60" s="10"/>
      <c r="C60" s="116">
        <v>0</v>
      </c>
      <c r="D60" s="116">
        <v>0.42857142857142855</v>
      </c>
      <c r="E60" s="116">
        <v>0.5714285714285714</v>
      </c>
      <c r="F60" s="98">
        <v>1</v>
      </c>
    </row>
    <row r="62" spans="1:6" x14ac:dyDescent="0.25">
      <c r="A62" s="1" t="s">
        <v>553</v>
      </c>
      <c r="C62" s="10" t="s">
        <v>2</v>
      </c>
      <c r="D62" s="10" t="s">
        <v>3</v>
      </c>
      <c r="E62" s="10" t="s">
        <v>4</v>
      </c>
    </row>
    <row r="63" spans="1:6" ht="60" x14ac:dyDescent="0.25">
      <c r="A63" s="1" t="s">
        <v>553</v>
      </c>
      <c r="B63" s="10" t="s">
        <v>62</v>
      </c>
      <c r="C63">
        <v>0</v>
      </c>
      <c r="D63">
        <v>1</v>
      </c>
      <c r="E63">
        <v>1</v>
      </c>
    </row>
    <row r="64" spans="1:6" x14ac:dyDescent="0.25">
      <c r="A64" s="1" t="s">
        <v>553</v>
      </c>
      <c r="B64" s="10" t="s">
        <v>63</v>
      </c>
      <c r="C64">
        <v>0</v>
      </c>
      <c r="D64">
        <v>0</v>
      </c>
      <c r="E64">
        <v>2</v>
      </c>
    </row>
    <row r="65" spans="1:6" ht="30" x14ac:dyDescent="0.25">
      <c r="A65" s="1" t="s">
        <v>553</v>
      </c>
      <c r="B65" s="10" t="s">
        <v>64</v>
      </c>
      <c r="C65">
        <v>1</v>
      </c>
      <c r="D65">
        <v>0</v>
      </c>
      <c r="E65">
        <v>1</v>
      </c>
    </row>
    <row r="66" spans="1:6" ht="30" x14ac:dyDescent="0.25">
      <c r="A66" s="1" t="s">
        <v>553</v>
      </c>
      <c r="B66" s="113" t="s">
        <v>65</v>
      </c>
      <c r="C66">
        <v>0</v>
      </c>
      <c r="D66">
        <v>1</v>
      </c>
      <c r="E66">
        <v>1</v>
      </c>
    </row>
    <row r="67" spans="1:6" ht="30" x14ac:dyDescent="0.25">
      <c r="A67" s="1" t="s">
        <v>553</v>
      </c>
      <c r="B67" s="10" t="s">
        <v>66</v>
      </c>
      <c r="C67">
        <v>0</v>
      </c>
      <c r="D67">
        <v>2</v>
      </c>
      <c r="E67">
        <v>0</v>
      </c>
    </row>
    <row r="68" spans="1:6" ht="45" x14ac:dyDescent="0.25">
      <c r="A68" s="1" t="s">
        <v>553</v>
      </c>
      <c r="B68" s="10" t="s">
        <v>67</v>
      </c>
      <c r="C68">
        <v>0</v>
      </c>
      <c r="D68">
        <v>2</v>
      </c>
      <c r="E68">
        <v>0</v>
      </c>
    </row>
    <row r="69" spans="1:6" x14ac:dyDescent="0.25">
      <c r="A69" s="1" t="s">
        <v>553</v>
      </c>
      <c r="B69" s="10" t="s">
        <v>68</v>
      </c>
      <c r="C69">
        <v>0</v>
      </c>
      <c r="D69">
        <v>0</v>
      </c>
      <c r="E69">
        <v>2</v>
      </c>
    </row>
    <row r="70" spans="1:6" x14ac:dyDescent="0.25">
      <c r="A70" s="1" t="s">
        <v>553</v>
      </c>
      <c r="B70" s="10"/>
      <c r="C70">
        <v>1</v>
      </c>
      <c r="D70">
        <v>6</v>
      </c>
      <c r="E70">
        <v>7</v>
      </c>
      <c r="F70">
        <v>14</v>
      </c>
    </row>
    <row r="71" spans="1:6" x14ac:dyDescent="0.25">
      <c r="A71" s="1" t="s">
        <v>553</v>
      </c>
      <c r="B71" s="10"/>
    </row>
    <row r="72" spans="1:6" x14ac:dyDescent="0.25">
      <c r="A72" s="1" t="s">
        <v>553</v>
      </c>
      <c r="B72" s="10"/>
      <c r="C72" s="115" t="s">
        <v>572</v>
      </c>
    </row>
    <row r="73" spans="1:6" x14ac:dyDescent="0.25">
      <c r="A73" s="1" t="s">
        <v>553</v>
      </c>
      <c r="B73" s="10"/>
      <c r="C73" s="115">
        <v>14</v>
      </c>
    </row>
    <row r="74" spans="1:6" x14ac:dyDescent="0.25">
      <c r="A74" s="1" t="s">
        <v>553</v>
      </c>
      <c r="B74" s="10"/>
      <c r="C74" s="115" t="s">
        <v>573</v>
      </c>
      <c r="D74" s="115" t="s">
        <v>574</v>
      </c>
      <c r="E74" s="115" t="s">
        <v>575</v>
      </c>
    </row>
    <row r="75" spans="1:6" x14ac:dyDescent="0.25">
      <c r="A75" s="1" t="s">
        <v>553</v>
      </c>
      <c r="B75" s="10"/>
      <c r="C75" s="116">
        <v>7.1428571428571425E-2</v>
      </c>
      <c r="D75" s="116">
        <v>0.42857142857142855</v>
      </c>
      <c r="E75" s="116">
        <v>0.5</v>
      </c>
      <c r="F75" s="9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sheetViews>
  <sheetFormatPr defaultRowHeight="15" x14ac:dyDescent="0.25"/>
  <cols>
    <col min="2" max="2" width="17.75" customWidth="1"/>
  </cols>
  <sheetData>
    <row r="1" spans="1:7" x14ac:dyDescent="0.25">
      <c r="C1" s="10" t="s">
        <v>2</v>
      </c>
      <c r="D1" t="s">
        <v>3</v>
      </c>
      <c r="E1" t="s">
        <v>4</v>
      </c>
    </row>
    <row r="2" spans="1:7" ht="60" x14ac:dyDescent="0.25">
      <c r="A2" s="1" t="s">
        <v>548</v>
      </c>
      <c r="B2" s="10" t="s">
        <v>62</v>
      </c>
      <c r="C2">
        <v>1</v>
      </c>
      <c r="D2">
        <v>7</v>
      </c>
      <c r="E2">
        <v>1</v>
      </c>
      <c r="G2">
        <v>9</v>
      </c>
    </row>
    <row r="3" spans="1:7" ht="60" x14ac:dyDescent="0.25">
      <c r="A3" s="1" t="s">
        <v>551</v>
      </c>
      <c r="B3" s="10" t="s">
        <v>62</v>
      </c>
      <c r="C3">
        <v>1</v>
      </c>
      <c r="D3">
        <v>1</v>
      </c>
      <c r="E3">
        <v>1</v>
      </c>
      <c r="G3">
        <v>3</v>
      </c>
    </row>
    <row r="4" spans="1:7" ht="60" x14ac:dyDescent="0.25">
      <c r="A4" s="1" t="s">
        <v>552</v>
      </c>
      <c r="B4" s="10" t="s">
        <v>62</v>
      </c>
      <c r="C4">
        <v>0</v>
      </c>
      <c r="D4" s="117">
        <v>1</v>
      </c>
      <c r="E4" s="117">
        <v>3</v>
      </c>
      <c r="G4">
        <v>4</v>
      </c>
    </row>
    <row r="5" spans="1:7" ht="60" x14ac:dyDescent="0.25">
      <c r="A5" s="1" t="s">
        <v>553</v>
      </c>
      <c r="B5" s="10" t="s">
        <v>62</v>
      </c>
      <c r="C5">
        <v>0</v>
      </c>
      <c r="D5">
        <v>1</v>
      </c>
      <c r="E5">
        <v>1</v>
      </c>
      <c r="G5">
        <v>2</v>
      </c>
    </row>
    <row r="6" spans="1:7" x14ac:dyDescent="0.25">
      <c r="C6">
        <f t="shared" ref="C6:E6" si="0">SUM(C2:C5)</f>
        <v>2</v>
      </c>
      <c r="D6">
        <f t="shared" si="0"/>
        <v>10</v>
      </c>
      <c r="E6">
        <f t="shared" si="0"/>
        <v>6</v>
      </c>
      <c r="F6">
        <f>SUM(C6:E6)</f>
        <v>18</v>
      </c>
      <c r="G6">
        <f>SUM(G2:G5)</f>
        <v>18</v>
      </c>
    </row>
    <row r="7" spans="1:7" x14ac:dyDescent="0.25">
      <c r="C7" s="115" t="s">
        <v>576</v>
      </c>
    </row>
    <row r="8" spans="1:7" x14ac:dyDescent="0.25">
      <c r="C8" s="115">
        <f>7*18</f>
        <v>126</v>
      </c>
      <c r="D8" s="115">
        <f t="shared" ref="D8:F8" si="1">7*18</f>
        <v>126</v>
      </c>
      <c r="E8" s="115">
        <f t="shared" si="1"/>
        <v>126</v>
      </c>
      <c r="F8" s="115">
        <f t="shared" si="1"/>
        <v>126</v>
      </c>
    </row>
    <row r="9" spans="1:7" x14ac:dyDescent="0.25">
      <c r="C9" s="115" t="s">
        <v>557</v>
      </c>
    </row>
    <row r="10" spans="1:7" x14ac:dyDescent="0.25">
      <c r="C10" s="115">
        <f>7*9</f>
        <v>63</v>
      </c>
      <c r="D10" s="115">
        <f t="shared" ref="D10:F10" si="2">7*9</f>
        <v>63</v>
      </c>
      <c r="E10" s="115">
        <f t="shared" si="2"/>
        <v>63</v>
      </c>
      <c r="F10" s="115">
        <f t="shared" si="2"/>
        <v>63</v>
      </c>
    </row>
    <row r="12" spans="1:7" x14ac:dyDescent="0.25">
      <c r="C12" s="115" t="s">
        <v>577</v>
      </c>
      <c r="D12" s="115" t="s">
        <v>578</v>
      </c>
      <c r="E12" s="115" t="s">
        <v>579</v>
      </c>
      <c r="F12" s="115"/>
    </row>
    <row r="13" spans="1:7" x14ac:dyDescent="0.25">
      <c r="C13" s="116">
        <f>2/126</f>
        <v>1.5873015873015872E-2</v>
      </c>
      <c r="D13" s="116">
        <f>10/126</f>
        <v>7.9365079365079361E-2</v>
      </c>
      <c r="E13" s="116">
        <f>6/126</f>
        <v>4.7619047619047616E-2</v>
      </c>
      <c r="F13" s="98">
        <f>SUM(C13:E13)</f>
        <v>0.14285714285714285</v>
      </c>
    </row>
    <row r="14" spans="1:7" x14ac:dyDescent="0.25">
      <c r="C14" s="115" t="s">
        <v>580</v>
      </c>
    </row>
    <row r="15" spans="1:7" x14ac:dyDescent="0.25">
      <c r="C15" s="116">
        <f>2/63</f>
        <v>3.1746031746031744E-2</v>
      </c>
    </row>
    <row r="16" spans="1:7" x14ac:dyDescent="0.25">
      <c r="C16" s="116" t="s">
        <v>581</v>
      </c>
    </row>
    <row r="17" spans="1:6" x14ac:dyDescent="0.25">
      <c r="C17" s="116" t="s">
        <v>581</v>
      </c>
    </row>
    <row r="18" spans="1:6" ht="15.75" customHeight="1" x14ac:dyDescent="0.25">
      <c r="C18" s="116"/>
    </row>
    <row r="19" spans="1:6" ht="15.75" customHeight="1" x14ac:dyDescent="0.25">
      <c r="C19" s="116" t="s">
        <v>582</v>
      </c>
    </row>
    <row r="20" spans="1:6" ht="15.75" customHeight="1" x14ac:dyDescent="0.25">
      <c r="C20" s="118">
        <f>3*18</f>
        <v>54</v>
      </c>
      <c r="D20" s="118">
        <f t="shared" ref="D20:E20" si="3">3*18</f>
        <v>54</v>
      </c>
      <c r="E20" s="118">
        <f t="shared" si="3"/>
        <v>54</v>
      </c>
    </row>
    <row r="21" spans="1:6" ht="15.75" customHeight="1" x14ac:dyDescent="0.25">
      <c r="C21" s="116" t="s">
        <v>583</v>
      </c>
      <c r="D21" s="116" t="s">
        <v>584</v>
      </c>
      <c r="E21" s="116" t="s">
        <v>503</v>
      </c>
    </row>
    <row r="22" spans="1:6" ht="15.75" customHeight="1" x14ac:dyDescent="0.25">
      <c r="C22" s="116">
        <f>2/54</f>
        <v>3.7037037037037035E-2</v>
      </c>
      <c r="D22" s="116">
        <f>10/54</f>
        <v>0.18518518518518517</v>
      </c>
      <c r="E22" s="116">
        <f>6/54</f>
        <v>0.1111111111111111</v>
      </c>
      <c r="F22" s="98">
        <f>SUM(C22:E22)</f>
        <v>0.33333333333333331</v>
      </c>
    </row>
    <row r="23" spans="1:6" ht="15.75" customHeight="1" x14ac:dyDescent="0.25">
      <c r="C23" s="116"/>
    </row>
    <row r="24" spans="1:6" x14ac:dyDescent="0.25">
      <c r="A24" t="s">
        <v>585</v>
      </c>
    </row>
    <row r="25" spans="1:6" x14ac:dyDescent="0.25">
      <c r="A25" t="s">
        <v>586</v>
      </c>
    </row>
    <row r="27" spans="1:6" x14ac:dyDescent="0.25">
      <c r="A27" t="s">
        <v>587</v>
      </c>
    </row>
    <row r="29" spans="1:6" x14ac:dyDescent="0.25">
      <c r="A29" t="s">
        <v>588</v>
      </c>
    </row>
    <row r="30" spans="1:6" x14ac:dyDescent="0.25">
      <c r="A30" t="s">
        <v>589</v>
      </c>
    </row>
    <row r="34" spans="1:6" x14ac:dyDescent="0.25">
      <c r="A34" s="1" t="s">
        <v>548</v>
      </c>
      <c r="B34" s="10" t="s">
        <v>63</v>
      </c>
      <c r="C34">
        <v>0</v>
      </c>
      <c r="D34">
        <v>4</v>
      </c>
      <c r="E34">
        <v>5</v>
      </c>
    </row>
    <row r="35" spans="1:6" x14ac:dyDescent="0.25">
      <c r="A35" s="1" t="s">
        <v>551</v>
      </c>
      <c r="B35" s="10" t="s">
        <v>63</v>
      </c>
      <c r="C35">
        <v>0</v>
      </c>
      <c r="D35">
        <v>1</v>
      </c>
      <c r="E35">
        <v>2</v>
      </c>
    </row>
    <row r="36" spans="1:6" x14ac:dyDescent="0.25">
      <c r="A36" s="1" t="s">
        <v>552</v>
      </c>
      <c r="B36" s="10" t="s">
        <v>63</v>
      </c>
      <c r="C36">
        <v>0</v>
      </c>
      <c r="D36">
        <v>0</v>
      </c>
      <c r="E36">
        <v>4</v>
      </c>
    </row>
    <row r="37" spans="1:6" x14ac:dyDescent="0.25">
      <c r="A37" s="1" t="s">
        <v>553</v>
      </c>
      <c r="B37" s="10" t="s">
        <v>63</v>
      </c>
      <c r="C37">
        <v>0</v>
      </c>
      <c r="D37">
        <v>0</v>
      </c>
      <c r="E37">
        <v>2</v>
      </c>
    </row>
    <row r="38" spans="1:6" x14ac:dyDescent="0.25">
      <c r="C38">
        <f t="shared" ref="C38:E38" si="4">SUM(C34:C37)</f>
        <v>0</v>
      </c>
      <c r="D38">
        <f t="shared" si="4"/>
        <v>5</v>
      </c>
      <c r="E38">
        <f t="shared" si="4"/>
        <v>13</v>
      </c>
      <c r="F38">
        <f>SUM(C38:E38)</f>
        <v>18</v>
      </c>
    </row>
    <row r="39" spans="1:6" x14ac:dyDescent="0.25">
      <c r="C39" s="115" t="s">
        <v>576</v>
      </c>
    </row>
    <row r="40" spans="1:6" x14ac:dyDescent="0.25">
      <c r="C40" s="115">
        <f>7*18</f>
        <v>126</v>
      </c>
      <c r="D40" s="115">
        <f t="shared" ref="D40:F40" si="5">7*18</f>
        <v>126</v>
      </c>
      <c r="E40" s="115">
        <f t="shared" si="5"/>
        <v>126</v>
      </c>
      <c r="F40" s="115">
        <f t="shared" si="5"/>
        <v>126</v>
      </c>
    </row>
    <row r="41" spans="1:6" x14ac:dyDescent="0.25">
      <c r="C41" s="115" t="s">
        <v>590</v>
      </c>
      <c r="D41" s="115" t="s">
        <v>591</v>
      </c>
      <c r="E41" s="115" t="s">
        <v>592</v>
      </c>
    </row>
    <row r="42" spans="1:6" x14ac:dyDescent="0.25">
      <c r="C42" s="116">
        <f>0/126</f>
        <v>0</v>
      </c>
      <c r="D42" s="116">
        <f>5/126</f>
        <v>3.968253968253968E-2</v>
      </c>
      <c r="E42" s="116">
        <f>13/126</f>
        <v>0.10317460317460317</v>
      </c>
      <c r="F42" s="98">
        <f>SUM(C42:E42)</f>
        <v>0.14285714285714285</v>
      </c>
    </row>
    <row r="43" spans="1:6" x14ac:dyDescent="0.25">
      <c r="C43" s="115" t="s">
        <v>593</v>
      </c>
      <c r="D43" s="115" t="s">
        <v>594</v>
      </c>
      <c r="E43" s="115" t="s">
        <v>595</v>
      </c>
    </row>
    <row r="44" spans="1:6" x14ac:dyDescent="0.25">
      <c r="C44" s="116">
        <f>0/18</f>
        <v>0</v>
      </c>
      <c r="D44" s="116">
        <f>5/18</f>
        <v>0.27777777777777779</v>
      </c>
      <c r="E44" s="116">
        <f>13/18</f>
        <v>0.72222222222222221</v>
      </c>
      <c r="F44" s="98">
        <f>SUM(C44:E44)</f>
        <v>1</v>
      </c>
    </row>
    <row r="45" spans="1:6" x14ac:dyDescent="0.25">
      <c r="A45" t="s">
        <v>596</v>
      </c>
    </row>
    <row r="47" spans="1:6" x14ac:dyDescent="0.25">
      <c r="A47" t="s">
        <v>597</v>
      </c>
    </row>
    <row r="48" spans="1:6" x14ac:dyDescent="0.25">
      <c r="A48" t="s">
        <v>598</v>
      </c>
    </row>
    <row r="52" spans="1:6" ht="30" x14ac:dyDescent="0.25">
      <c r="A52" s="1" t="s">
        <v>548</v>
      </c>
      <c r="B52" s="10" t="s">
        <v>64</v>
      </c>
      <c r="C52">
        <v>6</v>
      </c>
      <c r="D52">
        <v>1</v>
      </c>
      <c r="E52">
        <v>2</v>
      </c>
    </row>
    <row r="53" spans="1:6" ht="30" x14ac:dyDescent="0.25">
      <c r="A53" s="1" t="s">
        <v>551</v>
      </c>
      <c r="B53" s="10" t="s">
        <v>64</v>
      </c>
      <c r="C53">
        <v>1</v>
      </c>
      <c r="D53">
        <v>0</v>
      </c>
      <c r="E53">
        <v>2</v>
      </c>
    </row>
    <row r="54" spans="1:6" ht="30" x14ac:dyDescent="0.25">
      <c r="A54" s="1" t="s">
        <v>552</v>
      </c>
      <c r="B54" s="10" t="s">
        <v>64</v>
      </c>
      <c r="C54">
        <v>0</v>
      </c>
      <c r="D54">
        <v>3</v>
      </c>
      <c r="E54">
        <v>1</v>
      </c>
    </row>
    <row r="55" spans="1:6" ht="30" x14ac:dyDescent="0.25">
      <c r="A55" s="1" t="s">
        <v>553</v>
      </c>
      <c r="B55" s="10" t="s">
        <v>64</v>
      </c>
      <c r="C55">
        <v>1</v>
      </c>
      <c r="D55">
        <v>0</v>
      </c>
      <c r="E55">
        <v>1</v>
      </c>
    </row>
    <row r="56" spans="1:6" x14ac:dyDescent="0.25">
      <c r="C56">
        <f t="shared" ref="C56:E56" si="6">SUM(C52:C55)</f>
        <v>8</v>
      </c>
      <c r="D56">
        <f t="shared" si="6"/>
        <v>4</v>
      </c>
      <c r="E56">
        <f t="shared" si="6"/>
        <v>6</v>
      </c>
      <c r="F56">
        <f>SUM(C56:E56)</f>
        <v>18</v>
      </c>
    </row>
    <row r="58" spans="1:6" x14ac:dyDescent="0.25">
      <c r="C58" s="115" t="s">
        <v>599</v>
      </c>
      <c r="D58" s="115" t="s">
        <v>600</v>
      </c>
      <c r="E58" s="115" t="s">
        <v>601</v>
      </c>
    </row>
    <row r="59" spans="1:6" x14ac:dyDescent="0.25">
      <c r="C59" s="116">
        <f>8/18</f>
        <v>0.44444444444444442</v>
      </c>
      <c r="D59" s="116">
        <f>4/18</f>
        <v>0.22222222222222221</v>
      </c>
      <c r="E59" s="116">
        <f>6/18</f>
        <v>0.33333333333333331</v>
      </c>
      <c r="F59" s="98">
        <f>SUM(C59:E59)</f>
        <v>1</v>
      </c>
    </row>
    <row r="61" spans="1:6" x14ac:dyDescent="0.25">
      <c r="A61" t="s">
        <v>602</v>
      </c>
    </row>
    <row r="63" spans="1:6" x14ac:dyDescent="0.25">
      <c r="A63" t="s">
        <v>603</v>
      </c>
    </row>
    <row r="64" spans="1:6" x14ac:dyDescent="0.25">
      <c r="A64" t="s">
        <v>604</v>
      </c>
    </row>
    <row r="67" spans="1:6" x14ac:dyDescent="0.25">
      <c r="A67" s="1" t="s">
        <v>548</v>
      </c>
      <c r="B67" s="113" t="s">
        <v>65</v>
      </c>
      <c r="C67">
        <v>0</v>
      </c>
      <c r="D67" s="114">
        <v>7</v>
      </c>
      <c r="E67">
        <v>2</v>
      </c>
    </row>
    <row r="68" spans="1:6" x14ac:dyDescent="0.25">
      <c r="A68" s="1" t="s">
        <v>551</v>
      </c>
      <c r="B68" s="113" t="s">
        <v>65</v>
      </c>
      <c r="C68">
        <v>1</v>
      </c>
      <c r="D68">
        <v>0</v>
      </c>
      <c r="E68">
        <v>2</v>
      </c>
    </row>
    <row r="69" spans="1:6" x14ac:dyDescent="0.25">
      <c r="A69" s="1" t="s">
        <v>552</v>
      </c>
      <c r="B69" s="113" t="s">
        <v>65</v>
      </c>
      <c r="C69">
        <v>0</v>
      </c>
      <c r="D69">
        <v>1</v>
      </c>
      <c r="E69">
        <v>3</v>
      </c>
    </row>
    <row r="70" spans="1:6" x14ac:dyDescent="0.25">
      <c r="A70" s="1" t="s">
        <v>553</v>
      </c>
      <c r="B70" s="113" t="s">
        <v>65</v>
      </c>
      <c r="C70">
        <v>0</v>
      </c>
      <c r="D70">
        <v>1</v>
      </c>
      <c r="E70">
        <v>1</v>
      </c>
    </row>
    <row r="71" spans="1:6" x14ac:dyDescent="0.25">
      <c r="C71">
        <f t="shared" ref="C71:E71" si="7">SUM(C67:C70)</f>
        <v>1</v>
      </c>
      <c r="D71">
        <f t="shared" si="7"/>
        <v>9</v>
      </c>
      <c r="E71">
        <f t="shared" si="7"/>
        <v>8</v>
      </c>
      <c r="F71">
        <f>SUM(C71:E71)</f>
        <v>18</v>
      </c>
    </row>
    <row r="73" spans="1:6" x14ac:dyDescent="0.25">
      <c r="C73" s="115" t="s">
        <v>605</v>
      </c>
      <c r="D73" s="115" t="s">
        <v>606</v>
      </c>
      <c r="E73" s="115" t="s">
        <v>599</v>
      </c>
    </row>
    <row r="74" spans="1:6" x14ac:dyDescent="0.25">
      <c r="C74" s="116">
        <f>1/18</f>
        <v>5.5555555555555552E-2</v>
      </c>
      <c r="D74" s="116">
        <f>9/18</f>
        <v>0.5</v>
      </c>
      <c r="E74" s="116">
        <f>8/18</f>
        <v>0.44444444444444442</v>
      </c>
    </row>
    <row r="76" spans="1:6" x14ac:dyDescent="0.25">
      <c r="A76" t="s">
        <v>607</v>
      </c>
    </row>
    <row r="78" spans="1:6" x14ac:dyDescent="0.25">
      <c r="A78" t="s">
        <v>608</v>
      </c>
    </row>
    <row r="79" spans="1:6" x14ac:dyDescent="0.25">
      <c r="A79" t="s">
        <v>609</v>
      </c>
    </row>
    <row r="81" spans="1:5" x14ac:dyDescent="0.25">
      <c r="A81" s="1" t="s">
        <v>548</v>
      </c>
      <c r="B81" s="10" t="s">
        <v>66</v>
      </c>
      <c r="C81">
        <v>0</v>
      </c>
      <c r="D81">
        <v>9</v>
      </c>
      <c r="E81">
        <v>0</v>
      </c>
    </row>
    <row r="82" spans="1:5" x14ac:dyDescent="0.25">
      <c r="A82" s="1" t="s">
        <v>551</v>
      </c>
      <c r="B82" s="10" t="s">
        <v>66</v>
      </c>
      <c r="C82">
        <v>0</v>
      </c>
      <c r="D82">
        <v>3</v>
      </c>
      <c r="E82">
        <v>0</v>
      </c>
    </row>
    <row r="83" spans="1:5" x14ac:dyDescent="0.25">
      <c r="A83" s="1" t="s">
        <v>552</v>
      </c>
      <c r="B83" s="10" t="s">
        <v>66</v>
      </c>
      <c r="C83">
        <v>0</v>
      </c>
      <c r="D83">
        <v>3</v>
      </c>
      <c r="E83">
        <v>1</v>
      </c>
    </row>
    <row r="84" spans="1:5" x14ac:dyDescent="0.25">
      <c r="A84" s="1" t="s">
        <v>553</v>
      </c>
      <c r="B84" s="10" t="s">
        <v>66</v>
      </c>
      <c r="C84">
        <v>0</v>
      </c>
      <c r="D84">
        <v>2</v>
      </c>
      <c r="E84">
        <v>0</v>
      </c>
    </row>
    <row r="85" spans="1:5" x14ac:dyDescent="0.25">
      <c r="C85">
        <f t="shared" ref="C85:E85" si="8">SUM(C81:C84)</f>
        <v>0</v>
      </c>
      <c r="D85">
        <f t="shared" si="8"/>
        <v>17</v>
      </c>
      <c r="E85">
        <f t="shared" si="8"/>
        <v>1</v>
      </c>
    </row>
    <row r="87" spans="1:5" x14ac:dyDescent="0.25">
      <c r="C87" s="115" t="s">
        <v>593</v>
      </c>
      <c r="D87" s="115" t="s">
        <v>610</v>
      </c>
      <c r="E87" s="115" t="s">
        <v>605</v>
      </c>
    </row>
    <row r="88" spans="1:5" x14ac:dyDescent="0.25">
      <c r="C88" s="115" t="s">
        <v>593</v>
      </c>
      <c r="D88" s="115" t="s">
        <v>610</v>
      </c>
      <c r="E88" s="115" t="s">
        <v>605</v>
      </c>
    </row>
    <row r="90" spans="1:5" x14ac:dyDescent="0.25">
      <c r="A90" t="s">
        <v>611</v>
      </c>
    </row>
    <row r="92" spans="1:5" x14ac:dyDescent="0.25">
      <c r="A92" t="s">
        <v>612</v>
      </c>
    </row>
    <row r="95" spans="1:5" ht="30" x14ac:dyDescent="0.25">
      <c r="A95" s="1" t="s">
        <v>548</v>
      </c>
      <c r="B95" s="10" t="s">
        <v>67</v>
      </c>
      <c r="C95">
        <v>0</v>
      </c>
      <c r="D95">
        <v>9</v>
      </c>
      <c r="E95">
        <v>0</v>
      </c>
    </row>
    <row r="96" spans="1:5" ht="30" x14ac:dyDescent="0.25">
      <c r="A96" s="1" t="s">
        <v>551</v>
      </c>
      <c r="B96" s="10" t="s">
        <v>67</v>
      </c>
      <c r="C96">
        <v>0</v>
      </c>
      <c r="D96">
        <v>3</v>
      </c>
      <c r="E96">
        <v>0</v>
      </c>
    </row>
    <row r="97" spans="1:5" ht="30" x14ac:dyDescent="0.25">
      <c r="A97" s="1" t="s">
        <v>552</v>
      </c>
      <c r="B97" s="10" t="s">
        <v>67</v>
      </c>
      <c r="C97">
        <v>0</v>
      </c>
      <c r="D97">
        <v>4</v>
      </c>
      <c r="E97">
        <v>0</v>
      </c>
    </row>
    <row r="98" spans="1:5" ht="30" x14ac:dyDescent="0.25">
      <c r="A98" s="1" t="s">
        <v>553</v>
      </c>
      <c r="B98" s="10" t="s">
        <v>67</v>
      </c>
      <c r="C98">
        <v>0</v>
      </c>
      <c r="D98">
        <v>2</v>
      </c>
      <c r="E98">
        <v>0</v>
      </c>
    </row>
    <row r="99" spans="1:5" x14ac:dyDescent="0.25">
      <c r="C99">
        <f t="shared" ref="C99:E99" si="9">SUM(C95:C98)</f>
        <v>0</v>
      </c>
      <c r="D99">
        <f t="shared" si="9"/>
        <v>18</v>
      </c>
      <c r="E99">
        <f t="shared" si="9"/>
        <v>0</v>
      </c>
    </row>
    <row r="101" spans="1:5" x14ac:dyDescent="0.25">
      <c r="C101" s="115" t="s">
        <v>593</v>
      </c>
      <c r="D101" s="115" t="s">
        <v>613</v>
      </c>
      <c r="E101" s="115" t="s">
        <v>593</v>
      </c>
    </row>
    <row r="102" spans="1:5" x14ac:dyDescent="0.25">
      <c r="C102" s="115" t="s">
        <v>593</v>
      </c>
    </row>
    <row r="104" spans="1:5" x14ac:dyDescent="0.25">
      <c r="A104" t="s">
        <v>614</v>
      </c>
    </row>
    <row r="106" spans="1:5" x14ac:dyDescent="0.25">
      <c r="A106" t="s">
        <v>615</v>
      </c>
    </row>
    <row r="108" spans="1:5" x14ac:dyDescent="0.25">
      <c r="A108" s="1" t="s">
        <v>548</v>
      </c>
      <c r="B108" s="10" t="s">
        <v>68</v>
      </c>
      <c r="C108">
        <v>0</v>
      </c>
      <c r="D108">
        <v>5</v>
      </c>
      <c r="E108">
        <v>4</v>
      </c>
    </row>
    <row r="109" spans="1:5" x14ac:dyDescent="0.25">
      <c r="A109" s="1" t="s">
        <v>551</v>
      </c>
      <c r="B109" s="10" t="s">
        <v>68</v>
      </c>
      <c r="C109">
        <v>0</v>
      </c>
      <c r="D109">
        <v>1</v>
      </c>
      <c r="E109">
        <v>2</v>
      </c>
    </row>
    <row r="110" spans="1:5" x14ac:dyDescent="0.25">
      <c r="A110" s="1" t="s">
        <v>552</v>
      </c>
      <c r="B110" s="10" t="s">
        <v>68</v>
      </c>
      <c r="C110">
        <v>0</v>
      </c>
      <c r="D110">
        <v>0</v>
      </c>
      <c r="E110">
        <v>4</v>
      </c>
    </row>
    <row r="111" spans="1:5" x14ac:dyDescent="0.25">
      <c r="A111" s="1" t="s">
        <v>553</v>
      </c>
      <c r="B111" s="10" t="s">
        <v>68</v>
      </c>
      <c r="C111">
        <v>0</v>
      </c>
      <c r="D111">
        <v>0</v>
      </c>
      <c r="E111">
        <v>2</v>
      </c>
    </row>
    <row r="112" spans="1:5" x14ac:dyDescent="0.25">
      <c r="C112">
        <f t="shared" ref="C112:E112" si="10">SUM(C108:C111)</f>
        <v>0</v>
      </c>
      <c r="D112">
        <f t="shared" si="10"/>
        <v>6</v>
      </c>
      <c r="E112">
        <f t="shared" si="10"/>
        <v>12</v>
      </c>
    </row>
    <row r="113" spans="1:5" x14ac:dyDescent="0.25">
      <c r="C113" s="115" t="s">
        <v>593</v>
      </c>
      <c r="D113" s="115" t="s">
        <v>601</v>
      </c>
      <c r="E113" s="115" t="s">
        <v>616</v>
      </c>
    </row>
    <row r="114" spans="1:5" x14ac:dyDescent="0.25">
      <c r="C114" s="115" t="s">
        <v>593</v>
      </c>
    </row>
    <row r="116" spans="1:5" x14ac:dyDescent="0.25">
      <c r="A116" t="s">
        <v>617</v>
      </c>
    </row>
    <row r="118" spans="1:5" x14ac:dyDescent="0.25">
      <c r="A118"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workbookViewId="0">
      <selection activeCell="E5" sqref="E5"/>
    </sheetView>
  </sheetViews>
  <sheetFormatPr defaultRowHeight="15" x14ac:dyDescent="0.25"/>
  <cols>
    <col min="2" max="2" width="14.875" customWidth="1"/>
    <col min="10" max="10" width="10.375" customWidth="1"/>
  </cols>
  <sheetData>
    <row r="1" spans="1:53" ht="60" x14ac:dyDescent="0.25">
      <c r="C1" s="10" t="s">
        <v>2</v>
      </c>
      <c r="D1" s="10" t="s">
        <v>3</v>
      </c>
      <c r="E1" s="10" t="s">
        <v>4</v>
      </c>
      <c r="F1" t="s">
        <v>619</v>
      </c>
      <c r="K1" s="10" t="s">
        <v>2</v>
      </c>
      <c r="L1" s="10" t="s">
        <v>3</v>
      </c>
      <c r="M1" s="10" t="s">
        <v>4</v>
      </c>
      <c r="N1" s="10" t="s">
        <v>620</v>
      </c>
    </row>
    <row r="2" spans="1:53" ht="90" x14ac:dyDescent="0.25">
      <c r="A2" s="1" t="s">
        <v>548</v>
      </c>
      <c r="B2" s="10" t="s">
        <v>62</v>
      </c>
      <c r="C2">
        <v>1</v>
      </c>
      <c r="D2">
        <v>7</v>
      </c>
      <c r="E2">
        <v>1</v>
      </c>
      <c r="F2">
        <f>SUM(C2:E2)</f>
        <v>9</v>
      </c>
      <c r="I2" s="1" t="s">
        <v>548</v>
      </c>
      <c r="J2" s="10" t="s">
        <v>62</v>
      </c>
      <c r="K2">
        <v>1</v>
      </c>
      <c r="L2">
        <v>7</v>
      </c>
      <c r="M2">
        <v>1</v>
      </c>
      <c r="N2" s="119">
        <f>SUM(K2:M2)</f>
        <v>9</v>
      </c>
      <c r="R2" s="1" t="s">
        <v>548</v>
      </c>
      <c r="S2" s="10" t="s">
        <v>63</v>
      </c>
      <c r="T2">
        <v>0</v>
      </c>
      <c r="U2">
        <v>4</v>
      </c>
      <c r="V2">
        <v>5</v>
      </c>
      <c r="X2" s="1" t="s">
        <v>548</v>
      </c>
      <c r="Y2" s="10" t="s">
        <v>64</v>
      </c>
      <c r="Z2">
        <v>6</v>
      </c>
      <c r="AA2">
        <v>1</v>
      </c>
      <c r="AB2">
        <v>2</v>
      </c>
      <c r="AD2" s="1" t="s">
        <v>548</v>
      </c>
      <c r="AE2" s="113" t="s">
        <v>65</v>
      </c>
      <c r="AF2">
        <v>0</v>
      </c>
      <c r="AG2" s="120">
        <v>7</v>
      </c>
      <c r="AH2">
        <v>2</v>
      </c>
      <c r="AJ2" s="1" t="s">
        <v>548</v>
      </c>
      <c r="AK2" s="10" t="s">
        <v>66</v>
      </c>
      <c r="AL2">
        <v>0</v>
      </c>
      <c r="AM2">
        <v>9</v>
      </c>
      <c r="AN2">
        <v>0</v>
      </c>
      <c r="AP2" s="1" t="s">
        <v>548</v>
      </c>
      <c r="AQ2" s="10" t="s">
        <v>67</v>
      </c>
      <c r="AR2">
        <v>0</v>
      </c>
      <c r="AS2">
        <v>9</v>
      </c>
      <c r="AT2">
        <v>0</v>
      </c>
      <c r="AW2" s="1" t="s">
        <v>548</v>
      </c>
      <c r="AX2" s="10" t="s">
        <v>68</v>
      </c>
      <c r="AY2">
        <v>0</v>
      </c>
      <c r="AZ2">
        <v>5</v>
      </c>
      <c r="BA2">
        <v>4</v>
      </c>
    </row>
    <row r="3" spans="1:53" x14ac:dyDescent="0.25">
      <c r="K3">
        <v>0</v>
      </c>
      <c r="L3">
        <v>0</v>
      </c>
      <c r="M3">
        <v>0</v>
      </c>
      <c r="N3">
        <v>0</v>
      </c>
    </row>
    <row r="4" spans="1:53" ht="90" x14ac:dyDescent="0.25">
      <c r="A4" s="1" t="s">
        <v>548</v>
      </c>
      <c r="B4" s="10" t="s">
        <v>64</v>
      </c>
      <c r="C4">
        <v>6</v>
      </c>
      <c r="D4">
        <v>1</v>
      </c>
      <c r="E4">
        <v>2</v>
      </c>
      <c r="F4">
        <f t="shared" ref="F4" si="0">SUM(C4:E4)</f>
        <v>9</v>
      </c>
      <c r="I4" s="1" t="s">
        <v>551</v>
      </c>
      <c r="J4" s="10" t="s">
        <v>62</v>
      </c>
      <c r="K4">
        <v>1</v>
      </c>
      <c r="L4">
        <v>1</v>
      </c>
      <c r="M4">
        <v>1</v>
      </c>
      <c r="N4" s="119">
        <v>3</v>
      </c>
      <c r="R4" s="1" t="s">
        <v>551</v>
      </c>
      <c r="S4" s="10" t="s">
        <v>63</v>
      </c>
      <c r="T4">
        <v>0</v>
      </c>
      <c r="U4">
        <v>1</v>
      </c>
      <c r="V4">
        <v>2</v>
      </c>
      <c r="X4" s="1" t="s">
        <v>551</v>
      </c>
      <c r="Y4" s="10" t="s">
        <v>64</v>
      </c>
      <c r="Z4">
        <v>1</v>
      </c>
      <c r="AA4">
        <v>0</v>
      </c>
      <c r="AB4">
        <v>2</v>
      </c>
      <c r="AD4" s="1" t="s">
        <v>551</v>
      </c>
      <c r="AE4" s="113" t="s">
        <v>65</v>
      </c>
      <c r="AF4">
        <v>1</v>
      </c>
      <c r="AG4">
        <v>0</v>
      </c>
      <c r="AH4">
        <v>2</v>
      </c>
      <c r="AJ4" s="1" t="s">
        <v>551</v>
      </c>
      <c r="AK4" s="10" t="s">
        <v>66</v>
      </c>
      <c r="AL4">
        <v>0</v>
      </c>
      <c r="AM4">
        <v>3</v>
      </c>
      <c r="AN4">
        <v>0</v>
      </c>
      <c r="AP4" s="1" t="s">
        <v>551</v>
      </c>
      <c r="AQ4" s="10" t="s">
        <v>67</v>
      </c>
      <c r="AR4">
        <v>0</v>
      </c>
      <c r="AS4">
        <v>3</v>
      </c>
      <c r="AT4">
        <v>0</v>
      </c>
      <c r="AW4" s="1" t="s">
        <v>551</v>
      </c>
      <c r="AX4" s="10" t="s">
        <v>68</v>
      </c>
      <c r="AY4">
        <v>0</v>
      </c>
      <c r="AZ4">
        <v>1</v>
      </c>
      <c r="BA4">
        <v>2</v>
      </c>
    </row>
    <row r="5" spans="1:53" ht="75" x14ac:dyDescent="0.25">
      <c r="A5" s="1" t="s">
        <v>548</v>
      </c>
      <c r="B5" s="121" t="s">
        <v>65</v>
      </c>
      <c r="C5" s="65">
        <v>0</v>
      </c>
      <c r="D5" s="120">
        <v>7</v>
      </c>
      <c r="E5" s="120">
        <v>2</v>
      </c>
      <c r="F5" s="119">
        <v>2</v>
      </c>
      <c r="I5" s="1" t="s">
        <v>552</v>
      </c>
      <c r="J5" s="10" t="s">
        <v>62</v>
      </c>
      <c r="K5">
        <v>0</v>
      </c>
      <c r="L5">
        <v>1</v>
      </c>
      <c r="M5">
        <v>3</v>
      </c>
      <c r="N5" s="119">
        <v>4</v>
      </c>
      <c r="R5" s="1" t="s">
        <v>552</v>
      </c>
      <c r="S5" s="10" t="s">
        <v>63</v>
      </c>
      <c r="T5">
        <v>0</v>
      </c>
      <c r="U5">
        <v>0</v>
      </c>
      <c r="V5">
        <v>4</v>
      </c>
      <c r="X5" s="1" t="s">
        <v>552</v>
      </c>
      <c r="Y5" s="10" t="s">
        <v>64</v>
      </c>
      <c r="Z5">
        <v>0</v>
      </c>
      <c r="AA5">
        <v>3</v>
      </c>
      <c r="AB5">
        <v>1</v>
      </c>
      <c r="AD5" s="1" t="s">
        <v>552</v>
      </c>
      <c r="AE5" s="113" t="s">
        <v>65</v>
      </c>
      <c r="AF5">
        <v>0</v>
      </c>
      <c r="AG5">
        <v>1</v>
      </c>
      <c r="AH5">
        <v>3</v>
      </c>
      <c r="AJ5" s="1" t="s">
        <v>552</v>
      </c>
      <c r="AK5" s="10" t="s">
        <v>66</v>
      </c>
      <c r="AL5">
        <v>0</v>
      </c>
      <c r="AM5">
        <v>3</v>
      </c>
      <c r="AN5">
        <v>1</v>
      </c>
      <c r="AP5" s="1" t="s">
        <v>552</v>
      </c>
      <c r="AQ5" s="10" t="s">
        <v>67</v>
      </c>
      <c r="AR5">
        <v>0</v>
      </c>
      <c r="AS5">
        <v>4</v>
      </c>
      <c r="AT5">
        <v>0</v>
      </c>
      <c r="AW5" s="1" t="s">
        <v>552</v>
      </c>
      <c r="AX5" s="10" t="s">
        <v>68</v>
      </c>
      <c r="AY5">
        <v>0</v>
      </c>
      <c r="AZ5">
        <v>0</v>
      </c>
      <c r="BA5">
        <v>4</v>
      </c>
    </row>
    <row r="6" spans="1:53" ht="75" x14ac:dyDescent="0.25">
      <c r="A6" s="1" t="s">
        <v>548</v>
      </c>
      <c r="B6" s="10" t="s">
        <v>66</v>
      </c>
      <c r="C6">
        <v>0</v>
      </c>
      <c r="D6">
        <v>9</v>
      </c>
      <c r="E6">
        <v>0</v>
      </c>
      <c r="F6">
        <v>9</v>
      </c>
      <c r="I6" s="1" t="s">
        <v>553</v>
      </c>
      <c r="J6" s="10" t="s">
        <v>62</v>
      </c>
      <c r="K6">
        <v>0</v>
      </c>
      <c r="L6">
        <v>1</v>
      </c>
      <c r="M6">
        <v>1</v>
      </c>
      <c r="N6" s="119">
        <v>2</v>
      </c>
      <c r="R6" s="1" t="s">
        <v>553</v>
      </c>
      <c r="S6" s="10" t="s">
        <v>63</v>
      </c>
      <c r="T6">
        <v>0</v>
      </c>
      <c r="U6">
        <v>0</v>
      </c>
      <c r="V6">
        <v>2</v>
      </c>
      <c r="X6" s="1" t="s">
        <v>553</v>
      </c>
      <c r="Y6" s="10" t="s">
        <v>64</v>
      </c>
      <c r="Z6">
        <v>1</v>
      </c>
      <c r="AA6">
        <v>0</v>
      </c>
      <c r="AB6">
        <v>1</v>
      </c>
      <c r="AD6" s="1" t="s">
        <v>553</v>
      </c>
      <c r="AE6" s="113" t="s">
        <v>65</v>
      </c>
      <c r="AF6">
        <v>0</v>
      </c>
      <c r="AG6">
        <v>1</v>
      </c>
      <c r="AH6">
        <v>1</v>
      </c>
      <c r="AJ6" s="1" t="s">
        <v>553</v>
      </c>
      <c r="AK6" s="10" t="s">
        <v>66</v>
      </c>
      <c r="AL6">
        <v>0</v>
      </c>
      <c r="AM6">
        <v>2</v>
      </c>
      <c r="AN6">
        <v>0</v>
      </c>
      <c r="AP6" s="1" t="s">
        <v>553</v>
      </c>
      <c r="AQ6" s="10" t="s">
        <v>67</v>
      </c>
      <c r="AR6">
        <v>0</v>
      </c>
      <c r="AS6">
        <v>2</v>
      </c>
      <c r="AT6">
        <v>0</v>
      </c>
      <c r="AW6" s="1" t="s">
        <v>553</v>
      </c>
      <c r="AX6" s="10" t="s">
        <v>68</v>
      </c>
      <c r="AY6">
        <v>0</v>
      </c>
      <c r="AZ6">
        <v>0</v>
      </c>
      <c r="BA6">
        <v>2</v>
      </c>
    </row>
    <row r="7" spans="1:53" x14ac:dyDescent="0.25">
      <c r="A7" s="1"/>
      <c r="B7" s="10"/>
      <c r="I7" s="1"/>
      <c r="J7" s="10"/>
      <c r="K7">
        <f>SUM(K2:K6)</f>
        <v>2</v>
      </c>
      <c r="L7">
        <f>SUM(L2:L6)</f>
        <v>10</v>
      </c>
      <c r="M7">
        <f>SUM(M2:M6)</f>
        <v>6</v>
      </c>
      <c r="N7">
        <f>SUM(N2:N6)</f>
        <v>18</v>
      </c>
      <c r="O7">
        <f>SUM(K7:N7)</f>
        <v>36</v>
      </c>
      <c r="R7" s="1"/>
      <c r="S7" s="10"/>
      <c r="X7" s="1"/>
      <c r="Y7" s="10"/>
      <c r="AD7" s="1"/>
      <c r="AE7" s="113"/>
      <c r="AJ7" s="1"/>
      <c r="AK7" s="10"/>
      <c r="AP7" s="1"/>
      <c r="AQ7" s="10"/>
      <c r="AW7" s="1"/>
      <c r="AX7" s="10"/>
    </row>
    <row r="8" spans="1:53" ht="45" x14ac:dyDescent="0.25">
      <c r="A8" s="1" t="s">
        <v>548</v>
      </c>
      <c r="B8" s="10" t="s">
        <v>67</v>
      </c>
      <c r="C8">
        <v>0</v>
      </c>
      <c r="D8">
        <v>9</v>
      </c>
      <c r="E8">
        <v>0</v>
      </c>
      <c r="F8">
        <v>9</v>
      </c>
      <c r="K8">
        <f>SUM(K2:K7)</f>
        <v>4</v>
      </c>
      <c r="L8">
        <f>SUM(L2:L6)</f>
        <v>10</v>
      </c>
      <c r="M8">
        <f>SUM(M2:M6)</f>
        <v>6</v>
      </c>
      <c r="N8">
        <f>SUM(K8:M8)</f>
        <v>20</v>
      </c>
      <c r="O8" s="115" t="s">
        <v>565</v>
      </c>
      <c r="P8" s="115"/>
      <c r="Q8" s="115"/>
      <c r="T8">
        <f t="shared" ref="T8:V8" si="1">SUM(T2:T6)</f>
        <v>0</v>
      </c>
      <c r="U8">
        <f t="shared" si="1"/>
        <v>5</v>
      </c>
      <c r="V8">
        <f t="shared" si="1"/>
        <v>13</v>
      </c>
      <c r="Z8">
        <f t="shared" ref="Z8:AB8" si="2">SUM(Z2:Z6)</f>
        <v>8</v>
      </c>
      <c r="AA8">
        <f t="shared" si="2"/>
        <v>4</v>
      </c>
      <c r="AB8">
        <f t="shared" si="2"/>
        <v>6</v>
      </c>
      <c r="AF8">
        <f>SUM(AF2:AF6)</f>
        <v>1</v>
      </c>
      <c r="AG8">
        <f>SUM(AG2:AG6)</f>
        <v>9</v>
      </c>
      <c r="AH8">
        <f>SUM(AH2:AH6)</f>
        <v>8</v>
      </c>
      <c r="AL8">
        <f t="shared" ref="AL8:AN8" si="3">SUM(AL2:AL6)</f>
        <v>0</v>
      </c>
      <c r="AM8">
        <f t="shared" si="3"/>
        <v>17</v>
      </c>
      <c r="AN8">
        <f t="shared" si="3"/>
        <v>1</v>
      </c>
      <c r="AR8">
        <f t="shared" ref="AR8:AT8" si="4">SUM(AR2:AR6)</f>
        <v>0</v>
      </c>
      <c r="AS8">
        <f t="shared" si="4"/>
        <v>18</v>
      </c>
      <c r="AT8">
        <f t="shared" si="4"/>
        <v>0</v>
      </c>
      <c r="AY8">
        <f t="shared" ref="AY8:BA8" si="5">SUM(AY2:AY6)</f>
        <v>0</v>
      </c>
      <c r="AZ8">
        <f t="shared" si="5"/>
        <v>6</v>
      </c>
      <c r="BA8">
        <f t="shared" si="5"/>
        <v>12</v>
      </c>
    </row>
    <row r="9" spans="1:53" x14ac:dyDescent="0.25">
      <c r="A9" s="1" t="s">
        <v>548</v>
      </c>
      <c r="B9" s="10" t="s">
        <v>68</v>
      </c>
      <c r="C9">
        <v>0</v>
      </c>
      <c r="D9">
        <v>5</v>
      </c>
      <c r="E9">
        <v>4</v>
      </c>
      <c r="K9" s="115" t="s">
        <v>576</v>
      </c>
      <c r="O9" s="115">
        <f>7*3</f>
        <v>21</v>
      </c>
      <c r="P9" s="115"/>
      <c r="Q9" s="115"/>
    </row>
    <row r="10" spans="1:53" x14ac:dyDescent="0.25">
      <c r="A10" s="1" t="s">
        <v>548</v>
      </c>
      <c r="B10" s="10"/>
      <c r="C10">
        <f>SUM(C2:C9)</f>
        <v>7</v>
      </c>
      <c r="D10">
        <f>SUM(D2:D9)</f>
        <v>38</v>
      </c>
      <c r="E10">
        <f>SUM(E2:E9)</f>
        <v>9</v>
      </c>
      <c r="F10">
        <f>SUM(C10:E10)</f>
        <v>54</v>
      </c>
      <c r="K10" s="115">
        <f>7*18</f>
        <v>126</v>
      </c>
      <c r="O10" s="115" t="s">
        <v>621</v>
      </c>
      <c r="P10" s="115"/>
      <c r="Q10" s="115"/>
    </row>
    <row r="11" spans="1:53" x14ac:dyDescent="0.25">
      <c r="A11" s="1" t="s">
        <v>548</v>
      </c>
      <c r="B11" s="10"/>
      <c r="C11">
        <v>7</v>
      </c>
      <c r="D11">
        <v>42</v>
      </c>
      <c r="E11">
        <v>14</v>
      </c>
      <c r="F11">
        <f>SUM(C11:E11)</f>
        <v>63</v>
      </c>
      <c r="K11" s="115" t="s">
        <v>622</v>
      </c>
      <c r="L11" s="115" t="s">
        <v>623</v>
      </c>
      <c r="M11" s="115" t="s">
        <v>579</v>
      </c>
      <c r="O11" s="115">
        <f>18*3</f>
        <v>54</v>
      </c>
      <c r="P11" s="115"/>
      <c r="Q11" s="115"/>
    </row>
    <row r="12" spans="1:53" x14ac:dyDescent="0.25">
      <c r="A12" s="1" t="s">
        <v>548</v>
      </c>
      <c r="B12" s="10"/>
      <c r="C12" s="115" t="s">
        <v>557</v>
      </c>
      <c r="F12">
        <v>63</v>
      </c>
      <c r="K12" s="116">
        <f>3/126</f>
        <v>2.3809523809523808E-2</v>
      </c>
      <c r="L12" s="116">
        <f>14/126</f>
        <v>0.1111111111111111</v>
      </c>
      <c r="M12" s="116">
        <f>6/126</f>
        <v>4.7619047619047616E-2</v>
      </c>
      <c r="N12">
        <v>0</v>
      </c>
      <c r="O12">
        <v>0</v>
      </c>
    </row>
    <row r="13" spans="1:53" x14ac:dyDescent="0.25">
      <c r="A13" s="1" t="s">
        <v>548</v>
      </c>
      <c r="B13" s="10"/>
      <c r="C13" s="115">
        <f>7*9</f>
        <v>63</v>
      </c>
      <c r="F13">
        <f>F12-F10</f>
        <v>9</v>
      </c>
    </row>
    <row r="14" spans="1:53" x14ac:dyDescent="0.25">
      <c r="A14" s="1" t="s">
        <v>548</v>
      </c>
      <c r="B14" s="10"/>
      <c r="C14" s="115" t="s">
        <v>558</v>
      </c>
      <c r="D14" s="115" t="s">
        <v>559</v>
      </c>
      <c r="E14" s="115" t="s">
        <v>560</v>
      </c>
      <c r="K14" s="115" t="s">
        <v>624</v>
      </c>
      <c r="L14" s="115" t="s">
        <v>625</v>
      </c>
      <c r="M14" s="115" t="s">
        <v>601</v>
      </c>
    </row>
    <row r="15" spans="1:53" x14ac:dyDescent="0.25">
      <c r="A15" s="1" t="s">
        <v>548</v>
      </c>
      <c r="B15" s="10"/>
      <c r="C15" s="116">
        <f>7/63</f>
        <v>0.1111111111111111</v>
      </c>
      <c r="D15" s="116">
        <f>42/63</f>
        <v>0.66666666666666663</v>
      </c>
      <c r="E15" s="116">
        <f>14/63</f>
        <v>0.22222222222222221</v>
      </c>
      <c r="F15" s="98">
        <f>SUM(C15:E15)</f>
        <v>0.99999999999999989</v>
      </c>
      <c r="K15" s="116">
        <f>3/18</f>
        <v>0.16666666666666666</v>
      </c>
      <c r="L15" s="116">
        <f>14/18</f>
        <v>0.77777777777777779</v>
      </c>
      <c r="M15" s="116">
        <f>6/18</f>
        <v>0.33333333333333331</v>
      </c>
      <c r="N15" s="98">
        <f>SUM(K15:M15)</f>
        <v>1.2777777777777777</v>
      </c>
    </row>
    <row r="16" spans="1:53" x14ac:dyDescent="0.25">
      <c r="B16" s="10"/>
    </row>
    <row r="17" spans="1:53" x14ac:dyDescent="0.25">
      <c r="A17" s="1" t="s">
        <v>550</v>
      </c>
      <c r="C17" s="10" t="s">
        <v>2</v>
      </c>
      <c r="D17" s="10" t="s">
        <v>3</v>
      </c>
      <c r="E17" s="10" t="s">
        <v>4</v>
      </c>
    </row>
    <row r="18" spans="1:53" ht="60" x14ac:dyDescent="0.25">
      <c r="A18" s="1" t="s">
        <v>550</v>
      </c>
      <c r="B18" s="10" t="s">
        <v>62</v>
      </c>
      <c r="C18">
        <v>1</v>
      </c>
      <c r="D18">
        <v>4</v>
      </c>
      <c r="E18">
        <v>0</v>
      </c>
    </row>
    <row r="19" spans="1:53" ht="75" x14ac:dyDescent="0.25">
      <c r="A19" s="1" t="s">
        <v>548</v>
      </c>
      <c r="B19" s="10" t="s">
        <v>63</v>
      </c>
      <c r="C19">
        <v>0</v>
      </c>
      <c r="D19">
        <v>4</v>
      </c>
      <c r="E19">
        <v>5</v>
      </c>
      <c r="F19">
        <f>SUM(C19:E19)</f>
        <v>9</v>
      </c>
      <c r="I19" s="122" t="s">
        <v>550</v>
      </c>
      <c r="J19" s="123" t="s">
        <v>62</v>
      </c>
      <c r="K19" s="124">
        <v>1</v>
      </c>
      <c r="L19" s="124">
        <v>4</v>
      </c>
      <c r="M19" s="124">
        <v>0</v>
      </c>
      <c r="N19" s="124">
        <f>SUM(K19:M19)</f>
        <v>5</v>
      </c>
      <c r="R19" s="1" t="s">
        <v>550</v>
      </c>
      <c r="S19" s="10" t="s">
        <v>63</v>
      </c>
      <c r="T19">
        <v>0</v>
      </c>
      <c r="U19">
        <v>4</v>
      </c>
      <c r="V19">
        <v>1</v>
      </c>
      <c r="X19" s="1" t="s">
        <v>550</v>
      </c>
      <c r="Y19" s="10" t="s">
        <v>64</v>
      </c>
      <c r="Z19">
        <v>4</v>
      </c>
      <c r="AA19">
        <v>0</v>
      </c>
      <c r="AB19">
        <v>1</v>
      </c>
      <c r="AD19" s="1" t="s">
        <v>550</v>
      </c>
      <c r="AE19" s="113" t="s">
        <v>65</v>
      </c>
      <c r="AF19">
        <v>0</v>
      </c>
      <c r="AG19">
        <v>5</v>
      </c>
      <c r="AH19">
        <v>0</v>
      </c>
      <c r="AJ19" s="1" t="s">
        <v>550</v>
      </c>
      <c r="AK19" s="10" t="s">
        <v>66</v>
      </c>
      <c r="AL19">
        <v>0</v>
      </c>
      <c r="AM19">
        <v>5</v>
      </c>
      <c r="AN19">
        <v>0</v>
      </c>
      <c r="AP19" s="1" t="s">
        <v>550</v>
      </c>
      <c r="AQ19" s="10" t="s">
        <v>67</v>
      </c>
      <c r="AR19">
        <v>0</v>
      </c>
      <c r="AS19">
        <v>5</v>
      </c>
      <c r="AT19">
        <v>0</v>
      </c>
      <c r="AW19" s="1" t="s">
        <v>550</v>
      </c>
      <c r="AX19" s="10" t="s">
        <v>68</v>
      </c>
      <c r="AY19">
        <v>0</v>
      </c>
      <c r="AZ19">
        <v>4</v>
      </c>
      <c r="BA19">
        <v>1</v>
      </c>
    </row>
    <row r="20" spans="1:53" ht="30" x14ac:dyDescent="0.25">
      <c r="A20" s="1" t="s">
        <v>550</v>
      </c>
      <c r="B20" s="10" t="s">
        <v>64</v>
      </c>
      <c r="C20">
        <v>4</v>
      </c>
      <c r="D20">
        <v>0</v>
      </c>
      <c r="E20">
        <v>1</v>
      </c>
    </row>
    <row r="21" spans="1:53" ht="30" x14ac:dyDescent="0.25">
      <c r="A21" s="1" t="s">
        <v>550</v>
      </c>
      <c r="B21" s="113" t="s">
        <v>65</v>
      </c>
      <c r="C21">
        <v>0</v>
      </c>
      <c r="D21">
        <v>5</v>
      </c>
      <c r="E21">
        <v>0</v>
      </c>
    </row>
    <row r="22" spans="1:53" ht="30" x14ac:dyDescent="0.25">
      <c r="A22" s="1" t="s">
        <v>550</v>
      </c>
      <c r="B22" s="10" t="s">
        <v>66</v>
      </c>
      <c r="C22">
        <v>0</v>
      </c>
      <c r="D22">
        <v>5</v>
      </c>
      <c r="E22">
        <v>0</v>
      </c>
    </row>
    <row r="23" spans="1:53" ht="45" x14ac:dyDescent="0.25">
      <c r="A23" s="1" t="s">
        <v>550</v>
      </c>
      <c r="B23" s="10" t="s">
        <v>67</v>
      </c>
      <c r="C23">
        <v>0</v>
      </c>
      <c r="D23">
        <v>5</v>
      </c>
      <c r="E23">
        <v>0</v>
      </c>
    </row>
    <row r="24" spans="1:53" x14ac:dyDescent="0.25">
      <c r="A24" s="1" t="s">
        <v>550</v>
      </c>
      <c r="B24" s="10" t="s">
        <v>68</v>
      </c>
      <c r="C24">
        <v>0</v>
      </c>
      <c r="D24">
        <v>4</v>
      </c>
      <c r="E24">
        <v>1</v>
      </c>
    </row>
    <row r="25" spans="1:53" x14ac:dyDescent="0.25">
      <c r="A25" s="1" t="s">
        <v>550</v>
      </c>
      <c r="B25" s="10"/>
      <c r="C25">
        <v>5</v>
      </c>
      <c r="D25">
        <v>27</v>
      </c>
      <c r="E25">
        <v>3</v>
      </c>
      <c r="F25">
        <v>35</v>
      </c>
    </row>
    <row r="26" spans="1:53" x14ac:dyDescent="0.25">
      <c r="A26" s="1" t="s">
        <v>550</v>
      </c>
      <c r="B26" s="10"/>
    </row>
    <row r="27" spans="1:53" x14ac:dyDescent="0.25">
      <c r="A27" s="1" t="s">
        <v>550</v>
      </c>
      <c r="B27" s="10"/>
      <c r="C27" s="115" t="s">
        <v>561</v>
      </c>
      <c r="F27">
        <v>63</v>
      </c>
    </row>
    <row r="28" spans="1:53" x14ac:dyDescent="0.25">
      <c r="A28" s="1" t="s">
        <v>550</v>
      </c>
      <c r="B28" s="10"/>
      <c r="C28" s="115">
        <v>35</v>
      </c>
      <c r="F28">
        <v>28</v>
      </c>
    </row>
    <row r="29" spans="1:53" x14ac:dyDescent="0.25">
      <c r="A29" s="1" t="s">
        <v>550</v>
      </c>
      <c r="B29" s="10"/>
      <c r="C29" s="115" t="s">
        <v>562</v>
      </c>
      <c r="D29" s="115" t="s">
        <v>563</v>
      </c>
      <c r="E29" s="115" t="s">
        <v>564</v>
      </c>
    </row>
    <row r="30" spans="1:53" x14ac:dyDescent="0.25">
      <c r="A30" s="1" t="s">
        <v>550</v>
      </c>
      <c r="B30" s="10"/>
      <c r="C30" s="116">
        <v>0.14285714285714285</v>
      </c>
      <c r="D30" s="116">
        <v>0.77142857142857146</v>
      </c>
      <c r="E30" s="116">
        <v>8.5714285714285715E-2</v>
      </c>
      <c r="F30" s="98">
        <v>1</v>
      </c>
    </row>
    <row r="32" spans="1:53" x14ac:dyDescent="0.25">
      <c r="A32" s="1" t="s">
        <v>551</v>
      </c>
      <c r="C32" s="10" t="s">
        <v>2</v>
      </c>
      <c r="D32" s="10" t="s">
        <v>3</v>
      </c>
      <c r="E32" s="10" t="s">
        <v>4</v>
      </c>
    </row>
    <row r="33" spans="1:6" ht="60" x14ac:dyDescent="0.25">
      <c r="A33" s="1" t="s">
        <v>551</v>
      </c>
      <c r="B33" s="10" t="s">
        <v>62</v>
      </c>
      <c r="C33">
        <v>1</v>
      </c>
      <c r="D33">
        <v>1</v>
      </c>
      <c r="E33">
        <v>1</v>
      </c>
    </row>
    <row r="34" spans="1:6" x14ac:dyDescent="0.25">
      <c r="A34" s="1" t="s">
        <v>551</v>
      </c>
      <c r="B34" s="10" t="s">
        <v>63</v>
      </c>
      <c r="C34">
        <v>0</v>
      </c>
      <c r="D34">
        <v>1</v>
      </c>
      <c r="E34">
        <v>2</v>
      </c>
    </row>
    <row r="35" spans="1:6" ht="30" x14ac:dyDescent="0.25">
      <c r="A35" s="1" t="s">
        <v>551</v>
      </c>
      <c r="B35" s="10" t="s">
        <v>64</v>
      </c>
      <c r="C35">
        <v>1</v>
      </c>
      <c r="D35">
        <v>0</v>
      </c>
      <c r="E35">
        <v>2</v>
      </c>
    </row>
    <row r="36" spans="1:6" ht="30" x14ac:dyDescent="0.25">
      <c r="A36" s="1" t="s">
        <v>551</v>
      </c>
      <c r="B36" s="113" t="s">
        <v>65</v>
      </c>
      <c r="C36">
        <v>1</v>
      </c>
      <c r="D36">
        <v>0</v>
      </c>
      <c r="E36">
        <v>2</v>
      </c>
    </row>
    <row r="37" spans="1:6" ht="30" x14ac:dyDescent="0.25">
      <c r="A37" s="1" t="s">
        <v>551</v>
      </c>
      <c r="B37" s="10" t="s">
        <v>66</v>
      </c>
      <c r="C37">
        <v>0</v>
      </c>
      <c r="D37">
        <v>3</v>
      </c>
      <c r="E37">
        <v>0</v>
      </c>
    </row>
    <row r="38" spans="1:6" ht="45" x14ac:dyDescent="0.25">
      <c r="A38" s="1" t="s">
        <v>551</v>
      </c>
      <c r="B38" s="10" t="s">
        <v>67</v>
      </c>
      <c r="C38">
        <v>0</v>
      </c>
      <c r="D38">
        <v>3</v>
      </c>
      <c r="E38">
        <v>0</v>
      </c>
    </row>
    <row r="39" spans="1:6" x14ac:dyDescent="0.25">
      <c r="A39" s="1" t="s">
        <v>551</v>
      </c>
      <c r="B39" s="10" t="s">
        <v>68</v>
      </c>
      <c r="C39">
        <v>0</v>
      </c>
      <c r="D39">
        <v>1</v>
      </c>
      <c r="E39">
        <v>2</v>
      </c>
    </row>
    <row r="40" spans="1:6" x14ac:dyDescent="0.25">
      <c r="A40" s="1" t="s">
        <v>551</v>
      </c>
      <c r="B40" s="10"/>
      <c r="C40">
        <v>3</v>
      </c>
      <c r="D40">
        <v>9</v>
      </c>
      <c r="E40">
        <v>9</v>
      </c>
      <c r="F40">
        <v>21</v>
      </c>
    </row>
    <row r="41" spans="1:6" x14ac:dyDescent="0.25">
      <c r="A41" s="1" t="s">
        <v>551</v>
      </c>
      <c r="B41" s="10"/>
    </row>
    <row r="42" spans="1:6" x14ac:dyDescent="0.25">
      <c r="A42" s="1" t="s">
        <v>551</v>
      </c>
      <c r="B42" s="10"/>
      <c r="C42" s="115" t="s">
        <v>565</v>
      </c>
    </row>
    <row r="43" spans="1:6" x14ac:dyDescent="0.25">
      <c r="A43" s="1" t="s">
        <v>551</v>
      </c>
      <c r="B43" s="10"/>
      <c r="C43" s="115">
        <v>21</v>
      </c>
    </row>
    <row r="44" spans="1:6" x14ac:dyDescent="0.25">
      <c r="A44" s="1" t="s">
        <v>551</v>
      </c>
      <c r="B44" s="10"/>
      <c r="C44" s="115" t="s">
        <v>566</v>
      </c>
      <c r="D44" s="115" t="s">
        <v>567</v>
      </c>
      <c r="E44" s="115" t="s">
        <v>567</v>
      </c>
    </row>
    <row r="45" spans="1:6" x14ac:dyDescent="0.25">
      <c r="A45" s="1" t="s">
        <v>551</v>
      </c>
      <c r="B45" s="10"/>
      <c r="C45" s="116">
        <v>0.14285714285714285</v>
      </c>
      <c r="D45" s="116">
        <v>0.42857142857142855</v>
      </c>
      <c r="E45" s="116">
        <v>0.42857142857142855</v>
      </c>
      <c r="F45" s="98">
        <v>1</v>
      </c>
    </row>
    <row r="48" spans="1:6" x14ac:dyDescent="0.25">
      <c r="A48" s="1" t="s">
        <v>552</v>
      </c>
      <c r="C48" s="10" t="s">
        <v>2</v>
      </c>
      <c r="D48" s="10" t="s">
        <v>3</v>
      </c>
      <c r="E48" s="10" t="s">
        <v>4</v>
      </c>
    </row>
    <row r="49" spans="1:6" ht="60" x14ac:dyDescent="0.25">
      <c r="A49" s="1" t="s">
        <v>552</v>
      </c>
      <c r="B49" s="10" t="s">
        <v>62</v>
      </c>
      <c r="C49">
        <v>0</v>
      </c>
      <c r="D49">
        <v>1</v>
      </c>
      <c r="E49">
        <v>3</v>
      </c>
    </row>
    <row r="50" spans="1:6" x14ac:dyDescent="0.25">
      <c r="A50" s="1" t="s">
        <v>552</v>
      </c>
      <c r="B50" s="10" t="s">
        <v>63</v>
      </c>
      <c r="C50">
        <v>0</v>
      </c>
      <c r="D50">
        <v>0</v>
      </c>
      <c r="E50">
        <v>4</v>
      </c>
    </row>
    <row r="51" spans="1:6" ht="30" x14ac:dyDescent="0.25">
      <c r="A51" s="1" t="s">
        <v>552</v>
      </c>
      <c r="B51" s="10" t="s">
        <v>64</v>
      </c>
      <c r="C51">
        <v>0</v>
      </c>
      <c r="D51">
        <v>3</v>
      </c>
      <c r="E51">
        <v>1</v>
      </c>
    </row>
    <row r="52" spans="1:6" ht="30" x14ac:dyDescent="0.25">
      <c r="A52" s="1" t="s">
        <v>552</v>
      </c>
      <c r="B52" s="113" t="s">
        <v>65</v>
      </c>
      <c r="C52">
        <v>0</v>
      </c>
      <c r="D52">
        <v>1</v>
      </c>
      <c r="E52">
        <v>3</v>
      </c>
    </row>
    <row r="53" spans="1:6" ht="30" x14ac:dyDescent="0.25">
      <c r="A53" s="1" t="s">
        <v>552</v>
      </c>
      <c r="B53" s="10" t="s">
        <v>66</v>
      </c>
      <c r="C53">
        <v>0</v>
      </c>
      <c r="D53">
        <v>3</v>
      </c>
      <c r="E53">
        <v>1</v>
      </c>
    </row>
    <row r="54" spans="1:6" ht="45" x14ac:dyDescent="0.25">
      <c r="A54" s="1" t="s">
        <v>552</v>
      </c>
      <c r="B54" s="10" t="s">
        <v>67</v>
      </c>
      <c r="C54">
        <v>0</v>
      </c>
      <c r="D54">
        <v>4</v>
      </c>
      <c r="E54">
        <v>0</v>
      </c>
    </row>
    <row r="55" spans="1:6" x14ac:dyDescent="0.25">
      <c r="A55" s="1" t="s">
        <v>552</v>
      </c>
      <c r="B55" s="10" t="s">
        <v>68</v>
      </c>
      <c r="C55">
        <v>0</v>
      </c>
      <c r="D55">
        <v>0</v>
      </c>
      <c r="E55">
        <v>4</v>
      </c>
    </row>
    <row r="56" spans="1:6" x14ac:dyDescent="0.25">
      <c r="A56" s="1" t="s">
        <v>552</v>
      </c>
      <c r="B56" s="10"/>
      <c r="C56">
        <v>0</v>
      </c>
      <c r="D56">
        <v>12</v>
      </c>
      <c r="E56">
        <v>16</v>
      </c>
      <c r="F56">
        <v>28</v>
      </c>
    </row>
    <row r="57" spans="1:6" x14ac:dyDescent="0.25">
      <c r="A57" s="1" t="s">
        <v>552</v>
      </c>
      <c r="B57" s="10"/>
    </row>
    <row r="58" spans="1:6" x14ac:dyDescent="0.25">
      <c r="A58" s="1" t="s">
        <v>552</v>
      </c>
      <c r="B58" s="10"/>
      <c r="C58" s="115" t="s">
        <v>568</v>
      </c>
      <c r="F58">
        <v>63</v>
      </c>
    </row>
    <row r="59" spans="1:6" x14ac:dyDescent="0.25">
      <c r="A59" s="1" t="s">
        <v>552</v>
      </c>
      <c r="B59" s="10"/>
      <c r="C59" s="115">
        <v>28</v>
      </c>
      <c r="F59">
        <v>35</v>
      </c>
    </row>
    <row r="60" spans="1:6" x14ac:dyDescent="0.25">
      <c r="A60" s="1" t="s">
        <v>552</v>
      </c>
      <c r="B60" s="10"/>
      <c r="C60" s="115" t="s">
        <v>569</v>
      </c>
      <c r="D60" s="115" t="s">
        <v>570</v>
      </c>
      <c r="E60" s="115" t="s">
        <v>571</v>
      </c>
    </row>
    <row r="61" spans="1:6" x14ac:dyDescent="0.25">
      <c r="A61" s="1" t="s">
        <v>552</v>
      </c>
      <c r="B61" s="10"/>
      <c r="C61" s="116">
        <v>0</v>
      </c>
      <c r="D61" s="116">
        <v>0.42857142857142855</v>
      </c>
      <c r="E61" s="116">
        <v>0.5714285714285714</v>
      </c>
      <c r="F61" s="98">
        <v>1</v>
      </c>
    </row>
    <row r="63" spans="1:6" x14ac:dyDescent="0.25">
      <c r="A63" s="1" t="s">
        <v>553</v>
      </c>
      <c r="C63" s="10" t="s">
        <v>2</v>
      </c>
      <c r="D63" s="10" t="s">
        <v>3</v>
      </c>
      <c r="E63" s="10" t="s">
        <v>4</v>
      </c>
    </row>
    <row r="64" spans="1:6" ht="60" x14ac:dyDescent="0.25">
      <c r="A64" s="1" t="s">
        <v>553</v>
      </c>
      <c r="B64" s="10" t="s">
        <v>62</v>
      </c>
      <c r="C64">
        <v>0</v>
      </c>
      <c r="D64">
        <v>1</v>
      </c>
      <c r="E64">
        <v>1</v>
      </c>
    </row>
    <row r="65" spans="1:6" x14ac:dyDescent="0.25">
      <c r="A65" s="1" t="s">
        <v>553</v>
      </c>
      <c r="B65" s="10" t="s">
        <v>63</v>
      </c>
      <c r="C65">
        <v>0</v>
      </c>
      <c r="D65">
        <v>0</v>
      </c>
      <c r="E65">
        <v>2</v>
      </c>
    </row>
    <row r="66" spans="1:6" ht="30" x14ac:dyDescent="0.25">
      <c r="A66" s="1" t="s">
        <v>553</v>
      </c>
      <c r="B66" s="10" t="s">
        <v>64</v>
      </c>
      <c r="C66">
        <v>1</v>
      </c>
      <c r="D66">
        <v>0</v>
      </c>
      <c r="E66">
        <v>1</v>
      </c>
    </row>
    <row r="67" spans="1:6" ht="30" x14ac:dyDescent="0.25">
      <c r="A67" s="1" t="s">
        <v>553</v>
      </c>
      <c r="B67" s="113" t="s">
        <v>65</v>
      </c>
      <c r="C67">
        <v>0</v>
      </c>
      <c r="D67">
        <v>1</v>
      </c>
      <c r="E67">
        <v>1</v>
      </c>
    </row>
    <row r="68" spans="1:6" ht="30" x14ac:dyDescent="0.25">
      <c r="A68" s="1" t="s">
        <v>553</v>
      </c>
      <c r="B68" s="10" t="s">
        <v>66</v>
      </c>
      <c r="C68">
        <v>0</v>
      </c>
      <c r="D68">
        <v>2</v>
      </c>
      <c r="E68">
        <v>0</v>
      </c>
    </row>
    <row r="69" spans="1:6" ht="45" x14ac:dyDescent="0.25">
      <c r="A69" s="1" t="s">
        <v>553</v>
      </c>
      <c r="B69" s="10" t="s">
        <v>67</v>
      </c>
      <c r="C69">
        <v>0</v>
      </c>
      <c r="D69">
        <v>2</v>
      </c>
      <c r="E69">
        <v>0</v>
      </c>
    </row>
    <row r="70" spans="1:6" x14ac:dyDescent="0.25">
      <c r="A70" s="1" t="s">
        <v>553</v>
      </c>
      <c r="B70" s="10" t="s">
        <v>68</v>
      </c>
      <c r="C70">
        <v>0</v>
      </c>
      <c r="D70">
        <v>0</v>
      </c>
      <c r="E70">
        <v>2</v>
      </c>
    </row>
    <row r="71" spans="1:6" x14ac:dyDescent="0.25">
      <c r="A71" s="1" t="s">
        <v>553</v>
      </c>
      <c r="B71" s="10"/>
      <c r="C71">
        <v>1</v>
      </c>
      <c r="D71">
        <v>6</v>
      </c>
      <c r="E71">
        <v>7</v>
      </c>
      <c r="F71">
        <v>14</v>
      </c>
    </row>
    <row r="72" spans="1:6" x14ac:dyDescent="0.25">
      <c r="A72" s="1" t="s">
        <v>553</v>
      </c>
      <c r="B72" s="10"/>
    </row>
    <row r="73" spans="1:6" x14ac:dyDescent="0.25">
      <c r="A73" s="1" t="s">
        <v>553</v>
      </c>
      <c r="B73" s="10"/>
      <c r="C73" s="115" t="s">
        <v>572</v>
      </c>
    </row>
    <row r="74" spans="1:6" x14ac:dyDescent="0.25">
      <c r="A74" s="1" t="s">
        <v>553</v>
      </c>
      <c r="B74" s="10"/>
      <c r="C74" s="115">
        <v>14</v>
      </c>
    </row>
    <row r="75" spans="1:6" x14ac:dyDescent="0.25">
      <c r="A75" s="1" t="s">
        <v>553</v>
      </c>
      <c r="B75" s="10"/>
      <c r="C75" s="115" t="s">
        <v>573</v>
      </c>
      <c r="D75" s="115" t="s">
        <v>574</v>
      </c>
      <c r="E75" s="115" t="s">
        <v>575</v>
      </c>
    </row>
    <row r="76" spans="1:6" x14ac:dyDescent="0.25">
      <c r="A76" s="1" t="s">
        <v>553</v>
      </c>
      <c r="B76" s="10"/>
      <c r="C76" s="116">
        <v>7.1428571428571425E-2</v>
      </c>
      <c r="D76" s="116">
        <v>0.42857142857142855</v>
      </c>
      <c r="E76" s="116">
        <v>0.5</v>
      </c>
      <c r="F76" s="9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6 Author Survey </vt:lpstr>
      <vt:lpstr>survey.results.63016</vt:lpstr>
      <vt:lpstr>survey respondersN.54.1</vt:lpstr>
      <vt:lpstr>surveynonrespondersN.116.1</vt:lpstr>
      <vt:lpstr>responders+nonresponders</vt:lpstr>
      <vt:lpstr>N18.2</vt:lpstr>
      <vt:lpstr>N.18.3.c1-5.%domain</vt:lpstr>
      <vt:lpstr>C.18final</vt:lpstr>
      <vt:lpstr>N.18.3.c1-5.%domain.1</vt:lpstr>
      <vt:lpstr>c18</vt:lpstr>
      <vt:lpstr>c6.responders</vt:lpstr>
      <vt:lpstr>c.nonresponders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Messina</dc:creator>
  <cp:lastModifiedBy>Anthony Messina</cp:lastModifiedBy>
  <dcterms:created xsi:type="dcterms:W3CDTF">2016-07-09T20:01:55Z</dcterms:created>
  <dcterms:modified xsi:type="dcterms:W3CDTF">2016-09-20T14:24:34Z</dcterms:modified>
</cp:coreProperties>
</file>