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Projects\PhD\sex ratio 2017 spatial analysis\JEcol 2nd revisions\data accessibility\"/>
    </mc:Choice>
  </mc:AlternateContent>
  <bookViews>
    <workbookView xWindow="0" yWindow="0" windowWidth="28800" windowHeight="12585"/>
  </bookViews>
  <sheets>
    <sheet name="SEX RATIOS OF SEED FAMILI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6" i="3"/>
  <c r="H7" i="3"/>
  <c r="H9" i="3"/>
  <c r="H10" i="3"/>
  <c r="H11" i="3"/>
  <c r="H13" i="3"/>
  <c r="H14" i="3"/>
  <c r="H15" i="3"/>
  <c r="H18" i="3"/>
  <c r="H21" i="3"/>
  <c r="G3" i="3"/>
  <c r="G6" i="3"/>
  <c r="G7" i="3"/>
  <c r="G9" i="3"/>
  <c r="G11" i="3"/>
  <c r="G13" i="3"/>
  <c r="G18" i="3"/>
  <c r="G21" i="3"/>
  <c r="F21" i="3"/>
  <c r="F20" i="3"/>
  <c r="D20" i="3"/>
  <c r="H20" i="3" s="1"/>
  <c r="C20" i="3"/>
  <c r="B20" i="3"/>
  <c r="D19" i="3"/>
  <c r="H19" i="3" s="1"/>
  <c r="C19" i="3"/>
  <c r="B19" i="3"/>
  <c r="F18" i="3"/>
  <c r="D17" i="3"/>
  <c r="H17" i="3" s="1"/>
  <c r="C17" i="3"/>
  <c r="B17" i="3"/>
  <c r="F16" i="3"/>
  <c r="D16" i="3"/>
  <c r="H16" i="3" s="1"/>
  <c r="C16" i="3"/>
  <c r="B16" i="3"/>
  <c r="D15" i="3"/>
  <c r="C15" i="3"/>
  <c r="F15" i="3" s="1"/>
  <c r="D14" i="3"/>
  <c r="C14" i="3"/>
  <c r="F14" i="3" s="1"/>
  <c r="F13" i="3"/>
  <c r="B13" i="3"/>
  <c r="D12" i="3"/>
  <c r="H12" i="3" s="1"/>
  <c r="C12" i="3"/>
  <c r="F12" i="3" s="1"/>
  <c r="B12" i="3"/>
  <c r="D11" i="3"/>
  <c r="C11" i="3"/>
  <c r="B11" i="3"/>
  <c r="D10" i="3"/>
  <c r="C10" i="3"/>
  <c r="F10" i="3" s="1"/>
  <c r="B10" i="3"/>
  <c r="C9" i="3"/>
  <c r="B9" i="3"/>
  <c r="F8" i="3"/>
  <c r="D8" i="3"/>
  <c r="H8" i="3" s="1"/>
  <c r="C8" i="3"/>
  <c r="B8" i="3"/>
  <c r="F7" i="3"/>
  <c r="F6" i="3"/>
  <c r="D5" i="3"/>
  <c r="G5" i="3" s="1"/>
  <c r="C5" i="3"/>
  <c r="F5" i="3" s="1"/>
  <c r="B5" i="3"/>
  <c r="D4" i="3"/>
  <c r="H4" i="3" s="1"/>
  <c r="C4" i="3"/>
  <c r="B4" i="3"/>
  <c r="F3" i="3"/>
  <c r="D3" i="3"/>
  <c r="C3" i="3"/>
  <c r="D2" i="3"/>
  <c r="C2" i="3"/>
  <c r="F2" i="3" s="1"/>
  <c r="B2" i="3"/>
  <c r="H5" i="3" l="1"/>
  <c r="G19" i="3"/>
  <c r="G15" i="3"/>
  <c r="G2" i="3"/>
  <c r="F11" i="3"/>
  <c r="G14" i="3"/>
  <c r="G10" i="3"/>
  <c r="H2" i="3"/>
  <c r="F4" i="3"/>
  <c r="G17" i="3"/>
  <c r="F9" i="3"/>
  <c r="F17" i="3"/>
  <c r="F19" i="3"/>
  <c r="G20" i="3"/>
  <c r="G16" i="3"/>
  <c r="G12" i="3"/>
  <c r="G8" i="3"/>
  <c r="G4" i="3"/>
</calcChain>
</file>

<file path=xl/sharedStrings.xml><?xml version="1.0" encoding="utf-8"?>
<sst xmlns="http://schemas.openxmlformats.org/spreadsheetml/2006/main" count="29" uniqueCount="29">
  <si>
    <t>F114</t>
  </si>
  <si>
    <t>F101</t>
  </si>
  <si>
    <t>F103</t>
  </si>
  <si>
    <t>F105</t>
  </si>
  <si>
    <t>F112</t>
  </si>
  <si>
    <t>F113</t>
  </si>
  <si>
    <t>F115</t>
  </si>
  <si>
    <t>F116</t>
  </si>
  <si>
    <t>F118</t>
  </si>
  <si>
    <t>F119</t>
  </si>
  <si>
    <t>F120</t>
  </si>
  <si>
    <t>F122</t>
  </si>
  <si>
    <t>F124</t>
  </si>
  <si>
    <t>F125</t>
  </si>
  <si>
    <t>F127</t>
  </si>
  <si>
    <t>F129</t>
  </si>
  <si>
    <t>F102</t>
  </si>
  <si>
    <t>F109</t>
  </si>
  <si>
    <t>F110</t>
  </si>
  <si>
    <t>F117</t>
  </si>
  <si>
    <t>FAMILY ID</t>
  </si>
  <si>
    <t>NUMBER OF SEED PLANTED</t>
  </si>
  <si>
    <t>NUMBER OF SEEDS GERMINATED</t>
  </si>
  <si>
    <t>NUMBER OF GERMINANTS DEVELOPING INTO SEEDLINGS</t>
  </si>
  <si>
    <t>NUMBER OF SEEDLINGS SURVIVING TO YEAR 2</t>
  </si>
  <si>
    <t>% GERMINANT</t>
  </si>
  <si>
    <t>% SEEDLING</t>
  </si>
  <si>
    <t>% 2ND YR</t>
  </si>
  <si>
    <t>SEX RATIO OF FLOWERING RAMETS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</si>
</sst>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6" sqref="I16"/>
    </sheetView>
  </sheetViews>
  <sheetFormatPr defaultColWidth="18.42578125" defaultRowHeight="15" x14ac:dyDescent="0.25"/>
  <sheetData>
    <row r="1" spans="1:9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</row>
    <row r="2" spans="1:9" x14ac:dyDescent="0.25">
      <c r="A2" t="s">
        <v>1</v>
      </c>
      <c r="B2">
        <f>17*4+4</f>
        <v>72</v>
      </c>
      <c r="C2">
        <f>2+2+4+4+4+4+2+2+3+3+3+1+1+2+2+2+2+4</f>
        <v>47</v>
      </c>
      <c r="D2">
        <f>1+1+3+3+3+3+1+1+2+2+2+1+2+2+2+2+4</f>
        <v>35</v>
      </c>
      <c r="E2">
        <v>8</v>
      </c>
      <c r="F2" s="1">
        <f>C2/B2</f>
        <v>0.65277777777777779</v>
      </c>
      <c r="G2" s="1">
        <f>D2/C2</f>
        <v>0.74468085106382975</v>
      </c>
      <c r="H2" s="1">
        <f>E2/D2</f>
        <v>0.22857142857142856</v>
      </c>
      <c r="I2" s="1">
        <v>0.625</v>
      </c>
    </row>
    <row r="3" spans="1:9" x14ac:dyDescent="0.25">
      <c r="A3" t="s">
        <v>16</v>
      </c>
      <c r="B3">
        <v>24</v>
      </c>
      <c r="C3">
        <f>1+2+2+2+2+1</f>
        <v>10</v>
      </c>
      <c r="D3">
        <f>1+2+2+2+2+1</f>
        <v>10</v>
      </c>
      <c r="E3">
        <v>2</v>
      </c>
      <c r="F3" s="1">
        <f t="shared" ref="F3:F21" si="0">C3/B3</f>
        <v>0.41666666666666669</v>
      </c>
      <c r="G3" s="1">
        <f t="shared" ref="G3:G21" si="1">D3/C3</f>
        <v>1</v>
      </c>
      <c r="H3" s="1">
        <f t="shared" ref="H3:H21" si="2">E3/D3</f>
        <v>0.2</v>
      </c>
      <c r="I3" s="1">
        <v>1</v>
      </c>
    </row>
    <row r="4" spans="1:9" x14ac:dyDescent="0.25">
      <c r="A4" t="s">
        <v>2</v>
      </c>
      <c r="B4">
        <f>4*9+4*3+3</f>
        <v>51</v>
      </c>
      <c r="C4">
        <f>2+2+2+2+3+3+3+2+2+1+1+2+2+1+1+1</f>
        <v>30</v>
      </c>
      <c r="D4">
        <f>2+2+2+2+3+3+3+2+2+1+1+2+2+1+1</f>
        <v>29</v>
      </c>
      <c r="E4">
        <v>11</v>
      </c>
      <c r="F4" s="1">
        <f t="shared" si="0"/>
        <v>0.58823529411764708</v>
      </c>
      <c r="G4" s="1">
        <f t="shared" si="1"/>
        <v>0.96666666666666667</v>
      </c>
      <c r="H4" s="1">
        <f t="shared" si="2"/>
        <v>0.37931034482758619</v>
      </c>
      <c r="I4" s="1">
        <v>0.45454545454545453</v>
      </c>
    </row>
    <row r="5" spans="1:9" x14ac:dyDescent="0.25">
      <c r="A5" t="s">
        <v>3</v>
      </c>
      <c r="B5">
        <f>7*4+2</f>
        <v>30</v>
      </c>
      <c r="C5">
        <f>3+2+2+1+1+2+2+1+1</f>
        <v>15</v>
      </c>
      <c r="D5">
        <f>1+2+2+1+1+2+2+1+1</f>
        <v>13</v>
      </c>
      <c r="E5">
        <v>5</v>
      </c>
      <c r="F5" s="1">
        <f t="shared" si="0"/>
        <v>0.5</v>
      </c>
      <c r="G5" s="1">
        <f t="shared" si="1"/>
        <v>0.8666666666666667</v>
      </c>
      <c r="H5" s="1">
        <f t="shared" si="2"/>
        <v>0.38461538461538464</v>
      </c>
      <c r="I5" s="1">
        <v>0.8</v>
      </c>
    </row>
    <row r="6" spans="1:9" x14ac:dyDescent="0.25">
      <c r="A6" t="s">
        <v>17</v>
      </c>
      <c r="B6">
        <v>4</v>
      </c>
      <c r="C6">
        <v>1</v>
      </c>
      <c r="D6">
        <v>1</v>
      </c>
      <c r="E6">
        <v>1</v>
      </c>
      <c r="F6" s="1">
        <f t="shared" si="0"/>
        <v>0.25</v>
      </c>
      <c r="G6" s="1">
        <f t="shared" si="1"/>
        <v>1</v>
      </c>
      <c r="H6" s="1">
        <f t="shared" si="2"/>
        <v>1</v>
      </c>
      <c r="I6" s="1">
        <v>1</v>
      </c>
    </row>
    <row r="7" spans="1:9" x14ac:dyDescent="0.25">
      <c r="A7" t="s">
        <v>18</v>
      </c>
      <c r="B7">
        <v>4</v>
      </c>
      <c r="C7">
        <v>1</v>
      </c>
      <c r="D7">
        <v>1</v>
      </c>
      <c r="E7">
        <v>1</v>
      </c>
      <c r="F7" s="1">
        <f t="shared" si="0"/>
        <v>0.25</v>
      </c>
      <c r="G7" s="1">
        <f t="shared" si="1"/>
        <v>1</v>
      </c>
      <c r="H7" s="1">
        <f t="shared" si="2"/>
        <v>1</v>
      </c>
      <c r="I7" s="1">
        <v>1</v>
      </c>
    </row>
    <row r="8" spans="1:9" x14ac:dyDescent="0.25">
      <c r="A8" t="s">
        <v>4</v>
      </c>
      <c r="B8">
        <f>9*4+1</f>
        <v>37</v>
      </c>
      <c r="C8">
        <f>2+2+1+2+2+1+2+2+1+1</f>
        <v>16</v>
      </c>
      <c r="D8">
        <f>2+2+2+2+1+2+2+1+1</f>
        <v>15</v>
      </c>
      <c r="E8">
        <v>4</v>
      </c>
      <c r="F8" s="1">
        <f t="shared" si="0"/>
        <v>0.43243243243243246</v>
      </c>
      <c r="G8" s="1">
        <f t="shared" si="1"/>
        <v>0.9375</v>
      </c>
      <c r="H8" s="1">
        <f t="shared" si="2"/>
        <v>0.26666666666666666</v>
      </c>
      <c r="I8" s="1">
        <v>0.5</v>
      </c>
    </row>
    <row r="9" spans="1:9" x14ac:dyDescent="0.25">
      <c r="A9" t="s">
        <v>5</v>
      </c>
      <c r="B9">
        <f>4*4</f>
        <v>16</v>
      </c>
      <c r="C9">
        <f>1+1+2+2</f>
        <v>6</v>
      </c>
      <c r="D9">
        <v>6</v>
      </c>
      <c r="E9">
        <v>1</v>
      </c>
      <c r="F9" s="1">
        <f t="shared" si="0"/>
        <v>0.375</v>
      </c>
      <c r="G9" s="1">
        <f t="shared" si="1"/>
        <v>1</v>
      </c>
      <c r="H9" s="1">
        <f t="shared" si="2"/>
        <v>0.16666666666666666</v>
      </c>
      <c r="I9" s="1">
        <v>0</v>
      </c>
    </row>
    <row r="10" spans="1:9" x14ac:dyDescent="0.25">
      <c r="A10" t="s">
        <v>0</v>
      </c>
      <c r="B10">
        <f>13*4+1</f>
        <v>53</v>
      </c>
      <c r="C10">
        <f>4+4+4+4+3+3+3+1+2+2+1+1+1+1</f>
        <v>34</v>
      </c>
      <c r="D10">
        <f>4+4+4+4+3+3+3+1+1+1+1+1</f>
        <v>30</v>
      </c>
      <c r="E10">
        <v>8</v>
      </c>
      <c r="F10" s="1">
        <f t="shared" si="0"/>
        <v>0.64150943396226412</v>
      </c>
      <c r="G10" s="1">
        <f t="shared" si="1"/>
        <v>0.88235294117647056</v>
      </c>
      <c r="H10" s="1">
        <f t="shared" si="2"/>
        <v>0.26666666666666666</v>
      </c>
      <c r="I10" s="1">
        <v>0.625</v>
      </c>
    </row>
    <row r="11" spans="1:9" x14ac:dyDescent="0.25">
      <c r="A11" t="s">
        <v>6</v>
      </c>
      <c r="B11">
        <f>8*4</f>
        <v>32</v>
      </c>
      <c r="C11">
        <f>1+1+1+2+2+3+3+3</f>
        <v>16</v>
      </c>
      <c r="D11">
        <f>1+1+1+2+2+3+3+3</f>
        <v>16</v>
      </c>
      <c r="E11">
        <v>4</v>
      </c>
      <c r="F11" s="1">
        <f>C11/B11</f>
        <v>0.5</v>
      </c>
      <c r="G11" s="1">
        <f t="shared" si="1"/>
        <v>1</v>
      </c>
      <c r="H11" s="1">
        <f t="shared" si="2"/>
        <v>0.25</v>
      </c>
      <c r="I11" s="1">
        <v>0.75</v>
      </c>
    </row>
    <row r="12" spans="1:9" x14ac:dyDescent="0.25">
      <c r="A12" t="s">
        <v>7</v>
      </c>
      <c r="B12">
        <f>6*4+4*5</f>
        <v>44</v>
      </c>
      <c r="C12">
        <f>1+1+4+4+4+4+1+1+2+3+3</f>
        <v>28</v>
      </c>
      <c r="D12">
        <f>1+1+4+4+4+4+1+1+2+2+2</f>
        <v>26</v>
      </c>
      <c r="E12">
        <v>11</v>
      </c>
      <c r="F12" s="1">
        <f t="shared" si="0"/>
        <v>0.63636363636363635</v>
      </c>
      <c r="G12" s="1">
        <f t="shared" si="1"/>
        <v>0.9285714285714286</v>
      </c>
      <c r="H12" s="1">
        <f t="shared" si="2"/>
        <v>0.42307692307692307</v>
      </c>
      <c r="I12" s="1">
        <v>0.54545454545454541</v>
      </c>
    </row>
    <row r="13" spans="1:9" x14ac:dyDescent="0.25">
      <c r="A13" t="s">
        <v>19</v>
      </c>
      <c r="B13">
        <f>4*4</f>
        <v>16</v>
      </c>
      <c r="C13">
        <v>4</v>
      </c>
      <c r="D13">
        <v>4</v>
      </c>
      <c r="E13">
        <v>1</v>
      </c>
      <c r="F13" s="1">
        <f t="shared" si="0"/>
        <v>0.25</v>
      </c>
      <c r="G13" s="1">
        <f t="shared" si="1"/>
        <v>1</v>
      </c>
      <c r="H13" s="1">
        <f t="shared" si="2"/>
        <v>0.25</v>
      </c>
      <c r="I13" s="1">
        <v>1</v>
      </c>
    </row>
    <row r="14" spans="1:9" x14ac:dyDescent="0.25">
      <c r="A14" t="s">
        <v>8</v>
      </c>
      <c r="B14">
        <v>16</v>
      </c>
      <c r="C14">
        <f>1+1+2+2</f>
        <v>6</v>
      </c>
      <c r="D14">
        <f>1+1+2+2</f>
        <v>6</v>
      </c>
      <c r="E14">
        <v>2</v>
      </c>
      <c r="F14" s="1">
        <f t="shared" si="0"/>
        <v>0.375</v>
      </c>
      <c r="G14" s="1">
        <f t="shared" si="1"/>
        <v>1</v>
      </c>
      <c r="H14" s="1">
        <f t="shared" si="2"/>
        <v>0.33333333333333331</v>
      </c>
      <c r="I14" s="1">
        <v>0</v>
      </c>
    </row>
    <row r="15" spans="1:9" x14ac:dyDescent="0.25">
      <c r="A15" t="s">
        <v>9</v>
      </c>
      <c r="B15">
        <v>43</v>
      </c>
      <c r="C15">
        <f>3+3+1+2+2+2+2+2+2+1+1+1</f>
        <v>22</v>
      </c>
      <c r="D15">
        <f>2+2+1+2+2+2+2+2+2+1+1+1</f>
        <v>20</v>
      </c>
      <c r="E15">
        <v>7</v>
      </c>
      <c r="F15" s="1">
        <f t="shared" si="0"/>
        <v>0.51162790697674421</v>
      </c>
      <c r="G15" s="1">
        <f t="shared" si="1"/>
        <v>0.90909090909090906</v>
      </c>
      <c r="H15" s="1">
        <f t="shared" si="2"/>
        <v>0.35</v>
      </c>
      <c r="I15" s="1">
        <v>0.2857142857142857</v>
      </c>
    </row>
    <row r="16" spans="1:9" x14ac:dyDescent="0.25">
      <c r="A16" t="s">
        <v>10</v>
      </c>
      <c r="B16">
        <f>7*4</f>
        <v>28</v>
      </c>
      <c r="C16">
        <f>1+2+2+1+2+2+1</f>
        <v>11</v>
      </c>
      <c r="D16">
        <f>1+2+2+1+2+2</f>
        <v>10</v>
      </c>
      <c r="E16">
        <v>4</v>
      </c>
      <c r="F16" s="1">
        <f t="shared" si="0"/>
        <v>0.39285714285714285</v>
      </c>
      <c r="G16" s="1">
        <f t="shared" si="1"/>
        <v>0.90909090909090906</v>
      </c>
      <c r="H16" s="1">
        <f t="shared" si="2"/>
        <v>0.4</v>
      </c>
      <c r="I16" s="1">
        <v>0.5</v>
      </c>
    </row>
    <row r="17" spans="1:9" x14ac:dyDescent="0.25">
      <c r="A17" t="s">
        <v>11</v>
      </c>
      <c r="B17">
        <f>4*5</f>
        <v>20</v>
      </c>
      <c r="C17">
        <f>2+2+1+2+2</f>
        <v>9</v>
      </c>
      <c r="D17">
        <f>2+2+1+1+1</f>
        <v>7</v>
      </c>
      <c r="E17">
        <v>3</v>
      </c>
      <c r="F17" s="1">
        <f t="shared" si="0"/>
        <v>0.45</v>
      </c>
      <c r="G17" s="1">
        <f t="shared" si="1"/>
        <v>0.77777777777777779</v>
      </c>
      <c r="H17" s="1">
        <f t="shared" si="2"/>
        <v>0.42857142857142855</v>
      </c>
      <c r="I17" s="1">
        <v>0.33333333333333331</v>
      </c>
    </row>
    <row r="18" spans="1:9" x14ac:dyDescent="0.25">
      <c r="A18" t="s">
        <v>12</v>
      </c>
      <c r="B18">
        <v>20</v>
      </c>
      <c r="C18">
        <v>7</v>
      </c>
      <c r="D18">
        <v>5</v>
      </c>
      <c r="E18">
        <v>3</v>
      </c>
      <c r="F18" s="1">
        <f t="shared" si="0"/>
        <v>0.35</v>
      </c>
      <c r="G18" s="1">
        <f t="shared" si="1"/>
        <v>0.7142857142857143</v>
      </c>
      <c r="H18" s="1">
        <f t="shared" si="2"/>
        <v>0.6</v>
      </c>
      <c r="I18" s="1">
        <v>0.66666666666666663</v>
      </c>
    </row>
    <row r="19" spans="1:9" x14ac:dyDescent="0.25">
      <c r="A19" t="s">
        <v>13</v>
      </c>
      <c r="B19">
        <f>9*4+3+3+4*14</f>
        <v>98</v>
      </c>
      <c r="C19">
        <f>1+1+3+2+2+1+3+3+2+1+1+1+2+2+2+2+1+2+2+2+2+3+3+3+2+2+1+1+1</f>
        <v>54</v>
      </c>
      <c r="D19">
        <f>1+1+1+2+2+1+2+2+1+1+1+1+2+2+2+2+1+2+2+2+2+2+2+2+1+1+1+1+1</f>
        <v>44</v>
      </c>
      <c r="E19">
        <v>21</v>
      </c>
      <c r="F19" s="1">
        <f t="shared" si="0"/>
        <v>0.55102040816326525</v>
      </c>
      <c r="G19" s="1">
        <f t="shared" si="1"/>
        <v>0.81481481481481477</v>
      </c>
      <c r="H19" s="1">
        <f t="shared" si="2"/>
        <v>0.47727272727272729</v>
      </c>
      <c r="I19" s="1">
        <v>0.7142857142857143</v>
      </c>
    </row>
    <row r="20" spans="1:9" x14ac:dyDescent="0.25">
      <c r="A20" t="s">
        <v>14</v>
      </c>
      <c r="B20">
        <f>9*4+2</f>
        <v>38</v>
      </c>
      <c r="C20">
        <f>2+2+1+2+2+2+2+1+1+1+1</f>
        <v>17</v>
      </c>
      <c r="D20">
        <f>1+1+1+2+2+2+2+1+1+1+1</f>
        <v>15</v>
      </c>
      <c r="E20">
        <v>3</v>
      </c>
      <c r="F20" s="1">
        <f t="shared" si="0"/>
        <v>0.44736842105263158</v>
      </c>
      <c r="G20" s="1">
        <f t="shared" si="1"/>
        <v>0.88235294117647056</v>
      </c>
      <c r="H20" s="1">
        <f t="shared" si="2"/>
        <v>0.2</v>
      </c>
      <c r="I20" s="1">
        <v>0.66666666666666663</v>
      </c>
    </row>
    <row r="21" spans="1:9" x14ac:dyDescent="0.25">
      <c r="A21" t="s">
        <v>15</v>
      </c>
      <c r="B21">
        <v>13</v>
      </c>
      <c r="C21">
        <v>6</v>
      </c>
      <c r="D21">
        <v>6</v>
      </c>
      <c r="E21">
        <v>2</v>
      </c>
      <c r="F21" s="1">
        <f t="shared" si="0"/>
        <v>0.46153846153846156</v>
      </c>
      <c r="G21" s="1">
        <f t="shared" si="1"/>
        <v>1</v>
      </c>
      <c r="H21" s="1">
        <f t="shared" si="2"/>
        <v>0.33333333333333331</v>
      </c>
      <c r="I21" s="1">
        <v>0.5</v>
      </c>
    </row>
    <row r="23" spans="1:9" x14ac:dyDescent="0.25">
      <c r="F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SEX RATIOS OF SEED FAMILIES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Timerman</dc:creator>
  <cp:lastModifiedBy>David Timerman</cp:lastModifiedBy>
  <dcterms:created xsi:type="dcterms:W3CDTF">2018-07-24T15:02:16Z</dcterms:created>
  <dcterms:modified xsi:type="dcterms:W3CDTF">2018-12-17T18:00:59Z</dcterms:modified>
</cp:coreProperties>
</file>