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n\Desktop\0.98 Revisions - data accesibility\"/>
    </mc:Choice>
  </mc:AlternateContent>
  <bookViews>
    <workbookView xWindow="240" yWindow="45" windowWidth="20115" windowHeight="7995"/>
  </bookViews>
  <sheets>
    <sheet name="RMT_data" sheetId="9" r:id="rId1"/>
  </sheets>
  <calcPr calcId="152511"/>
</workbook>
</file>

<file path=xl/calcChain.xml><?xml version="1.0" encoding="utf-8"?>
<calcChain xmlns="http://schemas.openxmlformats.org/spreadsheetml/2006/main">
  <c r="F46" i="9" l="1"/>
  <c r="P45" i="9"/>
  <c r="O45" i="9"/>
  <c r="N45" i="9"/>
  <c r="G45" i="9"/>
  <c r="F45" i="9"/>
  <c r="P44" i="9"/>
  <c r="O44" i="9"/>
  <c r="Q44" i="9" s="1"/>
  <c r="T44" i="9" s="1"/>
  <c r="N44" i="9"/>
  <c r="G44" i="9"/>
  <c r="F44" i="9"/>
  <c r="P43" i="9"/>
  <c r="O43" i="9"/>
  <c r="N43" i="9"/>
  <c r="G43" i="9"/>
  <c r="F43" i="9"/>
  <c r="P42" i="9"/>
  <c r="O42" i="9"/>
  <c r="N42" i="9"/>
  <c r="G42" i="9"/>
  <c r="F42" i="9"/>
  <c r="P41" i="9"/>
  <c r="O41" i="9"/>
  <c r="N41" i="9"/>
  <c r="G41" i="9"/>
  <c r="F41" i="9"/>
  <c r="P40" i="9"/>
  <c r="O40" i="9"/>
  <c r="N40" i="9"/>
  <c r="G40" i="9"/>
  <c r="F40" i="9"/>
  <c r="P39" i="9"/>
  <c r="O39" i="9"/>
  <c r="N39" i="9"/>
  <c r="G39" i="9"/>
  <c r="F39" i="9"/>
  <c r="P38" i="9"/>
  <c r="O38" i="9"/>
  <c r="N38" i="9"/>
  <c r="G38" i="9"/>
  <c r="F38" i="9"/>
  <c r="F36" i="9"/>
  <c r="P35" i="9"/>
  <c r="O35" i="9"/>
  <c r="N35" i="9"/>
  <c r="G35" i="9"/>
  <c r="F35" i="9"/>
  <c r="P34" i="9"/>
  <c r="O34" i="9"/>
  <c r="N34" i="9"/>
  <c r="G34" i="9"/>
  <c r="F34" i="9"/>
  <c r="P33" i="9"/>
  <c r="O33" i="9"/>
  <c r="N33" i="9"/>
  <c r="G33" i="9"/>
  <c r="F33" i="9"/>
  <c r="P32" i="9"/>
  <c r="O32" i="9"/>
  <c r="N32" i="9"/>
  <c r="G32" i="9"/>
  <c r="F32" i="9"/>
  <c r="P31" i="9"/>
  <c r="O31" i="9"/>
  <c r="N31" i="9"/>
  <c r="G31" i="9"/>
  <c r="F31" i="9"/>
  <c r="P30" i="9"/>
  <c r="O30" i="9"/>
  <c r="N30" i="9"/>
  <c r="G30" i="9"/>
  <c r="F30" i="9"/>
  <c r="P29" i="9"/>
  <c r="O29" i="9"/>
  <c r="N29" i="9"/>
  <c r="G29" i="9"/>
  <c r="F29" i="9"/>
  <c r="P28" i="9"/>
  <c r="O28" i="9"/>
  <c r="N28" i="9"/>
  <c r="G28" i="9"/>
  <c r="F28" i="9"/>
  <c r="P27" i="9"/>
  <c r="O27" i="9"/>
  <c r="N27" i="9"/>
  <c r="G27" i="9"/>
  <c r="F27" i="9"/>
  <c r="R26" i="9"/>
  <c r="P26" i="9"/>
  <c r="O26" i="9"/>
  <c r="N26" i="9"/>
  <c r="Q26" i="9" s="1"/>
  <c r="S26" i="9" s="1"/>
  <c r="G26" i="9"/>
  <c r="F26" i="9"/>
  <c r="F24" i="9"/>
  <c r="P23" i="9"/>
  <c r="O23" i="9"/>
  <c r="N23" i="9"/>
  <c r="G23" i="9"/>
  <c r="F23" i="9"/>
  <c r="P22" i="9"/>
  <c r="O22" i="9"/>
  <c r="N22" i="9"/>
  <c r="G22" i="9"/>
  <c r="F22" i="9"/>
  <c r="P21" i="9"/>
  <c r="O21" i="9"/>
  <c r="N21" i="9"/>
  <c r="G21" i="9"/>
  <c r="F21" i="9"/>
  <c r="P20" i="9"/>
  <c r="O20" i="9"/>
  <c r="N20" i="9"/>
  <c r="Q20" i="9" s="1"/>
  <c r="T20" i="9" s="1"/>
  <c r="G20" i="9"/>
  <c r="F20" i="9"/>
  <c r="P19" i="9"/>
  <c r="O19" i="9"/>
  <c r="N19" i="9"/>
  <c r="G19" i="9"/>
  <c r="F19" i="9"/>
  <c r="P18" i="9"/>
  <c r="O18" i="9"/>
  <c r="N18" i="9"/>
  <c r="G18" i="9"/>
  <c r="F18" i="9"/>
  <c r="P17" i="9"/>
  <c r="O17" i="9"/>
  <c r="N17" i="9"/>
  <c r="G17" i="9"/>
  <c r="F17" i="9"/>
  <c r="P16" i="9"/>
  <c r="O16" i="9"/>
  <c r="N16" i="9"/>
  <c r="G16" i="9"/>
  <c r="F16" i="9"/>
  <c r="P15" i="9"/>
  <c r="O15" i="9"/>
  <c r="N15" i="9"/>
  <c r="G15" i="9"/>
  <c r="F15" i="9"/>
  <c r="F13" i="9"/>
  <c r="P12" i="9"/>
  <c r="O12" i="9"/>
  <c r="N12" i="9"/>
  <c r="G12" i="9"/>
  <c r="F12" i="9"/>
  <c r="P11" i="9"/>
  <c r="O11" i="9"/>
  <c r="N11" i="9"/>
  <c r="G11" i="9"/>
  <c r="F11" i="9"/>
  <c r="P10" i="9"/>
  <c r="O10" i="9"/>
  <c r="N10" i="9"/>
  <c r="G10" i="9"/>
  <c r="F10" i="9"/>
  <c r="P9" i="9"/>
  <c r="O9" i="9"/>
  <c r="N9" i="9"/>
  <c r="G9" i="9"/>
  <c r="F9" i="9"/>
  <c r="P8" i="9"/>
  <c r="O8" i="9"/>
  <c r="N8" i="9"/>
  <c r="G8" i="9"/>
  <c r="F8" i="9"/>
  <c r="P7" i="9"/>
  <c r="O7" i="9"/>
  <c r="N7" i="9"/>
  <c r="G7" i="9"/>
  <c r="F7" i="9"/>
  <c r="P6" i="9"/>
  <c r="O6" i="9"/>
  <c r="N6" i="9"/>
  <c r="G6" i="9"/>
  <c r="F6" i="9"/>
  <c r="P5" i="9"/>
  <c r="O5" i="9"/>
  <c r="N5" i="9"/>
  <c r="G5" i="9"/>
  <c r="F5" i="9"/>
  <c r="P4" i="9"/>
  <c r="O4" i="9"/>
  <c r="N4" i="9"/>
  <c r="G4" i="9"/>
  <c r="F4" i="9"/>
  <c r="P3" i="9"/>
  <c r="O3" i="9"/>
  <c r="N3" i="9"/>
  <c r="G3" i="9"/>
  <c r="F3" i="9"/>
  <c r="Q2" i="9"/>
  <c r="P2" i="9"/>
  <c r="O2" i="9"/>
  <c r="N2" i="9"/>
  <c r="G2" i="9"/>
  <c r="F2" i="9"/>
  <c r="R2" i="9" l="1"/>
  <c r="W26" i="9"/>
  <c r="Q10" i="9"/>
  <c r="R10" i="9" s="1"/>
  <c r="V10" i="9" s="1"/>
  <c r="Q16" i="9"/>
  <c r="T16" i="9" s="1"/>
  <c r="X16" i="9" s="1"/>
  <c r="Q30" i="9"/>
  <c r="S30" i="9" s="1"/>
  <c r="W30" i="9" s="1"/>
  <c r="Q34" i="9"/>
  <c r="S34" i="9" s="1"/>
  <c r="W34" i="9" s="1"/>
  <c r="Q39" i="9"/>
  <c r="Q43" i="9"/>
  <c r="Q3" i="9"/>
  <c r="T3" i="9" s="1"/>
  <c r="X3" i="9" s="1"/>
  <c r="Q11" i="9"/>
  <c r="T11" i="9" s="1"/>
  <c r="X11" i="9" s="1"/>
  <c r="Q23" i="9"/>
  <c r="Q27" i="9"/>
  <c r="Q31" i="9"/>
  <c r="S31" i="9" s="1"/>
  <c r="U31" i="9" s="1"/>
  <c r="Q40" i="9"/>
  <c r="T40" i="9" s="1"/>
  <c r="X40" i="9" s="1"/>
  <c r="T31" i="9"/>
  <c r="S3" i="9"/>
  <c r="W3" i="9" s="1"/>
  <c r="R16" i="9"/>
  <c r="R43" i="9"/>
  <c r="Q7" i="9"/>
  <c r="T7" i="9" s="1"/>
  <c r="X7" i="9" s="1"/>
  <c r="R31" i="9"/>
  <c r="V31" i="9" s="1"/>
  <c r="Q6" i="9"/>
  <c r="R6" i="9" s="1"/>
  <c r="V6" i="9" s="1"/>
  <c r="S7" i="9"/>
  <c r="R11" i="9"/>
  <c r="G24" i="9"/>
  <c r="Q19" i="9"/>
  <c r="S19" i="9" s="1"/>
  <c r="W19" i="9" s="1"/>
  <c r="R30" i="9"/>
  <c r="Q35" i="9"/>
  <c r="R35" i="9" s="1"/>
  <c r="R39" i="9"/>
  <c r="V39" i="9" s="1"/>
  <c r="Q45" i="9"/>
  <c r="S45" i="9" s="1"/>
  <c r="W45" i="9" s="1"/>
  <c r="Q8" i="9"/>
  <c r="T8" i="9" s="1"/>
  <c r="X8" i="9" s="1"/>
  <c r="V30" i="9"/>
  <c r="X44" i="9"/>
  <c r="Q17" i="9"/>
  <c r="R17" i="9" s="1"/>
  <c r="V26" i="9"/>
  <c r="R27" i="9"/>
  <c r="V27" i="9" s="1"/>
  <c r="X20" i="9"/>
  <c r="Q28" i="9"/>
  <c r="S28" i="9" s="1"/>
  <c r="W28" i="9" s="1"/>
  <c r="S38" i="9"/>
  <c r="W38" i="9" s="1"/>
  <c r="V43" i="9"/>
  <c r="Q4" i="9"/>
  <c r="T4" i="9" s="1"/>
  <c r="X4" i="9" s="1"/>
  <c r="Q12" i="9"/>
  <c r="T12" i="9" s="1"/>
  <c r="X12" i="9" s="1"/>
  <c r="G36" i="9"/>
  <c r="G13" i="9"/>
  <c r="S23" i="9"/>
  <c r="W23" i="9" s="1"/>
  <c r="X26" i="9"/>
  <c r="S2" i="9"/>
  <c r="W2" i="9" s="1"/>
  <c r="V2" i="9"/>
  <c r="S6" i="9"/>
  <c r="W6" i="9" s="1"/>
  <c r="Q15" i="9"/>
  <c r="T15" i="9" s="1"/>
  <c r="X15" i="9" s="1"/>
  <c r="V16" i="9"/>
  <c r="R19" i="9"/>
  <c r="R20" i="9"/>
  <c r="V20" i="9" s="1"/>
  <c r="R23" i="9"/>
  <c r="T27" i="9"/>
  <c r="X27" i="9" s="1"/>
  <c r="X31" i="9"/>
  <c r="S43" i="9"/>
  <c r="U43" i="9" s="1"/>
  <c r="Q5" i="9"/>
  <c r="Q9" i="9"/>
  <c r="T9" i="9" s="1"/>
  <c r="X9" i="9" s="1"/>
  <c r="T19" i="9"/>
  <c r="X19" i="9" s="1"/>
  <c r="S20" i="9"/>
  <c r="W20" i="9" s="1"/>
  <c r="T23" i="9"/>
  <c r="Q32" i="9"/>
  <c r="R32" i="9" s="1"/>
  <c r="G46" i="9"/>
  <c r="T39" i="9"/>
  <c r="T43" i="9"/>
  <c r="X43" i="9" s="1"/>
  <c r="S44" i="9"/>
  <c r="W44" i="9" s="1"/>
  <c r="S39" i="9"/>
  <c r="U39" i="9" s="1"/>
  <c r="R44" i="9"/>
  <c r="T2" i="9"/>
  <c r="X2" i="9" s="1"/>
  <c r="R4" i="9"/>
  <c r="V4" i="9" s="1"/>
  <c r="T6" i="9"/>
  <c r="X6" i="9" s="1"/>
  <c r="V11" i="9"/>
  <c r="Q18" i="9"/>
  <c r="R18" i="9" s="1"/>
  <c r="Q22" i="9"/>
  <c r="R22" i="9" s="1"/>
  <c r="X23" i="9"/>
  <c r="T26" i="9"/>
  <c r="U26" i="9" s="1"/>
  <c r="S27" i="9"/>
  <c r="W27" i="9" s="1"/>
  <c r="R28" i="9"/>
  <c r="V28" i="9" s="1"/>
  <c r="S35" i="9"/>
  <c r="W35" i="9" s="1"/>
  <c r="Q38" i="9"/>
  <c r="T38" i="9" s="1"/>
  <c r="X38" i="9" s="1"/>
  <c r="X39" i="9"/>
  <c r="W39" i="9"/>
  <c r="Q42" i="9"/>
  <c r="R42" i="9" s="1"/>
  <c r="T45" i="9"/>
  <c r="X45" i="9" s="1"/>
  <c r="Q21" i="9"/>
  <c r="S21" i="9" s="1"/>
  <c r="W21" i="9" s="1"/>
  <c r="Q29" i="9"/>
  <c r="T29" i="9" s="1"/>
  <c r="X29" i="9" s="1"/>
  <c r="Q33" i="9"/>
  <c r="T33" i="9" s="1"/>
  <c r="X33" i="9" s="1"/>
  <c r="Q41" i="9"/>
  <c r="S41" i="9" s="1"/>
  <c r="W41" i="9" s="1"/>
  <c r="T10" i="9" l="1"/>
  <c r="X10" i="9" s="1"/>
  <c r="U44" i="9"/>
  <c r="R34" i="9"/>
  <c r="V34" i="9" s="1"/>
  <c r="R8" i="9"/>
  <c r="V8" i="9" s="1"/>
  <c r="R40" i="9"/>
  <c r="S40" i="9"/>
  <c r="W40" i="9" s="1"/>
  <c r="S10" i="9"/>
  <c r="W10" i="9" s="1"/>
  <c r="U16" i="9"/>
  <c r="T35" i="9"/>
  <c r="X35" i="9" s="1"/>
  <c r="T34" i="9"/>
  <c r="X34" i="9" s="1"/>
  <c r="T30" i="9"/>
  <c r="X30" i="9" s="1"/>
  <c r="S4" i="9"/>
  <c r="W4" i="9" s="1"/>
  <c r="R3" i="9"/>
  <c r="S11" i="9"/>
  <c r="U11" i="9" s="1"/>
  <c r="R7" i="9"/>
  <c r="V7" i="9" s="1"/>
  <c r="S16" i="9"/>
  <c r="W16" i="9" s="1"/>
  <c r="U35" i="9"/>
  <c r="V35" i="9"/>
  <c r="R41" i="9"/>
  <c r="V41" i="9" s="1"/>
  <c r="W7" i="9"/>
  <c r="U19" i="9"/>
  <c r="T32" i="9"/>
  <c r="X32" i="9" s="1"/>
  <c r="S12" i="9"/>
  <c r="W12" i="9" s="1"/>
  <c r="T21" i="9"/>
  <c r="X21" i="9" s="1"/>
  <c r="S32" i="9"/>
  <c r="W32" i="9" s="1"/>
  <c r="U30" i="9"/>
  <c r="W43" i="9"/>
  <c r="R12" i="9"/>
  <c r="V12" i="9" s="1"/>
  <c r="R21" i="9"/>
  <c r="V21" i="9" s="1"/>
  <c r="V44" i="9"/>
  <c r="R45" i="9"/>
  <c r="V45" i="9" s="1"/>
  <c r="V18" i="9"/>
  <c r="V32" i="9"/>
  <c r="U45" i="9"/>
  <c r="X13" i="9"/>
  <c r="U6" i="9"/>
  <c r="S5" i="9"/>
  <c r="W5" i="9" s="1"/>
  <c r="R5" i="9"/>
  <c r="V19" i="9"/>
  <c r="S33" i="9"/>
  <c r="W33" i="9" s="1"/>
  <c r="T17" i="9"/>
  <c r="X17" i="9" s="1"/>
  <c r="S17" i="9"/>
  <c r="W17" i="9" s="1"/>
  <c r="V22" i="9"/>
  <c r="S15" i="9"/>
  <c r="W15" i="9" s="1"/>
  <c r="U4" i="9"/>
  <c r="S9" i="9"/>
  <c r="W9" i="9" s="1"/>
  <c r="R9" i="9"/>
  <c r="T42" i="9"/>
  <c r="X42" i="9" s="1"/>
  <c r="W31" i="9"/>
  <c r="T22" i="9"/>
  <c r="X22" i="9" s="1"/>
  <c r="T18" i="9"/>
  <c r="X18" i="9" s="1"/>
  <c r="R38" i="9"/>
  <c r="S29" i="9"/>
  <c r="W29" i="9" s="1"/>
  <c r="W36" i="9" s="1"/>
  <c r="R15" i="9"/>
  <c r="S42" i="9"/>
  <c r="W42" i="9" s="1"/>
  <c r="T28" i="9"/>
  <c r="X28" i="9" s="1"/>
  <c r="S8" i="9"/>
  <c r="W8" i="9" s="1"/>
  <c r="V17" i="9"/>
  <c r="V23" i="9"/>
  <c r="U23" i="9"/>
  <c r="V42" i="9"/>
  <c r="R29" i="9"/>
  <c r="U20" i="9"/>
  <c r="R33" i="9"/>
  <c r="S22" i="9"/>
  <c r="W22" i="9" s="1"/>
  <c r="S18" i="9"/>
  <c r="W18" i="9" s="1"/>
  <c r="T41" i="9"/>
  <c r="X41" i="9" s="1"/>
  <c r="X46" i="9" s="1"/>
  <c r="U27" i="9"/>
  <c r="V40" i="9"/>
  <c r="T5" i="9"/>
  <c r="X5" i="9" s="1"/>
  <c r="U2" i="9"/>
  <c r="X49" i="9" l="1"/>
  <c r="X50" i="9" s="1"/>
  <c r="X36" i="9"/>
  <c r="X67" i="9" s="1"/>
  <c r="U32" i="9"/>
  <c r="U7" i="9"/>
  <c r="U3" i="9"/>
  <c r="V3" i="9"/>
  <c r="U34" i="9"/>
  <c r="U10" i="9"/>
  <c r="U12" i="9"/>
  <c r="W11" i="9"/>
  <c r="W49" i="9" s="1"/>
  <c r="W50" i="9" s="1"/>
  <c r="U40" i="9"/>
  <c r="W68" i="9"/>
  <c r="U17" i="9"/>
  <c r="X24" i="9"/>
  <c r="X64" i="9" s="1"/>
  <c r="W46" i="9"/>
  <c r="W67" i="9" s="1"/>
  <c r="U21" i="9"/>
  <c r="X56" i="9"/>
  <c r="X52" i="9"/>
  <c r="X68" i="9"/>
  <c r="W24" i="9"/>
  <c r="U8" i="9"/>
  <c r="U38" i="9"/>
  <c r="V38" i="9"/>
  <c r="V46" i="9" s="1"/>
  <c r="U28" i="9"/>
  <c r="U42" i="9"/>
  <c r="U5" i="9"/>
  <c r="V5" i="9"/>
  <c r="V29" i="9"/>
  <c r="U29" i="9"/>
  <c r="V15" i="9"/>
  <c r="V24" i="9" s="1"/>
  <c r="U15" i="9"/>
  <c r="U22" i="9"/>
  <c r="U18" i="9"/>
  <c r="U9" i="9"/>
  <c r="V9" i="9"/>
  <c r="U33" i="9"/>
  <c r="V33" i="9"/>
  <c r="U41" i="9"/>
  <c r="X51" i="9" l="1"/>
  <c r="X53" i="9" s="1"/>
  <c r="W13" i="9"/>
  <c r="X69" i="9"/>
  <c r="X55" i="9"/>
  <c r="X57" i="9" s="1"/>
  <c r="Y24" i="9"/>
  <c r="V59" i="9"/>
  <c r="V60" i="9"/>
  <c r="W69" i="9"/>
  <c r="X60" i="9"/>
  <c r="X59" i="9"/>
  <c r="V49" i="9"/>
  <c r="Y46" i="9"/>
  <c r="W60" i="9"/>
  <c r="W59" i="9"/>
  <c r="X63" i="9"/>
  <c r="X65" i="9" s="1"/>
  <c r="W51" i="9"/>
  <c r="V36" i="9"/>
  <c r="V13" i="9"/>
  <c r="W63" i="9" l="1"/>
  <c r="W56" i="9"/>
  <c r="W57" i="9" s="1"/>
  <c r="W64" i="9"/>
  <c r="W65" i="9" s="1"/>
  <c r="W55" i="9"/>
  <c r="W52" i="9"/>
  <c r="V61" i="9"/>
  <c r="W61" i="9"/>
  <c r="X61" i="9"/>
  <c r="Y13" i="9"/>
  <c r="V51" i="9"/>
  <c r="V63" i="9"/>
  <c r="Y63" i="9" s="1"/>
  <c r="V56" i="9"/>
  <c r="V52" i="9"/>
  <c r="V64" i="9"/>
  <c r="V55" i="9"/>
  <c r="Y55" i="9" s="1"/>
  <c r="Y59" i="9"/>
  <c r="Y36" i="9"/>
  <c r="V67" i="9"/>
  <c r="Y67" i="9" s="1"/>
  <c r="V68" i="9"/>
  <c r="V50" i="9"/>
  <c r="Y50" i="9" s="1"/>
  <c r="Y49" i="9"/>
  <c r="W53" i="9"/>
  <c r="V65" i="9" l="1"/>
  <c r="V57" i="9"/>
  <c r="V53" i="9"/>
  <c r="V69" i="9"/>
</calcChain>
</file>

<file path=xl/sharedStrings.xml><?xml version="1.0" encoding="utf-8"?>
<sst xmlns="http://schemas.openxmlformats.org/spreadsheetml/2006/main" count="271" uniqueCount="79">
  <si>
    <t>Summer</t>
  </si>
  <si>
    <t xml:space="preserve">Ghamari </t>
  </si>
  <si>
    <t xml:space="preserve">Paskate </t>
  </si>
  <si>
    <t xml:space="preserve">Unidentified </t>
  </si>
  <si>
    <t>Unidentified</t>
  </si>
  <si>
    <t>Ants</t>
  </si>
  <si>
    <t>Termites</t>
  </si>
  <si>
    <t>Autumn</t>
  </si>
  <si>
    <t>Study_area</t>
  </si>
  <si>
    <t>Season</t>
  </si>
  <si>
    <t>Kailash</t>
  </si>
  <si>
    <t>Berberis_aristata</t>
  </si>
  <si>
    <t>Arundinaria_sp</t>
  </si>
  <si>
    <t>Food_binomial</t>
  </si>
  <si>
    <t>Food_common</t>
  </si>
  <si>
    <t>Chutro</t>
  </si>
  <si>
    <t>Nigalo</t>
  </si>
  <si>
    <t>Fern</t>
  </si>
  <si>
    <t>Yeiselu</t>
  </si>
  <si>
    <t>Guransh</t>
  </si>
  <si>
    <t>Jhayu</t>
  </si>
  <si>
    <t>Khanyu_seed</t>
  </si>
  <si>
    <t>Ficus_semicordata</t>
  </si>
  <si>
    <t>Banjh</t>
  </si>
  <si>
    <t>Quercus_incana</t>
  </si>
  <si>
    <t>Matteuccia_struthiopteris</t>
  </si>
  <si>
    <t>Rubus_ellipticus</t>
  </si>
  <si>
    <t xml:space="preserve">Rohododendron_sp   </t>
  </si>
  <si>
    <t xml:space="preserve"> Lichen</t>
  </si>
  <si>
    <t>Jhayu_lichen</t>
  </si>
  <si>
    <t>NA</t>
  </si>
  <si>
    <t>P_kcal/g</t>
  </si>
  <si>
    <t>P_conversion_kcal/g</t>
  </si>
  <si>
    <t>L_conversion_kcal/g</t>
  </si>
  <si>
    <t>C_conversion_kcal/g</t>
  </si>
  <si>
    <t>L_kcal/g</t>
  </si>
  <si>
    <t>C_kcal/g</t>
  </si>
  <si>
    <t>P_food_wet</t>
  </si>
  <si>
    <t>L_food_wet</t>
  </si>
  <si>
    <t>C_food_wet</t>
  </si>
  <si>
    <t>Sum_food_macro_energy</t>
  </si>
  <si>
    <t>P_food_percE</t>
  </si>
  <si>
    <t>L_food_percE</t>
  </si>
  <si>
    <t>C_food_percE</t>
  </si>
  <si>
    <t>Sum_macros_percE</t>
  </si>
  <si>
    <t>C_diet_percE</t>
  </si>
  <si>
    <t>P_diet_percE</t>
  </si>
  <si>
    <t>L_diet_percE</t>
  </si>
  <si>
    <t>Diet_percent</t>
  </si>
  <si>
    <t>Diet_decimal</t>
  </si>
  <si>
    <t>Diet_decimal_no_unident</t>
  </si>
  <si>
    <t>Millet</t>
  </si>
  <si>
    <t>Banko_seed</t>
  </si>
  <si>
    <t>Wild_pear_seed</t>
  </si>
  <si>
    <t>Maize_seed</t>
  </si>
  <si>
    <t>Ficus semicordata</t>
  </si>
  <si>
    <t>Arisaema_tortuosum_curvatum</t>
  </si>
  <si>
    <t>Paspalum_scrobiculatum</t>
  </si>
  <si>
    <t>Pyrus_pyraster</t>
  </si>
  <si>
    <t>Zea_mays</t>
  </si>
  <si>
    <t>Dhorpatan</t>
  </si>
  <si>
    <t>Kharsu_seed</t>
  </si>
  <si>
    <t>Lichen</t>
  </si>
  <si>
    <t>Quercus_semicarpifolia</t>
  </si>
  <si>
    <t>Kharsu_leaf</t>
  </si>
  <si>
    <t xml:space="preserve">Rohododendron_sp </t>
  </si>
  <si>
    <t>divide by 4</t>
  </si>
  <si>
    <t>stdev</t>
  </si>
  <si>
    <t>CV</t>
  </si>
  <si>
    <t>Seasonal avg</t>
  </si>
  <si>
    <t>summer</t>
  </si>
  <si>
    <t>autumn</t>
  </si>
  <si>
    <t>DHR</t>
  </si>
  <si>
    <t>avg both seasons</t>
  </si>
  <si>
    <t>KSH</t>
  </si>
  <si>
    <t>Diet overall summed across all 4 classes</t>
  </si>
  <si>
    <t>Same proportions as above method</t>
  </si>
  <si>
    <t>Check proportions sum to 100%</t>
  </si>
  <si>
    <t>avg of diets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</si>
</sst>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="75" zoomScaleNormal="75" workbookViewId="0">
      <pane ySplit="1" topLeftCell="A2" activePane="bottomLeft" state="frozen"/>
      <selection pane="bottomLeft" activeCell="Y69" sqref="Y69"/>
    </sheetView>
  </sheetViews>
  <sheetFormatPr defaultRowHeight="15" x14ac:dyDescent="0.25"/>
  <cols>
    <col min="1" max="1" width="10.85546875" style="1" bestFit="1" customWidth="1"/>
    <col min="2" max="2" width="9.140625" style="1"/>
    <col min="3" max="3" width="14.28515625" style="1" bestFit="1" customWidth="1"/>
    <col min="4" max="4" width="44.5703125" style="1" bestFit="1" customWidth="1"/>
    <col min="5" max="5" width="9.85546875" style="16" bestFit="1" customWidth="1"/>
    <col min="6" max="6" width="10" style="16" bestFit="1" customWidth="1"/>
    <col min="7" max="7" width="18.7109375" style="16" bestFit="1" customWidth="1"/>
    <col min="8" max="8" width="8.85546875" style="16" bestFit="1" customWidth="1"/>
    <col min="9" max="9" width="8.7109375" style="16" bestFit="1" customWidth="1"/>
    <col min="10" max="10" width="8.85546875" style="16" bestFit="1" customWidth="1"/>
    <col min="11" max="11" width="14.85546875" style="16" bestFit="1" customWidth="1"/>
    <col min="12" max="12" width="14.7109375" style="16" bestFit="1" customWidth="1"/>
    <col min="13" max="13" width="14.85546875" style="16" bestFit="1" customWidth="1"/>
    <col min="14" max="14" width="6.5703125" style="16" bestFit="1" customWidth="1"/>
    <col min="15" max="15" width="6.42578125" style="16" bestFit="1" customWidth="1"/>
    <col min="16" max="16" width="6.5703125" style="16" bestFit="1" customWidth="1"/>
    <col min="17" max="17" width="18.140625" style="16" bestFit="1" customWidth="1"/>
    <col min="18" max="20" width="12" style="16" bestFit="1" customWidth="1"/>
    <col min="21" max="21" width="18.28515625" style="16" bestFit="1" customWidth="1"/>
    <col min="22" max="22" width="9.7109375" style="16" bestFit="1" customWidth="1"/>
    <col min="23" max="23" width="9.5703125" style="16" bestFit="1" customWidth="1"/>
    <col min="24" max="24" width="9.7109375" style="16" bestFit="1" customWidth="1"/>
    <col min="25" max="16384" width="9.140625" style="16"/>
  </cols>
  <sheetData>
    <row r="1" spans="1:26" x14ac:dyDescent="0.25">
      <c r="A1" s="1" t="s">
        <v>8</v>
      </c>
      <c r="B1" s="1" t="s">
        <v>9</v>
      </c>
      <c r="C1" s="1" t="s">
        <v>14</v>
      </c>
      <c r="D1" s="1" t="s">
        <v>13</v>
      </c>
      <c r="E1" s="5" t="s">
        <v>48</v>
      </c>
      <c r="F1" s="5" t="s">
        <v>49</v>
      </c>
      <c r="G1" s="5" t="s">
        <v>50</v>
      </c>
      <c r="H1" s="5" t="s">
        <v>37</v>
      </c>
      <c r="I1" s="5" t="s">
        <v>38</v>
      </c>
      <c r="J1" s="5" t="s">
        <v>39</v>
      </c>
      <c r="K1" s="5" t="s">
        <v>32</v>
      </c>
      <c r="L1" s="5" t="s">
        <v>33</v>
      </c>
      <c r="M1" s="5" t="s">
        <v>34</v>
      </c>
      <c r="N1" s="5" t="s">
        <v>31</v>
      </c>
      <c r="O1" s="5" t="s">
        <v>35</v>
      </c>
      <c r="P1" s="5" t="s">
        <v>36</v>
      </c>
      <c r="Q1" s="5" t="s">
        <v>40</v>
      </c>
      <c r="R1" s="5" t="s">
        <v>41</v>
      </c>
      <c r="S1" s="5" t="s">
        <v>42</v>
      </c>
      <c r="T1" s="5" t="s">
        <v>43</v>
      </c>
      <c r="U1" s="5" t="s">
        <v>44</v>
      </c>
      <c r="V1" s="5" t="s">
        <v>46</v>
      </c>
      <c r="W1" s="5" t="s">
        <v>47</v>
      </c>
      <c r="X1" s="5" t="s">
        <v>45</v>
      </c>
    </row>
    <row r="2" spans="1:26" x14ac:dyDescent="0.25">
      <c r="A2" s="1" t="s">
        <v>10</v>
      </c>
      <c r="B2" s="1" t="s">
        <v>0</v>
      </c>
      <c r="C2" s="1" t="s">
        <v>15</v>
      </c>
      <c r="D2" s="15" t="s">
        <v>11</v>
      </c>
      <c r="E2" s="8">
        <v>2.2999999999999998</v>
      </c>
      <c r="F2" s="5">
        <f>E2/100</f>
        <v>2.3E-2</v>
      </c>
      <c r="G2" s="5">
        <f>(E2/(100-$E$13))</f>
        <v>2.3589743589743587E-2</v>
      </c>
      <c r="H2" s="9">
        <v>9.2121108314535132</v>
      </c>
      <c r="I2" s="9">
        <v>2.2276769776690917</v>
      </c>
      <c r="J2" s="9">
        <v>31.766419307340552</v>
      </c>
      <c r="K2" s="16">
        <v>4</v>
      </c>
      <c r="L2" s="16">
        <v>9</v>
      </c>
      <c r="M2" s="16">
        <v>4</v>
      </c>
      <c r="N2" s="11">
        <f>(H2/100)*K2</f>
        <v>0.36848443325814051</v>
      </c>
      <c r="O2" s="11">
        <f>(I2/100)*L2</f>
        <v>0.20049092799021825</v>
      </c>
      <c r="P2" s="11">
        <f>(J2/100)*M2</f>
        <v>1.2706567722936222</v>
      </c>
      <c r="Q2" s="11">
        <f>SUM(N2:P2)</f>
        <v>1.839632133541981</v>
      </c>
      <c r="R2" s="11">
        <f>N2/Q2*100</f>
        <v>20.030332507220884</v>
      </c>
      <c r="S2" s="11">
        <f>O2/Q2*100</f>
        <v>10.898424980444222</v>
      </c>
      <c r="T2" s="11">
        <f>P2/Q2*100</f>
        <v>69.071242512334891</v>
      </c>
      <c r="U2" s="11">
        <f>SUM(R2:T2)</f>
        <v>100</v>
      </c>
      <c r="V2" s="11">
        <f>G2*R2</f>
        <v>0.47251040786264642</v>
      </c>
      <c r="W2" s="11">
        <f>G2*S2</f>
        <v>0.25709105082073547</v>
      </c>
      <c r="X2" s="11">
        <f>G2*T2</f>
        <v>1.6293729002909767</v>
      </c>
    </row>
    <row r="3" spans="1:26" x14ac:dyDescent="0.25">
      <c r="A3" s="1" t="s">
        <v>10</v>
      </c>
      <c r="B3" s="1" t="s">
        <v>0</v>
      </c>
      <c r="C3" s="1" t="s">
        <v>16</v>
      </c>
      <c r="D3" s="15" t="s">
        <v>12</v>
      </c>
      <c r="E3" s="8">
        <v>24.2</v>
      </c>
      <c r="F3" s="5">
        <f t="shared" ref="F3:F13" si="0">E3/100</f>
        <v>0.24199999999999999</v>
      </c>
      <c r="G3" s="5">
        <f t="shared" ref="G3:G12" si="1">(E3/(100-$E$13))</f>
        <v>0.24820512820512819</v>
      </c>
      <c r="H3" s="9">
        <v>8.2385537954253767</v>
      </c>
      <c r="I3" s="9">
        <v>1.3967773629396736</v>
      </c>
      <c r="J3" s="9">
        <v>24.870474655358514</v>
      </c>
      <c r="K3" s="16">
        <v>4</v>
      </c>
      <c r="L3" s="16">
        <v>9</v>
      </c>
      <c r="M3" s="16">
        <v>4</v>
      </c>
      <c r="N3" s="11">
        <f t="shared" ref="N3:P12" si="2">(H3/100)*K3</f>
        <v>0.32954215181701507</v>
      </c>
      <c r="O3" s="11">
        <f t="shared" si="2"/>
        <v>0.12570996266457063</v>
      </c>
      <c r="P3" s="11">
        <f t="shared" si="2"/>
        <v>0.99481898621434051</v>
      </c>
      <c r="Q3" s="11">
        <f t="shared" ref="Q3:Q12" si="3">SUM(N3:P3)</f>
        <v>1.4500711006959262</v>
      </c>
      <c r="R3" s="11">
        <f t="shared" ref="R3:R12" si="4">N3/Q3*100</f>
        <v>22.725930587738723</v>
      </c>
      <c r="S3" s="11">
        <f t="shared" ref="S3:S12" si="5">O3/Q3*100</f>
        <v>8.6692275023093153</v>
      </c>
      <c r="T3" s="11">
        <f t="shared" ref="T3:T12" si="6">P3/Q3*100</f>
        <v>68.604841909951958</v>
      </c>
      <c r="U3" s="11">
        <f t="shared" ref="U3:U12" si="7">SUM(R3:T3)</f>
        <v>100</v>
      </c>
      <c r="V3" s="11">
        <f t="shared" ref="V3:V12" si="8">G3*R3</f>
        <v>5.6406925151105343</v>
      </c>
      <c r="W3" s="11">
        <f t="shared" ref="W3:W12" si="9">G3*S3</f>
        <v>2.1517467236501067</v>
      </c>
      <c r="X3" s="11">
        <f t="shared" ref="X3:X12" si="10">G3*T3</f>
        <v>17.028073581752178</v>
      </c>
    </row>
    <row r="4" spans="1:26" x14ac:dyDescent="0.25">
      <c r="A4" s="1" t="s">
        <v>10</v>
      </c>
      <c r="B4" s="1" t="s">
        <v>0</v>
      </c>
      <c r="C4" s="1" t="s">
        <v>21</v>
      </c>
      <c r="D4" s="15" t="s">
        <v>55</v>
      </c>
      <c r="E4" s="8">
        <v>3.4</v>
      </c>
      <c r="F4" s="5">
        <f t="shared" si="0"/>
        <v>3.4000000000000002E-2</v>
      </c>
      <c r="G4" s="5">
        <f t="shared" si="1"/>
        <v>3.487179487179487E-2</v>
      </c>
      <c r="H4" s="9">
        <v>6.9876515222965789</v>
      </c>
      <c r="I4" s="9">
        <v>1.4518135863476316</v>
      </c>
      <c r="J4" s="9">
        <v>45.553669348525105</v>
      </c>
      <c r="K4" s="16">
        <v>4</v>
      </c>
      <c r="L4" s="16">
        <v>9</v>
      </c>
      <c r="M4" s="16">
        <v>4</v>
      </c>
      <c r="N4" s="11">
        <f t="shared" si="2"/>
        <v>0.27950606089186314</v>
      </c>
      <c r="O4" s="11">
        <f t="shared" si="2"/>
        <v>0.13066322277128684</v>
      </c>
      <c r="P4" s="11">
        <f t="shared" si="2"/>
        <v>1.8221467739410042</v>
      </c>
      <c r="Q4" s="11">
        <f t="shared" si="3"/>
        <v>2.2323160576041543</v>
      </c>
      <c r="R4" s="11">
        <f t="shared" si="4"/>
        <v>12.520899983662915</v>
      </c>
      <c r="S4" s="11">
        <f t="shared" si="5"/>
        <v>5.8532582035682648</v>
      </c>
      <c r="T4" s="11">
        <f t="shared" si="6"/>
        <v>81.625841812768812</v>
      </c>
      <c r="U4" s="11">
        <f t="shared" si="7"/>
        <v>100</v>
      </c>
      <c r="V4" s="11">
        <f t="shared" si="8"/>
        <v>0.43662625584055292</v>
      </c>
      <c r="W4" s="11">
        <f t="shared" si="9"/>
        <v>0.20411361940648307</v>
      </c>
      <c r="X4" s="11">
        <f t="shared" si="10"/>
        <v>2.8464396119324507</v>
      </c>
    </row>
    <row r="5" spans="1:26" x14ac:dyDescent="0.25">
      <c r="A5" s="1" t="s">
        <v>10</v>
      </c>
      <c r="B5" s="1" t="s">
        <v>0</v>
      </c>
      <c r="C5" s="1" t="s">
        <v>1</v>
      </c>
      <c r="D5" s="15" t="s">
        <v>1</v>
      </c>
      <c r="E5" s="8">
        <v>5.2</v>
      </c>
      <c r="F5" s="5">
        <f t="shared" si="0"/>
        <v>5.2000000000000005E-2</v>
      </c>
      <c r="G5" s="5">
        <f t="shared" si="1"/>
        <v>5.3333333333333337E-2</v>
      </c>
      <c r="H5" s="9">
        <v>16.033951280191779</v>
      </c>
      <c r="I5" s="9">
        <v>6.085627420929959</v>
      </c>
      <c r="J5" s="9">
        <v>44.432749291643105</v>
      </c>
      <c r="K5" s="16">
        <v>4</v>
      </c>
      <c r="L5" s="16">
        <v>9</v>
      </c>
      <c r="M5" s="16">
        <v>4</v>
      </c>
      <c r="N5" s="11">
        <f t="shared" si="2"/>
        <v>0.6413580512076712</v>
      </c>
      <c r="O5" s="11">
        <f t="shared" si="2"/>
        <v>0.54770646788369637</v>
      </c>
      <c r="P5" s="11">
        <f t="shared" si="2"/>
        <v>1.7773099716657241</v>
      </c>
      <c r="Q5" s="11">
        <f t="shared" si="3"/>
        <v>2.9663744907570919</v>
      </c>
      <c r="R5" s="11">
        <f t="shared" si="4"/>
        <v>21.620940080427296</v>
      </c>
      <c r="S5" s="11">
        <f t="shared" si="5"/>
        <v>18.463834205367245</v>
      </c>
      <c r="T5" s="11">
        <f t="shared" si="6"/>
        <v>59.915225714205455</v>
      </c>
      <c r="U5" s="11">
        <f t="shared" si="7"/>
        <v>100</v>
      </c>
      <c r="V5" s="11">
        <f t="shared" si="8"/>
        <v>1.153116804289456</v>
      </c>
      <c r="W5" s="11">
        <f t="shared" si="9"/>
        <v>0.98473782428625312</v>
      </c>
      <c r="X5" s="11">
        <f t="shared" si="10"/>
        <v>3.1954787047576243</v>
      </c>
    </row>
    <row r="6" spans="1:26" x14ac:dyDescent="0.25">
      <c r="A6" s="1" t="s">
        <v>10</v>
      </c>
      <c r="B6" s="1" t="s">
        <v>0</v>
      </c>
      <c r="C6" s="1" t="s">
        <v>23</v>
      </c>
      <c r="D6" s="15" t="s">
        <v>24</v>
      </c>
      <c r="E6" s="8">
        <v>7.1</v>
      </c>
      <c r="F6" s="5">
        <f t="shared" si="0"/>
        <v>7.0999999999999994E-2</v>
      </c>
      <c r="G6" s="5">
        <f t="shared" si="1"/>
        <v>7.2820512820512814E-2</v>
      </c>
      <c r="H6" s="9">
        <v>9.3167307376719055</v>
      </c>
      <c r="I6" s="9">
        <v>0.36643092930609539</v>
      </c>
      <c r="J6" s="9">
        <v>35.396779867597829</v>
      </c>
      <c r="K6" s="16">
        <v>4</v>
      </c>
      <c r="L6" s="16">
        <v>9</v>
      </c>
      <c r="M6" s="16">
        <v>4</v>
      </c>
      <c r="N6" s="11">
        <f t="shared" si="2"/>
        <v>0.3726692295068762</v>
      </c>
      <c r="O6" s="11">
        <f t="shared" si="2"/>
        <v>3.2978783637548581E-2</v>
      </c>
      <c r="P6" s="11">
        <f t="shared" si="2"/>
        <v>1.4158711947039131</v>
      </c>
      <c r="Q6" s="11">
        <f t="shared" si="3"/>
        <v>1.821519207848338</v>
      </c>
      <c r="R6" s="11">
        <f t="shared" si="4"/>
        <v>20.459253347489547</v>
      </c>
      <c r="S6" s="11">
        <f t="shared" si="5"/>
        <v>1.8105097928945053</v>
      </c>
      <c r="T6" s="11">
        <f t="shared" si="6"/>
        <v>77.730236859615943</v>
      </c>
      <c r="U6" s="11">
        <f t="shared" si="7"/>
        <v>100</v>
      </c>
      <c r="V6" s="11">
        <f t="shared" si="8"/>
        <v>1.4898533206889824</v>
      </c>
      <c r="W6" s="11">
        <f t="shared" si="9"/>
        <v>0.13184225158513832</v>
      </c>
      <c r="X6" s="11">
        <f t="shared" si="10"/>
        <v>5.6603557097771606</v>
      </c>
    </row>
    <row r="7" spans="1:26" x14ac:dyDescent="0.25">
      <c r="A7" s="1" t="s">
        <v>10</v>
      </c>
      <c r="B7" s="1" t="s">
        <v>0</v>
      </c>
      <c r="C7" s="1" t="s">
        <v>17</v>
      </c>
      <c r="D7" s="15" t="s">
        <v>25</v>
      </c>
      <c r="E7" s="8">
        <v>9.1999999999999993</v>
      </c>
      <c r="F7" s="5">
        <f t="shared" si="0"/>
        <v>9.1999999999999998E-2</v>
      </c>
      <c r="G7" s="5">
        <f t="shared" si="1"/>
        <v>9.4358974358974348E-2</v>
      </c>
      <c r="H7" s="9">
        <v>8.0000358545024302</v>
      </c>
      <c r="I7" s="9">
        <v>2.0923619962741449</v>
      </c>
      <c r="J7" s="9">
        <v>38.067598223035752</v>
      </c>
      <c r="K7" s="16">
        <v>4</v>
      </c>
      <c r="L7" s="16">
        <v>9</v>
      </c>
      <c r="M7" s="16">
        <v>4</v>
      </c>
      <c r="N7" s="11">
        <f t="shared" si="2"/>
        <v>0.32000143418009719</v>
      </c>
      <c r="O7" s="11">
        <f t="shared" si="2"/>
        <v>0.18831257966467305</v>
      </c>
      <c r="P7" s="11">
        <f t="shared" si="2"/>
        <v>1.5227039289214301</v>
      </c>
      <c r="Q7" s="11">
        <f t="shared" si="3"/>
        <v>2.0310179427662005</v>
      </c>
      <c r="R7" s="11">
        <f t="shared" si="4"/>
        <v>15.755716748827068</v>
      </c>
      <c r="S7" s="11">
        <f t="shared" si="5"/>
        <v>9.2718323998750876</v>
      </c>
      <c r="T7" s="11">
        <f t="shared" si="6"/>
        <v>74.972450851297836</v>
      </c>
      <c r="U7" s="11">
        <f t="shared" si="7"/>
        <v>100</v>
      </c>
      <c r="V7" s="11">
        <f t="shared" si="8"/>
        <v>1.4866932727098359</v>
      </c>
      <c r="W7" s="11">
        <f t="shared" si="9"/>
        <v>0.87488059568052101</v>
      </c>
      <c r="X7" s="11">
        <f t="shared" si="10"/>
        <v>7.0743235675070775</v>
      </c>
    </row>
    <row r="8" spans="1:26" x14ac:dyDescent="0.25">
      <c r="A8" s="1" t="s">
        <v>10</v>
      </c>
      <c r="B8" s="1" t="s">
        <v>0</v>
      </c>
      <c r="C8" s="1" t="s">
        <v>18</v>
      </c>
      <c r="D8" s="15" t="s">
        <v>26</v>
      </c>
      <c r="E8" s="8">
        <v>3.4</v>
      </c>
      <c r="F8" s="5">
        <f t="shared" si="0"/>
        <v>3.4000000000000002E-2</v>
      </c>
      <c r="G8" s="5">
        <f t="shared" si="1"/>
        <v>3.487179487179487E-2</v>
      </c>
      <c r="H8" s="9">
        <v>10.06503790968344</v>
      </c>
      <c r="I8" s="9">
        <v>2.3097800356895739</v>
      </c>
      <c r="J8" s="9">
        <v>43.501537059338162</v>
      </c>
      <c r="K8" s="16">
        <v>4</v>
      </c>
      <c r="L8" s="16">
        <v>9</v>
      </c>
      <c r="M8" s="16">
        <v>4</v>
      </c>
      <c r="N8" s="11">
        <f t="shared" si="2"/>
        <v>0.4026015163873376</v>
      </c>
      <c r="O8" s="11">
        <f t="shared" si="2"/>
        <v>0.20788020321206166</v>
      </c>
      <c r="P8" s="11">
        <f t="shared" si="2"/>
        <v>1.7400614823735265</v>
      </c>
      <c r="Q8" s="11">
        <f t="shared" si="3"/>
        <v>2.3505432019729255</v>
      </c>
      <c r="R8" s="11">
        <f t="shared" si="4"/>
        <v>17.128020282691018</v>
      </c>
      <c r="S8" s="11">
        <f t="shared" si="5"/>
        <v>8.8439218235843384</v>
      </c>
      <c r="T8" s="11">
        <f t="shared" si="6"/>
        <v>74.02805789372465</v>
      </c>
      <c r="U8" s="11">
        <f t="shared" si="7"/>
        <v>100</v>
      </c>
      <c r="V8" s="11">
        <f t="shared" si="8"/>
        <v>0.59728480985794319</v>
      </c>
      <c r="W8" s="11">
        <f t="shared" si="9"/>
        <v>0.30840342769422308</v>
      </c>
      <c r="X8" s="11">
        <f t="shared" si="10"/>
        <v>2.5814912496273208</v>
      </c>
    </row>
    <row r="9" spans="1:26" x14ac:dyDescent="0.25">
      <c r="A9" s="1" t="s">
        <v>10</v>
      </c>
      <c r="B9" s="1" t="s">
        <v>0</v>
      </c>
      <c r="C9" s="1" t="s">
        <v>52</v>
      </c>
      <c r="D9" s="15" t="s">
        <v>56</v>
      </c>
      <c r="E9" s="8">
        <v>9.5</v>
      </c>
      <c r="F9" s="5">
        <f t="shared" si="0"/>
        <v>9.5000000000000001E-2</v>
      </c>
      <c r="G9" s="5">
        <f t="shared" si="1"/>
        <v>9.7435897435897437E-2</v>
      </c>
      <c r="H9" s="9">
        <v>11.594256777710079</v>
      </c>
      <c r="I9" s="9">
        <v>8.9039084512122937</v>
      </c>
      <c r="J9" s="9">
        <v>52.009589013681151</v>
      </c>
      <c r="K9" s="16">
        <v>4</v>
      </c>
      <c r="L9" s="16">
        <v>9</v>
      </c>
      <c r="M9" s="16">
        <v>4</v>
      </c>
      <c r="N9" s="11">
        <f t="shared" si="2"/>
        <v>0.46377027110840319</v>
      </c>
      <c r="O9" s="11">
        <f t="shared" si="2"/>
        <v>0.8013517606091064</v>
      </c>
      <c r="P9" s="11">
        <f t="shared" si="2"/>
        <v>2.0803835605472458</v>
      </c>
      <c r="Q9" s="11">
        <f t="shared" si="3"/>
        <v>3.3455055922647556</v>
      </c>
      <c r="R9" s="11">
        <f t="shared" si="4"/>
        <v>13.862486799624559</v>
      </c>
      <c r="S9" s="11">
        <f t="shared" si="5"/>
        <v>23.953083876527838</v>
      </c>
      <c r="T9" s="11">
        <f t="shared" si="6"/>
        <v>62.184429323847588</v>
      </c>
      <c r="U9" s="11">
        <f t="shared" si="7"/>
        <v>99.999999999999986</v>
      </c>
      <c r="V9" s="11">
        <f t="shared" si="8"/>
        <v>1.3507038420147006</v>
      </c>
      <c r="W9" s="11">
        <f t="shared" si="9"/>
        <v>2.3338902238668151</v>
      </c>
      <c r="X9" s="11">
        <f t="shared" si="10"/>
        <v>6.0589956777082268</v>
      </c>
    </row>
    <row r="10" spans="1:26" x14ac:dyDescent="0.25">
      <c r="A10" s="1" t="s">
        <v>10</v>
      </c>
      <c r="B10" s="1" t="s">
        <v>0</v>
      </c>
      <c r="C10" s="1" t="s">
        <v>51</v>
      </c>
      <c r="D10" s="15" t="s">
        <v>57</v>
      </c>
      <c r="E10" s="8">
        <v>9.8000000000000007</v>
      </c>
      <c r="F10" s="5">
        <f t="shared" si="0"/>
        <v>9.8000000000000004E-2</v>
      </c>
      <c r="G10" s="5">
        <f t="shared" si="1"/>
        <v>0.10051282051282052</v>
      </c>
      <c r="H10" s="9">
        <v>7.0246276706291511</v>
      </c>
      <c r="I10" s="9">
        <v>0.17818530427359525</v>
      </c>
      <c r="J10" s="9">
        <v>34.08229603209039</v>
      </c>
      <c r="K10" s="16">
        <v>4</v>
      </c>
      <c r="L10" s="16">
        <v>9</v>
      </c>
      <c r="M10" s="16">
        <v>4</v>
      </c>
      <c r="N10" s="11">
        <f t="shared" si="2"/>
        <v>0.28098510682516603</v>
      </c>
      <c r="O10" s="11">
        <f t="shared" si="2"/>
        <v>1.6036677384623572E-2</v>
      </c>
      <c r="P10" s="11">
        <f t="shared" si="2"/>
        <v>1.3632918412836157</v>
      </c>
      <c r="Q10" s="11">
        <f t="shared" si="3"/>
        <v>1.6603136254934052</v>
      </c>
      <c r="R10" s="11">
        <f t="shared" si="4"/>
        <v>16.923616268080917</v>
      </c>
      <c r="S10" s="11">
        <f t="shared" si="5"/>
        <v>0.96588241753770221</v>
      </c>
      <c r="T10" s="11">
        <f t="shared" si="6"/>
        <v>82.110501314381381</v>
      </c>
      <c r="U10" s="11">
        <f t="shared" si="7"/>
        <v>100</v>
      </c>
      <c r="V10" s="11">
        <f t="shared" si="8"/>
        <v>1.7010404043814666</v>
      </c>
      <c r="W10" s="11">
        <f t="shared" si="9"/>
        <v>9.7083566070456234E-2</v>
      </c>
      <c r="X10" s="11">
        <f t="shared" si="10"/>
        <v>8.2531580808301293</v>
      </c>
    </row>
    <row r="11" spans="1:26" x14ac:dyDescent="0.25">
      <c r="A11" s="1" t="s">
        <v>10</v>
      </c>
      <c r="B11" s="1" t="s">
        <v>0</v>
      </c>
      <c r="C11" s="1" t="s">
        <v>53</v>
      </c>
      <c r="D11" s="15" t="s">
        <v>58</v>
      </c>
      <c r="E11" s="8">
        <v>13.2</v>
      </c>
      <c r="F11" s="5">
        <f t="shared" si="0"/>
        <v>0.13200000000000001</v>
      </c>
      <c r="G11" s="5">
        <f t="shared" si="1"/>
        <v>0.13538461538461538</v>
      </c>
      <c r="H11" s="9">
        <v>3.6891692713694808</v>
      </c>
      <c r="I11" s="9">
        <v>0.11779868490187879</v>
      </c>
      <c r="J11" s="9">
        <v>31.777377320739618</v>
      </c>
      <c r="K11" s="16">
        <v>4</v>
      </c>
      <c r="L11" s="16">
        <v>9</v>
      </c>
      <c r="M11" s="16">
        <v>4</v>
      </c>
      <c r="N11" s="11">
        <f t="shared" si="2"/>
        <v>0.14756677085477923</v>
      </c>
      <c r="O11" s="11">
        <f t="shared" si="2"/>
        <v>1.0601881641169092E-2</v>
      </c>
      <c r="P11" s="11">
        <f t="shared" si="2"/>
        <v>1.2710950928295848</v>
      </c>
      <c r="Q11" s="11">
        <f t="shared" si="3"/>
        <v>1.429263745325533</v>
      </c>
      <c r="R11" s="11">
        <f t="shared" si="4"/>
        <v>10.32467040022547</v>
      </c>
      <c r="S11" s="11">
        <f t="shared" si="5"/>
        <v>0.7417722359391673</v>
      </c>
      <c r="T11" s="11">
        <f t="shared" si="6"/>
        <v>88.933557363835376</v>
      </c>
      <c r="U11" s="11">
        <f t="shared" si="7"/>
        <v>100.00000000000001</v>
      </c>
      <c r="V11" s="11">
        <f t="shared" si="8"/>
        <v>1.3978015311074481</v>
      </c>
      <c r="W11" s="11">
        <f t="shared" si="9"/>
        <v>0.10042454886561034</v>
      </c>
      <c r="X11" s="11">
        <f t="shared" si="10"/>
        <v>12.040235458488482</v>
      </c>
    </row>
    <row r="12" spans="1:26" x14ac:dyDescent="0.25">
      <c r="A12" s="1" t="s">
        <v>10</v>
      </c>
      <c r="B12" s="1" t="s">
        <v>0</v>
      </c>
      <c r="C12" s="1" t="s">
        <v>54</v>
      </c>
      <c r="D12" s="15" t="s">
        <v>59</v>
      </c>
      <c r="E12" s="8">
        <v>10.199999999999999</v>
      </c>
      <c r="F12" s="5">
        <f t="shared" si="0"/>
        <v>0.10199999999999999</v>
      </c>
      <c r="G12" s="5">
        <f t="shared" si="1"/>
        <v>0.10461538461538461</v>
      </c>
      <c r="H12" s="9">
        <v>8.0493074792243782</v>
      </c>
      <c r="I12" s="9">
        <v>2.817556119938307</v>
      </c>
      <c r="J12" s="9">
        <v>75.053136400837303</v>
      </c>
      <c r="K12" s="16">
        <v>4</v>
      </c>
      <c r="L12" s="16">
        <v>9</v>
      </c>
      <c r="M12" s="16">
        <v>4</v>
      </c>
      <c r="N12" s="11">
        <f t="shared" si="2"/>
        <v>0.32197229916897513</v>
      </c>
      <c r="O12" s="11">
        <f t="shared" si="2"/>
        <v>0.25358005079444762</v>
      </c>
      <c r="P12" s="11">
        <f t="shared" si="2"/>
        <v>3.0021254560334922</v>
      </c>
      <c r="Q12" s="11">
        <f t="shared" si="3"/>
        <v>3.577677805996915</v>
      </c>
      <c r="R12" s="11">
        <f t="shared" si="4"/>
        <v>8.9994772203713858</v>
      </c>
      <c r="S12" s="11">
        <f t="shared" si="5"/>
        <v>7.0878392226766742</v>
      </c>
      <c r="T12" s="11">
        <f t="shared" si="6"/>
        <v>83.912683556951933</v>
      </c>
      <c r="U12" s="11">
        <f t="shared" si="7"/>
        <v>100</v>
      </c>
      <c r="V12" s="11">
        <f t="shared" si="8"/>
        <v>0.94148377074654488</v>
      </c>
      <c r="W12" s="11">
        <f t="shared" si="9"/>
        <v>0.74149702637232895</v>
      </c>
      <c r="X12" s="11">
        <f t="shared" si="10"/>
        <v>8.7785576644195871</v>
      </c>
    </row>
    <row r="13" spans="1:26" x14ac:dyDescent="0.25">
      <c r="A13" s="1" t="s">
        <v>10</v>
      </c>
      <c r="B13" s="1" t="s">
        <v>0</v>
      </c>
      <c r="C13" s="1" t="s">
        <v>4</v>
      </c>
      <c r="D13" s="15" t="s">
        <v>4</v>
      </c>
      <c r="E13" s="8">
        <v>2.5</v>
      </c>
      <c r="F13" s="5">
        <f t="shared" si="0"/>
        <v>2.5000000000000001E-2</v>
      </c>
      <c r="G13" s="5">
        <f>SUM(G2:G12)</f>
        <v>0.99999999999999978</v>
      </c>
      <c r="H13" s="16" t="s">
        <v>30</v>
      </c>
      <c r="I13" s="16" t="s">
        <v>30</v>
      </c>
      <c r="J13" s="16" t="s">
        <v>30</v>
      </c>
      <c r="K13" s="16" t="s">
        <v>30</v>
      </c>
      <c r="L13" s="16" t="s">
        <v>30</v>
      </c>
      <c r="M13" s="16" t="s">
        <v>30</v>
      </c>
      <c r="N13" s="16" t="s">
        <v>30</v>
      </c>
      <c r="O13" s="16" t="s">
        <v>30</v>
      </c>
      <c r="P13" s="16" t="s">
        <v>30</v>
      </c>
      <c r="Q13" s="16" t="s">
        <v>30</v>
      </c>
      <c r="R13" s="16" t="s">
        <v>30</v>
      </c>
      <c r="S13" s="16" t="s">
        <v>30</v>
      </c>
      <c r="T13" s="16" t="s">
        <v>30</v>
      </c>
      <c r="U13" s="16" t="s">
        <v>30</v>
      </c>
      <c r="V13" s="10">
        <f>SUM(V2:V12)</f>
        <v>16.667806934610109</v>
      </c>
      <c r="W13" s="10">
        <f t="shared" ref="W13:X13" si="11">SUM(W2:W12)</f>
        <v>8.1857108582986697</v>
      </c>
      <c r="X13" s="10">
        <f t="shared" si="11"/>
        <v>75.146482207091196</v>
      </c>
      <c r="Y13" s="6">
        <f>SUM(V13:X13)</f>
        <v>99.999999999999972</v>
      </c>
      <c r="Z13" s="1" t="s">
        <v>77</v>
      </c>
    </row>
    <row r="14" spans="1:26" x14ac:dyDescent="0.25">
      <c r="D14" s="1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6" x14ac:dyDescent="0.25">
      <c r="A15" s="1" t="s">
        <v>10</v>
      </c>
      <c r="B15" s="1" t="s">
        <v>7</v>
      </c>
      <c r="C15" s="1" t="s">
        <v>15</v>
      </c>
      <c r="D15" s="15" t="s">
        <v>11</v>
      </c>
      <c r="E15" s="16">
        <v>3.3</v>
      </c>
      <c r="F15" s="16">
        <f>E15/100</f>
        <v>3.3000000000000002E-2</v>
      </c>
      <c r="G15" s="2">
        <f>E15/(100-$E$24)</f>
        <v>3.4883720930232558E-2</v>
      </c>
      <c r="H15" s="4">
        <v>11.635947637153857</v>
      </c>
      <c r="I15" s="4">
        <v>2.7642367342868344</v>
      </c>
      <c r="J15" s="4">
        <v>48.287776422972414</v>
      </c>
      <c r="K15" s="16">
        <v>4</v>
      </c>
      <c r="L15" s="16">
        <v>9</v>
      </c>
      <c r="M15" s="16">
        <v>4</v>
      </c>
      <c r="N15" s="3">
        <f>(H15/100)*K15</f>
        <v>0.46543790548615427</v>
      </c>
      <c r="O15" s="3">
        <f>(I15/100)*L15</f>
        <v>0.24878130608581508</v>
      </c>
      <c r="P15" s="3">
        <f>(J15/100)*M15</f>
        <v>1.9315110569188965</v>
      </c>
      <c r="Q15" s="3">
        <f>SUM(N15:P15)</f>
        <v>2.6457302684908659</v>
      </c>
      <c r="R15" s="4">
        <f>N15/Q15*100</f>
        <v>17.592039182121226</v>
      </c>
      <c r="S15" s="4">
        <f>O15/Q15*100</f>
        <v>9.4031243112216742</v>
      </c>
      <c r="T15" s="4">
        <f>P15/Q15*100</f>
        <v>73.004836506657099</v>
      </c>
      <c r="U15" s="16">
        <f>SUM(R15:T15)</f>
        <v>100</v>
      </c>
      <c r="V15" s="4">
        <f>G15*R15</f>
        <v>0.61367578542283352</v>
      </c>
      <c r="W15" s="4">
        <f>G15*S15</f>
        <v>0.32801596434494212</v>
      </c>
      <c r="X15" s="4">
        <f>G15*T15</f>
        <v>2.5466803432554803</v>
      </c>
    </row>
    <row r="16" spans="1:26" x14ac:dyDescent="0.25">
      <c r="A16" s="1" t="s">
        <v>10</v>
      </c>
      <c r="B16" s="1" t="s">
        <v>7</v>
      </c>
      <c r="C16" s="1" t="s">
        <v>16</v>
      </c>
      <c r="D16" s="15" t="s">
        <v>12</v>
      </c>
      <c r="E16" s="16">
        <v>21.5</v>
      </c>
      <c r="F16" s="16">
        <f t="shared" ref="F16:F24" si="12">E16/100</f>
        <v>0.215</v>
      </c>
      <c r="G16" s="2">
        <f t="shared" ref="G16:G23" si="13">E16/(100-$E$24)</f>
        <v>0.22727272727272729</v>
      </c>
      <c r="H16" s="4">
        <v>9.652605678660807</v>
      </c>
      <c r="I16" s="4">
        <v>3.1472294308777911</v>
      </c>
      <c r="J16" s="4">
        <v>29.933737502973305</v>
      </c>
      <c r="K16" s="16">
        <v>4</v>
      </c>
      <c r="L16" s="16">
        <v>9</v>
      </c>
      <c r="M16" s="16">
        <v>4</v>
      </c>
      <c r="N16" s="3">
        <f t="shared" ref="N16:P23" si="14">(H16/100)*K16</f>
        <v>0.38610422714643228</v>
      </c>
      <c r="O16" s="3">
        <f t="shared" si="14"/>
        <v>0.28325064877900119</v>
      </c>
      <c r="P16" s="3">
        <f t="shared" si="14"/>
        <v>1.1973495001189323</v>
      </c>
      <c r="Q16" s="3">
        <f t="shared" ref="Q16:Q23" si="15">SUM(N16:P16)</f>
        <v>1.8667043760443658</v>
      </c>
      <c r="R16" s="4">
        <f t="shared" ref="R16:R23" si="16">N16/Q16*100</f>
        <v>20.683737184170813</v>
      </c>
      <c r="S16" s="4">
        <f t="shared" ref="S16:S23" si="17">O16/Q16*100</f>
        <v>15.173835365363134</v>
      </c>
      <c r="T16" s="4">
        <f t="shared" ref="T16:T23" si="18">P16/Q16*100</f>
        <v>64.142427450466045</v>
      </c>
      <c r="U16" s="16">
        <f t="shared" ref="U16:U23" si="19">SUM(R16:T16)</f>
        <v>100</v>
      </c>
      <c r="V16" s="4">
        <f t="shared" ref="V16:V23" si="20">G16*R16</f>
        <v>4.7008493600388217</v>
      </c>
      <c r="W16" s="4">
        <f t="shared" ref="W16:W23" si="21">G16*S16</f>
        <v>3.4485989466734397</v>
      </c>
      <c r="X16" s="4">
        <f t="shared" ref="X16:X23" si="22">G16*T16</f>
        <v>14.577824420560466</v>
      </c>
    </row>
    <row r="17" spans="1:25" x14ac:dyDescent="0.25">
      <c r="A17" s="1" t="s">
        <v>10</v>
      </c>
      <c r="B17" s="1" t="s">
        <v>7</v>
      </c>
      <c r="C17" s="1" t="s">
        <v>21</v>
      </c>
      <c r="D17" s="15" t="s">
        <v>22</v>
      </c>
      <c r="E17" s="16">
        <v>7.2</v>
      </c>
      <c r="F17" s="16">
        <f t="shared" si="12"/>
        <v>7.2000000000000008E-2</v>
      </c>
      <c r="G17" s="2">
        <f t="shared" si="13"/>
        <v>7.6109936575052856E-2</v>
      </c>
      <c r="H17" s="4">
        <v>10.58493299842773</v>
      </c>
      <c r="I17" s="4">
        <v>0.15247973670515144</v>
      </c>
      <c r="J17" s="4">
        <v>38.194533103675042</v>
      </c>
      <c r="K17" s="16">
        <v>4</v>
      </c>
      <c r="L17" s="16">
        <v>9</v>
      </c>
      <c r="M17" s="16">
        <v>4</v>
      </c>
      <c r="N17" s="3">
        <f t="shared" si="14"/>
        <v>0.42339731993710922</v>
      </c>
      <c r="O17" s="3">
        <f t="shared" si="14"/>
        <v>1.3723176303463629E-2</v>
      </c>
      <c r="P17" s="3">
        <f t="shared" si="14"/>
        <v>1.5277813241470017</v>
      </c>
      <c r="Q17" s="3">
        <f t="shared" si="15"/>
        <v>1.9649018203875745</v>
      </c>
      <c r="R17" s="4">
        <f t="shared" si="16"/>
        <v>21.548014030217274</v>
      </c>
      <c r="S17" s="4">
        <f t="shared" si="17"/>
        <v>0.69841536920947778</v>
      </c>
      <c r="T17" s="4">
        <f t="shared" si="18"/>
        <v>77.753570600573255</v>
      </c>
      <c r="U17" s="16">
        <f t="shared" si="19"/>
        <v>100</v>
      </c>
      <c r="V17" s="4">
        <f t="shared" si="20"/>
        <v>1.6400179811581859</v>
      </c>
      <c r="W17" s="4">
        <f t="shared" si="21"/>
        <v>5.3156349453575474E-2</v>
      </c>
      <c r="X17" s="4">
        <f t="shared" si="22"/>
        <v>5.9178193268935244</v>
      </c>
    </row>
    <row r="18" spans="1:25" x14ac:dyDescent="0.25">
      <c r="A18" s="1" t="s">
        <v>10</v>
      </c>
      <c r="B18" s="1" t="s">
        <v>7</v>
      </c>
      <c r="C18" s="1" t="s">
        <v>1</v>
      </c>
      <c r="D18" s="15" t="s">
        <v>1</v>
      </c>
      <c r="E18" s="16">
        <v>7.9</v>
      </c>
      <c r="F18" s="16">
        <f t="shared" si="12"/>
        <v>7.9000000000000001E-2</v>
      </c>
      <c r="G18" s="2">
        <f t="shared" si="13"/>
        <v>8.3509513742071884E-2</v>
      </c>
      <c r="H18" s="4">
        <v>7.6260057593952757</v>
      </c>
      <c r="I18" s="4">
        <v>3.3200384290080547</v>
      </c>
      <c r="J18" s="4">
        <v>44.960453985361568</v>
      </c>
      <c r="K18" s="16">
        <v>4</v>
      </c>
      <c r="L18" s="16">
        <v>9</v>
      </c>
      <c r="M18" s="16">
        <v>4</v>
      </c>
      <c r="N18" s="3">
        <f t="shared" si="14"/>
        <v>0.30504023037581102</v>
      </c>
      <c r="O18" s="3">
        <f t="shared" si="14"/>
        <v>0.29880345861072494</v>
      </c>
      <c r="P18" s="3">
        <f t="shared" si="14"/>
        <v>1.7984181594144628</v>
      </c>
      <c r="Q18" s="3">
        <f t="shared" si="15"/>
        <v>2.4022618484009985</v>
      </c>
      <c r="R18" s="4">
        <f t="shared" si="16"/>
        <v>12.698042496027353</v>
      </c>
      <c r="S18" s="4">
        <f t="shared" si="17"/>
        <v>12.438421682033351</v>
      </c>
      <c r="T18" s="4">
        <f t="shared" si="18"/>
        <v>74.863535821939308</v>
      </c>
      <c r="U18" s="16">
        <f t="shared" si="19"/>
        <v>100.00000000000001</v>
      </c>
      <c r="V18" s="4">
        <f t="shared" si="20"/>
        <v>1.060407354319409</v>
      </c>
      <c r="W18" s="4">
        <f t="shared" si="21"/>
        <v>1.0387265463854489</v>
      </c>
      <c r="X18" s="4">
        <f t="shared" si="22"/>
        <v>6.2518174735023315</v>
      </c>
    </row>
    <row r="19" spans="1:25" x14ac:dyDescent="0.25">
      <c r="A19" s="1" t="s">
        <v>10</v>
      </c>
      <c r="B19" s="1" t="s">
        <v>7</v>
      </c>
      <c r="C19" s="1" t="s">
        <v>23</v>
      </c>
      <c r="D19" s="15" t="s">
        <v>24</v>
      </c>
      <c r="E19" s="16">
        <v>8.6</v>
      </c>
      <c r="F19" s="16">
        <f t="shared" si="12"/>
        <v>8.5999999999999993E-2</v>
      </c>
      <c r="G19" s="2">
        <f t="shared" si="13"/>
        <v>9.0909090909090912E-2</v>
      </c>
      <c r="H19" s="4">
        <v>14.174015241780404</v>
      </c>
      <c r="I19" s="4">
        <v>3.4148867033321757</v>
      </c>
      <c r="J19" s="4">
        <v>22.830382424523378</v>
      </c>
      <c r="K19" s="16">
        <v>4</v>
      </c>
      <c r="L19" s="16">
        <v>9</v>
      </c>
      <c r="M19" s="16">
        <v>4</v>
      </c>
      <c r="N19" s="3">
        <f t="shared" si="14"/>
        <v>0.5669606096712162</v>
      </c>
      <c r="O19" s="3">
        <f t="shared" si="14"/>
        <v>0.3073398032998958</v>
      </c>
      <c r="P19" s="3">
        <f t="shared" si="14"/>
        <v>0.91321529698093518</v>
      </c>
      <c r="Q19" s="3">
        <f t="shared" si="15"/>
        <v>1.7875157099520473</v>
      </c>
      <c r="R19" s="4">
        <f t="shared" si="16"/>
        <v>31.717797304641632</v>
      </c>
      <c r="S19" s="4">
        <f t="shared" si="17"/>
        <v>17.193684038063122</v>
      </c>
      <c r="T19" s="4">
        <f t="shared" si="18"/>
        <v>51.088518657295246</v>
      </c>
      <c r="U19" s="16">
        <f t="shared" si="19"/>
        <v>100</v>
      </c>
      <c r="V19" s="4">
        <f t="shared" si="20"/>
        <v>2.8834361186037847</v>
      </c>
      <c r="W19" s="4">
        <f t="shared" si="21"/>
        <v>1.5630621852784656</v>
      </c>
      <c r="X19" s="4">
        <f t="shared" si="22"/>
        <v>4.6444107870268407</v>
      </c>
    </row>
    <row r="20" spans="1:25" x14ac:dyDescent="0.25">
      <c r="A20" s="1" t="s">
        <v>10</v>
      </c>
      <c r="B20" s="1" t="s">
        <v>7</v>
      </c>
      <c r="C20" s="1" t="s">
        <v>17</v>
      </c>
      <c r="D20" s="15" t="s">
        <v>25</v>
      </c>
      <c r="E20" s="16">
        <v>15.9</v>
      </c>
      <c r="F20" s="16">
        <f t="shared" si="12"/>
        <v>0.159</v>
      </c>
      <c r="G20" s="2">
        <f t="shared" si="13"/>
        <v>0.16807610993657507</v>
      </c>
      <c r="H20" s="4">
        <v>11.107942597683007</v>
      </c>
      <c r="I20" s="4">
        <v>1.987113369082975</v>
      </c>
      <c r="J20" s="4">
        <v>34.817726906717652</v>
      </c>
      <c r="K20" s="16">
        <v>4</v>
      </c>
      <c r="L20" s="16">
        <v>9</v>
      </c>
      <c r="M20" s="16">
        <v>4</v>
      </c>
      <c r="N20" s="3">
        <f t="shared" si="14"/>
        <v>0.44431770390732028</v>
      </c>
      <c r="O20" s="3">
        <f t="shared" si="14"/>
        <v>0.17884020321746774</v>
      </c>
      <c r="P20" s="3">
        <f t="shared" si="14"/>
        <v>1.392709076268706</v>
      </c>
      <c r="Q20" s="3">
        <f t="shared" si="15"/>
        <v>2.0158669833934941</v>
      </c>
      <c r="R20" s="4">
        <f t="shared" si="16"/>
        <v>22.041022923018435</v>
      </c>
      <c r="S20" s="4">
        <f t="shared" si="17"/>
        <v>8.871627180301827</v>
      </c>
      <c r="T20" s="4">
        <f t="shared" si="18"/>
        <v>69.087349896679726</v>
      </c>
      <c r="U20" s="16">
        <f t="shared" si="19"/>
        <v>99.999999999999986</v>
      </c>
      <c r="V20" s="4">
        <f t="shared" si="20"/>
        <v>3.7045693919238176</v>
      </c>
      <c r="W20" s="4">
        <f t="shared" si="21"/>
        <v>1.4911085852727173</v>
      </c>
      <c r="X20" s="4">
        <f t="shared" si="22"/>
        <v>11.61193301646097</v>
      </c>
    </row>
    <row r="21" spans="1:25" x14ac:dyDescent="0.25">
      <c r="A21" s="1" t="s">
        <v>10</v>
      </c>
      <c r="B21" s="1" t="s">
        <v>7</v>
      </c>
      <c r="C21" s="1" t="s">
        <v>18</v>
      </c>
      <c r="D21" s="15" t="s">
        <v>26</v>
      </c>
      <c r="E21" s="16">
        <v>7.8</v>
      </c>
      <c r="F21" s="16">
        <f t="shared" si="12"/>
        <v>7.8E-2</v>
      </c>
      <c r="G21" s="2">
        <f t="shared" si="13"/>
        <v>8.2452431289640596E-2</v>
      </c>
      <c r="H21" s="4">
        <v>11.398803072587853</v>
      </c>
      <c r="I21" s="4">
        <v>1.717557323214113</v>
      </c>
      <c r="J21" s="4">
        <v>48.214631333327503</v>
      </c>
      <c r="K21" s="16">
        <v>4</v>
      </c>
      <c r="L21" s="16">
        <v>9</v>
      </c>
      <c r="M21" s="16">
        <v>4</v>
      </c>
      <c r="N21" s="3">
        <f t="shared" si="14"/>
        <v>0.45595212290351411</v>
      </c>
      <c r="O21" s="3">
        <f t="shared" si="14"/>
        <v>0.15458015908927017</v>
      </c>
      <c r="P21" s="3">
        <f t="shared" si="14"/>
        <v>1.9285852533331</v>
      </c>
      <c r="Q21" s="3">
        <f t="shared" si="15"/>
        <v>2.5391175353258841</v>
      </c>
      <c r="R21" s="4">
        <f t="shared" si="16"/>
        <v>17.957109765893321</v>
      </c>
      <c r="S21" s="4">
        <f t="shared" si="17"/>
        <v>6.0879481527990986</v>
      </c>
      <c r="T21" s="4">
        <f t="shared" si="18"/>
        <v>75.954942081307593</v>
      </c>
      <c r="U21" s="16">
        <f t="shared" si="19"/>
        <v>100.00000000000001</v>
      </c>
      <c r="V21" s="4">
        <f t="shared" si="20"/>
        <v>1.4806073591328532</v>
      </c>
      <c r="W21" s="4">
        <f t="shared" si="21"/>
        <v>0.50196612676356211</v>
      </c>
      <c r="X21" s="4">
        <f t="shared" si="22"/>
        <v>6.2626696430676452</v>
      </c>
    </row>
    <row r="22" spans="1:25" x14ac:dyDescent="0.25">
      <c r="A22" s="1" t="s">
        <v>10</v>
      </c>
      <c r="B22" s="1" t="s">
        <v>7</v>
      </c>
      <c r="C22" s="1" t="s">
        <v>19</v>
      </c>
      <c r="D22" s="15" t="s">
        <v>27</v>
      </c>
      <c r="E22" s="16">
        <v>13</v>
      </c>
      <c r="F22" s="16">
        <f t="shared" si="12"/>
        <v>0.13</v>
      </c>
      <c r="G22" s="2">
        <f t="shared" si="13"/>
        <v>0.13742071881606766</v>
      </c>
      <c r="H22" s="4">
        <v>7.8224778240337161</v>
      </c>
      <c r="I22" s="4">
        <v>2.8514314306867523</v>
      </c>
      <c r="J22" s="4">
        <v>56.776090745279532</v>
      </c>
      <c r="K22" s="16">
        <v>4</v>
      </c>
      <c r="L22" s="16">
        <v>9</v>
      </c>
      <c r="M22" s="16">
        <v>4</v>
      </c>
      <c r="N22" s="3">
        <f t="shared" si="14"/>
        <v>0.31289911296134865</v>
      </c>
      <c r="O22" s="3">
        <f t="shared" si="14"/>
        <v>0.2566288287618077</v>
      </c>
      <c r="P22" s="3">
        <f t="shared" si="14"/>
        <v>2.2710436298111811</v>
      </c>
      <c r="Q22" s="3">
        <f t="shared" si="15"/>
        <v>2.8405715715343374</v>
      </c>
      <c r="R22" s="4">
        <f t="shared" si="16"/>
        <v>11.015357475831383</v>
      </c>
      <c r="S22" s="4">
        <f t="shared" si="17"/>
        <v>9.0344081217143692</v>
      </c>
      <c r="T22" s="4">
        <f t="shared" si="18"/>
        <v>79.950234402454242</v>
      </c>
      <c r="U22" s="16">
        <f t="shared" si="19"/>
        <v>100</v>
      </c>
      <c r="V22" s="4">
        <f t="shared" si="20"/>
        <v>1.5137383423446933</v>
      </c>
      <c r="W22" s="4">
        <f t="shared" si="21"/>
        <v>1.2415148581637083</v>
      </c>
      <c r="X22" s="4">
        <f t="shared" si="22"/>
        <v>10.986818681098363</v>
      </c>
    </row>
    <row r="23" spans="1:25" x14ac:dyDescent="0.25">
      <c r="A23" s="1" t="s">
        <v>10</v>
      </c>
      <c r="B23" s="1" t="s">
        <v>7</v>
      </c>
      <c r="C23" s="1" t="s">
        <v>29</v>
      </c>
      <c r="D23" s="15" t="s">
        <v>28</v>
      </c>
      <c r="E23" s="16">
        <v>9.4</v>
      </c>
      <c r="F23" s="16">
        <f t="shared" si="12"/>
        <v>9.4E-2</v>
      </c>
      <c r="G23" s="2">
        <f t="shared" si="13"/>
        <v>9.9365750528541241E-2</v>
      </c>
      <c r="H23" s="4">
        <v>7.3795619216121517</v>
      </c>
      <c r="I23" s="4">
        <v>3.085686953856595</v>
      </c>
      <c r="J23" s="4">
        <v>38.260998535869604</v>
      </c>
      <c r="K23" s="16">
        <v>4</v>
      </c>
      <c r="L23" s="16">
        <v>9</v>
      </c>
      <c r="M23" s="16">
        <v>4</v>
      </c>
      <c r="N23" s="3">
        <f t="shared" si="14"/>
        <v>0.29518247686448607</v>
      </c>
      <c r="O23" s="3">
        <f t="shared" si="14"/>
        <v>0.27771182584709353</v>
      </c>
      <c r="P23" s="3">
        <f t="shared" si="14"/>
        <v>1.5304399414347842</v>
      </c>
      <c r="Q23" s="3">
        <f t="shared" si="15"/>
        <v>2.1033342441463638</v>
      </c>
      <c r="R23" s="4">
        <f t="shared" si="16"/>
        <v>14.034026103363594</v>
      </c>
      <c r="S23" s="4">
        <f t="shared" si="17"/>
        <v>13.203409140509791</v>
      </c>
      <c r="T23" s="4">
        <f t="shared" si="18"/>
        <v>72.762564756126608</v>
      </c>
      <c r="U23" s="16">
        <f t="shared" si="19"/>
        <v>100</v>
      </c>
      <c r="V23" s="4">
        <f t="shared" si="20"/>
        <v>1.3945015366978626</v>
      </c>
      <c r="W23" s="4">
        <f t="shared" si="21"/>
        <v>1.311966658782157</v>
      </c>
      <c r="X23" s="4">
        <f t="shared" si="22"/>
        <v>7.2301068573741034</v>
      </c>
    </row>
    <row r="24" spans="1:25" x14ac:dyDescent="0.25">
      <c r="A24" s="1" t="s">
        <v>10</v>
      </c>
      <c r="B24" s="1" t="s">
        <v>7</v>
      </c>
      <c r="C24" s="1" t="s">
        <v>4</v>
      </c>
      <c r="D24" s="15" t="s">
        <v>4</v>
      </c>
      <c r="E24" s="16">
        <v>5.4</v>
      </c>
      <c r="F24" s="16">
        <f t="shared" si="12"/>
        <v>5.4000000000000006E-2</v>
      </c>
      <c r="G24" s="16">
        <f>SUM(G15:G23)</f>
        <v>1</v>
      </c>
      <c r="H24" s="16" t="s">
        <v>30</v>
      </c>
      <c r="I24" s="16" t="s">
        <v>30</v>
      </c>
      <c r="J24" s="16" t="s">
        <v>30</v>
      </c>
      <c r="K24" s="16" t="s">
        <v>30</v>
      </c>
      <c r="L24" s="16" t="s">
        <v>30</v>
      </c>
      <c r="M24" s="16" t="s">
        <v>30</v>
      </c>
      <c r="N24" s="16" t="s">
        <v>30</v>
      </c>
      <c r="O24" s="16" t="s">
        <v>30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U24" s="16" t="s">
        <v>30</v>
      </c>
      <c r="V24" s="7">
        <f>SUM(V15:V23)</f>
        <v>18.991803229642262</v>
      </c>
      <c r="W24" s="7">
        <f t="shared" ref="W24:X24" si="23">SUM(W15:W23)</f>
        <v>10.978116221118016</v>
      </c>
      <c r="X24" s="7">
        <f t="shared" si="23"/>
        <v>70.030080549239727</v>
      </c>
      <c r="Y24" s="16">
        <f>SUM(V24:X24)</f>
        <v>100</v>
      </c>
    </row>
    <row r="25" spans="1:25" x14ac:dyDescent="0.25">
      <c r="D25" s="15"/>
    </row>
    <row r="26" spans="1:25" x14ac:dyDescent="0.25">
      <c r="A26" s="1" t="s">
        <v>60</v>
      </c>
      <c r="B26" s="1" t="s">
        <v>0</v>
      </c>
      <c r="C26" s="1" t="s">
        <v>18</v>
      </c>
      <c r="D26" s="15" t="s">
        <v>26</v>
      </c>
      <c r="E26" s="16">
        <v>3.2</v>
      </c>
      <c r="F26" s="16">
        <f>E26/100</f>
        <v>3.2000000000000001E-2</v>
      </c>
      <c r="G26" s="2">
        <f>E26/(100-$E$36)</f>
        <v>3.2520325203252029E-2</v>
      </c>
      <c r="H26" s="4">
        <v>12.121809925720168</v>
      </c>
      <c r="I26" s="4">
        <v>2.7141978328203149</v>
      </c>
      <c r="J26" s="4">
        <v>42.621416959866487</v>
      </c>
      <c r="K26" s="16">
        <v>4</v>
      </c>
      <c r="L26" s="16">
        <v>9</v>
      </c>
      <c r="M26" s="16">
        <v>4</v>
      </c>
      <c r="N26" s="3">
        <f>(H26/100)*K26</f>
        <v>0.48487239702880669</v>
      </c>
      <c r="O26" s="3">
        <f>I26/100*L26</f>
        <v>0.24427780495382834</v>
      </c>
      <c r="P26" s="3">
        <f>J26/100*M26</f>
        <v>1.7048566783946595</v>
      </c>
      <c r="Q26" s="3">
        <f>SUM(N26:P26)</f>
        <v>2.4340068803772947</v>
      </c>
      <c r="R26" s="4">
        <f>N26/Q26*100</f>
        <v>19.920748825231207</v>
      </c>
      <c r="S26" s="4">
        <f>O26/Q26*100</f>
        <v>10.036035925911717</v>
      </c>
      <c r="T26" s="4">
        <f>P26/Q26*100</f>
        <v>70.043215248857067</v>
      </c>
      <c r="U26" s="4">
        <f>SUM(R26:T26)</f>
        <v>100</v>
      </c>
      <c r="V26" s="16">
        <f>G26*R26</f>
        <v>0.64782923008881965</v>
      </c>
      <c r="W26" s="16">
        <f>G26*S26</f>
        <v>0.3263751520621696</v>
      </c>
      <c r="X26" s="16">
        <f>G26*T26</f>
        <v>2.2778281381742134</v>
      </c>
    </row>
    <row r="27" spans="1:25" x14ac:dyDescent="0.25">
      <c r="A27" s="1" t="s">
        <v>60</v>
      </c>
      <c r="B27" s="1" t="s">
        <v>0</v>
      </c>
      <c r="C27" s="1" t="s">
        <v>16</v>
      </c>
      <c r="D27" s="15" t="s">
        <v>12</v>
      </c>
      <c r="E27" s="16">
        <v>34.6</v>
      </c>
      <c r="F27" s="16">
        <f t="shared" ref="F27:F36" si="24">E27/100</f>
        <v>0.34600000000000003</v>
      </c>
      <c r="G27" s="2">
        <f t="shared" ref="G27:G35" si="25">E27/(100-$E$36)</f>
        <v>0.3516260162601626</v>
      </c>
      <c r="H27" s="4">
        <v>20.309999999999999</v>
      </c>
      <c r="I27" s="4">
        <v>1.66</v>
      </c>
      <c r="J27" s="4">
        <v>25.480000000000004</v>
      </c>
      <c r="K27" s="16">
        <v>4</v>
      </c>
      <c r="L27" s="16">
        <v>9</v>
      </c>
      <c r="M27" s="16">
        <v>4</v>
      </c>
      <c r="N27" s="3">
        <f t="shared" ref="N27:N35" si="26">(H27/100)*K27</f>
        <v>0.8123999999999999</v>
      </c>
      <c r="O27" s="3">
        <f t="shared" ref="O27:P35" si="27">I27/100*L27</f>
        <v>0.14940000000000001</v>
      </c>
      <c r="P27" s="3">
        <f t="shared" si="27"/>
        <v>1.0192000000000001</v>
      </c>
      <c r="Q27" s="3">
        <f t="shared" ref="Q27:Q35" si="28">SUM(N27:P27)</f>
        <v>1.9809999999999999</v>
      </c>
      <c r="R27" s="4">
        <f t="shared" ref="R27:R35" si="29">N27/Q27*100</f>
        <v>41.009591115598184</v>
      </c>
      <c r="S27" s="4">
        <f t="shared" ref="S27:S35" si="30">O27/Q27*100</f>
        <v>7.5416456335184261</v>
      </c>
      <c r="T27" s="4">
        <f t="shared" ref="T27:T35" si="31">P27/Q27*100</f>
        <v>51.448763250883403</v>
      </c>
      <c r="U27" s="4">
        <f t="shared" ref="U27:U35" si="32">SUM(R27:T27)</f>
        <v>100.00000000000001</v>
      </c>
      <c r="V27" s="16">
        <f t="shared" ref="V27:V35" si="33">G27*R27</f>
        <v>14.420039152435947</v>
      </c>
      <c r="W27" s="16">
        <f t="shared" ref="W27:W35" si="34">G27*S27</f>
        <v>2.6518388101599344</v>
      </c>
      <c r="X27" s="16">
        <f t="shared" ref="X27:X35" si="35">G27*T27</f>
        <v>18.090723663420384</v>
      </c>
    </row>
    <row r="28" spans="1:25" x14ac:dyDescent="0.25">
      <c r="A28" s="1" t="s">
        <v>60</v>
      </c>
      <c r="B28" s="1" t="s">
        <v>0</v>
      </c>
      <c r="C28" s="1" t="s">
        <v>15</v>
      </c>
      <c r="D28" s="15" t="s">
        <v>11</v>
      </c>
      <c r="E28" s="16">
        <v>7.9</v>
      </c>
      <c r="F28" s="16">
        <f t="shared" si="24"/>
        <v>7.9000000000000001E-2</v>
      </c>
      <c r="G28" s="2">
        <f t="shared" si="25"/>
        <v>8.0284552845528448E-2</v>
      </c>
      <c r="H28" s="4">
        <v>18.66</v>
      </c>
      <c r="I28" s="4">
        <v>4.33</v>
      </c>
      <c r="J28" s="4">
        <v>40</v>
      </c>
      <c r="K28" s="16">
        <v>4</v>
      </c>
      <c r="L28" s="16">
        <v>9</v>
      </c>
      <c r="M28" s="16">
        <v>4</v>
      </c>
      <c r="N28" s="3">
        <f t="shared" si="26"/>
        <v>0.74639999999999995</v>
      </c>
      <c r="O28" s="3">
        <f t="shared" si="27"/>
        <v>0.38969999999999999</v>
      </c>
      <c r="P28" s="3">
        <f t="shared" si="27"/>
        <v>1.6</v>
      </c>
      <c r="Q28" s="3">
        <f t="shared" si="28"/>
        <v>2.7361</v>
      </c>
      <c r="R28" s="4">
        <f t="shared" si="29"/>
        <v>27.279704689156098</v>
      </c>
      <c r="S28" s="4">
        <f t="shared" si="30"/>
        <v>14.242900478783671</v>
      </c>
      <c r="T28" s="4">
        <f t="shared" si="31"/>
        <v>58.477394832060234</v>
      </c>
      <c r="U28" s="4">
        <f t="shared" si="32"/>
        <v>100</v>
      </c>
      <c r="V28" s="16">
        <f t="shared" si="33"/>
        <v>2.1901388927269632</v>
      </c>
      <c r="W28" s="16">
        <f t="shared" si="34"/>
        <v>1.1434848961625101</v>
      </c>
      <c r="X28" s="16">
        <f t="shared" si="35"/>
        <v>4.6948314956633723</v>
      </c>
    </row>
    <row r="29" spans="1:25" x14ac:dyDescent="0.25">
      <c r="A29" s="1" t="s">
        <v>60</v>
      </c>
      <c r="B29" s="1" t="s">
        <v>0</v>
      </c>
      <c r="C29" s="1" t="s">
        <v>29</v>
      </c>
      <c r="D29" s="15" t="s">
        <v>62</v>
      </c>
      <c r="E29" s="16">
        <v>5.6</v>
      </c>
      <c r="F29" s="16">
        <f t="shared" si="24"/>
        <v>5.5999999999999994E-2</v>
      </c>
      <c r="G29" s="2">
        <f t="shared" si="25"/>
        <v>5.6910569105691047E-2</v>
      </c>
      <c r="H29" s="4">
        <v>8</v>
      </c>
      <c r="I29" s="4">
        <v>2.96</v>
      </c>
      <c r="J29" s="4">
        <v>52.93</v>
      </c>
      <c r="K29" s="16">
        <v>4</v>
      </c>
      <c r="L29" s="16">
        <v>9</v>
      </c>
      <c r="M29" s="16">
        <v>4</v>
      </c>
      <c r="N29" s="3">
        <f t="shared" si="26"/>
        <v>0.32</v>
      </c>
      <c r="O29" s="3">
        <f t="shared" si="27"/>
        <v>0.26640000000000003</v>
      </c>
      <c r="P29" s="3">
        <f t="shared" si="27"/>
        <v>2.1172</v>
      </c>
      <c r="Q29" s="3">
        <f t="shared" si="28"/>
        <v>2.7035999999999998</v>
      </c>
      <c r="R29" s="4">
        <f t="shared" si="29"/>
        <v>11.836070424619027</v>
      </c>
      <c r="S29" s="4">
        <f t="shared" si="30"/>
        <v>9.8535286284953401</v>
      </c>
      <c r="T29" s="4">
        <f t="shared" si="31"/>
        <v>78.310400946885636</v>
      </c>
      <c r="U29" s="4">
        <f t="shared" si="32"/>
        <v>100</v>
      </c>
      <c r="V29" s="16">
        <f t="shared" si="33"/>
        <v>0.67359750384010708</v>
      </c>
      <c r="W29" s="16">
        <f t="shared" si="34"/>
        <v>0.56076992194688913</v>
      </c>
      <c r="X29" s="16">
        <f t="shared" si="35"/>
        <v>4.4566894847821086</v>
      </c>
    </row>
    <row r="30" spans="1:25" x14ac:dyDescent="0.25">
      <c r="A30" s="1" t="s">
        <v>60</v>
      </c>
      <c r="B30" s="1" t="s">
        <v>0</v>
      </c>
      <c r="C30" s="1" t="s">
        <v>2</v>
      </c>
      <c r="D30" s="15" t="s">
        <v>2</v>
      </c>
      <c r="E30" s="16">
        <v>3.1</v>
      </c>
      <c r="F30" s="16">
        <f t="shared" si="24"/>
        <v>3.1E-2</v>
      </c>
      <c r="G30" s="2">
        <f t="shared" si="25"/>
        <v>3.1504065040650404E-2</v>
      </c>
      <c r="H30" s="4">
        <v>11.234908006422724</v>
      </c>
      <c r="I30" s="4">
        <v>1.7341466543629531</v>
      </c>
      <c r="J30" s="4">
        <v>43.414187522732327</v>
      </c>
      <c r="K30" s="16">
        <v>4</v>
      </c>
      <c r="L30" s="16">
        <v>9</v>
      </c>
      <c r="M30" s="16">
        <v>4</v>
      </c>
      <c r="N30" s="3">
        <f t="shared" si="26"/>
        <v>0.44939632025690895</v>
      </c>
      <c r="O30" s="3">
        <f t="shared" si="27"/>
        <v>0.15607319889266577</v>
      </c>
      <c r="P30" s="3">
        <f t="shared" si="27"/>
        <v>1.7365675009092931</v>
      </c>
      <c r="Q30" s="3">
        <f t="shared" si="28"/>
        <v>2.3420370200588678</v>
      </c>
      <c r="R30" s="4">
        <f t="shared" si="29"/>
        <v>19.188267154103876</v>
      </c>
      <c r="S30" s="4">
        <f t="shared" si="30"/>
        <v>6.6639936754177702</v>
      </c>
      <c r="T30" s="4">
        <f t="shared" si="31"/>
        <v>74.14773917047836</v>
      </c>
      <c r="U30" s="4">
        <f t="shared" si="32"/>
        <v>100</v>
      </c>
      <c r="V30" s="16">
        <f t="shared" si="33"/>
        <v>0.60450841644026432</v>
      </c>
      <c r="W30" s="16">
        <f t="shared" si="34"/>
        <v>0.20994289018084436</v>
      </c>
      <c r="X30" s="16">
        <f t="shared" si="35"/>
        <v>2.3359551974439321</v>
      </c>
    </row>
    <row r="31" spans="1:25" x14ac:dyDescent="0.25">
      <c r="A31" s="1" t="s">
        <v>60</v>
      </c>
      <c r="B31" s="1" t="s">
        <v>0</v>
      </c>
      <c r="C31" s="1" t="s">
        <v>61</v>
      </c>
      <c r="D31" s="15" t="s">
        <v>63</v>
      </c>
      <c r="E31" s="16">
        <v>5.6</v>
      </c>
      <c r="F31" s="16">
        <f t="shared" si="24"/>
        <v>5.5999999999999994E-2</v>
      </c>
      <c r="G31" s="2">
        <f t="shared" si="25"/>
        <v>5.6910569105691047E-2</v>
      </c>
      <c r="H31" s="4">
        <v>4.9794406089906387</v>
      </c>
      <c r="I31" s="4">
        <v>0.89667941107545701</v>
      </c>
      <c r="J31" s="4">
        <v>68.276425515795367</v>
      </c>
      <c r="K31" s="16">
        <v>4</v>
      </c>
      <c r="L31" s="16">
        <v>9</v>
      </c>
      <c r="M31" s="16">
        <v>4</v>
      </c>
      <c r="N31" s="3">
        <f t="shared" si="26"/>
        <v>0.19917762435962555</v>
      </c>
      <c r="O31" s="3">
        <f t="shared" si="27"/>
        <v>8.0701146996791137E-2</v>
      </c>
      <c r="P31" s="3">
        <f t="shared" si="27"/>
        <v>2.7310570206318148</v>
      </c>
      <c r="Q31" s="3">
        <f t="shared" si="28"/>
        <v>3.0109357919882314</v>
      </c>
      <c r="R31" s="4">
        <f t="shared" si="29"/>
        <v>6.6151402128738601</v>
      </c>
      <c r="S31" s="4">
        <f t="shared" si="30"/>
        <v>2.6802679489721437</v>
      </c>
      <c r="T31" s="4">
        <f t="shared" si="31"/>
        <v>90.704591838154002</v>
      </c>
      <c r="U31" s="4">
        <f t="shared" si="32"/>
        <v>100</v>
      </c>
      <c r="V31" s="16">
        <f t="shared" si="33"/>
        <v>0.3764713942285936</v>
      </c>
      <c r="W31" s="16">
        <f t="shared" si="34"/>
        <v>0.152535574331748</v>
      </c>
      <c r="X31" s="16">
        <f t="shared" si="35"/>
        <v>5.1620499420087631</v>
      </c>
    </row>
    <row r="32" spans="1:25" x14ac:dyDescent="0.25">
      <c r="A32" s="1" t="s">
        <v>60</v>
      </c>
      <c r="B32" s="1" t="s">
        <v>0</v>
      </c>
      <c r="C32" s="1" t="s">
        <v>52</v>
      </c>
      <c r="D32" s="15" t="s">
        <v>56</v>
      </c>
      <c r="E32" s="16">
        <v>11.8</v>
      </c>
      <c r="F32" s="16">
        <f t="shared" si="24"/>
        <v>0.11800000000000001</v>
      </c>
      <c r="G32" s="2">
        <f t="shared" si="25"/>
        <v>0.11991869918699187</v>
      </c>
      <c r="H32" s="4">
        <v>7.117239137501354</v>
      </c>
      <c r="I32" s="4">
        <v>0.50217122583959417</v>
      </c>
      <c r="J32" s="4">
        <v>68.997036163791677</v>
      </c>
      <c r="K32" s="16">
        <v>4</v>
      </c>
      <c r="L32" s="16">
        <v>9</v>
      </c>
      <c r="M32" s="16">
        <v>4</v>
      </c>
      <c r="N32" s="3">
        <f t="shared" si="26"/>
        <v>0.28468956550005414</v>
      </c>
      <c r="O32" s="3">
        <f t="shared" si="27"/>
        <v>4.5195410325563477E-2</v>
      </c>
      <c r="P32" s="3">
        <f t="shared" si="27"/>
        <v>2.7598814465516672</v>
      </c>
      <c r="Q32" s="3">
        <f t="shared" si="28"/>
        <v>3.0897664223772847</v>
      </c>
      <c r="R32" s="4">
        <f t="shared" si="29"/>
        <v>9.2139510429727665</v>
      </c>
      <c r="S32" s="4">
        <f t="shared" si="30"/>
        <v>1.4627452094190945</v>
      </c>
      <c r="T32" s="4">
        <f t="shared" si="31"/>
        <v>89.323303747608136</v>
      </c>
      <c r="U32" s="4">
        <f t="shared" si="32"/>
        <v>100</v>
      </c>
      <c r="V32" s="16">
        <f t="shared" si="33"/>
        <v>1.1049250234459211</v>
      </c>
      <c r="W32" s="16">
        <f t="shared" si="34"/>
        <v>0.17541050275554182</v>
      </c>
      <c r="X32" s="16">
        <f t="shared" si="35"/>
        <v>10.711534392497724</v>
      </c>
    </row>
    <row r="33" spans="1:25" x14ac:dyDescent="0.25">
      <c r="A33" s="1" t="s">
        <v>60</v>
      </c>
      <c r="B33" s="1" t="s">
        <v>0</v>
      </c>
      <c r="C33" s="1" t="s">
        <v>54</v>
      </c>
      <c r="D33" s="15" t="s">
        <v>59</v>
      </c>
      <c r="E33" s="16">
        <v>12.8</v>
      </c>
      <c r="F33" s="16">
        <f t="shared" si="24"/>
        <v>0.128</v>
      </c>
      <c r="G33" s="2">
        <f t="shared" si="25"/>
        <v>0.13008130081300812</v>
      </c>
      <c r="H33" s="4">
        <v>8.0493074792243782</v>
      </c>
      <c r="I33" s="4">
        <v>2.817556119938307</v>
      </c>
      <c r="J33" s="4">
        <v>75.463136400837314</v>
      </c>
      <c r="K33" s="16">
        <v>4</v>
      </c>
      <c r="L33" s="16">
        <v>9</v>
      </c>
      <c r="M33" s="16">
        <v>4</v>
      </c>
      <c r="N33" s="3">
        <f t="shared" si="26"/>
        <v>0.32197229916897513</v>
      </c>
      <c r="O33" s="3">
        <f t="shared" si="27"/>
        <v>0.25358005079444762</v>
      </c>
      <c r="P33" s="3">
        <f t="shared" si="27"/>
        <v>3.0185254560334926</v>
      </c>
      <c r="Q33" s="3">
        <f t="shared" si="28"/>
        <v>3.5940778059969154</v>
      </c>
      <c r="R33" s="4">
        <f t="shared" si="29"/>
        <v>8.9584120475006621</v>
      </c>
      <c r="S33" s="4">
        <f t="shared" si="30"/>
        <v>7.0554969725846073</v>
      </c>
      <c r="T33" s="4">
        <f t="shared" si="31"/>
        <v>83.986090979914735</v>
      </c>
      <c r="U33" s="4">
        <f t="shared" si="32"/>
        <v>100</v>
      </c>
      <c r="V33" s="16">
        <f t="shared" si="33"/>
        <v>1.1653218923578095</v>
      </c>
      <c r="W33" s="16">
        <f t="shared" si="34"/>
        <v>0.91778822407604643</v>
      </c>
      <c r="X33" s="16">
        <f t="shared" si="35"/>
        <v>10.925019964866957</v>
      </c>
    </row>
    <row r="34" spans="1:25" x14ac:dyDescent="0.25">
      <c r="A34" s="1" t="s">
        <v>60</v>
      </c>
      <c r="B34" s="1" t="s">
        <v>0</v>
      </c>
      <c r="C34" s="1" t="s">
        <v>17</v>
      </c>
      <c r="D34" s="15" t="s">
        <v>25</v>
      </c>
      <c r="E34" s="16">
        <v>10.5</v>
      </c>
      <c r="F34" s="16">
        <f t="shared" si="24"/>
        <v>0.105</v>
      </c>
      <c r="G34" s="2">
        <f t="shared" si="25"/>
        <v>0.10670731707317073</v>
      </c>
      <c r="H34" s="4">
        <v>8.0000358545024302</v>
      </c>
      <c r="I34" s="4">
        <v>2.0923619962741449</v>
      </c>
      <c r="J34" s="4">
        <v>38.067598223035752</v>
      </c>
      <c r="K34" s="16">
        <v>4</v>
      </c>
      <c r="L34" s="16">
        <v>9</v>
      </c>
      <c r="M34" s="16">
        <v>4</v>
      </c>
      <c r="N34" s="3">
        <f t="shared" si="26"/>
        <v>0.32000143418009719</v>
      </c>
      <c r="O34" s="3">
        <f t="shared" si="27"/>
        <v>0.18831257966467305</v>
      </c>
      <c r="P34" s="3">
        <f t="shared" si="27"/>
        <v>1.5227039289214301</v>
      </c>
      <c r="Q34" s="3">
        <f t="shared" si="28"/>
        <v>2.0310179427662005</v>
      </c>
      <c r="R34" s="4">
        <f t="shared" si="29"/>
        <v>15.755716748827068</v>
      </c>
      <c r="S34" s="4">
        <f t="shared" si="30"/>
        <v>9.2718323998750876</v>
      </c>
      <c r="T34" s="4">
        <f t="shared" si="31"/>
        <v>74.972450851297836</v>
      </c>
      <c r="U34" s="4">
        <f t="shared" si="32"/>
        <v>100</v>
      </c>
      <c r="V34" s="16">
        <f t="shared" si="33"/>
        <v>1.6812502628321566</v>
      </c>
      <c r="W34" s="16">
        <f t="shared" si="34"/>
        <v>0.98937235974276849</v>
      </c>
      <c r="X34" s="16">
        <f t="shared" si="35"/>
        <v>8.0001090847421477</v>
      </c>
    </row>
    <row r="35" spans="1:25" x14ac:dyDescent="0.25">
      <c r="A35" s="1" t="s">
        <v>60</v>
      </c>
      <c r="B35" s="1" t="s">
        <v>0</v>
      </c>
      <c r="C35" s="1" t="s">
        <v>5</v>
      </c>
      <c r="D35" s="15" t="s">
        <v>5</v>
      </c>
      <c r="E35" s="16">
        <v>3.3</v>
      </c>
      <c r="F35" s="16">
        <f t="shared" si="24"/>
        <v>3.3000000000000002E-2</v>
      </c>
      <c r="G35" s="12">
        <f t="shared" si="25"/>
        <v>3.3536585365853654E-2</v>
      </c>
      <c r="H35" s="13">
        <v>46.47</v>
      </c>
      <c r="I35" s="13">
        <v>25.09</v>
      </c>
      <c r="J35" s="13">
        <v>20.25</v>
      </c>
      <c r="K35" s="14">
        <v>4</v>
      </c>
      <c r="L35" s="16">
        <v>9</v>
      </c>
      <c r="M35" s="16">
        <v>4</v>
      </c>
      <c r="N35" s="3">
        <f t="shared" si="26"/>
        <v>1.8588</v>
      </c>
      <c r="O35" s="3">
        <f t="shared" si="27"/>
        <v>2.2581000000000002</v>
      </c>
      <c r="P35" s="3">
        <f t="shared" si="27"/>
        <v>0.81</v>
      </c>
      <c r="Q35" s="3">
        <f t="shared" si="28"/>
        <v>4.9268999999999998</v>
      </c>
      <c r="R35" s="4">
        <f t="shared" si="29"/>
        <v>37.727577178347445</v>
      </c>
      <c r="S35" s="4">
        <f t="shared" si="30"/>
        <v>45.832064787188706</v>
      </c>
      <c r="T35" s="4">
        <f t="shared" si="31"/>
        <v>16.440358034463863</v>
      </c>
      <c r="U35" s="4">
        <f t="shared" si="32"/>
        <v>100</v>
      </c>
      <c r="V35" s="16">
        <f t="shared" si="33"/>
        <v>1.2652541126884813</v>
      </c>
      <c r="W35" s="16">
        <f t="shared" si="34"/>
        <v>1.5370509532288894</v>
      </c>
      <c r="X35" s="16">
        <f t="shared" si="35"/>
        <v>0.55135347066799534</v>
      </c>
    </row>
    <row r="36" spans="1:25" x14ac:dyDescent="0.25">
      <c r="A36" s="1" t="s">
        <v>60</v>
      </c>
      <c r="B36" s="1" t="s">
        <v>0</v>
      </c>
      <c r="C36" s="1" t="s">
        <v>4</v>
      </c>
      <c r="D36" s="15" t="s">
        <v>3</v>
      </c>
      <c r="E36" s="16">
        <v>1.6</v>
      </c>
      <c r="F36" s="16">
        <f t="shared" si="24"/>
        <v>1.6E-2</v>
      </c>
      <c r="G36" s="16">
        <f>SUM(G26:G35)</f>
        <v>0.99999999999999989</v>
      </c>
      <c r="H36" s="16" t="s">
        <v>30</v>
      </c>
      <c r="I36" s="16" t="s">
        <v>30</v>
      </c>
      <c r="J36" s="16" t="s">
        <v>30</v>
      </c>
      <c r="K36" s="16" t="s">
        <v>30</v>
      </c>
      <c r="L36" s="16" t="s">
        <v>30</v>
      </c>
      <c r="M36" s="16" t="s">
        <v>30</v>
      </c>
      <c r="N36" s="16" t="s">
        <v>30</v>
      </c>
      <c r="O36" s="16" t="s">
        <v>30</v>
      </c>
      <c r="P36" s="16" t="s">
        <v>30</v>
      </c>
      <c r="Q36" s="16" t="s">
        <v>30</v>
      </c>
      <c r="R36" s="16" t="s">
        <v>30</v>
      </c>
      <c r="S36" s="16" t="s">
        <v>30</v>
      </c>
      <c r="T36" s="16" t="s">
        <v>30</v>
      </c>
      <c r="U36" s="16" t="s">
        <v>30</v>
      </c>
      <c r="V36" s="7">
        <f>SUM(V26:V35)</f>
        <v>24.129335881085066</v>
      </c>
      <c r="W36" s="7">
        <f t="shared" ref="W36:X36" si="36">SUM(W26:W35)</f>
        <v>8.6645692846473423</v>
      </c>
      <c r="X36" s="7">
        <f t="shared" si="36"/>
        <v>67.206094834267589</v>
      </c>
      <c r="Y36" s="4">
        <f>SUM(V36:X36)</f>
        <v>100</v>
      </c>
    </row>
    <row r="37" spans="1:25" x14ac:dyDescent="0.25">
      <c r="D37" s="15"/>
    </row>
    <row r="38" spans="1:25" x14ac:dyDescent="0.25">
      <c r="A38" s="1" t="s">
        <v>60</v>
      </c>
      <c r="B38" s="1" t="s">
        <v>7</v>
      </c>
      <c r="C38" s="1" t="s">
        <v>18</v>
      </c>
      <c r="D38" s="15" t="s">
        <v>26</v>
      </c>
      <c r="E38" s="16">
        <v>7.5</v>
      </c>
      <c r="F38" s="16">
        <f>E38/100</f>
        <v>7.4999999999999997E-2</v>
      </c>
      <c r="G38" s="2">
        <f>E38/(100-$E$46)</f>
        <v>7.9281183932346733E-2</v>
      </c>
      <c r="H38" s="4">
        <v>12.166917906989246</v>
      </c>
      <c r="I38" s="4">
        <v>1.7545813823837717</v>
      </c>
      <c r="J38" s="4">
        <v>35.918190906129922</v>
      </c>
      <c r="K38" s="16">
        <v>4</v>
      </c>
      <c r="L38" s="16">
        <v>9</v>
      </c>
      <c r="M38" s="16">
        <v>4</v>
      </c>
      <c r="N38" s="16">
        <f>(H38/100)*K38</f>
        <v>0.48667671627956982</v>
      </c>
      <c r="O38" s="16">
        <f>I38/100*L38</f>
        <v>0.15791232441453945</v>
      </c>
      <c r="P38" s="16">
        <f>J38/100*M38</f>
        <v>1.4367276362451968</v>
      </c>
      <c r="Q38" s="3">
        <f>SUM(N38:P38)</f>
        <v>2.0813166769393061</v>
      </c>
      <c r="R38" s="4">
        <f>N38/Q38*100</f>
        <v>23.383117123495857</v>
      </c>
      <c r="S38" s="4">
        <f>O38/Q38*100</f>
        <v>7.5871358820205321</v>
      </c>
      <c r="T38" s="4">
        <f>P38/Q38*100</f>
        <v>69.029746994483617</v>
      </c>
      <c r="U38" s="4">
        <f>SUM(R38:T38)</f>
        <v>100</v>
      </c>
      <c r="V38" s="16">
        <f>G38*R38</f>
        <v>1.8538412095794816</v>
      </c>
      <c r="W38" s="16">
        <f>G38*S38</f>
        <v>0.60151711538217756</v>
      </c>
      <c r="X38" s="16">
        <f>G38*T38</f>
        <v>5.4727600682730149</v>
      </c>
    </row>
    <row r="39" spans="1:25" x14ac:dyDescent="0.25">
      <c r="A39" s="1" t="s">
        <v>60</v>
      </c>
      <c r="B39" s="1" t="s">
        <v>7</v>
      </c>
      <c r="C39" s="1" t="s">
        <v>16</v>
      </c>
      <c r="D39" s="15" t="s">
        <v>12</v>
      </c>
      <c r="E39" s="16">
        <v>30.2</v>
      </c>
      <c r="F39" s="16">
        <f t="shared" ref="F39:F46" si="37">E39/100</f>
        <v>0.30199999999999999</v>
      </c>
      <c r="G39" s="2">
        <f t="shared" ref="G39:G45" si="38">E39/(100-$E$46)</f>
        <v>0.31923890063424948</v>
      </c>
      <c r="H39" s="4">
        <v>12.44</v>
      </c>
      <c r="I39" s="4">
        <v>1.18</v>
      </c>
      <c r="J39" s="4">
        <v>40.18</v>
      </c>
      <c r="K39" s="16">
        <v>4</v>
      </c>
      <c r="L39" s="16">
        <v>9</v>
      </c>
      <c r="M39" s="16">
        <v>4</v>
      </c>
      <c r="N39" s="16">
        <f t="shared" ref="N39:N45" si="39">(H39/100)*K39</f>
        <v>0.49759999999999999</v>
      </c>
      <c r="O39" s="16">
        <f t="shared" ref="O39:P45" si="40">I39/100*L39</f>
        <v>0.1062</v>
      </c>
      <c r="P39" s="16">
        <f t="shared" si="40"/>
        <v>1.6072</v>
      </c>
      <c r="Q39" s="3">
        <f t="shared" ref="Q39:Q45" si="41">SUM(N39:P39)</f>
        <v>2.2109999999999999</v>
      </c>
      <c r="R39" s="4">
        <f t="shared" ref="R39:R45" si="42">N39/Q39*100</f>
        <v>22.50565355042967</v>
      </c>
      <c r="S39" s="4">
        <f t="shared" ref="S39:S45" si="43">O39/Q39*100</f>
        <v>4.8032564450474897</v>
      </c>
      <c r="T39" s="4">
        <f t="shared" ref="T39:T45" si="44">P39/Q39*100</f>
        <v>72.691090004522835</v>
      </c>
      <c r="U39" s="4">
        <f t="shared" ref="U39:U45" si="45">SUM(R39:T39)</f>
        <v>100</v>
      </c>
      <c r="V39" s="16">
        <f t="shared" ref="V39:V45" si="46">G39*R39</f>
        <v>7.1846800974944616</v>
      </c>
      <c r="W39" s="16">
        <f t="shared" ref="W39:W45" si="47">G39*S39</f>
        <v>1.533386306981334</v>
      </c>
      <c r="X39" s="16">
        <f t="shared" ref="X39:X45" si="48">G39*T39</f>
        <v>23.20582365894915</v>
      </c>
    </row>
    <row r="40" spans="1:25" x14ac:dyDescent="0.25">
      <c r="A40" s="1" t="s">
        <v>60</v>
      </c>
      <c r="B40" s="1" t="s">
        <v>7</v>
      </c>
      <c r="C40" s="1" t="s">
        <v>15</v>
      </c>
      <c r="D40" s="15" t="s">
        <v>11</v>
      </c>
      <c r="E40" s="16">
        <v>12.5</v>
      </c>
      <c r="F40" s="16">
        <f t="shared" si="37"/>
        <v>0.125</v>
      </c>
      <c r="G40" s="2">
        <f t="shared" si="38"/>
        <v>0.1321353065539112</v>
      </c>
      <c r="H40" s="4">
        <v>17.86</v>
      </c>
      <c r="I40" s="4">
        <v>2.33</v>
      </c>
      <c r="J40" s="4">
        <v>44.23</v>
      </c>
      <c r="K40" s="16">
        <v>4</v>
      </c>
      <c r="L40" s="16">
        <v>9</v>
      </c>
      <c r="M40" s="16">
        <v>4</v>
      </c>
      <c r="N40" s="16">
        <f t="shared" si="39"/>
        <v>0.71439999999999992</v>
      </c>
      <c r="O40" s="16">
        <f t="shared" si="40"/>
        <v>0.2097</v>
      </c>
      <c r="P40" s="16">
        <f t="shared" si="40"/>
        <v>1.7691999999999999</v>
      </c>
      <c r="Q40" s="3">
        <f t="shared" si="41"/>
        <v>2.6932999999999998</v>
      </c>
      <c r="R40" s="4">
        <f t="shared" si="42"/>
        <v>26.525080755949947</v>
      </c>
      <c r="S40" s="4">
        <f t="shared" si="43"/>
        <v>7.7859874503397322</v>
      </c>
      <c r="T40" s="4">
        <f t="shared" si="44"/>
        <v>65.68893179371031</v>
      </c>
      <c r="U40" s="4">
        <f t="shared" si="45"/>
        <v>99.999999999999986</v>
      </c>
      <c r="V40" s="16">
        <f t="shared" si="46"/>
        <v>3.5048996770546967</v>
      </c>
      <c r="W40" s="16">
        <f t="shared" si="47"/>
        <v>1.028803838575546</v>
      </c>
      <c r="X40" s="16">
        <f t="shared" si="48"/>
        <v>8.6798271397608762</v>
      </c>
    </row>
    <row r="41" spans="1:25" x14ac:dyDescent="0.25">
      <c r="A41" s="1" t="s">
        <v>60</v>
      </c>
      <c r="B41" s="1" t="s">
        <v>7</v>
      </c>
      <c r="C41" s="1" t="s">
        <v>20</v>
      </c>
      <c r="D41" s="15" t="s">
        <v>62</v>
      </c>
      <c r="E41" s="16">
        <v>13.3</v>
      </c>
      <c r="F41" s="16">
        <f t="shared" si="37"/>
        <v>0.13300000000000001</v>
      </c>
      <c r="G41" s="2">
        <f t="shared" si="38"/>
        <v>0.14059196617336153</v>
      </c>
      <c r="H41" s="4">
        <v>8.94</v>
      </c>
      <c r="I41" s="4">
        <v>1.61</v>
      </c>
      <c r="J41" s="4">
        <v>47.43</v>
      </c>
      <c r="K41" s="16">
        <v>4</v>
      </c>
      <c r="L41" s="16">
        <v>9</v>
      </c>
      <c r="M41" s="16">
        <v>4</v>
      </c>
      <c r="N41" s="16">
        <f t="shared" si="39"/>
        <v>0.35759999999999997</v>
      </c>
      <c r="O41" s="16">
        <f t="shared" si="40"/>
        <v>0.1449</v>
      </c>
      <c r="P41" s="16">
        <f t="shared" si="40"/>
        <v>1.8972</v>
      </c>
      <c r="Q41" s="3">
        <f t="shared" si="41"/>
        <v>2.3997000000000002</v>
      </c>
      <c r="R41" s="4">
        <f t="shared" si="42"/>
        <v>14.901862732841604</v>
      </c>
      <c r="S41" s="4">
        <f t="shared" si="43"/>
        <v>6.0382547818477308</v>
      </c>
      <c r="T41" s="4">
        <f t="shared" si="44"/>
        <v>79.059882485310666</v>
      </c>
      <c r="U41" s="4">
        <f t="shared" si="45"/>
        <v>100</v>
      </c>
      <c r="V41" s="16">
        <f t="shared" si="46"/>
        <v>2.0950821812557434</v>
      </c>
      <c r="W41" s="16">
        <f t="shared" si="47"/>
        <v>0.8489301120356747</v>
      </c>
      <c r="X41" s="16">
        <f t="shared" si="48"/>
        <v>11.115184324044735</v>
      </c>
    </row>
    <row r="42" spans="1:25" x14ac:dyDescent="0.25">
      <c r="A42" s="1" t="s">
        <v>60</v>
      </c>
      <c r="B42" s="1" t="s">
        <v>7</v>
      </c>
      <c r="C42" s="1" t="s">
        <v>64</v>
      </c>
      <c r="D42" s="15" t="s">
        <v>63</v>
      </c>
      <c r="E42" s="16">
        <v>6.7</v>
      </c>
      <c r="F42" s="16">
        <f t="shared" si="37"/>
        <v>6.7000000000000004E-2</v>
      </c>
      <c r="G42" s="2">
        <f t="shared" si="38"/>
        <v>7.0824524312896417E-2</v>
      </c>
      <c r="H42" s="4">
        <v>15.2740152417804</v>
      </c>
      <c r="I42" s="4">
        <v>3.4148867033321757</v>
      </c>
      <c r="J42" s="4">
        <v>35.401098054887427</v>
      </c>
      <c r="K42" s="16">
        <v>4</v>
      </c>
      <c r="L42" s="16">
        <v>9</v>
      </c>
      <c r="M42" s="16">
        <v>4</v>
      </c>
      <c r="N42" s="16">
        <f t="shared" si="39"/>
        <v>0.61096060967121602</v>
      </c>
      <c r="O42" s="16">
        <f t="shared" si="40"/>
        <v>0.3073398032998958</v>
      </c>
      <c r="P42" s="16">
        <f t="shared" si="40"/>
        <v>1.416043922195497</v>
      </c>
      <c r="Q42" s="3">
        <f t="shared" si="41"/>
        <v>2.3343443351666089</v>
      </c>
      <c r="R42" s="4">
        <f t="shared" si="42"/>
        <v>26.172685857316331</v>
      </c>
      <c r="S42" s="4">
        <f t="shared" si="43"/>
        <v>13.16600120512898</v>
      </c>
      <c r="T42" s="4">
        <f t="shared" si="44"/>
        <v>60.66131293755469</v>
      </c>
      <c r="U42" s="4">
        <f t="shared" si="45"/>
        <v>100</v>
      </c>
      <c r="V42" s="16">
        <f t="shared" si="46"/>
        <v>1.8536680258353007</v>
      </c>
      <c r="W42" s="16">
        <f t="shared" si="47"/>
        <v>0.93247577245628099</v>
      </c>
      <c r="X42" s="16">
        <f t="shared" si="48"/>
        <v>4.29630863299806</v>
      </c>
    </row>
    <row r="43" spans="1:25" x14ac:dyDescent="0.25">
      <c r="A43" s="1" t="s">
        <v>60</v>
      </c>
      <c r="B43" s="1" t="s">
        <v>7</v>
      </c>
      <c r="C43" s="1" t="s">
        <v>19</v>
      </c>
      <c r="D43" s="15" t="s">
        <v>65</v>
      </c>
      <c r="E43" s="16">
        <v>17</v>
      </c>
      <c r="F43" s="16">
        <f t="shared" si="37"/>
        <v>0.17</v>
      </c>
      <c r="G43" s="2">
        <f t="shared" si="38"/>
        <v>0.17970401691331925</v>
      </c>
      <c r="H43" s="4">
        <v>7.8224778240337161</v>
      </c>
      <c r="I43" s="4">
        <v>2.8514314306867523</v>
      </c>
      <c r="J43" s="4">
        <v>55.246090745279531</v>
      </c>
      <c r="K43" s="16">
        <v>4</v>
      </c>
      <c r="L43" s="16">
        <v>9</v>
      </c>
      <c r="M43" s="16">
        <v>4</v>
      </c>
      <c r="N43" s="16">
        <f t="shared" si="39"/>
        <v>0.31289911296134865</v>
      </c>
      <c r="O43" s="16">
        <f t="shared" si="40"/>
        <v>0.2566288287618077</v>
      </c>
      <c r="P43" s="16">
        <f t="shared" si="40"/>
        <v>2.2098436298111812</v>
      </c>
      <c r="Q43" s="3">
        <f t="shared" si="41"/>
        <v>2.7793715715343374</v>
      </c>
      <c r="R43" s="4">
        <f t="shared" si="42"/>
        <v>11.257908664173835</v>
      </c>
      <c r="S43" s="4">
        <f t="shared" si="43"/>
        <v>9.2333400611181009</v>
      </c>
      <c r="T43" s="4">
        <f t="shared" si="44"/>
        <v>79.508751274708061</v>
      </c>
      <c r="U43" s="4">
        <f t="shared" si="45"/>
        <v>100</v>
      </c>
      <c r="V43" s="16">
        <f t="shared" si="46"/>
        <v>2.023091408995298</v>
      </c>
      <c r="W43" s="16">
        <f t="shared" si="47"/>
        <v>1.6592682985095955</v>
      </c>
      <c r="X43" s="16">
        <f t="shared" si="48"/>
        <v>14.28804198382703</v>
      </c>
    </row>
    <row r="44" spans="1:25" x14ac:dyDescent="0.25">
      <c r="A44" s="1" t="s">
        <v>60</v>
      </c>
      <c r="B44" s="1" t="s">
        <v>7</v>
      </c>
      <c r="C44" s="1" t="s">
        <v>5</v>
      </c>
      <c r="D44" s="15" t="s">
        <v>5</v>
      </c>
      <c r="E44" s="16">
        <v>4.3</v>
      </c>
      <c r="F44" s="16">
        <f t="shared" si="37"/>
        <v>4.2999999999999997E-2</v>
      </c>
      <c r="G44" s="2">
        <f t="shared" si="38"/>
        <v>4.5454545454545456E-2</v>
      </c>
      <c r="H44" s="14">
        <v>46.47</v>
      </c>
      <c r="I44" s="14">
        <v>25.09</v>
      </c>
      <c r="J44" s="14">
        <v>20.25</v>
      </c>
      <c r="K44" s="16">
        <v>4</v>
      </c>
      <c r="L44" s="16">
        <v>9</v>
      </c>
      <c r="M44" s="16">
        <v>4</v>
      </c>
      <c r="N44" s="16">
        <f t="shared" si="39"/>
        <v>1.8588</v>
      </c>
      <c r="O44" s="16">
        <f t="shared" si="40"/>
        <v>2.2581000000000002</v>
      </c>
      <c r="P44" s="16">
        <f t="shared" si="40"/>
        <v>0.81</v>
      </c>
      <c r="Q44" s="3">
        <f t="shared" si="41"/>
        <v>4.9268999999999998</v>
      </c>
      <c r="R44" s="4">
        <f t="shared" si="42"/>
        <v>37.727577178347445</v>
      </c>
      <c r="S44" s="4">
        <f t="shared" si="43"/>
        <v>45.832064787188706</v>
      </c>
      <c r="T44" s="4">
        <f t="shared" si="44"/>
        <v>16.440358034463863</v>
      </c>
      <c r="U44" s="4">
        <f t="shared" si="45"/>
        <v>100</v>
      </c>
      <c r="V44" s="16">
        <f t="shared" si="46"/>
        <v>1.7148898717430658</v>
      </c>
      <c r="W44" s="16">
        <f t="shared" si="47"/>
        <v>2.083275672144941</v>
      </c>
      <c r="X44" s="16">
        <f t="shared" si="48"/>
        <v>0.74728900156653921</v>
      </c>
    </row>
    <row r="45" spans="1:25" x14ac:dyDescent="0.25">
      <c r="A45" s="1" t="s">
        <v>60</v>
      </c>
      <c r="B45" s="1" t="s">
        <v>7</v>
      </c>
      <c r="C45" s="1" t="s">
        <v>6</v>
      </c>
      <c r="D45" s="15" t="s">
        <v>6</v>
      </c>
      <c r="E45" s="16">
        <v>3.1</v>
      </c>
      <c r="F45" s="16">
        <f t="shared" si="37"/>
        <v>3.1E-2</v>
      </c>
      <c r="G45" s="2">
        <f t="shared" si="38"/>
        <v>3.2769556025369982E-2</v>
      </c>
      <c r="H45" s="14">
        <v>35.340000000000003</v>
      </c>
      <c r="I45" s="14">
        <v>32.74</v>
      </c>
      <c r="J45" s="14">
        <v>22.84</v>
      </c>
      <c r="K45" s="16">
        <v>4</v>
      </c>
      <c r="L45" s="16">
        <v>9</v>
      </c>
      <c r="M45" s="16">
        <v>4</v>
      </c>
      <c r="N45" s="16">
        <f t="shared" si="39"/>
        <v>1.4136000000000002</v>
      </c>
      <c r="O45" s="16">
        <f t="shared" si="40"/>
        <v>2.9466000000000001</v>
      </c>
      <c r="P45" s="16">
        <f t="shared" si="40"/>
        <v>0.91359999999999997</v>
      </c>
      <c r="Q45" s="3">
        <f t="shared" si="41"/>
        <v>5.2738000000000005</v>
      </c>
      <c r="R45" s="4">
        <f t="shared" si="42"/>
        <v>26.80420190375062</v>
      </c>
      <c r="S45" s="4">
        <f t="shared" si="43"/>
        <v>55.872425954719553</v>
      </c>
      <c r="T45" s="4">
        <f t="shared" si="44"/>
        <v>17.323372141529823</v>
      </c>
      <c r="U45" s="4">
        <f t="shared" si="45"/>
        <v>100</v>
      </c>
      <c r="V45" s="16">
        <f t="shared" si="46"/>
        <v>0.87836179600028463</v>
      </c>
      <c r="W45" s="16">
        <f t="shared" si="47"/>
        <v>1.8309145925965182</v>
      </c>
      <c r="X45" s="16">
        <f t="shared" si="48"/>
        <v>0.56767921394019516</v>
      </c>
    </row>
    <row r="46" spans="1:25" x14ac:dyDescent="0.25">
      <c r="A46" s="1" t="s">
        <v>60</v>
      </c>
      <c r="B46" s="1" t="s">
        <v>7</v>
      </c>
      <c r="C46" s="1" t="s">
        <v>4</v>
      </c>
      <c r="D46" s="15" t="s">
        <v>3</v>
      </c>
      <c r="E46" s="16">
        <v>5.4</v>
      </c>
      <c r="F46" s="16">
        <f t="shared" si="37"/>
        <v>5.4000000000000006E-2</v>
      </c>
      <c r="G46" s="6">
        <f>SUM(G38:G45)</f>
        <v>1</v>
      </c>
      <c r="H46" s="16" t="s">
        <v>30</v>
      </c>
      <c r="I46" s="16" t="s">
        <v>30</v>
      </c>
      <c r="J46" s="16" t="s">
        <v>30</v>
      </c>
      <c r="K46" s="16" t="s">
        <v>30</v>
      </c>
      <c r="L46" s="16" t="s">
        <v>30</v>
      </c>
      <c r="M46" s="16" t="s">
        <v>30</v>
      </c>
      <c r="N46" s="16" t="s">
        <v>30</v>
      </c>
      <c r="O46" s="16" t="s">
        <v>30</v>
      </c>
      <c r="P46" s="16" t="s">
        <v>30</v>
      </c>
      <c r="Q46" s="16" t="s">
        <v>30</v>
      </c>
      <c r="R46" s="16" t="s">
        <v>30</v>
      </c>
      <c r="S46" s="16" t="s">
        <v>30</v>
      </c>
      <c r="T46" s="16" t="s">
        <v>30</v>
      </c>
      <c r="U46" s="16" t="s">
        <v>30</v>
      </c>
      <c r="V46" s="7">
        <f>SUM(V38:V45)</f>
        <v>21.108514267958331</v>
      </c>
      <c r="W46" s="7">
        <f t="shared" ref="W46:X46" si="49">SUM(W38:W45)</f>
        <v>10.518571708682067</v>
      </c>
      <c r="X46" s="7">
        <f t="shared" si="49"/>
        <v>68.372914023359613</v>
      </c>
      <c r="Y46" s="4">
        <f>SUM(V46:X46)</f>
        <v>100.00000000000001</v>
      </c>
    </row>
    <row r="49" spans="1:25" x14ac:dyDescent="0.25">
      <c r="U49" s="20" t="s">
        <v>75</v>
      </c>
      <c r="V49" s="3">
        <f>SUM(V2:V12,V15:V23,V26:V35,V38:V45)</f>
        <v>80.897460313295781</v>
      </c>
      <c r="W49" s="3">
        <f t="shared" ref="W49:X49" si="50">SUM(W2:W12,W15:W23,W26:W35,W38:W45)</f>
        <v>38.346968072746094</v>
      </c>
      <c r="X49" s="3">
        <f t="shared" si="50"/>
        <v>280.75557161395807</v>
      </c>
      <c r="Y49" s="3">
        <f>SUM(V49:X49)</f>
        <v>399.99999999999994</v>
      </c>
    </row>
    <row r="50" spans="1:25" x14ac:dyDescent="0.25">
      <c r="U50" s="18" t="s">
        <v>66</v>
      </c>
      <c r="V50" s="19">
        <f>V49/4</f>
        <v>20.224365078323945</v>
      </c>
      <c r="W50" s="19">
        <f t="shared" ref="W50:X50" si="51">W49/4</f>
        <v>9.5867420181865235</v>
      </c>
      <c r="X50" s="19">
        <f t="shared" si="51"/>
        <v>70.188892903489517</v>
      </c>
      <c r="Y50" s="3">
        <f>SUM(V50:X50)</f>
        <v>99.999999999999986</v>
      </c>
    </row>
    <row r="51" spans="1:25" x14ac:dyDescent="0.25">
      <c r="U51" s="16" t="s">
        <v>78</v>
      </c>
      <c r="V51" s="4">
        <f>AVERAGE(V13,V24,V36,V46)</f>
        <v>20.224365078323942</v>
      </c>
      <c r="W51" s="4">
        <f t="shared" ref="W51:X51" si="52">AVERAGE(W13,W24,W36,W46)</f>
        <v>9.5867420181865235</v>
      </c>
      <c r="X51" s="4">
        <f t="shared" si="52"/>
        <v>70.188892903489531</v>
      </c>
      <c r="Y51" s="1" t="s">
        <v>76</v>
      </c>
    </row>
    <row r="52" spans="1:25" x14ac:dyDescent="0.25">
      <c r="U52" s="16" t="s">
        <v>67</v>
      </c>
      <c r="V52" s="4">
        <f>_xlfn.STDEV.S(V13,V24,V36,V46)</f>
        <v>3.1727396836378281</v>
      </c>
      <c r="W52" s="4">
        <f t="shared" ref="W52:X52" si="53">_xlfn.STDEV.S(W13,W24,W36,W46)</f>
        <v>1.3683956063132394</v>
      </c>
      <c r="X52" s="4">
        <f t="shared" si="53"/>
        <v>3.5022743411427224</v>
      </c>
    </row>
    <row r="53" spans="1:25" x14ac:dyDescent="0.25">
      <c r="U53" s="16" t="s">
        <v>68</v>
      </c>
      <c r="V53" s="3">
        <f>V52/V51</f>
        <v>0.15687709707328737</v>
      </c>
      <c r="W53" s="3">
        <f t="shared" ref="W53:X53" si="54">W52/W51</f>
        <v>0.14273833631043009</v>
      </c>
      <c r="X53" s="3">
        <f t="shared" si="54"/>
        <v>4.9897842753530625E-2</v>
      </c>
    </row>
    <row r="55" spans="1:25" x14ac:dyDescent="0.25">
      <c r="T55" s="14" t="s">
        <v>70</v>
      </c>
      <c r="U55" s="14" t="s">
        <v>69</v>
      </c>
      <c r="V55" s="13">
        <f>AVERAGE(V13,V36)</f>
        <v>20.398571407847587</v>
      </c>
      <c r="W55" s="13">
        <f t="shared" ref="W55:X55" si="55">AVERAGE(W13,W36)</f>
        <v>8.425140071473006</v>
      </c>
      <c r="X55" s="13">
        <f t="shared" si="55"/>
        <v>71.176288520679392</v>
      </c>
      <c r="Y55" s="4">
        <f>SUM(V55:X55)</f>
        <v>99.999999999999986</v>
      </c>
    </row>
    <row r="56" spans="1:25" x14ac:dyDescent="0.25">
      <c r="T56" s="14"/>
      <c r="U56" s="14" t="s">
        <v>67</v>
      </c>
      <c r="V56" s="13">
        <f>_xlfn.STDEV.S(V13,V36)</f>
        <v>5.2760977160721589</v>
      </c>
      <c r="W56" s="13">
        <f t="shared" ref="W56:X56" si="56">_xlfn.STDEV.S(W13,W36)</f>
        <v>0.3386040404994653</v>
      </c>
      <c r="X56" s="13">
        <f t="shared" si="56"/>
        <v>5.6147017565716073</v>
      </c>
    </row>
    <row r="57" spans="1:25" x14ac:dyDescent="0.25">
      <c r="T57" s="14"/>
      <c r="U57" s="14" t="s">
        <v>68</v>
      </c>
      <c r="V57" s="21">
        <f>V56/V55</f>
        <v>0.25865035401657477</v>
      </c>
      <c r="W57" s="21">
        <f t="shared" ref="W57:X57" si="57">W56/W55</f>
        <v>4.0189722381703451E-2</v>
      </c>
      <c r="X57" s="21">
        <f t="shared" si="57"/>
        <v>7.8884441339482386E-2</v>
      </c>
    </row>
    <row r="58" spans="1:25" s="17" customFormat="1" x14ac:dyDescent="0.25">
      <c r="A58" s="1"/>
      <c r="B58" s="1"/>
      <c r="C58" s="1"/>
      <c r="D58" s="1"/>
      <c r="T58" s="14"/>
      <c r="U58" s="14"/>
      <c r="V58" s="21"/>
      <c r="W58" s="21"/>
      <c r="X58" s="21"/>
    </row>
    <row r="59" spans="1:25" x14ac:dyDescent="0.25">
      <c r="T59" s="14" t="s">
        <v>71</v>
      </c>
      <c r="U59" s="14" t="s">
        <v>69</v>
      </c>
      <c r="V59" s="13">
        <f>AVERAGE(V24,V46)</f>
        <v>20.050158748800296</v>
      </c>
      <c r="W59" s="13">
        <f>AVERAGE(W24,W46)</f>
        <v>10.748343964900041</v>
      </c>
      <c r="X59" s="13">
        <f>AVERAGE(X24,X46)</f>
        <v>69.20149728629967</v>
      </c>
      <c r="Y59" s="4">
        <f>SUM(V59:X59)</f>
        <v>100</v>
      </c>
    </row>
    <row r="60" spans="1:25" x14ac:dyDescent="0.25">
      <c r="T60" s="14"/>
      <c r="U60" s="14" t="s">
        <v>67</v>
      </c>
      <c r="V60" s="13">
        <f>_xlfn.STDEV.S(V24,V46)</f>
        <v>1.4967407290057104</v>
      </c>
      <c r="W60" s="13">
        <f t="shared" ref="W60:X60" si="58">_xlfn.STDEV.S(W24,W46)</f>
        <v>0.32494704100052524</v>
      </c>
      <c r="X60" s="13">
        <f t="shared" si="58"/>
        <v>1.1717936880051814</v>
      </c>
    </row>
    <row r="61" spans="1:25" x14ac:dyDescent="0.25">
      <c r="T61" s="14"/>
      <c r="U61" s="14" t="s">
        <v>68</v>
      </c>
      <c r="V61" s="21">
        <f>V60/V59</f>
        <v>7.4649819373388659E-2</v>
      </c>
      <c r="W61" s="21">
        <f t="shared" ref="W61:X61" si="59">W60/W59</f>
        <v>3.0232288998349639E-2</v>
      </c>
      <c r="X61" s="21">
        <f t="shared" si="59"/>
        <v>1.6933068415517796E-2</v>
      </c>
    </row>
    <row r="62" spans="1:25" x14ac:dyDescent="0.25">
      <c r="T62" s="14"/>
      <c r="U62" s="14"/>
      <c r="V62" s="14"/>
      <c r="W62" s="14"/>
      <c r="X62" s="14"/>
    </row>
    <row r="63" spans="1:25" x14ac:dyDescent="0.25">
      <c r="T63" s="14" t="s">
        <v>74</v>
      </c>
      <c r="U63" s="14" t="s">
        <v>73</v>
      </c>
      <c r="V63" s="13">
        <f>AVERAGE(V13,V24)</f>
        <v>17.829805082126185</v>
      </c>
      <c r="W63" s="13">
        <f t="shared" ref="W63:X63" si="60">AVERAGE(W13,W24)</f>
        <v>9.5819135397083421</v>
      </c>
      <c r="X63" s="13">
        <f t="shared" si="60"/>
        <v>72.588281378165462</v>
      </c>
      <c r="Y63" s="4">
        <f>SUM(V63:X63)</f>
        <v>99.999999999999986</v>
      </c>
    </row>
    <row r="64" spans="1:25" x14ac:dyDescent="0.25">
      <c r="T64" s="14"/>
      <c r="U64" s="14" t="s">
        <v>67</v>
      </c>
      <c r="V64" s="13">
        <f>_xlfn.STDEV.S(V13,V24)</f>
        <v>1.6433135396696474</v>
      </c>
      <c r="W64" s="13">
        <f t="shared" ref="W64:X64" si="61">_xlfn.STDEV.S(W13,W24)</f>
        <v>1.9745287678712542</v>
      </c>
      <c r="X64" s="13">
        <f t="shared" si="61"/>
        <v>3.6178423075408674</v>
      </c>
    </row>
    <row r="65" spans="20:25" x14ac:dyDescent="0.25">
      <c r="T65" s="14"/>
      <c r="U65" s="14" t="s">
        <v>68</v>
      </c>
      <c r="V65" s="21">
        <f>V64/V63</f>
        <v>9.2166657577037514E-2</v>
      </c>
      <c r="W65" s="21">
        <f t="shared" ref="W65:X65" si="62">W64/W63</f>
        <v>0.20606831398432296</v>
      </c>
      <c r="X65" s="21">
        <f t="shared" si="62"/>
        <v>4.9840583615596026E-2</v>
      </c>
    </row>
    <row r="66" spans="20:25" x14ac:dyDescent="0.25">
      <c r="T66" s="14"/>
      <c r="U66" s="14"/>
      <c r="V66" s="14"/>
      <c r="W66" s="14"/>
      <c r="X66" s="14"/>
    </row>
    <row r="67" spans="20:25" x14ac:dyDescent="0.25">
      <c r="T67" s="14" t="s">
        <v>72</v>
      </c>
      <c r="U67" s="14" t="s">
        <v>73</v>
      </c>
      <c r="V67" s="13">
        <f>AVERAGE(V36,V46)</f>
        <v>22.618925074521698</v>
      </c>
      <c r="W67" s="13">
        <f t="shared" ref="W67:X67" si="63">AVERAGE(W36,W46)</f>
        <v>9.5915704966647048</v>
      </c>
      <c r="X67" s="13">
        <f t="shared" si="63"/>
        <v>67.789504428813601</v>
      </c>
      <c r="Y67" s="4">
        <f>SUM(V67:X67)</f>
        <v>100</v>
      </c>
    </row>
    <row r="68" spans="20:25" x14ac:dyDescent="0.25">
      <c r="T68" s="14"/>
      <c r="U68" s="14" t="s">
        <v>67</v>
      </c>
      <c r="V68" s="21">
        <f>_xlfn.STDEV.S(V36,V46)</f>
        <v>2.1360434473967995</v>
      </c>
      <c r="W68" s="21">
        <f t="shared" ref="W68:X68" si="64">_xlfn.STDEV.S(W36,W46)</f>
        <v>1.310977686371251</v>
      </c>
      <c r="X68" s="21">
        <f t="shared" si="64"/>
        <v>0.82506576102555873</v>
      </c>
    </row>
    <row r="69" spans="20:25" x14ac:dyDescent="0.25">
      <c r="T69" s="14"/>
      <c r="U69" s="14" t="s">
        <v>68</v>
      </c>
      <c r="V69" s="21">
        <f>V68/V67</f>
        <v>9.4436116674831358E-2</v>
      </c>
      <c r="W69" s="21">
        <f t="shared" ref="W69:X69" si="65">W68/W67</f>
        <v>0.13668019088501929</v>
      </c>
      <c r="X69" s="21">
        <f t="shared" si="65"/>
        <v>1.2170995613221632E-2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RMT_data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netra</dc:creator>
  <cp:lastModifiedBy>Sean Coogan</cp:lastModifiedBy>
  <dcterms:created xsi:type="dcterms:W3CDTF">2017-01-03T07:53:31Z</dcterms:created>
  <dcterms:modified xsi:type="dcterms:W3CDTF">2019-01-03T18:13:37Z</dcterms:modified>
</cp:coreProperties>
</file>