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6" yWindow="272" windowWidth="3383" windowHeight="5040"/>
  </bookViews>
  <sheets>
    <sheet name="B marinus" sheetId="1" r:id="rId1"/>
    <sheet name=" fowleri MI" sheetId="2" r:id="rId2"/>
    <sheet name="Americanus OH" sheetId="3" r:id="rId3"/>
    <sheet name="fowleri OH" sheetId="4" r:id="rId4"/>
  </sheets>
  <calcPr calcId="145621"/>
</workbook>
</file>

<file path=xl/calcChain.xml><?xml version="1.0" encoding="utf-8"?>
<calcChain xmlns="http://schemas.openxmlformats.org/spreadsheetml/2006/main">
  <c r="V4" i="3" l="1"/>
  <c r="V5" i="3"/>
  <c r="V6" i="3"/>
  <c r="V7" i="3"/>
  <c r="V8" i="3"/>
  <c r="V9" i="3"/>
  <c r="V3" i="3"/>
  <c r="V4" i="1"/>
  <c r="V5" i="1"/>
  <c r="V6" i="1"/>
  <c r="V7" i="1"/>
  <c r="V8" i="1"/>
  <c r="V9" i="1"/>
  <c r="V10" i="1"/>
  <c r="K33" i="1" l="1"/>
  <c r="L33" i="1"/>
  <c r="M33" i="1"/>
  <c r="N33" i="1"/>
  <c r="O33" i="1"/>
  <c r="P33" i="1"/>
  <c r="Q33" i="1"/>
  <c r="R33" i="1"/>
  <c r="S33" i="1"/>
  <c r="J33" i="1"/>
  <c r="K32" i="1"/>
  <c r="L32" i="1"/>
  <c r="M32" i="1"/>
  <c r="N32" i="1"/>
  <c r="O32" i="1"/>
  <c r="P32" i="1"/>
  <c r="Q32" i="1"/>
  <c r="R32" i="1"/>
  <c r="S32" i="1"/>
  <c r="J32" i="1"/>
  <c r="K31" i="1"/>
  <c r="L31" i="1"/>
  <c r="M31" i="1"/>
  <c r="N31" i="1"/>
  <c r="O31" i="1"/>
  <c r="P31" i="1"/>
  <c r="Q31" i="1"/>
  <c r="R31" i="1"/>
  <c r="S31" i="1"/>
  <c r="J31" i="1"/>
  <c r="J26" i="1"/>
  <c r="K26" i="1"/>
  <c r="L26" i="1"/>
  <c r="M26" i="1"/>
  <c r="N26" i="1"/>
  <c r="O26" i="1"/>
  <c r="P26" i="1"/>
  <c r="Q26" i="1"/>
  <c r="R26" i="1"/>
  <c r="S26" i="1"/>
  <c r="J27" i="1"/>
  <c r="K27" i="1"/>
  <c r="L27" i="1"/>
  <c r="M27" i="1"/>
  <c r="N27" i="1"/>
  <c r="O27" i="1"/>
  <c r="P27" i="1"/>
  <c r="Q27" i="1"/>
  <c r="R27" i="1"/>
  <c r="S27" i="1"/>
  <c r="K25" i="1"/>
  <c r="L25" i="1"/>
  <c r="M25" i="1"/>
  <c r="N25" i="1"/>
  <c r="O25" i="1"/>
  <c r="P25" i="1"/>
  <c r="Q25" i="1"/>
  <c r="R25" i="1"/>
  <c r="S25" i="1"/>
  <c r="J25" i="1"/>
  <c r="M11" i="4"/>
  <c r="Q11" i="4"/>
  <c r="L12" i="4"/>
  <c r="M12" i="4"/>
  <c r="N12" i="4"/>
  <c r="P12" i="4"/>
  <c r="Q12" i="4"/>
  <c r="K13" i="4"/>
  <c r="N13" i="4"/>
  <c r="O13" i="4"/>
  <c r="L16" i="3"/>
  <c r="M16" i="3"/>
  <c r="L17" i="3"/>
  <c r="D10" i="3"/>
  <c r="D7" i="4"/>
  <c r="U5" i="3"/>
  <c r="N15" i="3" s="1"/>
  <c r="W5" i="3"/>
  <c r="U6" i="3"/>
  <c r="K16" i="3" s="1"/>
  <c r="W6" i="3"/>
  <c r="X6" i="3" s="1"/>
  <c r="U7" i="3"/>
  <c r="N17" i="3" s="1"/>
  <c r="W7" i="3"/>
  <c r="X7" i="3" s="1"/>
  <c r="U8" i="3"/>
  <c r="K18" i="3" s="1"/>
  <c r="W8" i="3"/>
  <c r="U9" i="3"/>
  <c r="M19" i="3" s="1"/>
  <c r="W9" i="3"/>
  <c r="X9" i="3" s="1"/>
  <c r="U5" i="4"/>
  <c r="K12" i="4" s="1"/>
  <c r="U6" i="4"/>
  <c r="L13" i="4" s="1"/>
  <c r="U4" i="4"/>
  <c r="N11" i="4" s="1"/>
  <c r="F7" i="4"/>
  <c r="F8" i="4" s="1"/>
  <c r="F9" i="4" s="1"/>
  <c r="W6" i="4"/>
  <c r="V6" i="4"/>
  <c r="I6" i="4"/>
  <c r="J6" i="4" s="1"/>
  <c r="W5" i="4"/>
  <c r="V5" i="4"/>
  <c r="I5" i="4"/>
  <c r="J5" i="4" s="1"/>
  <c r="W4" i="4"/>
  <c r="V4" i="4"/>
  <c r="I4" i="4"/>
  <c r="J4" i="4" s="1"/>
  <c r="W3" i="4"/>
  <c r="V3" i="4"/>
  <c r="U3" i="4"/>
  <c r="N10" i="4" s="1"/>
  <c r="F10" i="3"/>
  <c r="F11" i="3" s="1"/>
  <c r="F12" i="3" s="1"/>
  <c r="I5" i="3"/>
  <c r="J5" i="3" s="1"/>
  <c r="W4" i="3"/>
  <c r="U4" i="3"/>
  <c r="K14" i="3" s="1"/>
  <c r="I4" i="3"/>
  <c r="J4" i="3" s="1"/>
  <c r="W3" i="3"/>
  <c r="U3" i="3"/>
  <c r="M13" i="3" s="1"/>
  <c r="Q10" i="4" l="1"/>
  <c r="M10" i="4"/>
  <c r="P10" i="4"/>
  <c r="L10" i="4"/>
  <c r="P11" i="4"/>
  <c r="L11" i="4"/>
  <c r="X3" i="4"/>
  <c r="O10" i="4"/>
  <c r="Q13" i="4"/>
  <c r="Q20" i="4" s="1"/>
  <c r="M13" i="4"/>
  <c r="O11" i="4"/>
  <c r="K11" i="4"/>
  <c r="K10" i="4"/>
  <c r="P13" i="4"/>
  <c r="O12" i="4"/>
  <c r="P13" i="3"/>
  <c r="P19" i="3"/>
  <c r="N19" i="3"/>
  <c r="P17" i="3"/>
  <c r="K13" i="3"/>
  <c r="L13" i="3"/>
  <c r="L19" i="3"/>
  <c r="M17" i="3"/>
  <c r="N16" i="3"/>
  <c r="P16" i="3"/>
  <c r="O13" i="3"/>
  <c r="O19" i="3"/>
  <c r="K19" i="3"/>
  <c r="P15" i="3"/>
  <c r="N13" i="3"/>
  <c r="O17" i="3"/>
  <c r="K17" i="3"/>
  <c r="P18" i="3"/>
  <c r="P14" i="3"/>
  <c r="O16" i="3"/>
  <c r="M15" i="3"/>
  <c r="L15" i="3"/>
  <c r="X5" i="3"/>
  <c r="O15" i="3"/>
  <c r="K15" i="3"/>
  <c r="K23" i="3" s="1"/>
  <c r="N18" i="3"/>
  <c r="M18" i="3"/>
  <c r="L18" i="3"/>
  <c r="X8" i="3"/>
  <c r="O18" i="3"/>
  <c r="L14" i="3"/>
  <c r="N14" i="3"/>
  <c r="M14" i="3"/>
  <c r="O14" i="3"/>
  <c r="V7" i="4"/>
  <c r="W7" i="4"/>
  <c r="N20" i="4"/>
  <c r="X4" i="4"/>
  <c r="X5" i="4"/>
  <c r="X6" i="4"/>
  <c r="U7" i="4"/>
  <c r="V10" i="3"/>
  <c r="W10" i="3"/>
  <c r="X4" i="3"/>
  <c r="X3" i="3"/>
  <c r="I7" i="3"/>
  <c r="U10" i="3"/>
  <c r="F14" i="1"/>
  <c r="F13" i="1"/>
  <c r="F12" i="1"/>
  <c r="V11" i="1"/>
  <c r="Q30" i="2"/>
  <c r="R30" i="2"/>
  <c r="S30" i="2"/>
  <c r="T30" i="2"/>
  <c r="Q31" i="2"/>
  <c r="R31" i="2"/>
  <c r="S31" i="2"/>
  <c r="T31" i="2"/>
  <c r="Q32" i="2"/>
  <c r="R32" i="2"/>
  <c r="S32" i="2"/>
  <c r="T32" i="2"/>
  <c r="F9" i="2"/>
  <c r="F10" i="2" s="1"/>
  <c r="F11" i="2" s="1"/>
  <c r="W3" i="2"/>
  <c r="X3" i="2" s="1"/>
  <c r="V3" i="2"/>
  <c r="W8" i="2"/>
  <c r="W7" i="2"/>
  <c r="W6" i="2"/>
  <c r="W5" i="2"/>
  <c r="W4" i="2"/>
  <c r="V8" i="2"/>
  <c r="V7" i="2"/>
  <c r="V6" i="2"/>
  <c r="Q28" i="2" s="1"/>
  <c r="V5" i="2"/>
  <c r="T27" i="2" s="1"/>
  <c r="V4" i="2"/>
  <c r="Q26" i="2" s="1"/>
  <c r="U8" i="2"/>
  <c r="U7" i="2"/>
  <c r="U6" i="2"/>
  <c r="U3" i="2"/>
  <c r="U5" i="2"/>
  <c r="U4" i="2"/>
  <c r="I6" i="2"/>
  <c r="I5" i="2"/>
  <c r="I4" i="2"/>
  <c r="E6" i="1"/>
  <c r="F6" i="1"/>
  <c r="E11" i="1"/>
  <c r="F11" i="1"/>
  <c r="G11" i="1"/>
  <c r="G6" i="1"/>
  <c r="V3" i="1"/>
  <c r="U10" i="1"/>
  <c r="U9" i="1"/>
  <c r="U8" i="1"/>
  <c r="U5" i="1"/>
  <c r="U4" i="1"/>
  <c r="U3" i="1"/>
  <c r="T4" i="1"/>
  <c r="T11" i="1" s="1"/>
  <c r="L23" i="3" l="1"/>
  <c r="P23" i="3"/>
  <c r="M14" i="2"/>
  <c r="N14" i="2"/>
  <c r="L14" i="2"/>
  <c r="P14" i="2"/>
  <c r="K14" i="2"/>
  <c r="O14" i="2"/>
  <c r="K17" i="2"/>
  <c r="O17" i="2"/>
  <c r="P17" i="2"/>
  <c r="N17" i="2"/>
  <c r="L17" i="2"/>
  <c r="M17" i="2"/>
  <c r="N12" i="2"/>
  <c r="L12" i="2"/>
  <c r="M12" i="2"/>
  <c r="K12" i="2"/>
  <c r="O12" i="2"/>
  <c r="P12" i="2"/>
  <c r="K13" i="2"/>
  <c r="O13" i="2"/>
  <c r="L13" i="2"/>
  <c r="M13" i="2"/>
  <c r="N13" i="2"/>
  <c r="N22" i="2" s="1"/>
  <c r="P13" i="2"/>
  <c r="M16" i="2"/>
  <c r="N16" i="2"/>
  <c r="O16" i="2"/>
  <c r="O22" i="2" s="1"/>
  <c r="L16" i="2"/>
  <c r="P16" i="2"/>
  <c r="K16" i="2"/>
  <c r="S28" i="2"/>
  <c r="K15" i="2"/>
  <c r="O15" i="2"/>
  <c r="L15" i="2"/>
  <c r="M15" i="2"/>
  <c r="N15" i="2"/>
  <c r="P15" i="2"/>
  <c r="T28" i="2"/>
  <c r="N23" i="3"/>
  <c r="M23" i="3"/>
  <c r="O23" i="3"/>
  <c r="L20" i="4"/>
  <c r="P20" i="4"/>
  <c r="M20" i="4"/>
  <c r="O20" i="4"/>
  <c r="K21" i="4"/>
  <c r="K20" i="4"/>
  <c r="K24" i="3"/>
  <c r="U11" i="1"/>
  <c r="T26" i="2"/>
  <c r="S27" i="2"/>
  <c r="S26" i="2"/>
  <c r="R28" i="2"/>
  <c r="R27" i="2"/>
  <c r="R26" i="2"/>
  <c r="Q27" i="2"/>
  <c r="X6" i="2"/>
  <c r="X4" i="2"/>
  <c r="X7" i="2" s="1"/>
  <c r="X8" i="2" s="1"/>
  <c r="W9" i="2"/>
  <c r="X5" i="2"/>
  <c r="U9" i="2"/>
  <c r="I7" i="2"/>
  <c r="V9" i="2"/>
  <c r="J6" i="2"/>
  <c r="J5" i="2"/>
  <c r="J4" i="2"/>
  <c r="W5" i="1"/>
  <c r="W9" i="1"/>
  <c r="W10" i="1"/>
  <c r="W3" i="1"/>
  <c r="K19" i="1"/>
  <c r="L19" i="1"/>
  <c r="M19" i="1"/>
  <c r="N19" i="1"/>
  <c r="O19" i="1"/>
  <c r="P19" i="1"/>
  <c r="Q19" i="1"/>
  <c r="R19" i="1"/>
  <c r="S19" i="1"/>
  <c r="K16" i="1"/>
  <c r="L16" i="1"/>
  <c r="M16" i="1"/>
  <c r="N16" i="1"/>
  <c r="O16" i="1"/>
  <c r="P16" i="1"/>
  <c r="Q16" i="1"/>
  <c r="R16" i="1"/>
  <c r="S16" i="1"/>
  <c r="K20" i="1"/>
  <c r="L20" i="1"/>
  <c r="M20" i="1"/>
  <c r="N20" i="1"/>
  <c r="O20" i="1"/>
  <c r="P20" i="1"/>
  <c r="Q20" i="1"/>
  <c r="R20" i="1"/>
  <c r="S20" i="1"/>
  <c r="K17" i="1"/>
  <c r="L17" i="1"/>
  <c r="M17" i="1"/>
  <c r="N17" i="1"/>
  <c r="O17" i="1"/>
  <c r="P17" i="1"/>
  <c r="Q17" i="1"/>
  <c r="R17" i="1"/>
  <c r="S17" i="1"/>
  <c r="K21" i="1"/>
  <c r="L21" i="1"/>
  <c r="M21" i="1"/>
  <c r="N21" i="1"/>
  <c r="O21" i="1"/>
  <c r="P21" i="1"/>
  <c r="Q21" i="1"/>
  <c r="R21" i="1"/>
  <c r="S21" i="1"/>
  <c r="S15" i="1"/>
  <c r="R15" i="1"/>
  <c r="Q15" i="1"/>
  <c r="P15" i="1"/>
  <c r="O15" i="1"/>
  <c r="N15" i="1"/>
  <c r="M15" i="1"/>
  <c r="L15" i="1"/>
  <c r="K15" i="1"/>
  <c r="O44" i="1"/>
  <c r="O45" i="1"/>
  <c r="Q42" i="1"/>
  <c r="O46" i="1"/>
  <c r="T9" i="1"/>
  <c r="T8" i="1"/>
  <c r="T5" i="1"/>
  <c r="T10" i="1"/>
  <c r="T3" i="1"/>
  <c r="H9" i="1"/>
  <c r="I9" i="1" s="1"/>
  <c r="H4" i="1"/>
  <c r="I4" i="1" s="1"/>
  <c r="H8" i="1"/>
  <c r="H5" i="1"/>
  <c r="I5" i="1" s="1"/>
  <c r="H10" i="1"/>
  <c r="I10" i="1" s="1"/>
  <c r="H3" i="1"/>
  <c r="X7" i="4" l="1"/>
  <c r="X8" i="4" s="1"/>
  <c r="X10" i="3"/>
  <c r="X11" i="3" s="1"/>
  <c r="L22" i="2"/>
  <c r="K22" i="2"/>
  <c r="K23" i="2"/>
  <c r="P22" i="2"/>
  <c r="M22" i="2"/>
  <c r="X9" i="2"/>
  <c r="X10" i="2" s="1"/>
  <c r="I8" i="1"/>
  <c r="H11" i="1"/>
  <c r="U20" i="1"/>
  <c r="I3" i="1"/>
  <c r="H6" i="1"/>
  <c r="U15" i="1"/>
  <c r="U16" i="1"/>
  <c r="U21" i="1"/>
  <c r="U19" i="1"/>
  <c r="W4" i="1"/>
  <c r="W6" i="1" s="1"/>
  <c r="W8" i="1"/>
  <c r="Q40" i="1"/>
  <c r="L40" i="1"/>
  <c r="N40" i="1"/>
  <c r="N44" i="1"/>
  <c r="M40" i="1"/>
  <c r="R40" i="1"/>
  <c r="M44" i="1"/>
  <c r="N46" i="1"/>
  <c r="L42" i="1"/>
  <c r="O42" i="1"/>
  <c r="S42" i="1"/>
  <c r="J40" i="1"/>
  <c r="O40" i="1"/>
  <c r="S40" i="1"/>
  <c r="U17" i="1"/>
  <c r="K40" i="1"/>
  <c r="M42" i="1"/>
  <c r="P40" i="1"/>
  <c r="R46" i="1"/>
  <c r="R44" i="1"/>
  <c r="R45" i="1"/>
  <c r="L45" i="1"/>
  <c r="Q45" i="1"/>
  <c r="J45" i="1"/>
  <c r="M46" i="1"/>
  <c r="P42" i="1"/>
  <c r="N45" i="1"/>
  <c r="K45" i="1"/>
  <c r="P41" i="1"/>
  <c r="K34" i="1"/>
  <c r="J41" i="1"/>
  <c r="S41" i="1"/>
  <c r="Q44" i="1"/>
  <c r="K36" i="1"/>
  <c r="J46" i="1"/>
  <c r="K46" i="1"/>
  <c r="K44" i="1"/>
  <c r="L41" i="1"/>
  <c r="M45" i="1"/>
  <c r="P46" i="1"/>
  <c r="R42" i="1"/>
  <c r="N42" i="1"/>
  <c r="P45" i="1"/>
  <c r="R41" i="1"/>
  <c r="N41" i="1"/>
  <c r="P44" i="1"/>
  <c r="J44" i="1"/>
  <c r="K41" i="1"/>
  <c r="Q46" i="1"/>
  <c r="O41" i="1"/>
  <c r="J30" i="1"/>
  <c r="J42" i="1"/>
  <c r="K42" i="1"/>
  <c r="L46" i="1"/>
  <c r="L44" i="1"/>
  <c r="M41" i="1"/>
  <c r="S46" i="1"/>
  <c r="S45" i="1"/>
  <c r="Q41" i="1"/>
  <c r="S44" i="1"/>
  <c r="R28" i="1" l="1"/>
  <c r="Q28" i="1"/>
  <c r="K28" i="1"/>
  <c r="L28" i="1"/>
  <c r="O34" i="1"/>
  <c r="O36" i="1"/>
  <c r="J36" i="1"/>
  <c r="S36" i="1"/>
  <c r="P34" i="1"/>
  <c r="P36" i="1"/>
  <c r="R36" i="1"/>
  <c r="M34" i="1"/>
  <c r="M36" i="1"/>
  <c r="N34" i="1"/>
  <c r="N36" i="1"/>
  <c r="N28" i="1"/>
  <c r="S28" i="1"/>
  <c r="M28" i="1"/>
  <c r="P28" i="1"/>
  <c r="L34" i="1"/>
  <c r="L36" i="1"/>
  <c r="O28" i="1"/>
  <c r="J28" i="1"/>
  <c r="W7" i="1"/>
  <c r="J35" i="1"/>
  <c r="W11" i="1"/>
  <c r="W12" i="1"/>
  <c r="J47" i="1"/>
  <c r="J48" i="1" s="1"/>
  <c r="J34" i="1"/>
  <c r="J37" i="1" s="1"/>
  <c r="J43" i="1"/>
  <c r="W14" i="1" l="1"/>
  <c r="W13" i="1"/>
</calcChain>
</file>

<file path=xl/sharedStrings.xml><?xml version="1.0" encoding="utf-8"?>
<sst xmlns="http://schemas.openxmlformats.org/spreadsheetml/2006/main" count="271" uniqueCount="61">
  <si>
    <t>toad</t>
  </si>
  <si>
    <t>a</t>
  </si>
  <si>
    <t>c</t>
  </si>
  <si>
    <t>d</t>
  </si>
  <si>
    <t>f1</t>
  </si>
  <si>
    <t>g</t>
  </si>
  <si>
    <t>h</t>
  </si>
  <si>
    <t>garden</t>
  </si>
  <si>
    <t>location</t>
  </si>
  <si>
    <t>deployed time</t>
  </si>
  <si>
    <t>% time jumping</t>
  </si>
  <si>
    <t>nminutes</t>
  </si>
  <si>
    <t>secs jumping</t>
  </si>
  <si>
    <t>pred # jumps</t>
  </si>
  <si>
    <t>at .4 sec perjump</t>
  </si>
  <si>
    <t>sgls</t>
  </si>
  <si>
    <t>dbls</t>
  </si>
  <si>
    <t>3X</t>
  </si>
  <si>
    <t>4x</t>
  </si>
  <si>
    <t>5x</t>
  </si>
  <si>
    <t>6x</t>
  </si>
  <si>
    <t>7x</t>
  </si>
  <si>
    <t>8x</t>
  </si>
  <si>
    <t>9x</t>
  </si>
  <si>
    <t>12x</t>
  </si>
  <si>
    <t>mass</t>
  </si>
  <si>
    <t>bouts</t>
  </si>
  <si>
    <t>Sum</t>
  </si>
  <si>
    <t xml:space="preserve"> launches</t>
  </si>
  <si>
    <t>total</t>
  </si>
  <si>
    <t xml:space="preserve">percent </t>
  </si>
  <si>
    <t>of</t>
  </si>
  <si>
    <t>jumps</t>
  </si>
  <si>
    <t>field</t>
  </si>
  <si>
    <t>bounding</t>
  </si>
  <si>
    <t xml:space="preserve">jumps </t>
  </si>
  <si>
    <t># bounds</t>
  </si>
  <si>
    <t>%bounds</t>
  </si>
  <si>
    <t>are spring based</t>
  </si>
  <si>
    <t>all</t>
  </si>
  <si>
    <t>sgl jumps</t>
  </si>
  <si>
    <t>meters</t>
  </si>
  <si>
    <t>w/o 1st J</t>
  </si>
  <si>
    <t>SE</t>
  </si>
  <si>
    <t>lud llighthouse</t>
  </si>
  <si>
    <t>pool nr park office</t>
  </si>
  <si>
    <t>svl</t>
  </si>
  <si>
    <t>piney rideg trainlhd</t>
  </si>
  <si>
    <t>3171 LS dr yard</t>
  </si>
  <si>
    <t>v. pool near range sta</t>
  </si>
  <si>
    <t>mins</t>
  </si>
  <si>
    <t>avg</t>
  </si>
  <si>
    <t>hrs</t>
  </si>
  <si>
    <t>hrs avg</t>
  </si>
  <si>
    <t>forest patch ou campus</t>
  </si>
  <si>
    <t>sex</t>
  </si>
  <si>
    <t>m</t>
  </si>
  <si>
    <t>svl (mm)</t>
  </si>
  <si>
    <t>f</t>
  </si>
  <si>
    <t>cricket oval</t>
  </si>
  <si>
    <t>obs time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</si>
</sst>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;@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left"/>
    </xf>
    <xf numFmtId="2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1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2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165" fontId="0" fillId="3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'B marinus'!$J$36:$Q$36</c:f>
              <c:numCache>
                <c:formatCode>0.0</c:formatCode>
                <c:ptCount val="8"/>
                <c:pt idx="0">
                  <c:v>47.113036392955479</c:v>
                </c:pt>
                <c:pt idx="1">
                  <c:v>37.260497031991655</c:v>
                </c:pt>
                <c:pt idx="2">
                  <c:v>9.3926731913528396</c:v>
                </c:pt>
                <c:pt idx="3">
                  <c:v>2.4025759944227092</c:v>
                </c:pt>
                <c:pt idx="4">
                  <c:v>1.2186657114193347</c:v>
                </c:pt>
                <c:pt idx="5">
                  <c:v>1.7692407040677687</c:v>
                </c:pt>
                <c:pt idx="6">
                  <c:v>0.62957876485928421</c:v>
                </c:pt>
                <c:pt idx="7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 fowleri MI'!$K$22:$P$22</c:f>
              <c:numCache>
                <c:formatCode>0.0</c:formatCode>
                <c:ptCount val="6"/>
                <c:pt idx="0">
                  <c:v>31.352323983902931</c:v>
                </c:pt>
                <c:pt idx="1">
                  <c:v>32.03693572114625</c:v>
                </c:pt>
                <c:pt idx="2">
                  <c:v>22.498115524431313</c:v>
                </c:pt>
                <c:pt idx="3">
                  <c:v>10.971325576588734</c:v>
                </c:pt>
                <c:pt idx="4">
                  <c:v>2.2403982930298718</c:v>
                </c:pt>
                <c:pt idx="5">
                  <c:v>0.90090090090090091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bg1"/>
            </a:solidFill>
            <a:ln w="952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</c:spPr>
          </c:dPt>
          <c:val>
            <c:numRef>
              <c:f>'Americanus OH'!$K$23:$O$23</c:f>
              <c:numCache>
                <c:formatCode>0.0</c:formatCode>
                <c:ptCount val="5"/>
                <c:pt idx="0">
                  <c:v>47.21657321388841</c:v>
                </c:pt>
                <c:pt idx="1">
                  <c:v>39.134643493861461</c:v>
                </c:pt>
                <c:pt idx="2">
                  <c:v>11.402621380067668</c:v>
                </c:pt>
                <c:pt idx="3">
                  <c:v>1.814282470869067</c:v>
                </c:pt>
                <c:pt idx="4">
                  <c:v>0.43187944131340356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val>
            <c:numRef>
              <c:f>'fowleri OH'!$K$20:$Q$20</c:f>
              <c:numCache>
                <c:formatCode>0.0</c:formatCode>
                <c:ptCount val="7"/>
                <c:pt idx="0">
                  <c:v>47.596366683531492</c:v>
                </c:pt>
                <c:pt idx="1">
                  <c:v>29.867347584113332</c:v>
                </c:pt>
                <c:pt idx="2">
                  <c:v>17.78633316468505</c:v>
                </c:pt>
                <c:pt idx="3">
                  <c:v>3.0591217640610506</c:v>
                </c:pt>
                <c:pt idx="4">
                  <c:v>1.3176964752508642</c:v>
                </c:pt>
                <c:pt idx="5">
                  <c:v>0</c:v>
                </c:pt>
                <c:pt idx="6">
                  <c:v>0.37313432835820892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77637</xdr:rowOff>
    </xdr:from>
    <xdr:to>
      <xdr:col>6</xdr:col>
      <xdr:colOff>172528</xdr:colOff>
      <xdr:row>35</xdr:row>
      <xdr:rowOff>43131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336430</xdr:colOff>
      <xdr:row>13</xdr:row>
      <xdr:rowOff>2</xdr:rowOff>
    </xdr:from>
    <xdr:to>
      <xdr:col>6</xdr:col>
      <xdr:colOff>457200</xdr:colOff>
      <xdr:row>29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181155</xdr:colOff>
      <xdr:row>13</xdr:row>
      <xdr:rowOff>155278</xdr:rowOff>
    </xdr:from>
    <xdr:to>
      <xdr:col>6</xdr:col>
      <xdr:colOff>301925</xdr:colOff>
      <xdr:row>29</xdr:row>
      <xdr:rowOff>155276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336430</xdr:colOff>
      <xdr:row>11</xdr:row>
      <xdr:rowOff>2</xdr:rowOff>
    </xdr:from>
    <xdr:to>
      <xdr:col>6</xdr:col>
      <xdr:colOff>457200</xdr:colOff>
      <xdr:row>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51"/>
  <sheetViews>
    <sheetView tabSelected="1" workbookViewId="0">
      <selection activeCell="E15" sqref="E15:F15"/>
    </sheetView>
  </sheetViews>
  <sheetFormatPr defaultRowHeight="14.3" x14ac:dyDescent="0.25"/>
  <cols>
    <col min="1" max="1" width="6" style="1" customWidth="1"/>
    <col min="2" max="2" width="4.75" style="1" customWidth="1"/>
    <col min="3" max="4" width="7.75" style="1" customWidth="1"/>
    <col min="5" max="5" width="9" style="1"/>
    <col min="6" max="6" width="9" style="2"/>
    <col min="7" max="7" width="13.5" style="1" customWidth="1"/>
    <col min="8" max="8" width="12.5" style="1" customWidth="1"/>
    <col min="9" max="9" width="11.875" style="2" customWidth="1"/>
    <col min="10" max="19" width="6.375" style="1" customWidth="1"/>
    <col min="20" max="25" width="9" style="4"/>
    <col min="26" max="16384" width="9" style="1"/>
  </cols>
  <sheetData>
    <row r="1" spans="1:24" x14ac:dyDescent="0.25">
      <c r="I1" s="2" t="s">
        <v>14</v>
      </c>
      <c r="T1" s="4" t="s">
        <v>27</v>
      </c>
      <c r="U1" s="4" t="s">
        <v>29</v>
      </c>
      <c r="V1" s="4" t="s">
        <v>36</v>
      </c>
      <c r="W1" s="7" t="s">
        <v>37</v>
      </c>
    </row>
    <row r="2" spans="1:24" x14ac:dyDescent="0.25">
      <c r="A2" s="1" t="s">
        <v>25</v>
      </c>
      <c r="B2" s="1" t="s">
        <v>0</v>
      </c>
      <c r="C2" s="1" t="s">
        <v>8</v>
      </c>
      <c r="D2" s="1" t="s">
        <v>41</v>
      </c>
      <c r="E2" s="1" t="s">
        <v>9</v>
      </c>
      <c r="F2" s="2" t="s">
        <v>11</v>
      </c>
      <c r="G2" s="1" t="s">
        <v>10</v>
      </c>
      <c r="H2" s="1" t="s">
        <v>12</v>
      </c>
      <c r="I2" s="2" t="s">
        <v>13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  <c r="O2" s="1" t="s">
        <v>20</v>
      </c>
      <c r="P2" s="1" t="s">
        <v>21</v>
      </c>
      <c r="Q2" s="1" t="s">
        <v>22</v>
      </c>
      <c r="R2" s="1" t="s">
        <v>23</v>
      </c>
      <c r="S2" s="1" t="s">
        <v>24</v>
      </c>
      <c r="T2" s="4" t="s">
        <v>26</v>
      </c>
      <c r="U2" s="4" t="s">
        <v>28</v>
      </c>
      <c r="V2" s="4" t="s">
        <v>42</v>
      </c>
      <c r="W2" s="7"/>
    </row>
    <row r="3" spans="1:24" x14ac:dyDescent="0.25">
      <c r="A3" s="1">
        <v>98</v>
      </c>
      <c r="B3" s="1" t="s">
        <v>1</v>
      </c>
      <c r="C3" s="1" t="s">
        <v>59</v>
      </c>
      <c r="D3" s="1">
        <v>150</v>
      </c>
      <c r="E3" s="3">
        <v>0.13680555555555554</v>
      </c>
      <c r="F3" s="2">
        <v>197</v>
      </c>
      <c r="G3" s="1">
        <v>3.1</v>
      </c>
      <c r="H3" s="1">
        <f>(F3*60)*(G3/100)</f>
        <v>366.42</v>
      </c>
      <c r="I3" s="2">
        <f>H3*2</f>
        <v>732.84</v>
      </c>
      <c r="J3" s="1">
        <v>97</v>
      </c>
      <c r="K3" s="4">
        <v>125</v>
      </c>
      <c r="L3" s="1">
        <v>50</v>
      </c>
      <c r="M3" s="1">
        <v>12</v>
      </c>
      <c r="N3" s="1">
        <v>6</v>
      </c>
      <c r="O3" s="1">
        <v>5</v>
      </c>
      <c r="P3" s="1">
        <v>2</v>
      </c>
      <c r="Q3" s="1">
        <v>1</v>
      </c>
      <c r="S3" s="1">
        <v>1</v>
      </c>
      <c r="T3" s="4">
        <f>SUM(J3:S3)</f>
        <v>299</v>
      </c>
      <c r="U3" s="4">
        <f>J3+(K3*2)+(L3*3)+(M3*4)+(N3*5)+(O3*6)+(P3*7)+(Q3*8)+(R3*9)+(S3*12)</f>
        <v>639</v>
      </c>
      <c r="V3" s="4">
        <f>(K3*1)+(L3*2)+(M3*3)+(N3*4)+(O3*5)+(P3*6)+(Q3*7)+(R3*8)+(S3*11)</f>
        <v>340</v>
      </c>
      <c r="W3" s="7">
        <f>V3/U3</f>
        <v>0.53208137715179971</v>
      </c>
    </row>
    <row r="4" spans="1:24" x14ac:dyDescent="0.25">
      <c r="A4" s="1">
        <v>112</v>
      </c>
      <c r="B4" s="1" t="s">
        <v>3</v>
      </c>
      <c r="C4" s="1" t="s">
        <v>59</v>
      </c>
      <c r="D4" s="1">
        <v>80</v>
      </c>
      <c r="E4" s="3">
        <v>0.17708333333333334</v>
      </c>
      <c r="F4" s="2">
        <v>255</v>
      </c>
      <c r="G4" s="1">
        <v>3.5</v>
      </c>
      <c r="H4" s="1">
        <f>(F4*60)*(G4/100)</f>
        <v>535.5</v>
      </c>
      <c r="I4" s="2">
        <f>H4*2</f>
        <v>1071</v>
      </c>
      <c r="J4" s="4">
        <v>226</v>
      </c>
      <c r="K4" s="1">
        <v>65</v>
      </c>
      <c r="L4" s="1">
        <v>25</v>
      </c>
      <c r="M4" s="1">
        <v>4</v>
      </c>
      <c r="O4" s="1">
        <v>3</v>
      </c>
      <c r="P4" s="1">
        <v>1</v>
      </c>
      <c r="R4" s="1">
        <v>1</v>
      </c>
      <c r="S4" s="1">
        <v>1</v>
      </c>
      <c r="T4" s="4">
        <f>SUM(J4:S4)</f>
        <v>326</v>
      </c>
      <c r="U4" s="4">
        <f>J4+(K4*2)+(L4*3)+(M4*4)+(N4*5)+(O4*6)+(P4*7)+(Q4*8)+(R4*9)+(S4*12)</f>
        <v>493</v>
      </c>
      <c r="V4" s="4">
        <f t="shared" ref="V4:V10" si="0">(K4*1)+(L4*2)+(M4*3)+(N4*4)+(O4*5)+(P4*6)+(Q4*7)+(R4*8)+(S4*11)</f>
        <v>167</v>
      </c>
      <c r="W4" s="7">
        <f t="shared" ref="W4:W10" si="1">V4/U4</f>
        <v>0.33874239350912777</v>
      </c>
    </row>
    <row r="5" spans="1:24" x14ac:dyDescent="0.25">
      <c r="A5" s="1">
        <v>97</v>
      </c>
      <c r="B5" s="1" t="s">
        <v>5</v>
      </c>
      <c r="C5" s="1" t="s">
        <v>59</v>
      </c>
      <c r="E5" s="3">
        <v>0.11597222222222221</v>
      </c>
      <c r="F5" s="2">
        <v>167</v>
      </c>
      <c r="G5" s="1">
        <v>1.3</v>
      </c>
      <c r="H5" s="1">
        <f>(F5*60)*(G5/100)</f>
        <v>130.26000000000002</v>
      </c>
      <c r="I5" s="2">
        <f>H5*2</f>
        <v>260.52000000000004</v>
      </c>
      <c r="J5" s="4">
        <v>112</v>
      </c>
      <c r="K5" s="1">
        <v>50</v>
      </c>
      <c r="L5" s="1">
        <v>21</v>
      </c>
      <c r="M5" s="1">
        <v>2</v>
      </c>
      <c r="N5" s="1">
        <v>2</v>
      </c>
      <c r="O5" s="1">
        <v>1</v>
      </c>
      <c r="P5" s="1">
        <v>1</v>
      </c>
      <c r="T5" s="4">
        <f>SUM(J5:S5)</f>
        <v>189</v>
      </c>
      <c r="U5" s="4">
        <f>J5+(K5*2)+(L5*3)+(M5*4)+(N5*5)+(O5*6)+(P5*7)+(Q5*8)+(R5*9)+(S5*12)</f>
        <v>306</v>
      </c>
      <c r="V5" s="4">
        <f t="shared" si="0"/>
        <v>117</v>
      </c>
      <c r="W5" s="7">
        <f t="shared" si="1"/>
        <v>0.38235294117647056</v>
      </c>
    </row>
    <row r="6" spans="1:24" x14ac:dyDescent="0.25">
      <c r="E6" s="3">
        <f>SUM(E3:E5)</f>
        <v>0.42986111111111108</v>
      </c>
      <c r="F6" s="2">
        <f>SUM(F3:F5)</f>
        <v>619</v>
      </c>
      <c r="G6" s="1">
        <f>SUM(G3:G5)</f>
        <v>7.8999999999999995</v>
      </c>
      <c r="H6" s="1">
        <f>SUM(H3:H5)</f>
        <v>1032.18</v>
      </c>
      <c r="V6" s="4">
        <f t="shared" si="0"/>
        <v>0</v>
      </c>
      <c r="W6" s="8">
        <f>AVERAGE(W3:W5)</f>
        <v>0.41772557061246601</v>
      </c>
    </row>
    <row r="7" spans="1:24" x14ac:dyDescent="0.25">
      <c r="E7" s="3"/>
      <c r="V7" s="4">
        <f t="shared" si="0"/>
        <v>0</v>
      </c>
      <c r="W7" s="8">
        <f xml:space="preserve"> STDEV(W3:W5)/SQRT(3)</f>
        <v>5.854743898158591E-2</v>
      </c>
    </row>
    <row r="8" spans="1:24" x14ac:dyDescent="0.25">
      <c r="A8" s="1">
        <v>135</v>
      </c>
      <c r="B8" s="1" t="s">
        <v>4</v>
      </c>
      <c r="C8" s="1" t="s">
        <v>7</v>
      </c>
      <c r="E8" s="3">
        <v>0.21527777777777779</v>
      </c>
      <c r="F8" s="2">
        <v>310</v>
      </c>
      <c r="G8" s="54">
        <v>0.1</v>
      </c>
      <c r="H8" s="54">
        <f>(F8*60)*(G8/100)</f>
        <v>18.600000000000001</v>
      </c>
      <c r="I8" s="55">
        <f>H8*2</f>
        <v>37.200000000000003</v>
      </c>
      <c r="J8" s="1">
        <v>64</v>
      </c>
      <c r="K8" s="4">
        <v>73</v>
      </c>
      <c r="L8" s="1">
        <v>9</v>
      </c>
      <c r="N8" s="1">
        <v>1</v>
      </c>
      <c r="O8" s="1">
        <v>1</v>
      </c>
      <c r="T8" s="4">
        <f>SUM(J8:S8)</f>
        <v>148</v>
      </c>
      <c r="U8" s="4">
        <f>J8+(K8*2)+(L8*3)+(M8*4)+(N8*5)+(O8*6)+(P8*7)+(Q8*8)+(R8*9)+(S8*12)</f>
        <v>248</v>
      </c>
      <c r="V8" s="4">
        <f t="shared" si="0"/>
        <v>100</v>
      </c>
      <c r="W8" s="7">
        <f t="shared" si="1"/>
        <v>0.40322580645161288</v>
      </c>
    </row>
    <row r="9" spans="1:24" x14ac:dyDescent="0.25">
      <c r="A9" s="1">
        <v>175</v>
      </c>
      <c r="B9" s="1" t="s">
        <v>2</v>
      </c>
      <c r="C9" s="1" t="s">
        <v>7</v>
      </c>
      <c r="E9" s="3">
        <v>4.8611111111111112E-2</v>
      </c>
      <c r="F9" s="2">
        <v>70</v>
      </c>
      <c r="G9" s="1">
        <v>1.4</v>
      </c>
      <c r="H9" s="1">
        <f>(F9*60)*(G9/100)</f>
        <v>58.8</v>
      </c>
      <c r="I9" s="2">
        <f>H9*2</f>
        <v>117.6</v>
      </c>
      <c r="J9" s="1">
        <v>18</v>
      </c>
      <c r="K9" s="1">
        <v>19</v>
      </c>
      <c r="L9" s="1">
        <v>1</v>
      </c>
      <c r="M9" s="1">
        <v>2</v>
      </c>
      <c r="O9" s="1">
        <v>3</v>
      </c>
      <c r="P9" s="1">
        <v>1</v>
      </c>
      <c r="T9" s="4">
        <f>SUM(J9:S9)</f>
        <v>44</v>
      </c>
      <c r="U9" s="4">
        <f>J9+(K9*2)+(L9*3)+(M9*4)+(N9*5)+(O9*6)+(P9*7)+(Q9*8)+(R9*9)+(S9*12)</f>
        <v>92</v>
      </c>
      <c r="V9" s="4">
        <f t="shared" si="0"/>
        <v>48</v>
      </c>
      <c r="W9" s="7">
        <f t="shared" si="1"/>
        <v>0.52173913043478259</v>
      </c>
    </row>
    <row r="10" spans="1:24" x14ac:dyDescent="0.25">
      <c r="A10" s="1">
        <v>133</v>
      </c>
      <c r="B10" s="1" t="s">
        <v>6</v>
      </c>
      <c r="C10" s="1" t="s">
        <v>7</v>
      </c>
      <c r="E10" s="3">
        <v>5.2083333333333336E-2</v>
      </c>
      <c r="F10" s="2">
        <v>75</v>
      </c>
      <c r="G10" s="1">
        <v>1</v>
      </c>
      <c r="H10" s="1">
        <f>(F10*60)*(G10/100)</f>
        <v>45</v>
      </c>
      <c r="I10" s="2">
        <f>H10*2</f>
        <v>90</v>
      </c>
      <c r="J10" s="1">
        <v>21</v>
      </c>
      <c r="K10" s="4">
        <v>24</v>
      </c>
      <c r="L10" s="1">
        <v>7</v>
      </c>
      <c r="M10" s="1">
        <v>2</v>
      </c>
      <c r="N10" s="1">
        <v>2</v>
      </c>
      <c r="T10" s="4">
        <f>SUM(J10:S10)</f>
        <v>56</v>
      </c>
      <c r="U10" s="4">
        <f>J10+(K10*2)+(L10*3)+(M10*4)+(N10*5)+(O10*6)+(P10*7)+(Q10*8)+(R10*9)+(S10*12)</f>
        <v>108</v>
      </c>
      <c r="V10" s="4">
        <f t="shared" si="0"/>
        <v>52</v>
      </c>
      <c r="W10" s="7">
        <f t="shared" si="1"/>
        <v>0.48148148148148145</v>
      </c>
    </row>
    <row r="11" spans="1:24" x14ac:dyDescent="0.25">
      <c r="E11" s="3">
        <f>SUM(E8:E10)</f>
        <v>0.31597222222222221</v>
      </c>
      <c r="F11" s="2">
        <f>SUM(F8:F10)</f>
        <v>455</v>
      </c>
      <c r="G11" s="1">
        <f>SUM(G8:G10)</f>
        <v>2.5</v>
      </c>
      <c r="H11" s="1">
        <f>SUM(H8:H10)</f>
        <v>122.4</v>
      </c>
      <c r="T11" s="40">
        <f>SUM(T3:T10)</f>
        <v>1062</v>
      </c>
      <c r="U11" s="40">
        <f>SUM(U3:U10)</f>
        <v>1886</v>
      </c>
      <c r="V11" s="40">
        <f>SUM(V3:V10)</f>
        <v>824</v>
      </c>
      <c r="W11" s="41">
        <f>AVERAGE(W8:W10)</f>
        <v>0.46881547278929231</v>
      </c>
    </row>
    <row r="12" spans="1:24" x14ac:dyDescent="0.25">
      <c r="E12" s="3"/>
      <c r="F12" s="2">
        <f>SUM(F3:F5,F8:F10)</f>
        <v>1074</v>
      </c>
      <c r="T12" s="40"/>
      <c r="U12" s="40"/>
      <c r="V12" s="40"/>
      <c r="W12" s="41">
        <f xml:space="preserve"> STDEV(W8:W10)/SQRT(3)</f>
        <v>3.4793068383074569E-2</v>
      </c>
      <c r="X12" s="4" t="s">
        <v>43</v>
      </c>
    </row>
    <row r="13" spans="1:24" x14ac:dyDescent="0.25">
      <c r="E13" s="3" t="s">
        <v>52</v>
      </c>
      <c r="F13" s="37">
        <f>F12/60</f>
        <v>17.899999999999999</v>
      </c>
      <c r="V13" s="40" t="s">
        <v>39</v>
      </c>
      <c r="W13" s="40">
        <f>AVERAGE(W9:W11,W3:W5)</f>
        <v>0.45420213275715909</v>
      </c>
    </row>
    <row r="14" spans="1:24" x14ac:dyDescent="0.25">
      <c r="E14" s="1" t="s">
        <v>53</v>
      </c>
      <c r="F14" s="37">
        <f>F13/6</f>
        <v>2.9833333333333329</v>
      </c>
      <c r="I14" s="1" t="s">
        <v>0</v>
      </c>
      <c r="J14" s="1" t="s">
        <v>15</v>
      </c>
      <c r="K14" s="1" t="s">
        <v>16</v>
      </c>
      <c r="L14" s="1" t="s">
        <v>17</v>
      </c>
      <c r="M14" s="1" t="s">
        <v>18</v>
      </c>
      <c r="N14" s="1" t="s">
        <v>19</v>
      </c>
      <c r="O14" s="1" t="s">
        <v>20</v>
      </c>
      <c r="P14" s="1" t="s">
        <v>21</v>
      </c>
      <c r="Q14" s="1" t="s">
        <v>22</v>
      </c>
      <c r="R14" s="1" t="s">
        <v>23</v>
      </c>
      <c r="S14" s="1" t="s">
        <v>24</v>
      </c>
      <c r="V14" s="42"/>
      <c r="W14" s="42">
        <f xml:space="preserve"> STDEV(W10:W12,W8:W10)/SQRT(63)</f>
        <v>2.2970582907029673E-2</v>
      </c>
      <c r="X14" s="4" t="s">
        <v>43</v>
      </c>
    </row>
    <row r="15" spans="1:24" x14ac:dyDescent="0.25">
      <c r="E15" s="42"/>
      <c r="F15" s="53"/>
      <c r="H15" s="1" t="s">
        <v>33</v>
      </c>
      <c r="I15" s="1" t="s">
        <v>1</v>
      </c>
      <c r="J15" s="1">
        <v>97</v>
      </c>
      <c r="K15" s="1">
        <f>K3*2</f>
        <v>250</v>
      </c>
      <c r="L15" s="1">
        <f>L3*3</f>
        <v>150</v>
      </c>
      <c r="M15" s="1">
        <f>M3*4</f>
        <v>48</v>
      </c>
      <c r="N15" s="1">
        <f>N3*5</f>
        <v>30</v>
      </c>
      <c r="O15" s="1">
        <f>O3*6</f>
        <v>30</v>
      </c>
      <c r="P15" s="1">
        <f>P3*7</f>
        <v>14</v>
      </c>
      <c r="Q15" s="1">
        <f>Q3*8</f>
        <v>8</v>
      </c>
      <c r="R15" s="1">
        <f>R3*9</f>
        <v>0</v>
      </c>
      <c r="S15" s="1">
        <f>S3*12</f>
        <v>12</v>
      </c>
      <c r="U15" s="4">
        <f>SUM(J15:S15)</f>
        <v>639</v>
      </c>
      <c r="W15" s="4" t="s">
        <v>38</v>
      </c>
    </row>
    <row r="16" spans="1:24" x14ac:dyDescent="0.25">
      <c r="I16" s="1" t="s">
        <v>3</v>
      </c>
      <c r="J16" s="1">
        <v>226</v>
      </c>
      <c r="K16" s="1">
        <f>K4*2</f>
        <v>130</v>
      </c>
      <c r="L16" s="1">
        <f>L4*3</f>
        <v>75</v>
      </c>
      <c r="M16" s="1">
        <f>M4*4</f>
        <v>16</v>
      </c>
      <c r="N16" s="1">
        <f>N4*5</f>
        <v>0</v>
      </c>
      <c r="O16" s="1">
        <f>O4*6</f>
        <v>18</v>
      </c>
      <c r="P16" s="1">
        <f>P4*7</f>
        <v>7</v>
      </c>
      <c r="Q16" s="1">
        <f>Q4*8</f>
        <v>0</v>
      </c>
      <c r="R16" s="1">
        <f>R4*9</f>
        <v>9</v>
      </c>
      <c r="S16" s="1">
        <f>S4*12</f>
        <v>12</v>
      </c>
      <c r="U16" s="4">
        <f>SUM(J16:S16)</f>
        <v>493</v>
      </c>
    </row>
    <row r="17" spans="7:21" x14ac:dyDescent="0.25">
      <c r="I17" s="1" t="s">
        <v>5</v>
      </c>
      <c r="J17" s="1">
        <v>112</v>
      </c>
      <c r="K17" s="1">
        <f>K5*2</f>
        <v>100</v>
      </c>
      <c r="L17" s="1">
        <f>L5*3</f>
        <v>63</v>
      </c>
      <c r="M17" s="1">
        <f>M5*4</f>
        <v>8</v>
      </c>
      <c r="N17" s="1">
        <f>N5*5</f>
        <v>10</v>
      </c>
      <c r="O17" s="1">
        <f>O5*6</f>
        <v>6</v>
      </c>
      <c r="P17" s="1">
        <f>P5*7</f>
        <v>7</v>
      </c>
      <c r="Q17" s="1">
        <f>Q5*8</f>
        <v>0</v>
      </c>
      <c r="R17" s="1">
        <f>R5*9</f>
        <v>0</v>
      </c>
      <c r="S17" s="1">
        <f>S5*12</f>
        <v>0</v>
      </c>
      <c r="U17" s="4">
        <f>SUM(J17:S17)</f>
        <v>306</v>
      </c>
    </row>
    <row r="18" spans="7:21" x14ac:dyDescent="0.25">
      <c r="I18" s="1"/>
    </row>
    <row r="19" spans="7:21" x14ac:dyDescent="0.25">
      <c r="H19" s="1" t="s">
        <v>7</v>
      </c>
      <c r="I19" s="1" t="s">
        <v>2</v>
      </c>
      <c r="J19" s="1">
        <v>18</v>
      </c>
      <c r="K19" s="1">
        <f>K9*2</f>
        <v>38</v>
      </c>
      <c r="L19" s="1">
        <f>L9*3</f>
        <v>3</v>
      </c>
      <c r="M19" s="1">
        <f>M9*4</f>
        <v>8</v>
      </c>
      <c r="N19" s="1">
        <f>N9*5</f>
        <v>0</v>
      </c>
      <c r="O19" s="1">
        <f>O9*6</f>
        <v>18</v>
      </c>
      <c r="P19" s="1">
        <f>P9*7</f>
        <v>7</v>
      </c>
      <c r="Q19" s="1">
        <f>Q9*8</f>
        <v>0</v>
      </c>
      <c r="R19" s="1">
        <f>R9*9</f>
        <v>0</v>
      </c>
      <c r="S19" s="1">
        <f>S9*12</f>
        <v>0</v>
      </c>
      <c r="U19" s="4">
        <f>SUM(J19:S19)</f>
        <v>92</v>
      </c>
    </row>
    <row r="20" spans="7:21" x14ac:dyDescent="0.25">
      <c r="I20" s="1" t="s">
        <v>4</v>
      </c>
      <c r="J20" s="1">
        <v>64</v>
      </c>
      <c r="K20" s="1">
        <f>K8*2</f>
        <v>146</v>
      </c>
      <c r="L20" s="1">
        <f>L8*3</f>
        <v>27</v>
      </c>
      <c r="M20" s="1">
        <f>M8*4</f>
        <v>0</v>
      </c>
      <c r="N20" s="1">
        <f>N8*5</f>
        <v>5</v>
      </c>
      <c r="O20" s="1">
        <f>O8*6</f>
        <v>6</v>
      </c>
      <c r="P20" s="1">
        <f>P8*7</f>
        <v>0</v>
      </c>
      <c r="Q20" s="1">
        <f>Q8*8</f>
        <v>0</v>
      </c>
      <c r="R20" s="1">
        <f>R8*9</f>
        <v>0</v>
      </c>
      <c r="S20" s="1">
        <f>S8*12</f>
        <v>0</v>
      </c>
      <c r="U20" s="4">
        <f>SUM(J20:S20)</f>
        <v>248</v>
      </c>
    </row>
    <row r="21" spans="7:21" x14ac:dyDescent="0.25">
      <c r="I21" s="1" t="s">
        <v>6</v>
      </c>
      <c r="J21" s="1">
        <v>21</v>
      </c>
      <c r="K21" s="1">
        <f>K10*2</f>
        <v>48</v>
      </c>
      <c r="L21" s="1">
        <f>L10*3</f>
        <v>21</v>
      </c>
      <c r="M21" s="1">
        <f>M10*4</f>
        <v>8</v>
      </c>
      <c r="N21" s="1">
        <f>N10*5</f>
        <v>10</v>
      </c>
      <c r="O21" s="1">
        <f>O10*6</f>
        <v>0</v>
      </c>
      <c r="P21" s="1">
        <f>P10*7</f>
        <v>0</v>
      </c>
      <c r="Q21" s="1">
        <f>Q10*8</f>
        <v>0</v>
      </c>
      <c r="R21" s="1">
        <f>R10*9</f>
        <v>0</v>
      </c>
      <c r="S21" s="1">
        <f>S10*12</f>
        <v>0</v>
      </c>
      <c r="U21" s="4">
        <f>SUM(J21:S21)</f>
        <v>108</v>
      </c>
    </row>
    <row r="24" spans="7:21" x14ac:dyDescent="0.25">
      <c r="G24" s="12"/>
      <c r="H24" s="13"/>
      <c r="I24" s="13" t="s">
        <v>0</v>
      </c>
      <c r="J24" s="13" t="s">
        <v>15</v>
      </c>
      <c r="K24" s="13" t="s">
        <v>16</v>
      </c>
      <c r="L24" s="13" t="s">
        <v>17</v>
      </c>
      <c r="M24" s="13" t="s">
        <v>18</v>
      </c>
      <c r="N24" s="13" t="s">
        <v>19</v>
      </c>
      <c r="O24" s="13" t="s">
        <v>20</v>
      </c>
      <c r="P24" s="13" t="s">
        <v>21</v>
      </c>
      <c r="Q24" s="13" t="s">
        <v>22</v>
      </c>
      <c r="R24" s="13" t="s">
        <v>23</v>
      </c>
      <c r="S24" s="14" t="s">
        <v>24</v>
      </c>
    </row>
    <row r="25" spans="7:21" x14ac:dyDescent="0.25">
      <c r="G25" s="15"/>
      <c r="H25" s="16" t="s">
        <v>33</v>
      </c>
      <c r="I25" s="16" t="s">
        <v>1</v>
      </c>
      <c r="J25" s="17">
        <f>J3/$T3*100</f>
        <v>32.441471571906355</v>
      </c>
      <c r="K25" s="17">
        <f t="shared" ref="K25:S25" si="2">K3/$T3*100</f>
        <v>41.80602006688963</v>
      </c>
      <c r="L25" s="17">
        <f t="shared" si="2"/>
        <v>16.722408026755854</v>
      </c>
      <c r="M25" s="17">
        <f t="shared" si="2"/>
        <v>4.0133779264214047</v>
      </c>
      <c r="N25" s="17">
        <f t="shared" si="2"/>
        <v>2.0066889632107023</v>
      </c>
      <c r="O25" s="17">
        <f t="shared" si="2"/>
        <v>1.6722408026755853</v>
      </c>
      <c r="P25" s="17">
        <f t="shared" si="2"/>
        <v>0.66889632107023411</v>
      </c>
      <c r="Q25" s="17">
        <f t="shared" si="2"/>
        <v>0.33444816053511706</v>
      </c>
      <c r="R25" s="17">
        <f t="shared" si="2"/>
        <v>0</v>
      </c>
      <c r="S25" s="17">
        <f t="shared" si="2"/>
        <v>0.33444816053511706</v>
      </c>
    </row>
    <row r="26" spans="7:21" x14ac:dyDescent="0.25">
      <c r="G26" s="20" t="s">
        <v>30</v>
      </c>
      <c r="H26" s="16"/>
      <c r="I26" s="16" t="s">
        <v>3</v>
      </c>
      <c r="J26" s="17">
        <f t="shared" ref="J26:S26" si="3">J4/$T4*100</f>
        <v>69.325153374233125</v>
      </c>
      <c r="K26" s="17">
        <f t="shared" si="3"/>
        <v>19.938650306748464</v>
      </c>
      <c r="L26" s="17">
        <f t="shared" si="3"/>
        <v>7.6687116564417179</v>
      </c>
      <c r="M26" s="17">
        <f t="shared" si="3"/>
        <v>1.2269938650306749</v>
      </c>
      <c r="N26" s="17">
        <f t="shared" si="3"/>
        <v>0</v>
      </c>
      <c r="O26" s="17">
        <f t="shared" si="3"/>
        <v>0.92024539877300615</v>
      </c>
      <c r="P26" s="17">
        <f t="shared" si="3"/>
        <v>0.30674846625766872</v>
      </c>
      <c r="Q26" s="17">
        <f t="shared" si="3"/>
        <v>0</v>
      </c>
      <c r="R26" s="17">
        <f t="shared" si="3"/>
        <v>0.30674846625766872</v>
      </c>
      <c r="S26" s="17">
        <f t="shared" si="3"/>
        <v>0.30674846625766872</v>
      </c>
    </row>
    <row r="27" spans="7:21" x14ac:dyDescent="0.25">
      <c r="G27" s="20" t="s">
        <v>31</v>
      </c>
      <c r="H27" s="16"/>
      <c r="I27" s="16" t="s">
        <v>5</v>
      </c>
      <c r="J27" s="17">
        <f t="shared" ref="J27:S27" si="4">J5/$T5*100</f>
        <v>59.259259259259252</v>
      </c>
      <c r="K27" s="17">
        <f t="shared" si="4"/>
        <v>26.455026455026452</v>
      </c>
      <c r="L27" s="17">
        <f t="shared" si="4"/>
        <v>11.111111111111111</v>
      </c>
      <c r="M27" s="17">
        <f t="shared" si="4"/>
        <v>1.0582010582010581</v>
      </c>
      <c r="N27" s="17">
        <f t="shared" si="4"/>
        <v>1.0582010582010581</v>
      </c>
      <c r="O27" s="17">
        <f t="shared" si="4"/>
        <v>0.52910052910052907</v>
      </c>
      <c r="P27" s="17">
        <f t="shared" si="4"/>
        <v>0.52910052910052907</v>
      </c>
      <c r="Q27" s="17">
        <f t="shared" si="4"/>
        <v>0</v>
      </c>
      <c r="R27" s="17">
        <f t="shared" si="4"/>
        <v>0</v>
      </c>
      <c r="S27" s="17">
        <f t="shared" si="4"/>
        <v>0</v>
      </c>
    </row>
    <row r="28" spans="7:21" x14ac:dyDescent="0.25">
      <c r="G28" s="20"/>
      <c r="H28" s="16"/>
      <c r="I28" s="16"/>
      <c r="J28" s="22">
        <f t="shared" ref="J28:S28" si="5">AVERAGE(J25:J27)</f>
        <v>53.675294735132901</v>
      </c>
      <c r="K28" s="22">
        <f t="shared" si="5"/>
        <v>29.399898942888182</v>
      </c>
      <c r="L28" s="22">
        <f t="shared" si="5"/>
        <v>11.834076931436229</v>
      </c>
      <c r="M28" s="22">
        <f t="shared" si="5"/>
        <v>2.0995242832177126</v>
      </c>
      <c r="N28" s="22">
        <f t="shared" si="5"/>
        <v>1.0216300071372535</v>
      </c>
      <c r="O28" s="22">
        <f t="shared" si="5"/>
        <v>1.0405289101830402</v>
      </c>
      <c r="P28" s="22">
        <f t="shared" si="5"/>
        <v>0.50158177214281063</v>
      </c>
      <c r="Q28" s="22">
        <f t="shared" si="5"/>
        <v>0.11148272017837235</v>
      </c>
      <c r="R28" s="22">
        <f t="shared" si="5"/>
        <v>0.10224948875255624</v>
      </c>
      <c r="S28" s="22">
        <f t="shared" si="5"/>
        <v>0.21373220893092859</v>
      </c>
    </row>
    <row r="29" spans="7:21" x14ac:dyDescent="0.25">
      <c r="G29" s="21" t="s">
        <v>26</v>
      </c>
      <c r="H29" s="16"/>
      <c r="I29" s="16"/>
      <c r="K29" s="16"/>
      <c r="L29" s="16"/>
      <c r="M29" s="16"/>
      <c r="N29" s="16"/>
      <c r="O29" s="16"/>
      <c r="P29" s="16"/>
      <c r="Q29" s="16"/>
      <c r="R29" s="16"/>
      <c r="S29" s="23"/>
    </row>
    <row r="30" spans="7:21" x14ac:dyDescent="0.25">
      <c r="G30" s="21"/>
      <c r="H30" s="16"/>
      <c r="I30" s="16"/>
      <c r="J30" s="22">
        <f xml:space="preserve"> STDEV(J25:J27)/SQRT(3)</f>
        <v>11.007376173561237</v>
      </c>
      <c r="K30" s="16"/>
      <c r="L30" s="16"/>
      <c r="M30" s="16"/>
      <c r="N30" s="16"/>
      <c r="O30" s="16"/>
      <c r="P30" s="16"/>
      <c r="Q30" s="16"/>
      <c r="R30" s="16"/>
      <c r="S30" s="23"/>
    </row>
    <row r="31" spans="7:21" x14ac:dyDescent="0.25">
      <c r="G31" s="20"/>
      <c r="H31" s="16" t="s">
        <v>7</v>
      </c>
      <c r="I31" s="16" t="s">
        <v>2</v>
      </c>
      <c r="J31" s="24">
        <f>J9/$T9*100</f>
        <v>40.909090909090914</v>
      </c>
      <c r="K31" s="24">
        <f t="shared" ref="K31:S31" si="6">K9/$T9*100</f>
        <v>43.18181818181818</v>
      </c>
      <c r="L31" s="24">
        <f t="shared" si="6"/>
        <v>2.2727272727272729</v>
      </c>
      <c r="M31" s="24">
        <f t="shared" si="6"/>
        <v>4.5454545454545459</v>
      </c>
      <c r="N31" s="24">
        <f t="shared" si="6"/>
        <v>0</v>
      </c>
      <c r="O31" s="24">
        <f t="shared" si="6"/>
        <v>6.8181818181818175</v>
      </c>
      <c r="P31" s="24">
        <f t="shared" si="6"/>
        <v>2.2727272727272729</v>
      </c>
      <c r="Q31" s="24">
        <f t="shared" si="6"/>
        <v>0</v>
      </c>
      <c r="R31" s="24">
        <f t="shared" si="6"/>
        <v>0</v>
      </c>
      <c r="S31" s="24">
        <f t="shared" si="6"/>
        <v>0</v>
      </c>
    </row>
    <row r="32" spans="7:21" x14ac:dyDescent="0.25">
      <c r="G32" s="20"/>
      <c r="H32" s="16"/>
      <c r="I32" s="16" t="s">
        <v>4</v>
      </c>
      <c r="J32" s="24">
        <f>J8/$T8*100</f>
        <v>43.243243243243242</v>
      </c>
      <c r="K32" s="24">
        <f t="shared" ref="K32:S32" si="7">K8/$T8*100</f>
        <v>49.324324324324323</v>
      </c>
      <c r="L32" s="24">
        <f t="shared" si="7"/>
        <v>6.0810810810810816</v>
      </c>
      <c r="M32" s="24">
        <f t="shared" si="7"/>
        <v>0</v>
      </c>
      <c r="N32" s="24">
        <f t="shared" si="7"/>
        <v>0.67567567567567566</v>
      </c>
      <c r="O32" s="24">
        <f t="shared" si="7"/>
        <v>0.67567567567567566</v>
      </c>
      <c r="P32" s="24">
        <f t="shared" si="7"/>
        <v>0</v>
      </c>
      <c r="Q32" s="24">
        <f t="shared" si="7"/>
        <v>0</v>
      </c>
      <c r="R32" s="24">
        <f t="shared" si="7"/>
        <v>0</v>
      </c>
      <c r="S32" s="24">
        <f t="shared" si="7"/>
        <v>0</v>
      </c>
    </row>
    <row r="33" spans="7:21" x14ac:dyDescent="0.25">
      <c r="G33" s="20"/>
      <c r="H33" s="16"/>
      <c r="I33" s="16" t="s">
        <v>6</v>
      </c>
      <c r="J33" s="24">
        <f>J10/$T10*100</f>
        <v>37.5</v>
      </c>
      <c r="K33" s="24">
        <f t="shared" ref="K33:S33" si="8">K10/$T10*100</f>
        <v>42.857142857142854</v>
      </c>
      <c r="L33" s="24">
        <f t="shared" si="8"/>
        <v>12.5</v>
      </c>
      <c r="M33" s="24">
        <f t="shared" si="8"/>
        <v>3.5714285714285712</v>
      </c>
      <c r="N33" s="24">
        <f t="shared" si="8"/>
        <v>3.5714285714285712</v>
      </c>
      <c r="O33" s="24">
        <f t="shared" si="8"/>
        <v>0</v>
      </c>
      <c r="P33" s="24">
        <f t="shared" si="8"/>
        <v>0</v>
      </c>
      <c r="Q33" s="24">
        <f t="shared" si="8"/>
        <v>0</v>
      </c>
      <c r="R33" s="24">
        <f t="shared" si="8"/>
        <v>0</v>
      </c>
      <c r="S33" s="24">
        <f t="shared" si="8"/>
        <v>0</v>
      </c>
    </row>
    <row r="34" spans="7:21" x14ac:dyDescent="0.25">
      <c r="G34" s="20"/>
      <c r="H34" s="16"/>
      <c r="I34" s="16"/>
      <c r="J34" s="25">
        <f t="shared" ref="J34:P34" si="9">AVERAGE(J31:J33)</f>
        <v>40.550778050778057</v>
      </c>
      <c r="K34" s="22">
        <f t="shared" si="9"/>
        <v>45.121095121095124</v>
      </c>
      <c r="L34" s="22">
        <f t="shared" si="9"/>
        <v>6.9512694512694511</v>
      </c>
      <c r="M34" s="22">
        <f t="shared" si="9"/>
        <v>2.7056277056277054</v>
      </c>
      <c r="N34" s="22">
        <f t="shared" si="9"/>
        <v>1.4157014157014156</v>
      </c>
      <c r="O34" s="22">
        <f t="shared" si="9"/>
        <v>2.4979524979524976</v>
      </c>
      <c r="P34" s="22">
        <f t="shared" si="9"/>
        <v>0.75757575757575768</v>
      </c>
      <c r="Q34" s="17"/>
      <c r="R34" s="17"/>
      <c r="S34" s="19"/>
    </row>
    <row r="35" spans="7:21" x14ac:dyDescent="0.25">
      <c r="G35" s="20"/>
      <c r="H35" s="16"/>
      <c r="I35" s="28" t="s">
        <v>40</v>
      </c>
      <c r="J35" s="17">
        <f xml:space="preserve"> STDEV(J31:J33)/SQRT(3)</f>
        <v>1.6675832628976421</v>
      </c>
      <c r="K35" s="18"/>
      <c r="L35" s="17"/>
      <c r="M35" s="17"/>
      <c r="N35" s="17"/>
      <c r="O35" s="17"/>
      <c r="P35" s="17"/>
      <c r="Q35" s="17"/>
      <c r="R35" s="17"/>
      <c r="S35" s="19"/>
    </row>
    <row r="36" spans="7:21" x14ac:dyDescent="0.25">
      <c r="G36" s="32"/>
      <c r="H36" s="33"/>
      <c r="I36" s="43" t="s">
        <v>39</v>
      </c>
      <c r="J36" s="44">
        <f t="shared" ref="J36:P36" si="10">AVERAGE(J31:J33,J25:J27)</f>
        <v>47.113036392955479</v>
      </c>
      <c r="K36" s="44">
        <f t="shared" si="10"/>
        <v>37.260497031991655</v>
      </c>
      <c r="L36" s="44">
        <f t="shared" si="10"/>
        <v>9.3926731913528396</v>
      </c>
      <c r="M36" s="44">
        <f t="shared" si="10"/>
        <v>2.4025759944227092</v>
      </c>
      <c r="N36" s="44">
        <f t="shared" si="10"/>
        <v>1.2186657114193347</v>
      </c>
      <c r="O36" s="44">
        <f t="shared" si="10"/>
        <v>1.7692407040677687</v>
      </c>
      <c r="P36" s="44">
        <f t="shared" si="10"/>
        <v>0.62957876485928421</v>
      </c>
      <c r="Q36" s="44">
        <v>0.3</v>
      </c>
      <c r="R36" s="44">
        <f>AVERAGE(R31:R33,R25:R27)</f>
        <v>5.112474437627812E-2</v>
      </c>
      <c r="S36" s="44">
        <f>AVERAGE(S31:S33,S25:S27)</f>
        <v>0.1068661044654643</v>
      </c>
      <c r="T36" s="35"/>
      <c r="U36" s="34"/>
    </row>
    <row r="37" spans="7:21" x14ac:dyDescent="0.25">
      <c r="G37" s="20"/>
      <c r="H37" s="16"/>
      <c r="I37" s="45"/>
      <c r="J37" s="46">
        <f xml:space="preserve"> STDEV(J25:J27,J33:J35)/SQRT(6)</f>
        <v>9.5983509905005509</v>
      </c>
      <c r="K37" s="47"/>
      <c r="L37" s="45"/>
      <c r="M37" s="45"/>
      <c r="N37" s="45"/>
      <c r="O37" s="45"/>
      <c r="P37" s="45"/>
      <c r="Q37" s="45"/>
      <c r="R37" s="45"/>
      <c r="S37" s="48"/>
      <c r="T37" s="40"/>
    </row>
    <row r="38" spans="7:21" x14ac:dyDescent="0.25">
      <c r="G38" s="26"/>
      <c r="H38" s="27"/>
      <c r="I38" s="42"/>
      <c r="J38" s="42"/>
      <c r="K38" s="42"/>
      <c r="L38" s="49"/>
      <c r="M38" s="49"/>
      <c r="N38" s="49"/>
      <c r="O38" s="49"/>
      <c r="P38" s="49"/>
      <c r="Q38" s="49"/>
      <c r="R38" s="49"/>
      <c r="S38" s="50"/>
      <c r="T38" s="40"/>
    </row>
    <row r="39" spans="7:21" x14ac:dyDescent="0.25">
      <c r="G39" s="2"/>
      <c r="I39" s="1" t="s">
        <v>0</v>
      </c>
      <c r="J39" s="1" t="s">
        <v>15</v>
      </c>
      <c r="K39" s="1" t="s">
        <v>16</v>
      </c>
      <c r="L39" s="1" t="s">
        <v>17</v>
      </c>
      <c r="M39" s="1" t="s">
        <v>18</v>
      </c>
      <c r="N39" s="1" t="s">
        <v>19</v>
      </c>
      <c r="O39" s="1" t="s">
        <v>20</v>
      </c>
      <c r="P39" s="1" t="s">
        <v>21</v>
      </c>
      <c r="Q39" s="1" t="s">
        <v>22</v>
      </c>
      <c r="R39" s="1" t="s">
        <v>23</v>
      </c>
      <c r="S39" s="1" t="s">
        <v>24</v>
      </c>
    </row>
    <row r="40" spans="7:21" x14ac:dyDescent="0.25">
      <c r="G40" s="2"/>
      <c r="H40" s="1" t="s">
        <v>33</v>
      </c>
      <c r="I40" s="1" t="s">
        <v>1</v>
      </c>
      <c r="J40" s="5">
        <f>J3/U3*100</f>
        <v>15.179968701095461</v>
      </c>
      <c r="K40" s="11">
        <f>K3*2/U3*100</f>
        <v>39.123630672926446</v>
      </c>
      <c r="L40" s="5">
        <f>L3*3/U3*100</f>
        <v>23.474178403755868</v>
      </c>
      <c r="M40" s="5">
        <f>M3*4/U3*100</f>
        <v>7.511737089201878</v>
      </c>
      <c r="N40" s="5">
        <f>N3*5/U3*100</f>
        <v>4.6948356807511731</v>
      </c>
      <c r="O40" s="5">
        <f>O3*6/U3*100</f>
        <v>4.6948356807511731</v>
      </c>
      <c r="P40" s="5">
        <f>P3*7/U3*100</f>
        <v>2.1909233176838812</v>
      </c>
      <c r="Q40" s="5">
        <f>Q3*8/U3*100</f>
        <v>1.2519561815336464</v>
      </c>
      <c r="R40" s="5">
        <f>R3*9/U3*100</f>
        <v>0</v>
      </c>
      <c r="S40" s="5">
        <f>S3*12/U3*100</f>
        <v>1.8779342723004695</v>
      </c>
    </row>
    <row r="41" spans="7:21" x14ac:dyDescent="0.25">
      <c r="G41" s="2" t="s">
        <v>30</v>
      </c>
      <c r="I41" s="1" t="s">
        <v>3</v>
      </c>
      <c r="J41" s="11">
        <f>J4/U4*100</f>
        <v>45.841784989858013</v>
      </c>
      <c r="K41" s="5">
        <f>K4*2/U4*100</f>
        <v>26.369168356997974</v>
      </c>
      <c r="L41" s="5">
        <f>L4*3/U4*100</f>
        <v>15.212981744421908</v>
      </c>
      <c r="M41" s="5">
        <f>M4*4/U4*100</f>
        <v>3.2454361054766734</v>
      </c>
      <c r="N41" s="5">
        <f>N4*5/U4*100</f>
        <v>0</v>
      </c>
      <c r="O41" s="5">
        <f>O4*6/U4*100</f>
        <v>3.6511156186612577</v>
      </c>
      <c r="P41" s="5">
        <f>P4*7/U4*100</f>
        <v>1.4198782961460445</v>
      </c>
      <c r="Q41" s="5">
        <f>Q4*8/U4*100</f>
        <v>0</v>
      </c>
      <c r="R41" s="5">
        <f>R4*9/U4*100</f>
        <v>1.8255578093306288</v>
      </c>
      <c r="S41" s="5">
        <f>S4*12/U4*100</f>
        <v>2.4340770791075048</v>
      </c>
    </row>
    <row r="42" spans="7:21" x14ac:dyDescent="0.25">
      <c r="G42" s="2" t="s">
        <v>31</v>
      </c>
      <c r="I42" s="1" t="s">
        <v>5</v>
      </c>
      <c r="J42" s="11">
        <f>J5/U5*100</f>
        <v>36.601307189542482</v>
      </c>
      <c r="K42" s="5">
        <f>K5*2/U5*100</f>
        <v>32.679738562091501</v>
      </c>
      <c r="L42" s="5">
        <f>L5*3/U5*100</f>
        <v>20.588235294117645</v>
      </c>
      <c r="M42" s="5">
        <f>M5*4/U5*100</f>
        <v>2.6143790849673203</v>
      </c>
      <c r="N42" s="5">
        <f>N5*5/U5*100</f>
        <v>3.2679738562091507</v>
      </c>
      <c r="O42" s="5">
        <f>O5*6/U5*100</f>
        <v>1.9607843137254901</v>
      </c>
      <c r="P42" s="5">
        <f>P5*7/U5*100</f>
        <v>2.2875816993464051</v>
      </c>
      <c r="Q42" s="5">
        <f>Q5*8/U5*100</f>
        <v>0</v>
      </c>
      <c r="R42" s="5">
        <f>R5*9/U5*100</f>
        <v>0</v>
      </c>
      <c r="S42" s="5">
        <f>S5*12/U5*100</f>
        <v>0</v>
      </c>
    </row>
    <row r="43" spans="7:21" x14ac:dyDescent="0.25">
      <c r="G43" s="6" t="s">
        <v>32</v>
      </c>
      <c r="I43" s="1"/>
      <c r="J43" s="9">
        <f>AVERAGE(J40:J42)</f>
        <v>32.541020293498654</v>
      </c>
      <c r="T43" s="1"/>
    </row>
    <row r="44" spans="7:21" x14ac:dyDescent="0.25">
      <c r="G44" s="2"/>
      <c r="H44" s="1" t="s">
        <v>7</v>
      </c>
      <c r="I44" s="1" t="s">
        <v>2</v>
      </c>
      <c r="J44" s="5">
        <f>J9/U9*100</f>
        <v>19.565217391304348</v>
      </c>
      <c r="K44" s="11">
        <f>K9*2/U9*100</f>
        <v>41.304347826086953</v>
      </c>
      <c r="L44" s="5">
        <f>L9*3/U9*100</f>
        <v>3.2608695652173911</v>
      </c>
      <c r="M44" s="5">
        <f>M9*4/U9*100</f>
        <v>8.695652173913043</v>
      </c>
      <c r="N44" s="5">
        <f>N9*5/U9*100</f>
        <v>0</v>
      </c>
      <c r="O44" s="5">
        <f>O9*6/U9*100</f>
        <v>19.565217391304348</v>
      </c>
      <c r="P44" s="5">
        <f>P9*7/U9*100</f>
        <v>7.608695652173914</v>
      </c>
      <c r="Q44" s="5">
        <f>Q9*8/U9*100</f>
        <v>0</v>
      </c>
      <c r="R44" s="5">
        <f>R9*9/U9*100</f>
        <v>0</v>
      </c>
      <c r="S44" s="5">
        <f>S9*12/U9*100</f>
        <v>0</v>
      </c>
    </row>
    <row r="45" spans="7:21" x14ac:dyDescent="0.25">
      <c r="I45" s="1" t="s">
        <v>4</v>
      </c>
      <c r="J45" s="5">
        <f>J8/U8*100</f>
        <v>25.806451612903224</v>
      </c>
      <c r="K45" s="11">
        <f>K8*2/U8*100</f>
        <v>58.870967741935488</v>
      </c>
      <c r="L45" s="5">
        <f>L8*3/U8*100</f>
        <v>10.887096774193548</v>
      </c>
      <c r="M45" s="5">
        <f>M8*4/U8*100</f>
        <v>0</v>
      </c>
      <c r="N45" s="5">
        <f>N8*5/U8*100</f>
        <v>2.0161290322580645</v>
      </c>
      <c r="O45" s="5">
        <f>O8*6/U8*100</f>
        <v>2.4193548387096775</v>
      </c>
      <c r="P45" s="5">
        <f>P8*7/U8*100</f>
        <v>0</v>
      </c>
      <c r="Q45" s="5">
        <f>Q8*8/U8*100</f>
        <v>0</v>
      </c>
      <c r="R45" s="5">
        <f>R8*9/U8*100</f>
        <v>0</v>
      </c>
      <c r="S45" s="5">
        <f>S8*12/U8*100</f>
        <v>0</v>
      </c>
    </row>
    <row r="46" spans="7:21" x14ac:dyDescent="0.25">
      <c r="I46" s="1" t="s">
        <v>6</v>
      </c>
      <c r="J46" s="5">
        <f>J10/U10*100</f>
        <v>19.444444444444446</v>
      </c>
      <c r="K46" s="11">
        <f>K10*2/U10*100</f>
        <v>44.444444444444443</v>
      </c>
      <c r="L46" s="5">
        <f>L10*3/U10*100</f>
        <v>19.444444444444446</v>
      </c>
      <c r="M46" s="5">
        <f>M10*4/U10*100</f>
        <v>7.4074074074074066</v>
      </c>
      <c r="N46" s="5">
        <f>N10*5/U10*100</f>
        <v>9.2592592592592595</v>
      </c>
      <c r="O46" s="5">
        <f>O10*6/U10*100</f>
        <v>0</v>
      </c>
      <c r="P46" s="5">
        <f>P10*7/U10*100</f>
        <v>0</v>
      </c>
      <c r="Q46" s="5">
        <f>Q10*8/U10*100</f>
        <v>0</v>
      </c>
      <c r="R46" s="5">
        <f>R10*9/U10*100</f>
        <v>0</v>
      </c>
      <c r="S46" s="5">
        <f>S10*12/U10*100</f>
        <v>0</v>
      </c>
    </row>
    <row r="47" spans="7:21" x14ac:dyDescent="0.25">
      <c r="J47" s="9">
        <f>AVERAGE(J44:J46)</f>
        <v>21.605371149550674</v>
      </c>
    </row>
    <row r="48" spans="7:21" x14ac:dyDescent="0.25">
      <c r="I48" s="2" t="s">
        <v>39</v>
      </c>
      <c r="J48" s="8">
        <f>AVERAGE(J45:J47,J40:J42)</f>
        <v>27.413221347899054</v>
      </c>
      <c r="K48" s="10" t="s">
        <v>40</v>
      </c>
    </row>
    <row r="50" spans="7:7" x14ac:dyDescent="0.25">
      <c r="G50" s="1" t="s">
        <v>34</v>
      </c>
    </row>
    <row r="51" spans="7:7" x14ac:dyDescent="0.25">
      <c r="G51" s="1" t="s">
        <v>35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A44"/>
  <sheetViews>
    <sheetView workbookViewId="0">
      <selection activeCell="Y1" sqref="Y1:AA10"/>
    </sheetView>
  </sheetViews>
  <sheetFormatPr defaultRowHeight="14.3" x14ac:dyDescent="0.25"/>
  <cols>
    <col min="1" max="1" width="5.875" customWidth="1"/>
    <col min="2" max="2" width="5" customWidth="1"/>
    <col min="5" max="5" width="12.125" customWidth="1"/>
    <col min="6" max="6" width="9" style="38"/>
    <col min="10" max="10" width="10.875" customWidth="1"/>
    <col min="17" max="20" width="9" hidden="1" customWidth="1"/>
  </cols>
  <sheetData>
    <row r="1" spans="1:27" x14ac:dyDescent="0.25">
      <c r="A1" s="1"/>
      <c r="B1" s="1"/>
      <c r="C1" s="1"/>
      <c r="D1" s="1"/>
      <c r="E1" s="1"/>
      <c r="F1" s="2"/>
      <c r="G1" s="2"/>
      <c r="H1" s="1"/>
      <c r="I1" s="1"/>
      <c r="J1" s="2" t="s">
        <v>14</v>
      </c>
      <c r="K1" s="1"/>
      <c r="L1" s="1"/>
      <c r="M1" s="1"/>
      <c r="N1" s="1"/>
      <c r="O1" s="1"/>
      <c r="P1" s="1"/>
      <c r="Q1" s="1"/>
      <c r="R1" s="1"/>
      <c r="S1" s="1"/>
      <c r="T1" s="1"/>
      <c r="U1" s="4" t="s">
        <v>27</v>
      </c>
      <c r="V1" s="4" t="s">
        <v>29</v>
      </c>
      <c r="W1" s="4" t="s">
        <v>36</v>
      </c>
      <c r="X1" s="7" t="s">
        <v>37</v>
      </c>
      <c r="Y1" s="4"/>
      <c r="Z1" s="4"/>
      <c r="AA1" s="1"/>
    </row>
    <row r="2" spans="1:27" x14ac:dyDescent="0.25">
      <c r="A2" s="1" t="s">
        <v>25</v>
      </c>
      <c r="B2" s="1" t="s">
        <v>0</v>
      </c>
      <c r="C2" s="1" t="s">
        <v>8</v>
      </c>
      <c r="D2" s="1" t="s">
        <v>41</v>
      </c>
      <c r="F2" s="1" t="s">
        <v>60</v>
      </c>
      <c r="G2" s="2" t="s">
        <v>46</v>
      </c>
      <c r="H2" s="1" t="s">
        <v>10</v>
      </c>
      <c r="I2" s="1" t="s">
        <v>12</v>
      </c>
      <c r="J2" s="2" t="s">
        <v>13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1" t="s">
        <v>21</v>
      </c>
      <c r="R2" s="1" t="s">
        <v>22</v>
      </c>
      <c r="S2" s="1" t="s">
        <v>23</v>
      </c>
      <c r="T2" s="1" t="s">
        <v>24</v>
      </c>
      <c r="U2" s="4" t="s">
        <v>26</v>
      </c>
      <c r="V2" s="4" t="s">
        <v>28</v>
      </c>
      <c r="W2" s="4" t="s">
        <v>42</v>
      </c>
      <c r="X2" s="7"/>
      <c r="Y2" s="4"/>
      <c r="Z2" s="4"/>
      <c r="AA2" s="1"/>
    </row>
    <row r="3" spans="1:27" x14ac:dyDescent="0.25">
      <c r="A3" s="4">
        <v>42</v>
      </c>
      <c r="B3" s="1">
        <v>1</v>
      </c>
      <c r="C3" s="4" t="s">
        <v>44</v>
      </c>
      <c r="D3" s="1">
        <v>11</v>
      </c>
      <c r="E3" s="3"/>
      <c r="F3" s="2">
        <v>119</v>
      </c>
      <c r="G3" s="2">
        <v>89</v>
      </c>
      <c r="H3" s="1"/>
      <c r="I3" s="1"/>
      <c r="J3" s="2"/>
      <c r="K3" s="1">
        <v>12</v>
      </c>
      <c r="L3" s="1">
        <v>6</v>
      </c>
      <c r="M3" s="1">
        <v>8</v>
      </c>
      <c r="N3" s="1">
        <v>5</v>
      </c>
      <c r="O3" s="1">
        <v>4</v>
      </c>
      <c r="P3" s="1">
        <v>2</v>
      </c>
      <c r="Q3" s="1"/>
      <c r="R3" s="1"/>
      <c r="S3" s="1"/>
      <c r="T3" s="1"/>
      <c r="U3" s="4">
        <f t="shared" ref="U3:U8" si="0">SUM(K3:T3)</f>
        <v>37</v>
      </c>
      <c r="V3" s="4">
        <f t="shared" ref="V3:V8" si="1">K3+(L3*2)+(M3*3)+(N3*4)+(O3*5)+(P3*6)+(Q3*7)+(R3*8)+(S3*9)+(T3*12)</f>
        <v>100</v>
      </c>
      <c r="W3" s="4">
        <f t="shared" ref="W3:W8" si="2">(L3*1)+(M3*2)+(N3*3)+(O3*4)+(P3*5)+(Q3*6)+(R3*7)+(S3*8)+(T3*11)</f>
        <v>63</v>
      </c>
      <c r="X3" s="7">
        <f>W3/V3</f>
        <v>0.63</v>
      </c>
      <c r="Y3" s="4"/>
      <c r="Z3" s="4"/>
      <c r="AA3" s="1"/>
    </row>
    <row r="4" spans="1:27" s="31" customFormat="1" x14ac:dyDescent="0.25">
      <c r="A4" s="4">
        <v>30</v>
      </c>
      <c r="B4" s="4">
        <v>2</v>
      </c>
      <c r="C4" s="4" t="s">
        <v>44</v>
      </c>
      <c r="D4" s="4">
        <v>8</v>
      </c>
      <c r="E4" s="29"/>
      <c r="F4" s="30">
        <v>72</v>
      </c>
      <c r="G4" s="30">
        <v>31</v>
      </c>
      <c r="H4" s="4"/>
      <c r="I4" s="4">
        <f>(G4*60)*(H4/100)</f>
        <v>0</v>
      </c>
      <c r="J4" s="30">
        <f>I4*2</f>
        <v>0</v>
      </c>
      <c r="K4" s="4">
        <v>12</v>
      </c>
      <c r="L4" s="4">
        <v>13</v>
      </c>
      <c r="M4" s="4">
        <v>10</v>
      </c>
      <c r="N4" s="4">
        <v>2</v>
      </c>
      <c r="O4" s="4">
        <v>1</v>
      </c>
      <c r="P4" s="4"/>
      <c r="Q4" s="4"/>
      <c r="R4" s="4"/>
      <c r="S4" s="4"/>
      <c r="T4" s="4"/>
      <c r="U4" s="4">
        <f t="shared" si="0"/>
        <v>38</v>
      </c>
      <c r="V4" s="4">
        <f t="shared" si="1"/>
        <v>81</v>
      </c>
      <c r="W4" s="4">
        <f t="shared" si="2"/>
        <v>43</v>
      </c>
      <c r="X4" s="7">
        <f>W4/V4</f>
        <v>0.53086419753086422</v>
      </c>
      <c r="Y4" s="4"/>
      <c r="Z4" s="4"/>
      <c r="AA4" s="4"/>
    </row>
    <row r="5" spans="1:27" x14ac:dyDescent="0.25">
      <c r="A5" s="4">
        <v>23</v>
      </c>
      <c r="B5" s="1">
        <v>3</v>
      </c>
      <c r="C5" s="1" t="s">
        <v>45</v>
      </c>
      <c r="D5" s="1">
        <v>5</v>
      </c>
      <c r="E5" s="3"/>
      <c r="F5" s="2">
        <v>74</v>
      </c>
      <c r="G5" s="2">
        <v>25</v>
      </c>
      <c r="H5" s="1"/>
      <c r="I5" s="1">
        <f>(G5*60)*(H5/100)</f>
        <v>0</v>
      </c>
      <c r="J5" s="2">
        <f>I5*2</f>
        <v>0</v>
      </c>
      <c r="K5" s="4">
        <v>4</v>
      </c>
      <c r="L5" s="1">
        <v>5</v>
      </c>
      <c r="M5" s="1">
        <v>2</v>
      </c>
      <c r="N5" s="1">
        <v>2</v>
      </c>
      <c r="O5" s="1"/>
      <c r="P5" s="1"/>
      <c r="Q5" s="1"/>
      <c r="R5" s="1"/>
      <c r="S5" s="1"/>
      <c r="T5" s="1"/>
      <c r="U5" s="4">
        <f t="shared" si="0"/>
        <v>13</v>
      </c>
      <c r="V5" s="4">
        <f t="shared" si="1"/>
        <v>28</v>
      </c>
      <c r="W5" s="4">
        <f t="shared" si="2"/>
        <v>15</v>
      </c>
      <c r="X5" s="7">
        <f>W5/V5</f>
        <v>0.5357142857142857</v>
      </c>
      <c r="Y5" s="4"/>
      <c r="Z5" s="4"/>
      <c r="AA5" s="1"/>
    </row>
    <row r="6" spans="1:27" x14ac:dyDescent="0.25">
      <c r="A6" s="4">
        <v>33</v>
      </c>
      <c r="B6" s="1">
        <v>4</v>
      </c>
      <c r="C6" s="1" t="s">
        <v>49</v>
      </c>
      <c r="D6" s="1">
        <v>3</v>
      </c>
      <c r="E6" s="3"/>
      <c r="F6" s="2">
        <v>50</v>
      </c>
      <c r="G6" s="2">
        <v>48</v>
      </c>
      <c r="H6" s="1"/>
      <c r="I6" s="1">
        <f>(G6*60)*(H6/100)</f>
        <v>0</v>
      </c>
      <c r="J6" s="2">
        <f>I6*2</f>
        <v>0</v>
      </c>
      <c r="K6" s="4">
        <v>1</v>
      </c>
      <c r="L6" s="1">
        <v>1</v>
      </c>
      <c r="M6" s="1">
        <v>1</v>
      </c>
      <c r="N6" s="1">
        <v>1</v>
      </c>
      <c r="O6" s="1"/>
      <c r="P6" s="1"/>
      <c r="Q6" s="1"/>
      <c r="R6" s="1"/>
      <c r="S6" s="1"/>
      <c r="T6" s="1"/>
      <c r="U6" s="4">
        <f t="shared" si="0"/>
        <v>4</v>
      </c>
      <c r="V6" s="4">
        <f t="shared" si="1"/>
        <v>10</v>
      </c>
      <c r="W6" s="4">
        <f t="shared" si="2"/>
        <v>6</v>
      </c>
      <c r="X6" s="7">
        <f>W6/V6</f>
        <v>0.6</v>
      </c>
      <c r="Y6" s="4"/>
      <c r="Z6" s="4"/>
      <c r="AA6" s="1"/>
    </row>
    <row r="7" spans="1:27" x14ac:dyDescent="0.25">
      <c r="A7" s="4">
        <v>36</v>
      </c>
      <c r="B7" s="1">
        <v>5</v>
      </c>
      <c r="C7" t="s">
        <v>47</v>
      </c>
      <c r="D7" s="1">
        <v>4</v>
      </c>
      <c r="E7" s="1"/>
      <c r="F7" s="2">
        <v>66</v>
      </c>
      <c r="G7" s="2">
        <v>73</v>
      </c>
      <c r="H7" s="1"/>
      <c r="I7" s="1">
        <f>SUM(I4:I6)</f>
        <v>0</v>
      </c>
      <c r="J7" s="2"/>
      <c r="K7" s="4">
        <v>7</v>
      </c>
      <c r="L7" s="1">
        <v>9</v>
      </c>
      <c r="M7" s="1">
        <v>4</v>
      </c>
      <c r="O7" s="1"/>
      <c r="P7" s="1"/>
      <c r="Q7" s="1"/>
      <c r="R7" s="1"/>
      <c r="S7" s="1"/>
      <c r="T7" s="1"/>
      <c r="U7" s="4">
        <f t="shared" si="0"/>
        <v>20</v>
      </c>
      <c r="V7" s="4">
        <f t="shared" si="1"/>
        <v>37</v>
      </c>
      <c r="W7" s="4">
        <f t="shared" si="2"/>
        <v>17</v>
      </c>
      <c r="X7" s="8">
        <f>AVERAGE(X4:X6)</f>
        <v>0.55552616108171671</v>
      </c>
      <c r="Y7" s="4"/>
      <c r="Z7" s="4"/>
      <c r="AA7" s="1"/>
    </row>
    <row r="8" spans="1:27" x14ac:dyDescent="0.25">
      <c r="A8" s="1">
        <v>49</v>
      </c>
      <c r="B8" s="1">
        <v>6</v>
      </c>
      <c r="C8" s="1" t="s">
        <v>48</v>
      </c>
      <c r="D8" s="1">
        <v>10</v>
      </c>
      <c r="E8" s="3"/>
      <c r="F8" s="2">
        <v>109</v>
      </c>
      <c r="G8" s="2">
        <v>81</v>
      </c>
      <c r="H8" s="1"/>
      <c r="I8" s="1"/>
      <c r="J8" s="2"/>
      <c r="K8" s="1">
        <v>5</v>
      </c>
      <c r="L8" s="1">
        <v>5</v>
      </c>
      <c r="M8" s="1">
        <v>4</v>
      </c>
      <c r="N8" s="1">
        <v>1</v>
      </c>
      <c r="O8" s="1"/>
      <c r="P8" s="1"/>
      <c r="Q8" s="1"/>
      <c r="R8" s="1"/>
      <c r="S8" s="1"/>
      <c r="T8" s="1"/>
      <c r="U8" s="4">
        <f t="shared" si="0"/>
        <v>15</v>
      </c>
      <c r="V8" s="4">
        <f t="shared" si="1"/>
        <v>31</v>
      </c>
      <c r="W8" s="4">
        <f t="shared" si="2"/>
        <v>16</v>
      </c>
      <c r="X8" s="8">
        <f>AVERAGE(X5:X7)</f>
        <v>0.56374681559866746</v>
      </c>
      <c r="Y8" s="4"/>
      <c r="Z8" s="4"/>
      <c r="AA8" s="1"/>
    </row>
    <row r="9" spans="1:27" x14ac:dyDescent="0.25">
      <c r="A9" s="1"/>
      <c r="B9" s="1"/>
      <c r="C9" s="1"/>
      <c r="D9" s="1"/>
      <c r="E9" s="3"/>
      <c r="F9" s="2">
        <f>SUM(F3:F8)</f>
        <v>490</v>
      </c>
      <c r="G9" s="2"/>
      <c r="H9" s="1"/>
      <c r="I9" s="1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40">
        <f>SUM(U3:U8)</f>
        <v>127</v>
      </c>
      <c r="V9" s="40">
        <f>SUM(V3:V8)</f>
        <v>287</v>
      </c>
      <c r="W9" s="40">
        <f>SUM(W3:W8)</f>
        <v>160</v>
      </c>
      <c r="X9" s="35">
        <f>AVERAGE(X3:X8)</f>
        <v>0.56930857665425572</v>
      </c>
      <c r="Y9" s="4"/>
      <c r="Z9" s="4"/>
      <c r="AA9" s="1"/>
    </row>
    <row r="10" spans="1:27" x14ac:dyDescent="0.25">
      <c r="A10" s="1"/>
      <c r="B10" s="1"/>
      <c r="C10" s="1"/>
      <c r="D10" s="1"/>
      <c r="E10" s="1"/>
      <c r="F10" s="39">
        <f>F9/60</f>
        <v>8.1666666666666661</v>
      </c>
      <c r="G10" s="2"/>
      <c r="H10" s="1"/>
      <c r="I10" s="1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4"/>
      <c r="V10" s="4"/>
      <c r="W10" s="1"/>
      <c r="X10" s="36">
        <f xml:space="preserve"> STDEV(X4:X9)/SQRT(63)</f>
        <v>3.1650322385387199E-3</v>
      </c>
      <c r="Y10" s="4"/>
      <c r="Z10" s="4"/>
      <c r="AA10" s="1"/>
    </row>
    <row r="11" spans="1:27" x14ac:dyDescent="0.25">
      <c r="A11" s="1"/>
      <c r="B11" s="1"/>
      <c r="C11" s="1"/>
      <c r="D11" s="1"/>
      <c r="E11" s="1" t="s">
        <v>51</v>
      </c>
      <c r="F11" s="37">
        <f>F10/6</f>
        <v>1.3611111111111109</v>
      </c>
      <c r="G11" s="2"/>
      <c r="H11" s="12"/>
      <c r="I11" s="13"/>
      <c r="J11" s="13" t="s">
        <v>0</v>
      </c>
      <c r="K11" s="13" t="s">
        <v>15</v>
      </c>
      <c r="L11" s="13" t="s">
        <v>16</v>
      </c>
      <c r="M11" s="13" t="s">
        <v>17</v>
      </c>
      <c r="N11" s="13" t="s">
        <v>18</v>
      </c>
      <c r="O11" s="13" t="s">
        <v>19</v>
      </c>
      <c r="P11" s="13" t="s">
        <v>20</v>
      </c>
      <c r="Q11" s="13"/>
      <c r="R11" s="13"/>
      <c r="S11" s="13"/>
      <c r="T11" s="14"/>
      <c r="U11" s="4"/>
      <c r="V11" s="4"/>
      <c r="W11" s="4"/>
      <c r="X11" s="4"/>
      <c r="Y11" s="4"/>
      <c r="Z11" s="4"/>
      <c r="AA11" s="1"/>
    </row>
    <row r="12" spans="1:27" x14ac:dyDescent="0.25">
      <c r="A12" s="1"/>
      <c r="B12" s="1"/>
      <c r="C12" s="1"/>
      <c r="D12" s="1"/>
      <c r="E12" s="1"/>
      <c r="F12" s="2">
        <v>5.0694444444444452E-2</v>
      </c>
      <c r="G12" s="2"/>
      <c r="H12" s="15"/>
      <c r="I12" s="16" t="s">
        <v>33</v>
      </c>
      <c r="J12" s="16">
        <v>1</v>
      </c>
      <c r="K12" s="17">
        <f t="shared" ref="K12:P12" si="3">K3/$U3*100</f>
        <v>32.432432432432435</v>
      </c>
      <c r="L12" s="17">
        <f t="shared" si="3"/>
        <v>16.216216216216218</v>
      </c>
      <c r="M12" s="17">
        <f t="shared" si="3"/>
        <v>21.621621621621621</v>
      </c>
      <c r="N12" s="17">
        <f t="shared" si="3"/>
        <v>13.513513513513514</v>
      </c>
      <c r="O12" s="17">
        <f t="shared" si="3"/>
        <v>10.810810810810811</v>
      </c>
      <c r="P12" s="17">
        <f t="shared" si="3"/>
        <v>5.4054054054054053</v>
      </c>
      <c r="Q12" s="17"/>
      <c r="R12" s="17"/>
      <c r="S12" s="17"/>
      <c r="T12" s="19"/>
      <c r="U12" s="4"/>
      <c r="V12" s="4"/>
      <c r="W12" s="4"/>
      <c r="X12" s="4"/>
      <c r="Y12" s="4"/>
      <c r="Z12" s="4"/>
      <c r="AA12" s="1"/>
    </row>
    <row r="13" spans="1:27" x14ac:dyDescent="0.25">
      <c r="A13" s="1"/>
      <c r="B13" s="1"/>
      <c r="C13" s="1"/>
      <c r="D13" s="1"/>
      <c r="E13" s="1"/>
      <c r="F13" s="2"/>
      <c r="G13" s="2"/>
      <c r="H13" s="20" t="s">
        <v>30</v>
      </c>
      <c r="I13" s="16"/>
      <c r="J13" s="16">
        <v>2</v>
      </c>
      <c r="K13" s="17">
        <f t="shared" ref="K13:P13" si="4">K4/$U4*100</f>
        <v>31.578947368421051</v>
      </c>
      <c r="L13" s="17">
        <f t="shared" si="4"/>
        <v>34.210526315789473</v>
      </c>
      <c r="M13" s="17">
        <f t="shared" si="4"/>
        <v>26.315789473684209</v>
      </c>
      <c r="N13" s="17">
        <f t="shared" si="4"/>
        <v>5.2631578947368416</v>
      </c>
      <c r="O13" s="17">
        <f t="shared" si="4"/>
        <v>2.6315789473684208</v>
      </c>
      <c r="P13" s="17">
        <f t="shared" si="4"/>
        <v>0</v>
      </c>
      <c r="Q13" s="17"/>
      <c r="R13" s="17"/>
      <c r="S13" s="17"/>
      <c r="T13" s="19"/>
      <c r="U13" s="4"/>
      <c r="V13" s="4"/>
      <c r="W13" s="4"/>
      <c r="X13" s="4"/>
      <c r="Y13" s="4"/>
      <c r="Z13" s="4"/>
      <c r="AA13" s="1"/>
    </row>
    <row r="14" spans="1:27" x14ac:dyDescent="0.25">
      <c r="A14" s="1"/>
      <c r="B14" s="1"/>
      <c r="C14" s="1"/>
      <c r="D14" s="1"/>
      <c r="E14" s="1"/>
      <c r="F14" s="2"/>
      <c r="G14" s="2"/>
      <c r="H14" s="20" t="s">
        <v>31</v>
      </c>
      <c r="I14" s="16"/>
      <c r="J14" s="16">
        <v>3</v>
      </c>
      <c r="K14" s="17">
        <f t="shared" ref="K14:P14" si="5">K5/$U5*100</f>
        <v>30.76923076923077</v>
      </c>
      <c r="L14" s="17">
        <f t="shared" si="5"/>
        <v>38.461538461538467</v>
      </c>
      <c r="M14" s="17">
        <f t="shared" si="5"/>
        <v>15.384615384615385</v>
      </c>
      <c r="N14" s="17">
        <f t="shared" si="5"/>
        <v>15.384615384615385</v>
      </c>
      <c r="O14" s="17">
        <f t="shared" si="5"/>
        <v>0</v>
      </c>
      <c r="P14" s="17">
        <f t="shared" si="5"/>
        <v>0</v>
      </c>
      <c r="Q14" s="17"/>
      <c r="R14" s="17"/>
      <c r="S14" s="17"/>
      <c r="T14" s="19"/>
      <c r="U14" s="4"/>
      <c r="V14" s="4"/>
      <c r="W14" s="4"/>
      <c r="X14" s="4"/>
      <c r="Y14" s="4"/>
      <c r="Z14" s="4"/>
      <c r="AA14" s="1"/>
    </row>
    <row r="15" spans="1:27" x14ac:dyDescent="0.25">
      <c r="A15" s="1"/>
      <c r="B15" s="1"/>
      <c r="C15" s="1"/>
      <c r="D15" s="1"/>
      <c r="E15" s="1"/>
      <c r="F15" s="2"/>
      <c r="G15" s="2"/>
      <c r="H15" s="21" t="s">
        <v>26</v>
      </c>
      <c r="I15" s="16"/>
      <c r="J15" s="16">
        <v>4</v>
      </c>
      <c r="K15" s="17">
        <f t="shared" ref="K15:P15" si="6">K6/$U6*100</f>
        <v>25</v>
      </c>
      <c r="L15" s="17">
        <f t="shared" si="6"/>
        <v>25</v>
      </c>
      <c r="M15" s="17">
        <f t="shared" si="6"/>
        <v>25</v>
      </c>
      <c r="N15" s="17">
        <f t="shared" si="6"/>
        <v>25</v>
      </c>
      <c r="O15" s="17">
        <f t="shared" si="6"/>
        <v>0</v>
      </c>
      <c r="P15" s="17">
        <f t="shared" si="6"/>
        <v>0</v>
      </c>
      <c r="Q15" s="16"/>
      <c r="R15" s="16"/>
      <c r="S15" s="16"/>
      <c r="T15" s="23"/>
      <c r="U15" s="4"/>
      <c r="V15" s="4"/>
      <c r="W15" s="4"/>
      <c r="X15" s="4"/>
      <c r="Y15" s="4"/>
      <c r="Z15" s="4"/>
      <c r="AA15" s="1"/>
    </row>
    <row r="16" spans="1:27" x14ac:dyDescent="0.25">
      <c r="A16" s="1"/>
      <c r="B16" s="1"/>
      <c r="C16" s="1"/>
      <c r="D16" s="1"/>
      <c r="E16" s="1"/>
      <c r="F16" s="2"/>
      <c r="G16" s="2"/>
      <c r="H16" s="21"/>
      <c r="I16" s="16"/>
      <c r="J16" s="16">
        <v>5</v>
      </c>
      <c r="K16" s="17">
        <f t="shared" ref="K16:P16" si="7">K7/$U7*100</f>
        <v>35</v>
      </c>
      <c r="L16" s="17">
        <f t="shared" si="7"/>
        <v>45</v>
      </c>
      <c r="M16" s="17">
        <f t="shared" si="7"/>
        <v>20</v>
      </c>
      <c r="N16" s="17">
        <f t="shared" si="7"/>
        <v>0</v>
      </c>
      <c r="O16" s="17">
        <f t="shared" si="7"/>
        <v>0</v>
      </c>
      <c r="P16" s="17">
        <f t="shared" si="7"/>
        <v>0</v>
      </c>
      <c r="Q16" s="16"/>
      <c r="R16" s="16"/>
      <c r="S16" s="16"/>
      <c r="T16" s="23"/>
      <c r="U16" s="4"/>
      <c r="V16" s="4"/>
      <c r="W16" s="4"/>
      <c r="X16" s="4"/>
      <c r="Y16" s="4"/>
      <c r="Z16" s="4"/>
      <c r="AA16" s="1"/>
    </row>
    <row r="17" spans="1:27" x14ac:dyDescent="0.25">
      <c r="A17" s="1"/>
      <c r="B17" s="1"/>
      <c r="C17" s="1"/>
      <c r="D17" s="1"/>
      <c r="E17" s="1"/>
      <c r="F17" s="2"/>
      <c r="G17" s="2"/>
      <c r="H17" s="20"/>
      <c r="I17" s="16" t="s">
        <v>7</v>
      </c>
      <c r="J17" s="16">
        <v>6</v>
      </c>
      <c r="K17" s="17">
        <f t="shared" ref="K17:P17" si="8">K8/$U8*100</f>
        <v>33.333333333333329</v>
      </c>
      <c r="L17" s="17">
        <f t="shared" si="8"/>
        <v>33.333333333333329</v>
      </c>
      <c r="M17" s="17">
        <f t="shared" si="8"/>
        <v>26.666666666666668</v>
      </c>
      <c r="N17" s="17">
        <f t="shared" si="8"/>
        <v>6.666666666666667</v>
      </c>
      <c r="O17" s="17">
        <f t="shared" si="8"/>
        <v>0</v>
      </c>
      <c r="P17" s="17">
        <f t="shared" si="8"/>
        <v>0</v>
      </c>
      <c r="Q17" s="17"/>
      <c r="R17" s="17"/>
      <c r="S17" s="17"/>
      <c r="T17" s="19"/>
      <c r="U17" s="4"/>
      <c r="V17" s="4"/>
      <c r="W17" s="4"/>
      <c r="X17" s="4"/>
      <c r="Y17" s="4"/>
      <c r="Z17" s="4"/>
      <c r="AA17" s="1"/>
    </row>
    <row r="18" spans="1:27" x14ac:dyDescent="0.25">
      <c r="A18" s="1"/>
      <c r="B18" s="1"/>
      <c r="C18" s="1"/>
      <c r="D18" s="1"/>
      <c r="E18" s="1"/>
      <c r="F18" s="2"/>
      <c r="G18" s="2"/>
      <c r="H18" s="20"/>
      <c r="I18" s="16"/>
      <c r="J18" s="16"/>
      <c r="K18" s="17"/>
      <c r="L18" s="18"/>
      <c r="M18" s="17"/>
      <c r="N18" s="17"/>
      <c r="O18" s="17"/>
      <c r="P18" s="17"/>
      <c r="Q18" s="17"/>
      <c r="R18" s="17"/>
      <c r="S18" s="17"/>
      <c r="T18" s="19"/>
      <c r="U18" s="4"/>
      <c r="V18" s="4"/>
      <c r="W18" s="4"/>
      <c r="X18" s="4"/>
      <c r="Y18" s="4"/>
      <c r="Z18" s="4"/>
      <c r="AA18" s="1"/>
    </row>
    <row r="19" spans="1:27" x14ac:dyDescent="0.25">
      <c r="A19" s="1"/>
      <c r="B19" s="1"/>
      <c r="C19" s="1"/>
      <c r="D19" s="1"/>
      <c r="E19" s="1"/>
      <c r="F19" s="2"/>
      <c r="G19" s="2"/>
      <c r="H19" s="20"/>
      <c r="I19" s="16"/>
      <c r="J19" s="16"/>
      <c r="K19" s="17"/>
      <c r="L19" s="18"/>
      <c r="M19" s="17"/>
      <c r="N19" s="17"/>
      <c r="O19" s="17"/>
      <c r="P19" s="17"/>
      <c r="Q19" s="17"/>
      <c r="R19" s="17"/>
      <c r="S19" s="17"/>
      <c r="T19" s="19"/>
      <c r="U19" s="4"/>
      <c r="V19" s="4"/>
      <c r="W19" s="4"/>
      <c r="X19" s="4"/>
      <c r="Y19" s="4"/>
      <c r="Z19" s="4"/>
      <c r="AA19" s="1"/>
    </row>
    <row r="20" spans="1:27" x14ac:dyDescent="0.25">
      <c r="A20" s="1"/>
      <c r="B20" s="1"/>
      <c r="C20" s="1"/>
      <c r="D20" s="1"/>
      <c r="E20" s="1"/>
      <c r="F20" s="2"/>
      <c r="G20" s="2"/>
      <c r="H20" s="20"/>
      <c r="I20" s="16"/>
      <c r="J20" s="16"/>
      <c r="K20" s="25"/>
      <c r="L20" s="18"/>
      <c r="M20" s="17"/>
      <c r="N20" s="17"/>
      <c r="O20" s="17"/>
      <c r="P20" s="17"/>
      <c r="Q20" s="17"/>
      <c r="R20" s="17"/>
      <c r="S20" s="17"/>
      <c r="T20" s="19"/>
      <c r="U20" s="4"/>
      <c r="V20" s="4"/>
      <c r="W20" s="4"/>
      <c r="X20" s="4"/>
      <c r="Y20" s="4"/>
      <c r="Z20" s="4"/>
      <c r="AA20" s="1"/>
    </row>
    <row r="21" spans="1:27" x14ac:dyDescent="0.25">
      <c r="A21" s="1"/>
      <c r="B21" s="1"/>
      <c r="C21" s="1"/>
      <c r="D21" s="1"/>
      <c r="E21" s="1"/>
      <c r="F21" s="2"/>
      <c r="G21" s="2"/>
      <c r="H21" s="20"/>
      <c r="I21" s="16"/>
      <c r="J21" s="16"/>
      <c r="K21" s="17"/>
      <c r="L21" s="18"/>
      <c r="M21" s="17"/>
      <c r="N21" s="17"/>
      <c r="O21" s="17"/>
      <c r="P21" s="17"/>
      <c r="Q21" s="17"/>
      <c r="R21" s="17"/>
      <c r="S21" s="17"/>
      <c r="T21" s="19"/>
      <c r="U21" s="4"/>
      <c r="V21" s="4"/>
      <c r="W21" s="4"/>
      <c r="X21" s="4"/>
      <c r="Y21" s="4"/>
      <c r="Z21" s="4"/>
      <c r="AA21" s="1"/>
    </row>
    <row r="22" spans="1:27" x14ac:dyDescent="0.25">
      <c r="A22" s="1"/>
      <c r="B22" s="1"/>
      <c r="C22" s="1"/>
      <c r="D22" s="1"/>
      <c r="E22" s="1"/>
      <c r="F22" s="2"/>
      <c r="G22" s="2"/>
      <c r="H22" s="20"/>
      <c r="I22" s="16"/>
      <c r="J22" s="49" t="s">
        <v>39</v>
      </c>
      <c r="K22" s="51">
        <f t="shared" ref="K22:P22" si="9">AVERAGE(K12:K17)</f>
        <v>31.352323983902931</v>
      </c>
      <c r="L22" s="51">
        <f t="shared" si="9"/>
        <v>32.03693572114625</v>
      </c>
      <c r="M22" s="51">
        <f t="shared" si="9"/>
        <v>22.498115524431313</v>
      </c>
      <c r="N22" s="51">
        <f t="shared" si="9"/>
        <v>10.971325576588734</v>
      </c>
      <c r="O22" s="51">
        <f t="shared" si="9"/>
        <v>2.2403982930298718</v>
      </c>
      <c r="P22" s="51">
        <f t="shared" si="9"/>
        <v>0.90090090090090091</v>
      </c>
      <c r="Q22" s="45"/>
      <c r="R22" s="45"/>
      <c r="S22" s="45"/>
      <c r="T22" s="48"/>
      <c r="U22" s="40"/>
      <c r="V22" s="4"/>
      <c r="W22" s="4"/>
      <c r="X22" s="4"/>
      <c r="Y22" s="4"/>
      <c r="Z22" s="4"/>
      <c r="AA22" s="1"/>
    </row>
    <row r="23" spans="1:27" x14ac:dyDescent="0.25">
      <c r="A23" s="1"/>
      <c r="B23" s="1"/>
      <c r="C23" s="1"/>
      <c r="D23" s="1"/>
      <c r="E23" s="1"/>
      <c r="F23" s="2"/>
      <c r="G23" s="2"/>
      <c r="H23" s="20"/>
      <c r="I23" s="16"/>
      <c r="J23" s="45"/>
      <c r="K23" s="46">
        <f xml:space="preserve"> STDEV(K12:K17)/SQRT(6)</f>
        <v>1.4040411731071234</v>
      </c>
      <c r="L23" s="47"/>
      <c r="M23" s="45"/>
      <c r="N23" s="45"/>
      <c r="O23" s="45"/>
      <c r="P23" s="45"/>
      <c r="Q23" s="45"/>
      <c r="R23" s="45"/>
      <c r="S23" s="45"/>
      <c r="T23" s="48"/>
      <c r="U23" s="40"/>
      <c r="V23" s="4"/>
      <c r="W23" s="4"/>
      <c r="X23" s="4"/>
      <c r="Y23" s="4"/>
      <c r="Z23" s="4"/>
      <c r="AA23" s="1"/>
    </row>
    <row r="24" spans="1:27" x14ac:dyDescent="0.25">
      <c r="A24" s="1"/>
      <c r="B24" s="1"/>
      <c r="C24" s="1"/>
      <c r="D24" s="1"/>
      <c r="E24" s="1"/>
      <c r="F24" s="2"/>
      <c r="G24" s="2"/>
      <c r="H24" s="26"/>
      <c r="I24" s="27"/>
      <c r="J24" s="42"/>
      <c r="K24" s="52" t="s">
        <v>40</v>
      </c>
      <c r="L24" s="42"/>
      <c r="M24" s="49"/>
      <c r="N24" s="49"/>
      <c r="O24" s="49"/>
      <c r="P24" s="49"/>
      <c r="Q24" s="49"/>
      <c r="R24" s="49"/>
      <c r="S24" s="49"/>
      <c r="T24" s="50"/>
      <c r="U24" s="40"/>
      <c r="V24" s="4"/>
      <c r="W24" s="4"/>
      <c r="X24" s="4"/>
      <c r="Y24" s="4"/>
      <c r="Z24" s="4"/>
      <c r="AA24" s="1"/>
    </row>
    <row r="25" spans="1:27" x14ac:dyDescent="0.25">
      <c r="A25" s="1"/>
      <c r="B25" s="1"/>
      <c r="C25" s="1"/>
      <c r="D25" s="1"/>
      <c r="E25" s="1"/>
      <c r="F25" s="2"/>
      <c r="G25" s="2"/>
      <c r="H25" s="1"/>
      <c r="I25" s="1"/>
      <c r="J25" s="2"/>
      <c r="K25" s="1"/>
      <c r="L25" s="1"/>
      <c r="M25" s="1"/>
      <c r="N25" s="1"/>
      <c r="O25" s="1"/>
      <c r="P25" s="1"/>
      <c r="Q25" s="1" t="s">
        <v>21</v>
      </c>
      <c r="R25" s="1" t="s">
        <v>22</v>
      </c>
      <c r="S25" s="1" t="s">
        <v>23</v>
      </c>
      <c r="T25" s="1" t="s">
        <v>24</v>
      </c>
      <c r="U25" s="4"/>
      <c r="V25" s="4"/>
      <c r="W25" s="4"/>
      <c r="X25" s="4"/>
      <c r="Y25" s="4"/>
      <c r="Z25" s="4"/>
      <c r="AA25" s="1"/>
    </row>
    <row r="26" spans="1:27" x14ac:dyDescent="0.25">
      <c r="A26" s="1"/>
      <c r="B26" s="1"/>
      <c r="C26" s="1"/>
      <c r="D26" s="1"/>
      <c r="E26" s="1"/>
      <c r="F26" s="2"/>
      <c r="G26" s="2"/>
      <c r="Q26" s="5">
        <f>Q4*7/V4*100</f>
        <v>0</v>
      </c>
      <c r="R26" s="5">
        <f>R4*8/V4*100</f>
        <v>0</v>
      </c>
      <c r="S26" s="5">
        <f>S4*9/V4*100</f>
        <v>0</v>
      </c>
      <c r="T26" s="5">
        <f>T4*12/V4*100</f>
        <v>0</v>
      </c>
      <c r="U26" s="4"/>
      <c r="V26" s="4"/>
      <c r="W26" s="4"/>
      <c r="X26" s="4"/>
      <c r="Y26" s="4"/>
      <c r="Z26" s="4"/>
      <c r="AA26" s="1"/>
    </row>
    <row r="27" spans="1:27" x14ac:dyDescent="0.25">
      <c r="A27" s="1"/>
      <c r="B27" s="1"/>
      <c r="C27" s="1"/>
      <c r="D27" s="1"/>
      <c r="E27" s="1"/>
      <c r="F27" s="2"/>
      <c r="G27" s="2"/>
      <c r="Q27" s="5">
        <f>Q5*7/V5*100</f>
        <v>0</v>
      </c>
      <c r="R27" s="5">
        <f>R5*8/V5*100</f>
        <v>0</v>
      </c>
      <c r="S27" s="5">
        <f>S5*9/V5*100</f>
        <v>0</v>
      </c>
      <c r="T27" s="5">
        <f>T5*12/V5*100</f>
        <v>0</v>
      </c>
      <c r="U27" s="4"/>
      <c r="V27" s="4"/>
      <c r="W27" s="4"/>
      <c r="X27" s="4"/>
      <c r="Y27" s="4"/>
      <c r="Z27" s="4"/>
      <c r="AA27" s="1"/>
    </row>
    <row r="28" spans="1:27" x14ac:dyDescent="0.25">
      <c r="A28" s="1"/>
      <c r="B28" s="1"/>
      <c r="C28" s="1"/>
      <c r="D28" s="1"/>
      <c r="E28" s="1"/>
      <c r="F28" s="2"/>
      <c r="G28" s="2"/>
      <c r="Q28" s="5">
        <f>Q6*7/V6*100</f>
        <v>0</v>
      </c>
      <c r="R28" s="5">
        <f>R6*8/V6*100</f>
        <v>0</v>
      </c>
      <c r="S28" s="5">
        <f>S6*9/V6*100</f>
        <v>0</v>
      </c>
      <c r="T28" s="5">
        <f>T6*12/V6*100</f>
        <v>0</v>
      </c>
      <c r="U28" s="4"/>
      <c r="V28" s="4"/>
      <c r="W28" s="4"/>
      <c r="X28" s="4"/>
      <c r="Y28" s="4"/>
      <c r="Z28" s="4"/>
      <c r="AA28" s="1"/>
    </row>
    <row r="29" spans="1:27" x14ac:dyDescent="0.25">
      <c r="A29" s="1"/>
      <c r="B29" s="1"/>
      <c r="C29" s="1"/>
      <c r="D29" s="1"/>
      <c r="E29" s="1"/>
      <c r="F29" s="2"/>
      <c r="G29" s="2"/>
      <c r="Q29" s="1"/>
      <c r="R29" s="1"/>
      <c r="S29" s="1"/>
      <c r="T29" s="1"/>
      <c r="U29" s="1"/>
      <c r="V29" s="4"/>
      <c r="W29" s="4"/>
      <c r="X29" s="4"/>
      <c r="Y29" s="4"/>
      <c r="Z29" s="4"/>
      <c r="AA29" s="1"/>
    </row>
    <row r="30" spans="1:27" x14ac:dyDescent="0.25">
      <c r="A30" s="1"/>
      <c r="B30" s="1"/>
      <c r="C30" s="1"/>
      <c r="D30" s="1"/>
      <c r="E30" s="1"/>
      <c r="F30" s="2"/>
      <c r="G30" s="2"/>
      <c r="Q30" s="5" t="e">
        <f>#REF!*7/#REF!*100</f>
        <v>#REF!</v>
      </c>
      <c r="R30" s="5" t="e">
        <f>#REF!*8/#REF!*100</f>
        <v>#REF!</v>
      </c>
      <c r="S30" s="5" t="e">
        <f>#REF!*9/#REF!*100</f>
        <v>#REF!</v>
      </c>
      <c r="T30" s="5" t="e">
        <f>#REF!*12/#REF!*100</f>
        <v>#REF!</v>
      </c>
      <c r="U30" s="4"/>
      <c r="V30" s="4"/>
      <c r="W30" s="4"/>
      <c r="X30" s="4"/>
      <c r="Y30" s="4"/>
      <c r="Z30" s="4"/>
      <c r="AA30" s="1"/>
    </row>
    <row r="31" spans="1:27" x14ac:dyDescent="0.25">
      <c r="A31" s="1"/>
      <c r="B31" s="1"/>
      <c r="C31" s="1"/>
      <c r="D31" s="1"/>
      <c r="E31" s="1"/>
      <c r="F31" s="2"/>
      <c r="G31" s="2"/>
      <c r="Q31" s="5" t="e">
        <f>#REF!*7/#REF!*100</f>
        <v>#REF!</v>
      </c>
      <c r="R31" s="5" t="e">
        <f>#REF!*8/#REF!*100</f>
        <v>#REF!</v>
      </c>
      <c r="S31" s="5" t="e">
        <f>#REF!*9/#REF!*100</f>
        <v>#REF!</v>
      </c>
      <c r="T31" s="5" t="e">
        <f>#REF!*12/#REF!*100</f>
        <v>#REF!</v>
      </c>
      <c r="U31" s="4"/>
      <c r="V31" s="4"/>
      <c r="W31" s="4"/>
      <c r="X31" s="4"/>
      <c r="Y31" s="4"/>
      <c r="Z31" s="4"/>
      <c r="AA31" s="1"/>
    </row>
    <row r="32" spans="1:27" x14ac:dyDescent="0.25">
      <c r="A32" s="1"/>
      <c r="B32" s="1"/>
      <c r="C32" s="1"/>
      <c r="D32" s="1"/>
      <c r="E32" s="1"/>
      <c r="F32" s="2"/>
      <c r="G32" s="2"/>
      <c r="Q32" s="5" t="e">
        <f>#REF!*7/#REF!*100</f>
        <v>#REF!</v>
      </c>
      <c r="R32" s="5" t="e">
        <f>#REF!*8/#REF!*100</f>
        <v>#REF!</v>
      </c>
      <c r="S32" s="5" t="e">
        <f>#REF!*9/#REF!*100</f>
        <v>#REF!</v>
      </c>
      <c r="T32" s="5" t="e">
        <f>#REF!*12/#REF!*100</f>
        <v>#REF!</v>
      </c>
      <c r="U32" s="4"/>
      <c r="V32" s="4"/>
      <c r="W32" s="4"/>
      <c r="X32" s="4"/>
      <c r="Y32" s="4"/>
      <c r="Z32" s="4"/>
      <c r="AA32" s="1"/>
    </row>
    <row r="33" spans="1:27" x14ac:dyDescent="0.25">
      <c r="A33" s="1"/>
      <c r="B33" s="1"/>
      <c r="C33" s="1"/>
      <c r="D33" s="1"/>
      <c r="E33" s="1"/>
      <c r="F33" s="2"/>
      <c r="G33" s="2"/>
      <c r="Q33" s="1"/>
      <c r="R33" s="1"/>
      <c r="S33" s="1"/>
      <c r="T33" s="1"/>
      <c r="U33" s="4"/>
      <c r="V33" s="4"/>
      <c r="W33" s="4"/>
      <c r="X33" s="4"/>
      <c r="Y33" s="4"/>
      <c r="Z33" s="4"/>
      <c r="AA33" s="1"/>
    </row>
    <row r="34" spans="1:27" x14ac:dyDescent="0.25">
      <c r="A34" s="1"/>
      <c r="B34" s="1"/>
      <c r="C34" s="1"/>
      <c r="D34" s="1"/>
      <c r="E34" s="1"/>
      <c r="F34" s="2"/>
      <c r="G34" s="2"/>
      <c r="Q34" s="1"/>
      <c r="R34" s="1"/>
      <c r="S34" s="1"/>
      <c r="T34" s="1"/>
      <c r="U34" s="4"/>
      <c r="V34" s="4"/>
      <c r="W34" s="4"/>
      <c r="X34" s="4"/>
      <c r="Y34" s="4"/>
      <c r="Z34" s="4"/>
      <c r="AA34" s="1"/>
    </row>
    <row r="35" spans="1:27" x14ac:dyDescent="0.25">
      <c r="A35" s="1"/>
      <c r="B35" s="1"/>
      <c r="C35" s="1"/>
      <c r="D35" s="1"/>
      <c r="E35" s="1"/>
      <c r="F35" s="2"/>
      <c r="G35" s="2"/>
      <c r="Q35" s="1"/>
      <c r="R35" s="1"/>
      <c r="S35" s="1"/>
      <c r="T35" s="1"/>
      <c r="U35" s="4"/>
      <c r="V35" s="4"/>
      <c r="W35" s="4"/>
      <c r="X35" s="4"/>
      <c r="Y35" s="4"/>
      <c r="Z35" s="4"/>
      <c r="AA35" s="1"/>
    </row>
    <row r="36" spans="1:27" x14ac:dyDescent="0.25">
      <c r="A36" s="1"/>
      <c r="B36" s="1"/>
      <c r="C36" s="1"/>
      <c r="D36" s="1"/>
      <c r="E36" s="1"/>
      <c r="F36" s="2"/>
      <c r="W36" s="4"/>
      <c r="X36" s="4"/>
      <c r="Y36" s="4"/>
      <c r="Z36" s="4"/>
      <c r="AA36" s="1"/>
    </row>
    <row r="37" spans="1:27" x14ac:dyDescent="0.25">
      <c r="A37" s="1"/>
      <c r="B37" s="1"/>
      <c r="C37" s="1"/>
      <c r="D37" s="1"/>
      <c r="E37" s="1"/>
      <c r="F37" s="2"/>
      <c r="W37" s="4"/>
      <c r="X37" s="4"/>
      <c r="Y37" s="4"/>
      <c r="Z37" s="4"/>
      <c r="AA37" s="1"/>
    </row>
    <row r="38" spans="1:27" x14ac:dyDescent="0.25">
      <c r="A38" s="1"/>
      <c r="B38" s="1"/>
      <c r="C38" s="1"/>
      <c r="D38" s="1"/>
      <c r="E38" s="1"/>
      <c r="F38" s="2"/>
      <c r="W38" s="4"/>
      <c r="X38" s="4"/>
      <c r="Y38" s="4"/>
      <c r="Z38" s="4"/>
      <c r="AA38" s="1"/>
    </row>
    <row r="39" spans="1:27" x14ac:dyDescent="0.25">
      <c r="A39" s="1"/>
      <c r="B39" s="1"/>
      <c r="C39" s="1"/>
      <c r="D39" s="1"/>
      <c r="E39" s="1"/>
      <c r="F39" s="2"/>
      <c r="W39" s="4"/>
      <c r="X39" s="4"/>
      <c r="Y39" s="4"/>
      <c r="Z39" s="4"/>
      <c r="AA39" s="1"/>
    </row>
    <row r="40" spans="1:27" x14ac:dyDescent="0.25">
      <c r="A40" s="1"/>
      <c r="B40" s="1"/>
      <c r="C40" s="1"/>
      <c r="D40" s="1"/>
      <c r="E40" s="1"/>
      <c r="F40" s="2"/>
      <c r="W40" s="4"/>
      <c r="X40" s="4"/>
      <c r="Y40" s="4"/>
      <c r="Z40" s="4"/>
      <c r="AA40" s="1"/>
    </row>
    <row r="41" spans="1:27" x14ac:dyDescent="0.25">
      <c r="A41" s="1"/>
      <c r="B41" s="1"/>
      <c r="C41" s="1"/>
      <c r="D41" s="1"/>
      <c r="E41" s="1"/>
      <c r="F41" s="2"/>
      <c r="W41" s="4"/>
      <c r="X41" s="4"/>
      <c r="Y41" s="4"/>
      <c r="Z41" s="4"/>
      <c r="AA41" s="1"/>
    </row>
    <row r="42" spans="1:27" x14ac:dyDescent="0.25">
      <c r="A42" s="1"/>
      <c r="B42" s="1"/>
      <c r="C42" s="1"/>
      <c r="D42" s="1"/>
      <c r="E42" s="1"/>
      <c r="F42" s="2"/>
      <c r="W42" s="4"/>
      <c r="X42" s="4"/>
      <c r="Y42" s="4"/>
      <c r="Z42" s="4"/>
      <c r="AA42" s="1"/>
    </row>
    <row r="43" spans="1:27" x14ac:dyDescent="0.25">
      <c r="A43" s="1"/>
      <c r="B43" s="1"/>
      <c r="C43" s="1"/>
      <c r="D43" s="1"/>
      <c r="E43" s="1"/>
      <c r="F43" s="2"/>
      <c r="W43" s="4"/>
      <c r="X43" s="4"/>
      <c r="Y43" s="4"/>
      <c r="Z43" s="4"/>
      <c r="AA43" s="1"/>
    </row>
    <row r="44" spans="1:27" x14ac:dyDescent="0.25">
      <c r="A44" s="1"/>
      <c r="B44" s="1"/>
      <c r="C44" s="1"/>
      <c r="D44" s="1"/>
      <c r="E44" s="1"/>
      <c r="F44" s="2"/>
      <c r="W44" s="4"/>
      <c r="X44" s="4"/>
      <c r="Y44" s="4"/>
      <c r="Z44" s="4"/>
      <c r="AA44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45"/>
  <sheetViews>
    <sheetView workbookViewId="0">
      <selection activeCell="C36" sqref="C36"/>
    </sheetView>
  </sheetViews>
  <sheetFormatPr defaultRowHeight="14.3" x14ac:dyDescent="0.25"/>
  <cols>
    <col min="1" max="1" width="5.875" customWidth="1"/>
    <col min="2" max="2" width="5" customWidth="1"/>
    <col min="3" max="3" width="14" customWidth="1"/>
    <col min="6" max="6" width="9" style="38"/>
    <col min="9" max="9" width="10.625" customWidth="1"/>
    <col min="10" max="10" width="13" customWidth="1"/>
    <col min="11" max="11" width="10.375" customWidth="1"/>
    <col min="12" max="12" width="10.875" customWidth="1"/>
    <col min="13" max="13" width="9.75" customWidth="1"/>
    <col min="14" max="14" width="10.375" customWidth="1"/>
    <col min="17" max="20" width="9" hidden="1" customWidth="1"/>
  </cols>
  <sheetData>
    <row r="1" spans="1:27" x14ac:dyDescent="0.25">
      <c r="A1" s="1"/>
      <c r="B1" s="1"/>
      <c r="C1" s="1"/>
      <c r="D1" s="1"/>
      <c r="E1" s="1"/>
      <c r="F1" s="2"/>
      <c r="G1" s="2"/>
      <c r="H1" s="1"/>
      <c r="I1" s="1"/>
      <c r="J1" s="2" t="s">
        <v>14</v>
      </c>
      <c r="K1" s="1"/>
      <c r="L1" s="1"/>
      <c r="M1" s="1"/>
      <c r="N1" s="1"/>
      <c r="O1" s="1"/>
      <c r="P1" s="1"/>
      <c r="Q1" s="1"/>
      <c r="R1" s="1"/>
      <c r="S1" s="1"/>
      <c r="T1" s="1"/>
      <c r="U1" s="4" t="s">
        <v>27</v>
      </c>
      <c r="V1" s="4" t="s">
        <v>29</v>
      </c>
      <c r="W1" s="4" t="s">
        <v>36</v>
      </c>
      <c r="X1" s="7" t="s">
        <v>37</v>
      </c>
      <c r="Y1" s="4"/>
      <c r="Z1" s="4"/>
      <c r="AA1" s="1"/>
    </row>
    <row r="2" spans="1:27" x14ac:dyDescent="0.25">
      <c r="A2" s="1" t="s">
        <v>25</v>
      </c>
      <c r="B2" s="1" t="s">
        <v>0</v>
      </c>
      <c r="C2" s="1" t="s">
        <v>8</v>
      </c>
      <c r="D2" s="1" t="s">
        <v>41</v>
      </c>
      <c r="E2" s="1" t="s">
        <v>55</v>
      </c>
      <c r="F2" s="2" t="s">
        <v>50</v>
      </c>
      <c r="G2" s="2" t="s">
        <v>46</v>
      </c>
      <c r="H2" s="1" t="s">
        <v>10</v>
      </c>
      <c r="I2" s="1" t="s">
        <v>12</v>
      </c>
      <c r="J2" s="2" t="s">
        <v>13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1" t="s">
        <v>21</v>
      </c>
      <c r="R2" s="1" t="s">
        <v>22</v>
      </c>
      <c r="S2" s="1" t="s">
        <v>23</v>
      </c>
      <c r="T2" s="1" t="s">
        <v>24</v>
      </c>
      <c r="U2" s="4" t="s">
        <v>26</v>
      </c>
      <c r="V2" s="4" t="s">
        <v>28</v>
      </c>
      <c r="W2" s="4" t="s">
        <v>42</v>
      </c>
      <c r="X2" s="7"/>
      <c r="Y2" s="4"/>
      <c r="Z2" s="4"/>
      <c r="AA2" s="1"/>
    </row>
    <row r="3" spans="1:27" x14ac:dyDescent="0.25">
      <c r="A3" s="4"/>
      <c r="B3" s="1">
        <v>1</v>
      </c>
      <c r="C3" s="4" t="s">
        <v>54</v>
      </c>
      <c r="D3" s="1">
        <v>20</v>
      </c>
      <c r="E3" s="3" t="s">
        <v>56</v>
      </c>
      <c r="F3" s="2">
        <v>60</v>
      </c>
      <c r="G3" s="2">
        <v>65</v>
      </c>
      <c r="H3" s="1"/>
      <c r="I3" s="1"/>
      <c r="J3" s="2"/>
      <c r="K3" s="1">
        <v>46</v>
      </c>
      <c r="L3" s="1">
        <v>24</v>
      </c>
      <c r="M3" s="1">
        <v>14</v>
      </c>
      <c r="N3" s="1">
        <v>3</v>
      </c>
      <c r="O3" s="1">
        <v>1</v>
      </c>
      <c r="P3" s="1"/>
      <c r="Q3" s="1"/>
      <c r="R3" s="1"/>
      <c r="S3" s="1"/>
      <c r="T3" s="1"/>
      <c r="U3" s="4">
        <f t="shared" ref="U3:U9" si="0">SUM(K3:T3)</f>
        <v>88</v>
      </c>
      <c r="V3" s="4">
        <f>K3+(L3*2)+(M3*3)+(N3*4)+(O3*5)+(P3*6)</f>
        <v>153</v>
      </c>
      <c r="W3" s="4">
        <f t="shared" ref="W3:W9" si="1">(L3*1)+(M3*2)+(N3*3)+(O3*4)+(P3*5)+(Q3*6)+(R3*7)+(S3*8)+(T3*11)</f>
        <v>65</v>
      </c>
      <c r="X3" s="7">
        <f t="shared" ref="X3:X9" si="2">W3/V3</f>
        <v>0.42483660130718953</v>
      </c>
      <c r="Y3" s="4"/>
      <c r="Z3" s="4"/>
      <c r="AA3" s="4"/>
    </row>
    <row r="4" spans="1:27" s="31" customFormat="1" x14ac:dyDescent="0.25">
      <c r="A4" s="4"/>
      <c r="B4" s="4">
        <v>2</v>
      </c>
      <c r="C4" s="4" t="s">
        <v>54</v>
      </c>
      <c r="D4" s="1">
        <v>9</v>
      </c>
      <c r="E4" s="29" t="s">
        <v>56</v>
      </c>
      <c r="F4" s="2">
        <v>60</v>
      </c>
      <c r="G4" s="30">
        <v>56</v>
      </c>
      <c r="H4" s="4"/>
      <c r="I4" s="4">
        <f>(G4*60)*(H4/100)</f>
        <v>0</v>
      </c>
      <c r="J4" s="30">
        <f>I4*2</f>
        <v>0</v>
      </c>
      <c r="K4" s="4">
        <v>36</v>
      </c>
      <c r="L4" s="4">
        <v>28</v>
      </c>
      <c r="M4" s="4">
        <v>12</v>
      </c>
      <c r="N4" s="4">
        <v>1</v>
      </c>
      <c r="O4" s="4"/>
      <c r="P4" s="4"/>
      <c r="Q4" s="4"/>
      <c r="R4" s="4"/>
      <c r="S4" s="4"/>
      <c r="T4" s="4"/>
      <c r="U4" s="4">
        <f t="shared" si="0"/>
        <v>77</v>
      </c>
      <c r="V4" s="4">
        <f t="shared" ref="V4:V9" si="3">K4+(L4*2)+(M4*3)+(N4*4)+(O4*5)+(P4*6)</f>
        <v>132</v>
      </c>
      <c r="W4" s="4">
        <f t="shared" si="1"/>
        <v>55</v>
      </c>
      <c r="X4" s="7">
        <f t="shared" si="2"/>
        <v>0.41666666666666669</v>
      </c>
      <c r="Y4" s="4"/>
      <c r="Z4" s="4"/>
      <c r="AA4" s="4"/>
    </row>
    <row r="5" spans="1:27" x14ac:dyDescent="0.25">
      <c r="A5" s="4"/>
      <c r="B5" s="1">
        <v>3</v>
      </c>
      <c r="C5" s="4" t="s">
        <v>54</v>
      </c>
      <c r="D5" s="1">
        <v>30</v>
      </c>
      <c r="E5" s="3" t="s">
        <v>58</v>
      </c>
      <c r="F5" s="2">
        <v>60</v>
      </c>
      <c r="G5" s="2">
        <v>74</v>
      </c>
      <c r="H5" s="1"/>
      <c r="I5" s="1">
        <f>(G5*60)*(H5/100)</f>
        <v>0</v>
      </c>
      <c r="J5" s="2">
        <f>I5*2</f>
        <v>0</v>
      </c>
      <c r="K5" s="4">
        <v>60</v>
      </c>
      <c r="L5" s="1">
        <v>55</v>
      </c>
      <c r="M5" s="1">
        <v>7</v>
      </c>
      <c r="N5" s="1">
        <v>2</v>
      </c>
      <c r="O5" s="1"/>
      <c r="P5" s="1"/>
      <c r="Q5" s="1"/>
      <c r="R5" s="1"/>
      <c r="S5" s="1"/>
      <c r="T5" s="1"/>
      <c r="U5" s="4">
        <f t="shared" si="0"/>
        <v>124</v>
      </c>
      <c r="V5" s="4">
        <f t="shared" si="3"/>
        <v>199</v>
      </c>
      <c r="W5" s="4">
        <f t="shared" si="1"/>
        <v>75</v>
      </c>
      <c r="X5" s="7">
        <f t="shared" si="2"/>
        <v>0.37688442211055279</v>
      </c>
      <c r="Y5" s="4"/>
      <c r="Z5" s="4"/>
      <c r="AA5" s="4"/>
    </row>
    <row r="6" spans="1:27" x14ac:dyDescent="0.25">
      <c r="A6" s="4"/>
      <c r="B6" s="1">
        <v>4</v>
      </c>
      <c r="C6" s="4" t="s">
        <v>54</v>
      </c>
      <c r="D6" s="1">
        <v>30</v>
      </c>
      <c r="E6" t="s">
        <v>56</v>
      </c>
      <c r="F6" s="2">
        <v>60</v>
      </c>
      <c r="G6" s="2">
        <v>60</v>
      </c>
      <c r="K6" s="1">
        <v>65</v>
      </c>
      <c r="L6" s="1">
        <v>71</v>
      </c>
      <c r="M6" s="1">
        <v>19</v>
      </c>
      <c r="N6" s="1">
        <v>1</v>
      </c>
      <c r="O6" s="1"/>
      <c r="P6" s="1"/>
      <c r="Q6" s="1"/>
      <c r="R6" s="1"/>
      <c r="S6" s="1"/>
      <c r="T6" s="1"/>
      <c r="U6" s="4">
        <f t="shared" si="0"/>
        <v>156</v>
      </c>
      <c r="V6" s="4">
        <f t="shared" si="3"/>
        <v>268</v>
      </c>
      <c r="W6" s="4">
        <f t="shared" si="1"/>
        <v>112</v>
      </c>
      <c r="X6" s="7">
        <f t="shared" si="2"/>
        <v>0.41791044776119401</v>
      </c>
      <c r="Y6" s="4"/>
      <c r="Z6" s="4"/>
      <c r="AA6" s="4"/>
    </row>
    <row r="7" spans="1:27" x14ac:dyDescent="0.25">
      <c r="A7" s="4"/>
      <c r="B7" s="1">
        <v>5</v>
      </c>
      <c r="C7" s="4" t="s">
        <v>54</v>
      </c>
      <c r="D7" s="1">
        <v>20</v>
      </c>
      <c r="E7" s="1" t="s">
        <v>56</v>
      </c>
      <c r="F7" s="2">
        <v>60</v>
      </c>
      <c r="G7" s="2">
        <v>54</v>
      </c>
      <c r="H7" s="1"/>
      <c r="I7" s="1">
        <f>SUM(I4:I5)</f>
        <v>0</v>
      </c>
      <c r="J7" s="2"/>
      <c r="K7" s="4">
        <v>42</v>
      </c>
      <c r="L7" s="1">
        <v>39</v>
      </c>
      <c r="M7" s="1">
        <v>20</v>
      </c>
      <c r="N7" s="1">
        <v>3</v>
      </c>
      <c r="O7" s="1">
        <v>2</v>
      </c>
      <c r="P7" s="1"/>
      <c r="Q7" s="1"/>
      <c r="R7" s="1"/>
      <c r="S7" s="1"/>
      <c r="T7" s="1"/>
      <c r="U7" s="4">
        <f t="shared" si="0"/>
        <v>106</v>
      </c>
      <c r="V7" s="4">
        <f t="shared" si="3"/>
        <v>202</v>
      </c>
      <c r="W7" s="4">
        <f t="shared" si="1"/>
        <v>96</v>
      </c>
      <c r="X7" s="7">
        <f t="shared" si="2"/>
        <v>0.47524752475247523</v>
      </c>
      <c r="Y7" s="4"/>
      <c r="Z7" s="4"/>
      <c r="AA7" s="4"/>
    </row>
    <row r="8" spans="1:27" x14ac:dyDescent="0.25">
      <c r="A8" s="4"/>
      <c r="B8" s="1">
        <v>6</v>
      </c>
      <c r="C8" s="4" t="s">
        <v>54</v>
      </c>
      <c r="D8" s="1">
        <v>10</v>
      </c>
      <c r="E8" s="1" t="s">
        <v>56</v>
      </c>
      <c r="F8" s="2">
        <v>60</v>
      </c>
      <c r="G8" s="2">
        <v>56</v>
      </c>
      <c r="H8" s="1"/>
      <c r="I8" s="1"/>
      <c r="J8" s="2"/>
      <c r="K8" s="4">
        <v>42</v>
      </c>
      <c r="L8" s="1">
        <v>31</v>
      </c>
      <c r="M8" s="1">
        <v>4</v>
      </c>
      <c r="N8" s="1">
        <v>1</v>
      </c>
      <c r="O8" s="1"/>
      <c r="P8" s="1"/>
      <c r="Q8" s="1"/>
      <c r="R8" s="1"/>
      <c r="S8" s="1"/>
      <c r="T8" s="1"/>
      <c r="U8" s="4">
        <f t="shared" si="0"/>
        <v>78</v>
      </c>
      <c r="V8" s="4">
        <f t="shared" si="3"/>
        <v>120</v>
      </c>
      <c r="W8" s="4">
        <f t="shared" si="1"/>
        <v>42</v>
      </c>
      <c r="X8" s="7">
        <f t="shared" si="2"/>
        <v>0.35</v>
      </c>
      <c r="Y8" s="4"/>
      <c r="Z8" s="4"/>
      <c r="AA8" s="4"/>
    </row>
    <row r="9" spans="1:27" x14ac:dyDescent="0.25">
      <c r="A9" s="4"/>
      <c r="B9" s="1">
        <v>7</v>
      </c>
      <c r="C9" s="4" t="s">
        <v>54</v>
      </c>
      <c r="D9" s="1">
        <v>20</v>
      </c>
      <c r="E9" s="1" t="s">
        <v>58</v>
      </c>
      <c r="F9" s="2">
        <v>60</v>
      </c>
      <c r="G9" s="2">
        <v>70</v>
      </c>
      <c r="H9" s="1"/>
      <c r="I9" s="1"/>
      <c r="J9" s="2"/>
      <c r="K9" s="4">
        <v>59</v>
      </c>
      <c r="L9" s="1">
        <v>54</v>
      </c>
      <c r="M9" s="1">
        <v>8</v>
      </c>
      <c r="N9" s="1">
        <v>2</v>
      </c>
      <c r="O9" s="1"/>
      <c r="P9" s="1"/>
      <c r="Q9" s="1"/>
      <c r="R9" s="1"/>
      <c r="S9" s="1"/>
      <c r="T9" s="1"/>
      <c r="U9" s="4">
        <f t="shared" si="0"/>
        <v>123</v>
      </c>
      <c r="V9" s="4">
        <f t="shared" si="3"/>
        <v>199</v>
      </c>
      <c r="W9" s="4">
        <f t="shared" si="1"/>
        <v>76</v>
      </c>
      <c r="X9" s="7">
        <f t="shared" si="2"/>
        <v>0.38190954773869346</v>
      </c>
      <c r="Y9" s="4"/>
      <c r="Z9" s="4"/>
      <c r="AA9" s="4"/>
    </row>
    <row r="10" spans="1:27" x14ac:dyDescent="0.25">
      <c r="A10" s="1"/>
      <c r="B10" s="1"/>
      <c r="C10" s="1"/>
      <c r="D10" s="1">
        <f>(AVERAGE(D3:D9))</f>
        <v>19.857142857142858</v>
      </c>
      <c r="E10" s="3"/>
      <c r="F10" s="2">
        <f>SUM(F3:F9)</f>
        <v>420</v>
      </c>
      <c r="G10" s="2"/>
      <c r="H10" s="1"/>
      <c r="I10" s="1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40">
        <f>SUM(U3:U9)</f>
        <v>752</v>
      </c>
      <c r="V10" s="40">
        <f>SUM(V3:V9)</f>
        <v>1273</v>
      </c>
      <c r="W10" s="40">
        <f>SUM(W3:W9)</f>
        <v>521</v>
      </c>
      <c r="X10" s="35">
        <f>AVERAGE(X3:X9)</f>
        <v>0.4062078871909674</v>
      </c>
      <c r="Y10" s="4"/>
      <c r="Z10" s="4"/>
      <c r="AA10" s="1"/>
    </row>
    <row r="11" spans="1:27" x14ac:dyDescent="0.25">
      <c r="A11" s="1"/>
      <c r="B11" s="1"/>
      <c r="C11" s="1"/>
      <c r="D11" s="1"/>
      <c r="E11" s="1"/>
      <c r="F11" s="39">
        <f>F10/60</f>
        <v>7</v>
      </c>
      <c r="G11" s="2"/>
      <c r="H11" s="1"/>
      <c r="I11" s="1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4"/>
      <c r="V11" s="4"/>
      <c r="W11" s="1"/>
      <c r="X11" s="36">
        <f xml:space="preserve"> STDEV(X4:X10)/SQRT(63)</f>
        <v>5.0323907094933125E-3</v>
      </c>
      <c r="Y11" s="4"/>
      <c r="Z11" s="4"/>
      <c r="AA11" s="1"/>
    </row>
    <row r="12" spans="1:27" x14ac:dyDescent="0.25">
      <c r="A12" s="1"/>
      <c r="B12" s="1"/>
      <c r="C12" s="1"/>
      <c r="D12" s="1"/>
      <c r="E12" s="1" t="s">
        <v>51</v>
      </c>
      <c r="F12" s="37">
        <f>F11/7</f>
        <v>1</v>
      </c>
      <c r="G12" s="2"/>
      <c r="H12" s="12"/>
      <c r="I12" s="13"/>
      <c r="J12" s="13" t="s">
        <v>0</v>
      </c>
      <c r="K12" s="13" t="s">
        <v>15</v>
      </c>
      <c r="L12" s="13" t="s">
        <v>16</v>
      </c>
      <c r="M12" s="13" t="s">
        <v>17</v>
      </c>
      <c r="N12" s="13" t="s">
        <v>18</v>
      </c>
      <c r="O12" s="13" t="s">
        <v>19</v>
      </c>
      <c r="P12" s="13" t="s">
        <v>20</v>
      </c>
      <c r="Q12" s="13"/>
      <c r="R12" s="13"/>
      <c r="S12" s="13"/>
      <c r="T12" s="14"/>
      <c r="U12" s="4"/>
      <c r="V12" s="4"/>
      <c r="W12" s="4"/>
      <c r="X12" s="4"/>
      <c r="Y12" s="4"/>
      <c r="Z12" s="4"/>
      <c r="AA12" s="1"/>
    </row>
    <row r="13" spans="1:27" x14ac:dyDescent="0.25">
      <c r="A13" s="1"/>
      <c r="B13" s="1"/>
      <c r="C13" s="1"/>
      <c r="D13" s="1"/>
      <c r="E13" s="1"/>
      <c r="F13" s="2">
        <v>5.0694444444444452E-2</v>
      </c>
      <c r="G13" s="2"/>
      <c r="H13" s="15"/>
      <c r="I13" s="16"/>
      <c r="J13" s="16">
        <v>1</v>
      </c>
      <c r="K13" s="17">
        <f t="shared" ref="K13:O19" si="4">K3/$U3*100</f>
        <v>52.272727272727273</v>
      </c>
      <c r="L13" s="17">
        <f t="shared" si="4"/>
        <v>27.27272727272727</v>
      </c>
      <c r="M13" s="17">
        <f t="shared" si="4"/>
        <v>15.909090909090908</v>
      </c>
      <c r="N13" s="17">
        <f t="shared" si="4"/>
        <v>3.4090909090909087</v>
      </c>
      <c r="O13" s="17">
        <f t="shared" si="4"/>
        <v>1.1363636363636365</v>
      </c>
      <c r="P13" s="17">
        <f t="shared" ref="P13:P19" si="5">P3/$U$3*100</f>
        <v>0</v>
      </c>
      <c r="Q13" s="17"/>
      <c r="R13" s="17"/>
      <c r="S13" s="17"/>
      <c r="T13" s="19"/>
      <c r="U13" s="4"/>
      <c r="V13" s="4"/>
      <c r="W13" s="4"/>
      <c r="X13" s="4"/>
      <c r="Y13" s="4"/>
      <c r="Z13" s="4"/>
      <c r="AA13" s="1"/>
    </row>
    <row r="14" spans="1:27" x14ac:dyDescent="0.25">
      <c r="A14" s="1"/>
      <c r="B14" s="1"/>
      <c r="C14" s="1"/>
      <c r="D14" s="1"/>
      <c r="E14" s="1"/>
      <c r="F14" s="2"/>
      <c r="G14" s="2"/>
      <c r="H14" s="20" t="s">
        <v>30</v>
      </c>
      <c r="I14" s="16"/>
      <c r="J14" s="16">
        <v>2</v>
      </c>
      <c r="K14" s="17">
        <f t="shared" si="4"/>
        <v>46.753246753246749</v>
      </c>
      <c r="L14" s="17">
        <f t="shared" si="4"/>
        <v>36.363636363636367</v>
      </c>
      <c r="M14" s="17">
        <f t="shared" si="4"/>
        <v>15.584415584415584</v>
      </c>
      <c r="N14" s="17">
        <f t="shared" si="4"/>
        <v>1.2987012987012987</v>
      </c>
      <c r="O14" s="17">
        <f t="shared" si="4"/>
        <v>0</v>
      </c>
      <c r="P14" s="17">
        <f t="shared" si="5"/>
        <v>0</v>
      </c>
      <c r="Q14" s="17"/>
      <c r="R14" s="17"/>
      <c r="S14" s="17"/>
      <c r="T14" s="19"/>
      <c r="U14" s="4"/>
      <c r="V14" s="4"/>
      <c r="W14" s="4"/>
      <c r="X14" s="4"/>
      <c r="Y14" s="4"/>
      <c r="Z14" s="4"/>
      <c r="AA14" s="1"/>
    </row>
    <row r="15" spans="1:27" x14ac:dyDescent="0.25">
      <c r="A15" s="1"/>
      <c r="B15" s="1"/>
      <c r="C15" s="1"/>
      <c r="D15" s="1"/>
      <c r="E15" s="1"/>
      <c r="F15" s="2"/>
      <c r="G15" s="2"/>
      <c r="H15" s="20" t="s">
        <v>31</v>
      </c>
      <c r="I15" s="16"/>
      <c r="J15" s="16">
        <v>3</v>
      </c>
      <c r="K15" s="17">
        <f t="shared" si="4"/>
        <v>48.387096774193552</v>
      </c>
      <c r="L15" s="17">
        <f t="shared" si="4"/>
        <v>44.354838709677416</v>
      </c>
      <c r="M15" s="17">
        <f t="shared" si="4"/>
        <v>5.6451612903225801</v>
      </c>
      <c r="N15" s="17">
        <f t="shared" si="4"/>
        <v>1.6129032258064515</v>
      </c>
      <c r="O15" s="17">
        <f t="shared" si="4"/>
        <v>0</v>
      </c>
      <c r="P15" s="17">
        <f t="shared" si="5"/>
        <v>0</v>
      </c>
      <c r="Q15" s="17"/>
      <c r="R15" s="17"/>
      <c r="S15" s="17"/>
      <c r="T15" s="19"/>
      <c r="U15" s="4"/>
      <c r="V15" s="4"/>
      <c r="W15" s="4"/>
      <c r="X15" s="4"/>
      <c r="Y15" s="4"/>
      <c r="Z15" s="4"/>
      <c r="AA15" s="1"/>
    </row>
    <row r="16" spans="1:27" x14ac:dyDescent="0.25">
      <c r="A16" s="1"/>
      <c r="B16" s="1"/>
      <c r="C16" s="1"/>
      <c r="D16" s="1"/>
      <c r="E16" s="1"/>
      <c r="F16" s="2"/>
      <c r="G16" s="2"/>
      <c r="H16" s="21" t="s">
        <v>26</v>
      </c>
      <c r="I16" s="16"/>
      <c r="J16" s="16">
        <v>4</v>
      </c>
      <c r="K16" s="17">
        <f t="shared" si="4"/>
        <v>41.666666666666671</v>
      </c>
      <c r="L16" s="17">
        <f t="shared" si="4"/>
        <v>45.512820512820511</v>
      </c>
      <c r="M16" s="17">
        <f t="shared" si="4"/>
        <v>12.179487179487179</v>
      </c>
      <c r="N16" s="17">
        <f t="shared" si="4"/>
        <v>0.64102564102564097</v>
      </c>
      <c r="O16" s="17">
        <f t="shared" si="4"/>
        <v>0</v>
      </c>
      <c r="P16" s="17">
        <f t="shared" si="5"/>
        <v>0</v>
      </c>
      <c r="Q16" s="16"/>
      <c r="R16" s="16"/>
      <c r="S16" s="16"/>
      <c r="T16" s="23"/>
      <c r="U16" s="4"/>
      <c r="V16" s="4"/>
      <c r="W16" s="4"/>
      <c r="X16" s="4"/>
      <c r="Y16" s="4"/>
      <c r="Z16" s="4"/>
      <c r="AA16" s="1"/>
    </row>
    <row r="17" spans="1:27" x14ac:dyDescent="0.25">
      <c r="A17" s="1"/>
      <c r="B17" s="1"/>
      <c r="C17" s="1"/>
      <c r="D17" s="1"/>
      <c r="E17" s="1"/>
      <c r="F17" s="2"/>
      <c r="G17" s="2"/>
      <c r="H17" s="21"/>
      <c r="I17" s="16"/>
      <c r="J17" s="16">
        <v>5</v>
      </c>
      <c r="K17" s="17">
        <f t="shared" si="4"/>
        <v>39.622641509433961</v>
      </c>
      <c r="L17" s="17">
        <f t="shared" si="4"/>
        <v>36.79245283018868</v>
      </c>
      <c r="M17" s="17">
        <f t="shared" si="4"/>
        <v>18.867924528301888</v>
      </c>
      <c r="N17" s="17">
        <f t="shared" si="4"/>
        <v>2.8301886792452833</v>
      </c>
      <c r="O17" s="17">
        <f t="shared" si="4"/>
        <v>1.8867924528301887</v>
      </c>
      <c r="P17" s="17">
        <f t="shared" si="5"/>
        <v>0</v>
      </c>
      <c r="Q17" s="16"/>
      <c r="R17" s="16"/>
      <c r="S17" s="16"/>
      <c r="T17" s="23"/>
      <c r="U17" s="4"/>
      <c r="V17" s="4"/>
      <c r="W17" s="4"/>
      <c r="X17" s="4"/>
      <c r="Y17" s="4"/>
      <c r="Z17" s="4"/>
      <c r="AA17" s="1"/>
    </row>
    <row r="18" spans="1:27" x14ac:dyDescent="0.25">
      <c r="A18" s="1"/>
      <c r="B18" s="1"/>
      <c r="C18" s="1"/>
      <c r="D18" s="1"/>
      <c r="E18" s="1"/>
      <c r="F18" s="2"/>
      <c r="G18" s="2"/>
      <c r="H18" s="20"/>
      <c r="I18" s="16"/>
      <c r="J18" s="16">
        <v>6</v>
      </c>
      <c r="K18" s="17">
        <f t="shared" si="4"/>
        <v>53.846153846153847</v>
      </c>
      <c r="L18" s="17">
        <f t="shared" si="4"/>
        <v>39.743589743589745</v>
      </c>
      <c r="M18" s="17">
        <f t="shared" si="4"/>
        <v>5.1282051282051277</v>
      </c>
      <c r="N18" s="17">
        <f t="shared" si="4"/>
        <v>1.2820512820512819</v>
      </c>
      <c r="O18" s="17">
        <f t="shared" si="4"/>
        <v>0</v>
      </c>
      <c r="P18" s="17">
        <f t="shared" si="5"/>
        <v>0</v>
      </c>
      <c r="Q18" s="17"/>
      <c r="R18" s="17"/>
      <c r="S18" s="17"/>
      <c r="T18" s="19"/>
      <c r="U18" s="4"/>
      <c r="V18" s="4"/>
      <c r="W18" s="4"/>
      <c r="X18" s="4"/>
      <c r="Y18" s="4"/>
      <c r="Z18" s="4"/>
      <c r="AA18" s="1"/>
    </row>
    <row r="19" spans="1:27" x14ac:dyDescent="0.25">
      <c r="A19" s="1"/>
      <c r="B19" s="1"/>
      <c r="C19" s="1"/>
      <c r="D19" s="1"/>
      <c r="E19" s="1"/>
      <c r="F19" s="2"/>
      <c r="G19" s="2"/>
      <c r="H19" s="20"/>
      <c r="I19" s="16"/>
      <c r="J19" s="16">
        <v>7</v>
      </c>
      <c r="K19" s="17">
        <f t="shared" si="4"/>
        <v>47.967479674796749</v>
      </c>
      <c r="L19" s="17">
        <f t="shared" si="4"/>
        <v>43.902439024390247</v>
      </c>
      <c r="M19" s="17">
        <f t="shared" si="4"/>
        <v>6.5040650406504072</v>
      </c>
      <c r="N19" s="17">
        <f t="shared" si="4"/>
        <v>1.6260162601626018</v>
      </c>
      <c r="O19" s="17">
        <f t="shared" si="4"/>
        <v>0</v>
      </c>
      <c r="P19" s="17">
        <f t="shared" si="5"/>
        <v>0</v>
      </c>
      <c r="Q19" s="17"/>
      <c r="R19" s="17"/>
      <c r="S19" s="17"/>
      <c r="T19" s="19"/>
      <c r="U19" s="4"/>
      <c r="V19" s="4"/>
      <c r="W19" s="4"/>
      <c r="X19" s="4"/>
      <c r="Y19" s="4"/>
      <c r="Z19" s="4"/>
      <c r="AA19" s="1"/>
    </row>
    <row r="20" spans="1:27" x14ac:dyDescent="0.25">
      <c r="A20" s="1"/>
      <c r="B20" s="1"/>
      <c r="C20" s="1"/>
      <c r="D20" s="1"/>
      <c r="E20" s="1"/>
      <c r="F20" s="2"/>
      <c r="G20" s="2"/>
      <c r="H20" s="20"/>
      <c r="I20" s="16"/>
      <c r="J20" s="16"/>
      <c r="K20" s="17"/>
      <c r="L20" s="18"/>
      <c r="M20" s="17"/>
      <c r="N20" s="17"/>
      <c r="O20" s="17"/>
      <c r="P20" s="17"/>
      <c r="Q20" s="17"/>
      <c r="R20" s="17"/>
      <c r="S20" s="17"/>
      <c r="T20" s="19"/>
      <c r="U20" s="4"/>
      <c r="V20" s="4"/>
      <c r="W20" s="4"/>
      <c r="X20" s="4"/>
      <c r="Y20" s="4"/>
      <c r="Z20" s="4"/>
      <c r="AA20" s="1"/>
    </row>
    <row r="21" spans="1:27" x14ac:dyDescent="0.25">
      <c r="A21" s="1"/>
      <c r="B21" s="1"/>
      <c r="C21" s="1"/>
      <c r="D21" s="1"/>
      <c r="E21" s="1"/>
      <c r="F21" s="2"/>
      <c r="G21" s="2"/>
      <c r="H21" s="20"/>
      <c r="I21" s="16"/>
      <c r="J21" s="16"/>
      <c r="K21" s="25"/>
      <c r="L21" s="18"/>
      <c r="M21" s="17"/>
      <c r="N21" s="17"/>
      <c r="O21" s="17"/>
      <c r="P21" s="17"/>
      <c r="Q21" s="17"/>
      <c r="R21" s="17"/>
      <c r="S21" s="17"/>
      <c r="T21" s="19"/>
      <c r="U21" s="4"/>
      <c r="V21" s="4"/>
      <c r="W21" s="4"/>
      <c r="X21" s="4"/>
      <c r="Y21" s="4"/>
      <c r="Z21" s="4"/>
      <c r="AA21" s="1"/>
    </row>
    <row r="22" spans="1:27" x14ac:dyDescent="0.25">
      <c r="A22" s="1"/>
      <c r="B22" s="1"/>
      <c r="C22" s="1"/>
      <c r="D22" s="1"/>
      <c r="E22" s="1"/>
      <c r="F22" s="2"/>
      <c r="G22" s="2"/>
      <c r="H22" s="20"/>
      <c r="I22" s="16"/>
      <c r="J22" s="16"/>
      <c r="K22" s="17"/>
      <c r="L22" s="18"/>
      <c r="M22" s="17"/>
      <c r="N22" s="17"/>
      <c r="O22" s="17"/>
      <c r="P22" s="17"/>
      <c r="Q22" s="17"/>
      <c r="R22" s="17"/>
      <c r="S22" s="17"/>
      <c r="T22" s="19"/>
      <c r="U22" s="4"/>
      <c r="V22" s="4"/>
      <c r="W22" s="4"/>
      <c r="X22" s="4"/>
      <c r="Y22" s="4"/>
      <c r="Z22" s="4"/>
      <c r="AA22" s="1"/>
    </row>
    <row r="23" spans="1:27" x14ac:dyDescent="0.25">
      <c r="A23" s="1"/>
      <c r="B23" s="1"/>
      <c r="C23" s="1"/>
      <c r="D23" s="1"/>
      <c r="E23" s="1"/>
      <c r="F23" s="2"/>
      <c r="G23" s="2"/>
      <c r="H23" s="20"/>
      <c r="I23" s="16"/>
      <c r="J23" s="49" t="s">
        <v>39</v>
      </c>
      <c r="K23" s="51">
        <f t="shared" ref="K23:P23" si="6">AVERAGE(K13:K19)</f>
        <v>47.21657321388841</v>
      </c>
      <c r="L23" s="51">
        <f t="shared" si="6"/>
        <v>39.134643493861461</v>
      </c>
      <c r="M23" s="51">
        <f t="shared" si="6"/>
        <v>11.402621380067668</v>
      </c>
      <c r="N23" s="51">
        <f t="shared" si="6"/>
        <v>1.814282470869067</v>
      </c>
      <c r="O23" s="51">
        <f t="shared" si="6"/>
        <v>0.43187944131340356</v>
      </c>
      <c r="P23" s="51">
        <f t="shared" si="6"/>
        <v>0</v>
      </c>
      <c r="Q23" s="45"/>
      <c r="R23" s="45"/>
      <c r="S23" s="45"/>
      <c r="T23" s="48"/>
      <c r="U23" s="40"/>
      <c r="V23" s="4"/>
      <c r="W23" s="4"/>
      <c r="X23" s="4"/>
      <c r="Y23" s="4"/>
      <c r="Z23" s="4"/>
      <c r="AA23" s="1"/>
    </row>
    <row r="24" spans="1:27" x14ac:dyDescent="0.25">
      <c r="A24" s="1"/>
      <c r="B24" s="1"/>
      <c r="C24" s="1"/>
      <c r="D24" s="1"/>
      <c r="E24" s="1"/>
      <c r="F24" s="2"/>
      <c r="G24" s="2"/>
      <c r="H24" s="20"/>
      <c r="I24" s="16"/>
      <c r="J24" s="45"/>
      <c r="K24" s="46">
        <f xml:space="preserve"> STDEV(K13:K18)/SQRT(6)</f>
        <v>2.3056171603529672</v>
      </c>
      <c r="L24" s="47"/>
      <c r="M24" s="45"/>
      <c r="N24" s="45"/>
      <c r="O24" s="45"/>
      <c r="P24" s="45"/>
      <c r="Q24" s="45"/>
      <c r="R24" s="45"/>
      <c r="S24" s="45"/>
      <c r="T24" s="48"/>
      <c r="U24" s="40"/>
      <c r="V24" s="4"/>
      <c r="W24" s="4"/>
      <c r="X24" s="4"/>
      <c r="Y24" s="4"/>
      <c r="Z24" s="4"/>
      <c r="AA24" s="1"/>
    </row>
    <row r="25" spans="1:27" x14ac:dyDescent="0.25">
      <c r="A25" s="1"/>
      <c r="B25" s="1"/>
      <c r="C25" s="1"/>
      <c r="D25" s="1"/>
      <c r="E25" s="1"/>
      <c r="F25" s="2"/>
      <c r="G25" s="2"/>
      <c r="H25" s="26"/>
      <c r="I25" s="27"/>
      <c r="J25" s="42"/>
      <c r="K25" s="52" t="s">
        <v>40</v>
      </c>
      <c r="L25" s="42"/>
      <c r="M25" s="49"/>
      <c r="N25" s="49"/>
      <c r="O25" s="49"/>
      <c r="P25" s="49"/>
      <c r="Q25" s="49"/>
      <c r="R25" s="49"/>
      <c r="S25" s="49"/>
      <c r="T25" s="50"/>
      <c r="U25" s="40"/>
      <c r="V25" s="4"/>
      <c r="W25" s="4"/>
      <c r="X25" s="4"/>
      <c r="Y25" s="4"/>
      <c r="Z25" s="4"/>
      <c r="AA25" s="1"/>
    </row>
    <row r="26" spans="1:27" x14ac:dyDescent="0.25">
      <c r="A26" s="1"/>
      <c r="B26" s="1"/>
      <c r="C26" s="1"/>
      <c r="D26" s="1"/>
      <c r="E26" s="1"/>
      <c r="F26" s="2"/>
      <c r="W26" s="4"/>
      <c r="X26" s="4"/>
      <c r="Y26" s="4"/>
      <c r="Z26" s="4"/>
      <c r="AA26" s="1"/>
    </row>
    <row r="27" spans="1:27" x14ac:dyDescent="0.25">
      <c r="A27" s="1"/>
      <c r="B27" s="1"/>
      <c r="C27" s="1"/>
      <c r="D27" s="1"/>
      <c r="E27" s="1"/>
      <c r="F27" s="2"/>
      <c r="W27" s="4"/>
      <c r="X27" s="4"/>
      <c r="Y27" s="4"/>
      <c r="Z27" s="4"/>
      <c r="AA27" s="1"/>
    </row>
    <row r="28" spans="1:27" x14ac:dyDescent="0.25">
      <c r="A28" s="1"/>
      <c r="B28" s="1"/>
      <c r="C28" s="1"/>
      <c r="D28" s="1"/>
      <c r="E28" s="1"/>
      <c r="F28" s="2"/>
      <c r="W28" s="4"/>
      <c r="X28" s="4"/>
      <c r="Y28" s="4"/>
      <c r="Z28" s="4"/>
      <c r="AA28" s="1"/>
    </row>
    <row r="29" spans="1:27" x14ac:dyDescent="0.25">
      <c r="A29" s="1"/>
      <c r="B29" s="1"/>
      <c r="C29" s="1"/>
      <c r="D29" s="1"/>
      <c r="E29" s="1"/>
      <c r="F29" s="2"/>
      <c r="W29" s="4"/>
      <c r="X29" s="4"/>
      <c r="Y29" s="4"/>
      <c r="Z29" s="4"/>
      <c r="AA29" s="1"/>
    </row>
    <row r="30" spans="1:27" x14ac:dyDescent="0.25">
      <c r="A30" s="1"/>
      <c r="B30" s="1"/>
      <c r="C30" s="1"/>
      <c r="D30" s="1"/>
      <c r="E30" s="1"/>
      <c r="F30" s="2"/>
      <c r="W30" s="4"/>
      <c r="X30" s="4"/>
      <c r="Y30" s="4"/>
      <c r="Z30" s="4"/>
      <c r="AA30" s="1"/>
    </row>
    <row r="31" spans="1:27" x14ac:dyDescent="0.25">
      <c r="A31" s="1"/>
      <c r="B31" s="1"/>
      <c r="C31" s="1"/>
      <c r="D31" s="1"/>
      <c r="E31" s="1"/>
      <c r="F31" s="2"/>
      <c r="W31" s="4"/>
      <c r="X31" s="4"/>
      <c r="Y31" s="4"/>
      <c r="Z31" s="4"/>
      <c r="AA31" s="1"/>
    </row>
    <row r="32" spans="1:27" x14ac:dyDescent="0.25">
      <c r="A32" s="1"/>
      <c r="B32" s="1"/>
      <c r="C32" s="1"/>
      <c r="D32" s="1"/>
      <c r="E32" s="1"/>
      <c r="F32" s="2"/>
      <c r="W32" s="4"/>
      <c r="X32" s="4"/>
      <c r="Y32" s="4"/>
      <c r="Z32" s="4"/>
      <c r="AA32" s="1"/>
    </row>
    <row r="33" spans="1:27" x14ac:dyDescent="0.25">
      <c r="A33" s="1"/>
      <c r="B33" s="1"/>
      <c r="C33" s="1"/>
      <c r="D33" s="1"/>
      <c r="E33" s="1"/>
      <c r="F33" s="2"/>
      <c r="W33" s="4"/>
      <c r="X33" s="4"/>
      <c r="Y33" s="4"/>
      <c r="Z33" s="4"/>
      <c r="AA33" s="1"/>
    </row>
    <row r="34" spans="1:27" x14ac:dyDescent="0.25">
      <c r="A34" s="1"/>
      <c r="B34" s="1"/>
      <c r="C34" s="1"/>
      <c r="D34" s="1"/>
      <c r="E34" s="1"/>
      <c r="F34" s="2"/>
      <c r="W34" s="4"/>
      <c r="X34" s="4"/>
      <c r="Y34" s="4"/>
      <c r="Z34" s="4"/>
      <c r="AA34" s="1"/>
    </row>
    <row r="35" spans="1:27" x14ac:dyDescent="0.25">
      <c r="A35" s="1"/>
      <c r="B35" s="1"/>
      <c r="C35" s="1"/>
      <c r="D35" s="1"/>
      <c r="E35" s="1"/>
      <c r="F35" s="2"/>
      <c r="W35" s="4"/>
      <c r="X35" s="4"/>
      <c r="Y35" s="4"/>
      <c r="Z35" s="4"/>
      <c r="AA35" s="1"/>
    </row>
    <row r="36" spans="1:27" x14ac:dyDescent="0.25">
      <c r="A36" s="1"/>
      <c r="B36" s="1"/>
      <c r="C36" s="1"/>
      <c r="D36" s="1"/>
      <c r="E36" s="1"/>
      <c r="F36" s="2"/>
      <c r="W36" s="4"/>
      <c r="X36" s="4"/>
      <c r="Y36" s="4"/>
      <c r="Z36" s="4"/>
      <c r="AA36" s="1"/>
    </row>
    <row r="37" spans="1:27" x14ac:dyDescent="0.25">
      <c r="A37" s="1"/>
      <c r="B37" s="1"/>
      <c r="C37" s="1"/>
      <c r="D37" s="1"/>
      <c r="E37" s="1"/>
      <c r="F37" s="2"/>
      <c r="W37" s="4"/>
      <c r="X37" s="4"/>
      <c r="Y37" s="4"/>
      <c r="Z37" s="4"/>
      <c r="AA37" s="1"/>
    </row>
    <row r="38" spans="1:27" x14ac:dyDescent="0.25">
      <c r="A38" s="1"/>
      <c r="B38" s="1"/>
      <c r="C38" s="1"/>
      <c r="D38" s="1"/>
      <c r="E38" s="1"/>
      <c r="F38" s="2"/>
      <c r="W38" s="4"/>
      <c r="X38" s="4"/>
      <c r="Y38" s="4"/>
      <c r="Z38" s="4"/>
      <c r="AA38" s="1"/>
    </row>
    <row r="39" spans="1:27" x14ac:dyDescent="0.25">
      <c r="A39" s="1"/>
      <c r="B39" s="1"/>
      <c r="C39" s="1"/>
      <c r="D39" s="1"/>
      <c r="E39" s="1"/>
      <c r="F39" s="2"/>
      <c r="W39" s="4"/>
      <c r="X39" s="4"/>
      <c r="Y39" s="4"/>
      <c r="Z39" s="4"/>
      <c r="AA39" s="1"/>
    </row>
    <row r="40" spans="1:27" x14ac:dyDescent="0.25">
      <c r="A40" s="1"/>
      <c r="B40" s="1"/>
      <c r="C40" s="1"/>
      <c r="D40" s="1"/>
      <c r="E40" s="1"/>
      <c r="F40" s="2"/>
      <c r="W40" s="4"/>
      <c r="X40" s="4"/>
      <c r="Y40" s="4"/>
      <c r="Z40" s="4"/>
      <c r="AA40" s="1"/>
    </row>
    <row r="41" spans="1:27" x14ac:dyDescent="0.25">
      <c r="A41" s="1"/>
      <c r="B41" s="1"/>
      <c r="C41" s="1"/>
      <c r="D41" s="1"/>
      <c r="E41" s="1"/>
      <c r="F41" s="2"/>
      <c r="W41" s="4"/>
      <c r="X41" s="4"/>
      <c r="Y41" s="4"/>
      <c r="Z41" s="4"/>
      <c r="AA41" s="1"/>
    </row>
    <row r="42" spans="1:27" x14ac:dyDescent="0.25">
      <c r="A42" s="1"/>
      <c r="B42" s="1"/>
      <c r="C42" s="1"/>
      <c r="D42" s="1"/>
      <c r="E42" s="1"/>
      <c r="F42" s="2"/>
      <c r="W42" s="4"/>
      <c r="X42" s="4"/>
      <c r="Y42" s="4"/>
      <c r="Z42" s="4"/>
      <c r="AA42" s="1"/>
    </row>
    <row r="43" spans="1:27" x14ac:dyDescent="0.25">
      <c r="A43" s="1"/>
      <c r="B43" s="1"/>
      <c r="C43" s="1"/>
      <c r="D43" s="1"/>
      <c r="E43" s="1"/>
      <c r="F43" s="2"/>
      <c r="W43" s="4"/>
      <c r="X43" s="4"/>
      <c r="Y43" s="4"/>
      <c r="Z43" s="4"/>
      <c r="AA43" s="1"/>
    </row>
    <row r="44" spans="1:27" x14ac:dyDescent="0.25">
      <c r="A44" s="1"/>
      <c r="B44" s="1"/>
      <c r="C44" s="1"/>
      <c r="D44" s="1"/>
      <c r="E44" s="1"/>
      <c r="F44" s="2"/>
      <c r="W44" s="4"/>
      <c r="X44" s="4"/>
      <c r="Y44" s="4"/>
      <c r="Z44" s="4"/>
      <c r="AA44" s="1"/>
    </row>
    <row r="45" spans="1:27" x14ac:dyDescent="0.25">
      <c r="A45" s="1"/>
      <c r="B45" s="1"/>
      <c r="C45" s="1"/>
      <c r="D45" s="1"/>
      <c r="E45" s="1"/>
      <c r="F45" s="2"/>
      <c r="W45" s="4"/>
      <c r="X45" s="4"/>
      <c r="Y45" s="4"/>
      <c r="Z45" s="4"/>
      <c r="AA45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A42"/>
  <sheetViews>
    <sheetView workbookViewId="0">
      <selection activeCell="C26" sqref="C26"/>
    </sheetView>
  </sheetViews>
  <sheetFormatPr defaultRowHeight="14.3" x14ac:dyDescent="0.25"/>
  <cols>
    <col min="1" max="1" width="5.875" customWidth="1"/>
    <col min="2" max="2" width="5" customWidth="1"/>
    <col min="6" max="6" width="9" style="38"/>
    <col min="9" max="9" width="10.625" customWidth="1"/>
    <col min="10" max="10" width="13" customWidth="1"/>
    <col min="11" max="11" width="10.375" customWidth="1"/>
    <col min="12" max="12" width="10.875" customWidth="1"/>
    <col min="13" max="13" width="9.75" customWidth="1"/>
    <col min="14" max="14" width="10.375" customWidth="1"/>
    <col min="17" max="17" width="5.75" customWidth="1"/>
    <col min="18" max="18" width="3.125" customWidth="1"/>
    <col min="19" max="19" width="3" customWidth="1"/>
    <col min="20" max="20" width="5.5" customWidth="1"/>
    <col min="23" max="23" width="10.25" customWidth="1"/>
  </cols>
  <sheetData>
    <row r="1" spans="1:27" x14ac:dyDescent="0.25">
      <c r="A1" s="1"/>
      <c r="B1" s="1"/>
      <c r="C1" s="1"/>
      <c r="D1" s="1"/>
      <c r="E1" s="1"/>
      <c r="F1" s="2"/>
      <c r="G1" s="2"/>
      <c r="H1" s="1"/>
      <c r="I1" s="1"/>
      <c r="J1" s="2" t="s">
        <v>14</v>
      </c>
      <c r="K1" s="1"/>
      <c r="L1" s="1"/>
      <c r="M1" s="1"/>
      <c r="N1" s="1"/>
      <c r="O1" s="1"/>
      <c r="P1" s="1"/>
      <c r="Q1" s="1"/>
      <c r="R1" s="1"/>
      <c r="S1" s="1"/>
      <c r="T1" s="1"/>
      <c r="U1" s="4" t="s">
        <v>27</v>
      </c>
      <c r="V1" s="4" t="s">
        <v>29</v>
      </c>
      <c r="W1" s="4" t="s">
        <v>36</v>
      </c>
      <c r="X1" s="7" t="s">
        <v>37</v>
      </c>
      <c r="Y1" s="4"/>
      <c r="Z1" s="4"/>
      <c r="AA1" s="1"/>
    </row>
    <row r="2" spans="1:27" x14ac:dyDescent="0.25">
      <c r="A2" s="1" t="s">
        <v>25</v>
      </c>
      <c r="B2" s="1" t="s">
        <v>0</v>
      </c>
      <c r="C2" s="1" t="s">
        <v>8</v>
      </c>
      <c r="D2" s="1" t="s">
        <v>41</v>
      </c>
      <c r="E2" s="1" t="s">
        <v>55</v>
      </c>
      <c r="F2" s="2" t="s">
        <v>50</v>
      </c>
      <c r="G2" s="2" t="s">
        <v>57</v>
      </c>
      <c r="H2" s="1" t="s">
        <v>10</v>
      </c>
      <c r="I2" s="1" t="s">
        <v>12</v>
      </c>
      <c r="J2" s="2" t="s">
        <v>13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1" t="s">
        <v>21</v>
      </c>
      <c r="R2" s="1" t="s">
        <v>22</v>
      </c>
      <c r="S2" s="1" t="s">
        <v>23</v>
      </c>
      <c r="T2" s="1" t="s">
        <v>24</v>
      </c>
      <c r="U2" s="4" t="s">
        <v>26</v>
      </c>
      <c r="V2" s="4" t="s">
        <v>28</v>
      </c>
      <c r="W2" s="4" t="s">
        <v>42</v>
      </c>
      <c r="X2" s="7"/>
      <c r="Y2" s="4"/>
      <c r="Z2" s="4"/>
      <c r="AA2" s="1"/>
    </row>
    <row r="3" spans="1:27" x14ac:dyDescent="0.25">
      <c r="A3" s="4"/>
      <c r="B3" s="1">
        <v>1</v>
      </c>
      <c r="C3" s="4" t="s">
        <v>54</v>
      </c>
      <c r="D3" s="1">
        <v>0.9</v>
      </c>
      <c r="E3" s="3" t="s">
        <v>56</v>
      </c>
      <c r="F3" s="2">
        <v>60</v>
      </c>
      <c r="G3" s="2">
        <v>45</v>
      </c>
      <c r="H3" s="1"/>
      <c r="I3" s="1"/>
      <c r="J3" s="2"/>
      <c r="K3" s="1">
        <v>2</v>
      </c>
      <c r="L3" s="1">
        <v>1</v>
      </c>
      <c r="M3" s="1">
        <v>1</v>
      </c>
      <c r="N3" s="1"/>
      <c r="O3" s="1"/>
      <c r="P3" s="1"/>
      <c r="Q3" s="1"/>
      <c r="R3" s="1"/>
      <c r="S3" s="1"/>
      <c r="T3" s="1"/>
      <c r="U3" s="4">
        <f>SUM(K3:T3)</f>
        <v>4</v>
      </c>
      <c r="V3" s="4">
        <f>K3+(L3*2)+(M3*3)+(N3*4)+(O3*5)+(P3*6)+(Q3*7)+(R3*8)+(S3*9)+(T3*12)</f>
        <v>7</v>
      </c>
      <c r="W3" s="4">
        <f>(L3*1)+(M3*2)+(N3*3)+(O3*4)+(P3*5)+(Q3*6)+(R3*7)+(S3*8)+(T3*11)</f>
        <v>3</v>
      </c>
      <c r="X3" s="7">
        <f>W3/V3</f>
        <v>0.42857142857142855</v>
      </c>
      <c r="Y3" s="4"/>
      <c r="Z3" s="4"/>
      <c r="AA3" s="4"/>
    </row>
    <row r="4" spans="1:27" s="31" customFormat="1" x14ac:dyDescent="0.25">
      <c r="A4" s="4"/>
      <c r="B4" s="4">
        <v>2</v>
      </c>
      <c r="C4" s="4" t="s">
        <v>54</v>
      </c>
      <c r="D4" s="1">
        <v>27</v>
      </c>
      <c r="E4" s="29" t="s">
        <v>56</v>
      </c>
      <c r="F4" s="2">
        <v>60</v>
      </c>
      <c r="G4" s="30">
        <v>65</v>
      </c>
      <c r="H4" s="4"/>
      <c r="I4" s="4">
        <f>(G4*60)*(H4/100)</f>
        <v>0</v>
      </c>
      <c r="J4" s="30">
        <f>I4*2</f>
        <v>0</v>
      </c>
      <c r="K4" s="4">
        <v>25</v>
      </c>
      <c r="L4" s="4">
        <v>20</v>
      </c>
      <c r="M4" s="4">
        <v>18</v>
      </c>
      <c r="N4" s="4">
        <v>2</v>
      </c>
      <c r="O4" s="4">
        <v>1</v>
      </c>
      <c r="P4" s="4"/>
      <c r="Q4" s="4">
        <v>1</v>
      </c>
      <c r="R4" s="4"/>
      <c r="S4" s="4"/>
      <c r="T4" s="4"/>
      <c r="U4" s="4">
        <f>SUM(K4:T4)</f>
        <v>67</v>
      </c>
      <c r="V4" s="4">
        <f>K4+(L4*2)+(M4*3)+(N4*4)+(O4*5)+(P4*6)+(Q4*7)+(R4*8)+(S4*9)+(T4*12)</f>
        <v>139</v>
      </c>
      <c r="W4" s="4">
        <f>(L4*1)+(M4*2)+(N4*3)+(O4*4)+(P4*5)+(Q4*6)+(R4*7)+(S4*8)+(T4*11)</f>
        <v>72</v>
      </c>
      <c r="X4" s="7">
        <f>W4/V4</f>
        <v>0.51798561151079137</v>
      </c>
      <c r="Y4" s="4"/>
      <c r="Z4" s="4"/>
      <c r="AA4" s="4"/>
    </row>
    <row r="5" spans="1:27" x14ac:dyDescent="0.25">
      <c r="A5" s="4"/>
      <c r="B5" s="1">
        <v>3</v>
      </c>
      <c r="C5" s="4" t="s">
        <v>54</v>
      </c>
      <c r="D5" s="1">
        <v>17</v>
      </c>
      <c r="E5" s="3" t="s">
        <v>56</v>
      </c>
      <c r="F5" s="2">
        <v>60</v>
      </c>
      <c r="G5" s="2">
        <v>61</v>
      </c>
      <c r="H5" s="1"/>
      <c r="I5" s="1">
        <f>(G5*60)*(H5/100)</f>
        <v>0</v>
      </c>
      <c r="J5" s="2">
        <f>I5*2</f>
        <v>0</v>
      </c>
      <c r="K5" s="4">
        <v>35</v>
      </c>
      <c r="L5" s="1">
        <v>16</v>
      </c>
      <c r="M5" s="1">
        <v>4</v>
      </c>
      <c r="N5" s="1">
        <v>3</v>
      </c>
      <c r="O5" s="1">
        <v>1</v>
      </c>
      <c r="P5" s="1"/>
      <c r="Q5" s="1"/>
      <c r="R5" s="1"/>
      <c r="S5" s="1"/>
      <c r="T5" s="1"/>
      <c r="U5" s="4">
        <f>SUM(K5:T5)</f>
        <v>59</v>
      </c>
      <c r="V5" s="4">
        <f>K5+(L5*2)+(M5*3)+(N5*4)+(O5*5)+(P5*6)+(Q5*7)+(R5*8)+(S5*9)+(T5*12)</f>
        <v>96</v>
      </c>
      <c r="W5" s="4">
        <f>(L5*1)+(M5*2)+(N5*3)+(O5*4)+(P5*5)+(Q5*6)+(R5*7)+(S5*8)+(T5*11)</f>
        <v>37</v>
      </c>
      <c r="X5" s="7">
        <f>W5/V5</f>
        <v>0.38541666666666669</v>
      </c>
      <c r="Y5" s="4"/>
      <c r="Z5" s="4"/>
      <c r="AA5" s="1"/>
    </row>
    <row r="6" spans="1:27" x14ac:dyDescent="0.25">
      <c r="A6" s="4"/>
      <c r="B6" s="1">
        <v>4</v>
      </c>
      <c r="C6" s="4" t="s">
        <v>54</v>
      </c>
      <c r="D6" s="1">
        <v>16</v>
      </c>
      <c r="E6" s="3" t="s">
        <v>58</v>
      </c>
      <c r="F6" s="2">
        <v>60</v>
      </c>
      <c r="G6" s="2">
        <v>62</v>
      </c>
      <c r="H6" s="1"/>
      <c r="I6" s="1">
        <f>(G6*60)*(H6/100)</f>
        <v>0</v>
      </c>
      <c r="J6" s="2">
        <f>I6*2</f>
        <v>0</v>
      </c>
      <c r="K6" s="4">
        <v>21</v>
      </c>
      <c r="L6" s="1">
        <v>18</v>
      </c>
      <c r="M6" s="1">
        <v>6</v>
      </c>
      <c r="N6" s="1">
        <v>2</v>
      </c>
      <c r="O6" s="1">
        <v>1</v>
      </c>
      <c r="P6" s="1"/>
      <c r="Q6" s="1"/>
      <c r="R6" s="1"/>
      <c r="S6" s="1"/>
      <c r="T6" s="1"/>
      <c r="U6" s="4">
        <f>SUM(K6:T6)</f>
        <v>48</v>
      </c>
      <c r="V6" s="4">
        <f>K6+(L6*2)+(M6*3)+(N6*4)+(O6*5)+(P6*6)+(Q6*7)+(R6*8)+(S6*9)+(T6*12)</f>
        <v>88</v>
      </c>
      <c r="W6" s="4">
        <f>(L6*1)+(M6*2)+(N6*3)+(O6*4)+(P6*5)+(Q6*6)+(R6*7)+(S6*8)+(T6*11)</f>
        <v>40</v>
      </c>
      <c r="X6" s="7">
        <f>W6/V6</f>
        <v>0.45454545454545453</v>
      </c>
      <c r="Y6" s="4"/>
      <c r="Z6" s="4"/>
      <c r="AA6" s="1"/>
    </row>
    <row r="7" spans="1:27" x14ac:dyDescent="0.25">
      <c r="A7" s="1"/>
      <c r="B7" s="1"/>
      <c r="C7" s="1"/>
      <c r="D7" s="40">
        <f>AVERAGE(D3:D6)</f>
        <v>15.225</v>
      </c>
      <c r="E7" s="3"/>
      <c r="F7" s="2">
        <f>SUM(F3:F6)</f>
        <v>240</v>
      </c>
      <c r="G7" s="2"/>
      <c r="H7" s="1"/>
      <c r="I7" s="1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40">
        <f>SUM(U3:U6)</f>
        <v>178</v>
      </c>
      <c r="V7" s="40">
        <f>SUM(V3:V6)</f>
        <v>330</v>
      </c>
      <c r="W7" s="40">
        <f>SUM(W3:W6)</f>
        <v>152</v>
      </c>
      <c r="X7" s="35">
        <f>AVERAGE(X3:X6)</f>
        <v>0.4466297903235853</v>
      </c>
      <c r="Y7" s="4"/>
      <c r="Z7" s="4"/>
      <c r="AA7" s="1"/>
    </row>
    <row r="8" spans="1:27" x14ac:dyDescent="0.25">
      <c r="A8" s="1"/>
      <c r="B8" s="1"/>
      <c r="C8" s="1"/>
      <c r="D8" s="1"/>
      <c r="E8" s="1"/>
      <c r="F8" s="39">
        <f>F7/60</f>
        <v>4</v>
      </c>
      <c r="G8" s="2"/>
      <c r="H8" s="1"/>
      <c r="I8" s="1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4"/>
      <c r="V8" s="4"/>
      <c r="W8" s="1"/>
      <c r="X8" s="36">
        <f xml:space="preserve"> STDEV(X4:X7)/SQRT(63)</f>
        <v>6.831235201668842E-3</v>
      </c>
      <c r="Y8" s="4"/>
      <c r="Z8" s="4"/>
      <c r="AA8" s="1"/>
    </row>
    <row r="9" spans="1:27" x14ac:dyDescent="0.25">
      <c r="A9" s="1"/>
      <c r="B9" s="1"/>
      <c r="C9" s="1"/>
      <c r="D9" s="1"/>
      <c r="E9" s="1" t="s">
        <v>51</v>
      </c>
      <c r="F9" s="37">
        <f>F8/4</f>
        <v>1</v>
      </c>
      <c r="G9" s="2"/>
      <c r="H9" s="12"/>
      <c r="I9" s="13"/>
      <c r="J9" s="13" t="s">
        <v>0</v>
      </c>
      <c r="K9" s="13" t="s">
        <v>15</v>
      </c>
      <c r="L9" s="13" t="s">
        <v>16</v>
      </c>
      <c r="M9" s="13" t="s">
        <v>17</v>
      </c>
      <c r="N9" s="13" t="s">
        <v>18</v>
      </c>
      <c r="O9" s="13" t="s">
        <v>19</v>
      </c>
      <c r="P9" s="13" t="s">
        <v>20</v>
      </c>
      <c r="Q9" s="13" t="s">
        <v>21</v>
      </c>
      <c r="R9" s="13"/>
      <c r="S9" s="13"/>
      <c r="T9" s="14"/>
      <c r="U9" s="4"/>
      <c r="V9" s="4"/>
      <c r="W9" s="4"/>
      <c r="X9" s="4"/>
      <c r="Y9" s="4"/>
      <c r="Z9" s="4"/>
      <c r="AA9" s="1"/>
    </row>
    <row r="10" spans="1:27" x14ac:dyDescent="0.25">
      <c r="A10" s="1"/>
      <c r="B10" s="1"/>
      <c r="C10" s="1"/>
      <c r="D10" s="1"/>
      <c r="E10" s="1"/>
      <c r="F10" s="2">
        <v>5.0694444444444452E-2</v>
      </c>
      <c r="G10" s="2"/>
      <c r="H10" s="15"/>
      <c r="I10" s="16"/>
      <c r="J10" s="16">
        <v>1</v>
      </c>
      <c r="K10" s="17">
        <f>K3/$U3*100</f>
        <v>50</v>
      </c>
      <c r="L10" s="17">
        <f t="shared" ref="L10:Q10" si="0">L3/$U3*100</f>
        <v>25</v>
      </c>
      <c r="M10" s="17">
        <f t="shared" si="0"/>
        <v>25</v>
      </c>
      <c r="N10" s="17">
        <f t="shared" si="0"/>
        <v>0</v>
      </c>
      <c r="O10" s="17">
        <f t="shared" si="0"/>
        <v>0</v>
      </c>
      <c r="P10" s="17">
        <f t="shared" si="0"/>
        <v>0</v>
      </c>
      <c r="Q10" s="17">
        <f t="shared" si="0"/>
        <v>0</v>
      </c>
      <c r="R10" s="17"/>
      <c r="S10" s="17"/>
      <c r="T10" s="19"/>
      <c r="U10" s="4"/>
      <c r="V10" s="4"/>
      <c r="W10" s="4"/>
      <c r="X10" s="4"/>
      <c r="Y10" s="4"/>
      <c r="Z10" s="4"/>
      <c r="AA10" s="1"/>
    </row>
    <row r="11" spans="1:27" x14ac:dyDescent="0.25">
      <c r="A11" s="1"/>
      <c r="B11" s="1"/>
      <c r="C11" s="1"/>
      <c r="D11" s="1"/>
      <c r="E11" s="1"/>
      <c r="F11" s="2"/>
      <c r="G11" s="2"/>
      <c r="H11" s="20" t="s">
        <v>30</v>
      </c>
      <c r="I11" s="16"/>
      <c r="J11" s="16">
        <v>2</v>
      </c>
      <c r="K11" s="17">
        <f t="shared" ref="K11:Q11" si="1">K4/$U4*100</f>
        <v>37.313432835820898</v>
      </c>
      <c r="L11" s="17">
        <f t="shared" si="1"/>
        <v>29.850746268656714</v>
      </c>
      <c r="M11" s="17">
        <f t="shared" si="1"/>
        <v>26.865671641791046</v>
      </c>
      <c r="N11" s="17">
        <f t="shared" si="1"/>
        <v>2.9850746268656714</v>
      </c>
      <c r="O11" s="17">
        <f t="shared" si="1"/>
        <v>1.4925373134328357</v>
      </c>
      <c r="P11" s="17">
        <f t="shared" si="1"/>
        <v>0</v>
      </c>
      <c r="Q11" s="17">
        <f t="shared" si="1"/>
        <v>1.4925373134328357</v>
      </c>
      <c r="R11" s="17"/>
      <c r="S11" s="17"/>
      <c r="T11" s="19"/>
      <c r="U11" s="4"/>
      <c r="V11" s="4"/>
      <c r="W11" s="4"/>
      <c r="X11" s="4"/>
      <c r="Y11" s="4"/>
      <c r="Z11" s="4"/>
      <c r="AA11" s="1"/>
    </row>
    <row r="12" spans="1:27" x14ac:dyDescent="0.25">
      <c r="A12" s="1"/>
      <c r="B12" s="1"/>
      <c r="C12" s="1"/>
      <c r="D12" s="1"/>
      <c r="E12" s="1"/>
      <c r="F12" s="2"/>
      <c r="G12" s="2"/>
      <c r="H12" s="20" t="s">
        <v>31</v>
      </c>
      <c r="I12" s="16"/>
      <c r="J12" s="16">
        <v>3</v>
      </c>
      <c r="K12" s="17">
        <f t="shared" ref="K12:Q12" si="2">K5/$U5*100</f>
        <v>59.322033898305079</v>
      </c>
      <c r="L12" s="17">
        <f t="shared" si="2"/>
        <v>27.118644067796609</v>
      </c>
      <c r="M12" s="17">
        <f t="shared" si="2"/>
        <v>6.7796610169491522</v>
      </c>
      <c r="N12" s="17">
        <f t="shared" si="2"/>
        <v>5.0847457627118651</v>
      </c>
      <c r="O12" s="17">
        <f t="shared" si="2"/>
        <v>1.6949152542372881</v>
      </c>
      <c r="P12" s="17">
        <f t="shared" si="2"/>
        <v>0</v>
      </c>
      <c r="Q12" s="17">
        <f t="shared" si="2"/>
        <v>0</v>
      </c>
      <c r="R12" s="17"/>
      <c r="S12" s="17"/>
      <c r="T12" s="19"/>
      <c r="U12" s="4"/>
      <c r="V12" s="4"/>
      <c r="W12" s="4"/>
      <c r="X12" s="4"/>
      <c r="Y12" s="4"/>
      <c r="Z12" s="4"/>
      <c r="AA12" s="1"/>
    </row>
    <row r="13" spans="1:27" x14ac:dyDescent="0.25">
      <c r="A13" s="1"/>
      <c r="B13" s="1"/>
      <c r="C13" s="1"/>
      <c r="D13" s="1"/>
      <c r="E13" s="1"/>
      <c r="F13" s="2"/>
      <c r="G13" s="2"/>
      <c r="H13" s="21" t="s">
        <v>26</v>
      </c>
      <c r="I13" s="16"/>
      <c r="J13" s="16">
        <v>4</v>
      </c>
      <c r="K13" s="17">
        <f t="shared" ref="K13:Q13" si="3">K6/$U6*100</f>
        <v>43.75</v>
      </c>
      <c r="L13" s="17">
        <f t="shared" si="3"/>
        <v>37.5</v>
      </c>
      <c r="M13" s="17">
        <f t="shared" si="3"/>
        <v>12.5</v>
      </c>
      <c r="N13" s="17">
        <f t="shared" si="3"/>
        <v>4.1666666666666661</v>
      </c>
      <c r="O13" s="17">
        <f t="shared" si="3"/>
        <v>2.083333333333333</v>
      </c>
      <c r="P13" s="17">
        <f t="shared" si="3"/>
        <v>0</v>
      </c>
      <c r="Q13" s="17">
        <f t="shared" si="3"/>
        <v>0</v>
      </c>
      <c r="R13" s="16"/>
      <c r="S13" s="16"/>
      <c r="T13" s="23"/>
      <c r="U13" s="4"/>
      <c r="V13" s="4"/>
      <c r="W13" s="4"/>
      <c r="X13" s="4"/>
      <c r="Y13" s="4"/>
      <c r="Z13" s="4"/>
      <c r="AA13" s="1"/>
    </row>
    <row r="14" spans="1:27" x14ac:dyDescent="0.25">
      <c r="A14" s="1"/>
      <c r="B14" s="1"/>
      <c r="C14" s="1"/>
      <c r="D14" s="1"/>
      <c r="E14" s="1"/>
      <c r="F14" s="2"/>
      <c r="G14" s="2"/>
      <c r="H14" s="21"/>
      <c r="I14" s="16"/>
      <c r="J14" s="16"/>
      <c r="K14" s="17"/>
      <c r="L14" s="17"/>
      <c r="M14" s="17"/>
      <c r="N14" s="17"/>
      <c r="O14" s="17"/>
      <c r="P14" s="17"/>
      <c r="Q14" s="16"/>
      <c r="R14" s="16"/>
      <c r="S14" s="16"/>
      <c r="T14" s="23"/>
      <c r="U14" s="4"/>
      <c r="V14" s="4"/>
      <c r="W14" s="4"/>
      <c r="X14" s="4"/>
      <c r="Y14" s="4"/>
      <c r="Z14" s="4"/>
      <c r="AA14" s="1"/>
    </row>
    <row r="15" spans="1:27" x14ac:dyDescent="0.25">
      <c r="A15" s="1"/>
      <c r="B15" s="1"/>
      <c r="C15" s="1"/>
      <c r="D15" s="1"/>
      <c r="E15" s="1"/>
      <c r="F15" s="2"/>
      <c r="G15" s="2"/>
      <c r="H15" s="20"/>
      <c r="I15" s="16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9"/>
      <c r="U15" s="4"/>
      <c r="V15" s="4"/>
      <c r="W15" s="4"/>
      <c r="X15" s="4"/>
      <c r="Y15" s="4"/>
      <c r="Z15" s="4"/>
      <c r="AA15" s="1"/>
    </row>
    <row r="16" spans="1:27" x14ac:dyDescent="0.25">
      <c r="A16" s="1"/>
      <c r="B16" s="1"/>
      <c r="C16" s="1"/>
      <c r="D16" s="1"/>
      <c r="E16" s="1"/>
      <c r="F16" s="2"/>
      <c r="G16" s="2"/>
      <c r="H16" s="20"/>
      <c r="I16" s="16"/>
      <c r="J16" s="16"/>
      <c r="K16" s="17"/>
      <c r="L16" s="18"/>
      <c r="M16" s="17"/>
      <c r="N16" s="17"/>
      <c r="O16" s="17"/>
      <c r="P16" s="17"/>
      <c r="Q16" s="17"/>
      <c r="R16" s="17"/>
      <c r="S16" s="17"/>
      <c r="T16" s="19"/>
      <c r="U16" s="4"/>
      <c r="V16" s="4"/>
      <c r="W16" s="4"/>
      <c r="X16" s="4"/>
      <c r="Y16" s="4"/>
      <c r="Z16" s="4"/>
      <c r="AA16" s="1"/>
    </row>
    <row r="17" spans="1:27" x14ac:dyDescent="0.25">
      <c r="A17" s="1"/>
      <c r="B17" s="1"/>
      <c r="C17" s="1"/>
      <c r="D17" s="1"/>
      <c r="E17" s="1"/>
      <c r="F17" s="2"/>
      <c r="G17" s="2"/>
      <c r="H17" s="20"/>
      <c r="I17" s="16"/>
      <c r="J17" s="16"/>
      <c r="K17" s="17"/>
      <c r="L17" s="18"/>
      <c r="M17" s="17"/>
      <c r="N17" s="17"/>
      <c r="O17" s="17"/>
      <c r="P17" s="17"/>
      <c r="Q17" s="17"/>
      <c r="R17" s="17"/>
      <c r="S17" s="17"/>
      <c r="T17" s="19"/>
      <c r="U17" s="4"/>
      <c r="V17" s="4"/>
      <c r="W17" s="4"/>
      <c r="X17" s="4"/>
      <c r="Y17" s="4"/>
      <c r="Z17" s="4"/>
      <c r="AA17" s="1"/>
    </row>
    <row r="18" spans="1:27" x14ac:dyDescent="0.25">
      <c r="A18" s="1"/>
      <c r="B18" s="1"/>
      <c r="C18" s="1"/>
      <c r="D18" s="1"/>
      <c r="E18" s="1"/>
      <c r="F18" s="2"/>
      <c r="G18" s="2"/>
      <c r="H18" s="20"/>
      <c r="I18" s="16"/>
      <c r="J18" s="16"/>
      <c r="K18" s="25"/>
      <c r="L18" s="18"/>
      <c r="M18" s="17"/>
      <c r="N18" s="17"/>
      <c r="O18" s="17"/>
      <c r="P18" s="17"/>
      <c r="Q18" s="17"/>
      <c r="R18" s="17"/>
      <c r="S18" s="17"/>
      <c r="T18" s="19"/>
      <c r="U18" s="4"/>
      <c r="V18" s="4"/>
      <c r="W18" s="4"/>
      <c r="X18" s="4"/>
      <c r="Y18" s="4"/>
      <c r="Z18" s="4"/>
      <c r="AA18" s="1"/>
    </row>
    <row r="19" spans="1:27" x14ac:dyDescent="0.25">
      <c r="A19" s="1"/>
      <c r="B19" s="1"/>
      <c r="C19" s="1"/>
      <c r="D19" s="1"/>
      <c r="E19" s="1"/>
      <c r="F19" s="2"/>
      <c r="G19" s="2"/>
      <c r="H19" s="20"/>
      <c r="I19" s="16"/>
      <c r="J19" s="16"/>
      <c r="K19" s="17"/>
      <c r="L19" s="18"/>
      <c r="M19" s="17"/>
      <c r="N19" s="17"/>
      <c r="O19" s="17"/>
      <c r="P19" s="17"/>
      <c r="Q19" s="17"/>
      <c r="R19" s="17"/>
      <c r="S19" s="17"/>
      <c r="T19" s="19"/>
      <c r="U19" s="4"/>
      <c r="V19" s="4"/>
      <c r="W19" s="4"/>
      <c r="X19" s="4"/>
      <c r="Y19" s="4"/>
      <c r="Z19" s="4"/>
      <c r="AA19" s="1"/>
    </row>
    <row r="20" spans="1:27" x14ac:dyDescent="0.25">
      <c r="A20" s="1"/>
      <c r="B20" s="1"/>
      <c r="C20" s="1"/>
      <c r="D20" s="1"/>
      <c r="E20" s="1"/>
      <c r="F20" s="2"/>
      <c r="G20" s="2"/>
      <c r="H20" s="20"/>
      <c r="I20" s="16"/>
      <c r="J20" s="49" t="s">
        <v>39</v>
      </c>
      <c r="K20" s="51">
        <f>AVERAGE(K10:K15)</f>
        <v>47.596366683531492</v>
      </c>
      <c r="L20" s="51">
        <f t="shared" ref="L20:Q20" si="4">AVERAGE(L10:L15)</f>
        <v>29.867347584113332</v>
      </c>
      <c r="M20" s="51">
        <f t="shared" si="4"/>
        <v>17.78633316468505</v>
      </c>
      <c r="N20" s="51">
        <f t="shared" si="4"/>
        <v>3.0591217640610506</v>
      </c>
      <c r="O20" s="51">
        <f t="shared" si="4"/>
        <v>1.3176964752508642</v>
      </c>
      <c r="P20" s="51">
        <f t="shared" si="4"/>
        <v>0</v>
      </c>
      <c r="Q20" s="51">
        <f t="shared" si="4"/>
        <v>0.37313432835820892</v>
      </c>
      <c r="R20" s="45"/>
      <c r="S20" s="45"/>
      <c r="T20" s="48"/>
      <c r="U20" s="40"/>
      <c r="V20" s="4"/>
      <c r="W20" s="4"/>
      <c r="X20" s="4"/>
      <c r="Y20" s="4"/>
      <c r="Z20" s="4"/>
      <c r="AA20" s="1"/>
    </row>
    <row r="21" spans="1:27" x14ac:dyDescent="0.25">
      <c r="A21" s="1"/>
      <c r="B21" s="1"/>
      <c r="C21" s="1"/>
      <c r="D21" s="1"/>
      <c r="E21" s="1"/>
      <c r="F21" s="2"/>
      <c r="G21" s="2"/>
      <c r="H21" s="20"/>
      <c r="I21" s="16"/>
      <c r="J21" s="45"/>
      <c r="K21" s="46">
        <f xml:space="preserve"> STDEV(K10:K15)/SQRT(6)</f>
        <v>3.828271947934982</v>
      </c>
      <c r="L21" s="47"/>
      <c r="M21" s="45"/>
      <c r="N21" s="45"/>
      <c r="O21" s="45"/>
      <c r="P21" s="45"/>
      <c r="Q21" s="45"/>
      <c r="R21" s="45"/>
      <c r="S21" s="45"/>
      <c r="T21" s="48"/>
      <c r="U21" s="40"/>
      <c r="V21" s="4"/>
      <c r="W21" s="4"/>
      <c r="X21" s="4"/>
      <c r="Y21" s="4"/>
      <c r="Z21" s="4"/>
      <c r="AA21" s="1"/>
    </row>
    <row r="22" spans="1:27" x14ac:dyDescent="0.25">
      <c r="A22" s="1"/>
      <c r="B22" s="1"/>
      <c r="C22" s="1"/>
      <c r="D22" s="1"/>
      <c r="E22" s="1"/>
      <c r="F22" s="2"/>
      <c r="G22" s="2"/>
      <c r="H22" s="26"/>
      <c r="I22" s="27"/>
      <c r="J22" s="42"/>
      <c r="K22" s="52" t="s">
        <v>40</v>
      </c>
      <c r="L22" s="42"/>
      <c r="M22" s="49"/>
      <c r="N22" s="49"/>
      <c r="O22" s="49"/>
      <c r="P22" s="49"/>
      <c r="Q22" s="49"/>
      <c r="R22" s="49"/>
      <c r="S22" s="49"/>
      <c r="T22" s="50"/>
      <c r="U22" s="40"/>
      <c r="V22" s="4"/>
      <c r="W22" s="4"/>
      <c r="X22" s="4"/>
      <c r="Y22" s="4"/>
      <c r="Z22" s="4"/>
      <c r="AA22" s="1"/>
    </row>
    <row r="23" spans="1:27" x14ac:dyDescent="0.25">
      <c r="A23" s="1"/>
      <c r="B23" s="1"/>
      <c r="C23" s="1"/>
      <c r="D23" s="1"/>
      <c r="E23" s="1"/>
      <c r="F23" s="2"/>
      <c r="W23" s="4"/>
      <c r="X23" s="4"/>
      <c r="Y23" s="4"/>
      <c r="Z23" s="4"/>
      <c r="AA23" s="1"/>
    </row>
    <row r="24" spans="1:27" x14ac:dyDescent="0.25">
      <c r="A24" s="1"/>
      <c r="B24" s="1"/>
      <c r="C24" s="1"/>
      <c r="D24" s="1"/>
      <c r="E24" s="1"/>
      <c r="F24" s="2"/>
      <c r="W24" s="4"/>
      <c r="X24" s="4"/>
      <c r="Y24" s="4"/>
      <c r="Z24" s="4"/>
      <c r="AA24" s="1"/>
    </row>
    <row r="25" spans="1:27" x14ac:dyDescent="0.25">
      <c r="A25" s="1"/>
      <c r="B25" s="1"/>
      <c r="C25" s="1"/>
      <c r="D25" s="1"/>
      <c r="E25" s="1"/>
      <c r="F25" s="2"/>
      <c r="W25" s="4"/>
      <c r="X25" s="4"/>
      <c r="Y25" s="4"/>
      <c r="Z25" s="4"/>
      <c r="AA25" s="1"/>
    </row>
    <row r="26" spans="1:27" x14ac:dyDescent="0.25">
      <c r="A26" s="1"/>
      <c r="B26" s="1"/>
      <c r="C26" s="1"/>
      <c r="D26" s="1"/>
      <c r="E26" s="1"/>
      <c r="F26" s="2"/>
      <c r="W26" s="4"/>
      <c r="X26" s="4"/>
      <c r="Y26" s="4"/>
      <c r="Z26" s="4"/>
      <c r="AA26" s="1"/>
    </row>
    <row r="27" spans="1:27" x14ac:dyDescent="0.25">
      <c r="A27" s="1"/>
      <c r="B27" s="1"/>
      <c r="C27" s="1"/>
      <c r="D27" s="1"/>
      <c r="E27" s="1"/>
      <c r="F27" s="2"/>
      <c r="W27" s="4"/>
      <c r="X27" s="4"/>
      <c r="Y27" s="4"/>
      <c r="Z27" s="4"/>
      <c r="AA27" s="1"/>
    </row>
    <row r="28" spans="1:27" x14ac:dyDescent="0.25">
      <c r="A28" s="1"/>
      <c r="B28" s="1"/>
      <c r="C28" s="1"/>
      <c r="D28" s="1"/>
      <c r="E28" s="1"/>
      <c r="F28" s="2"/>
      <c r="W28" s="4"/>
      <c r="X28" s="4"/>
      <c r="Y28" s="4"/>
      <c r="Z28" s="4"/>
      <c r="AA28" s="1"/>
    </row>
    <row r="29" spans="1:27" x14ac:dyDescent="0.25">
      <c r="A29" s="1"/>
      <c r="B29" s="1"/>
      <c r="C29" s="1"/>
      <c r="D29" s="1"/>
      <c r="E29" s="1"/>
      <c r="F29" s="2"/>
      <c r="W29" s="4"/>
      <c r="X29" s="4"/>
      <c r="Y29" s="4"/>
      <c r="Z29" s="4"/>
      <c r="AA29" s="1"/>
    </row>
    <row r="30" spans="1:27" x14ac:dyDescent="0.25">
      <c r="A30" s="1"/>
      <c r="B30" s="1"/>
      <c r="C30" s="1"/>
      <c r="D30" s="1"/>
      <c r="E30" s="1"/>
      <c r="F30" s="2"/>
      <c r="W30" s="4"/>
      <c r="X30" s="4"/>
      <c r="Y30" s="4"/>
      <c r="Z30" s="4"/>
      <c r="AA30" s="1"/>
    </row>
    <row r="31" spans="1:27" x14ac:dyDescent="0.25">
      <c r="A31" s="1"/>
      <c r="B31" s="1"/>
      <c r="C31" s="1"/>
      <c r="D31" s="1"/>
      <c r="E31" s="1"/>
      <c r="F31" s="2"/>
      <c r="W31" s="4"/>
      <c r="X31" s="4"/>
      <c r="Y31" s="4"/>
      <c r="Z31" s="4"/>
      <c r="AA31" s="1"/>
    </row>
    <row r="32" spans="1:27" x14ac:dyDescent="0.25">
      <c r="A32" s="1"/>
      <c r="B32" s="1"/>
      <c r="C32" s="1"/>
      <c r="D32" s="1"/>
      <c r="E32" s="1"/>
      <c r="F32" s="2"/>
      <c r="X32" s="4"/>
      <c r="Y32" s="4"/>
      <c r="Z32" s="4"/>
      <c r="AA32" s="1"/>
    </row>
    <row r="33" spans="1:27" x14ac:dyDescent="0.25">
      <c r="A33" s="1"/>
      <c r="B33" s="1"/>
      <c r="C33" s="1"/>
      <c r="D33" s="1"/>
      <c r="E33" s="1"/>
      <c r="F33" s="2"/>
      <c r="X33" s="4"/>
      <c r="Y33" s="4"/>
      <c r="Z33" s="4"/>
      <c r="AA33" s="1"/>
    </row>
    <row r="34" spans="1:27" x14ac:dyDescent="0.25">
      <c r="A34" s="1"/>
      <c r="B34" s="1"/>
      <c r="C34" s="1"/>
      <c r="D34" s="1"/>
      <c r="E34" s="1"/>
      <c r="F34" s="2"/>
      <c r="X34" s="4"/>
      <c r="Y34" s="4"/>
      <c r="Z34" s="4"/>
      <c r="AA34" s="1"/>
    </row>
    <row r="35" spans="1:27" x14ac:dyDescent="0.25">
      <c r="A35" s="1"/>
      <c r="B35" s="1"/>
      <c r="C35" s="1"/>
      <c r="D35" s="1"/>
      <c r="E35" s="1"/>
      <c r="F35" s="2"/>
      <c r="X35" s="4"/>
      <c r="Y35" s="4"/>
      <c r="Z35" s="4"/>
      <c r="AA35" s="1"/>
    </row>
    <row r="36" spans="1:27" x14ac:dyDescent="0.25">
      <c r="A36" s="1"/>
      <c r="B36" s="1"/>
      <c r="C36" s="1"/>
      <c r="D36" s="1"/>
      <c r="E36" s="1"/>
      <c r="F36" s="2"/>
      <c r="X36" s="4"/>
      <c r="Y36" s="4"/>
      <c r="Z36" s="4"/>
      <c r="AA36" s="1"/>
    </row>
    <row r="37" spans="1:27" x14ac:dyDescent="0.25">
      <c r="A37" s="1"/>
      <c r="B37" s="1"/>
      <c r="C37" s="1"/>
      <c r="D37" s="1"/>
      <c r="E37" s="1"/>
      <c r="F37" s="2"/>
      <c r="X37" s="4"/>
      <c r="Y37" s="4"/>
      <c r="Z37" s="4"/>
      <c r="AA37" s="1"/>
    </row>
    <row r="38" spans="1:27" x14ac:dyDescent="0.25">
      <c r="A38" s="1"/>
      <c r="B38" s="1"/>
      <c r="C38" s="1"/>
      <c r="D38" s="1"/>
      <c r="E38" s="1"/>
      <c r="F38" s="2"/>
      <c r="X38" s="4"/>
      <c r="Y38" s="4"/>
      <c r="Z38" s="4"/>
      <c r="AA38" s="1"/>
    </row>
    <row r="39" spans="1:27" x14ac:dyDescent="0.25">
      <c r="A39" s="1"/>
      <c r="B39" s="1"/>
      <c r="C39" s="1"/>
      <c r="D39" s="1"/>
      <c r="E39" s="1"/>
      <c r="F39" s="2"/>
      <c r="X39" s="4"/>
      <c r="Y39" s="4"/>
      <c r="Z39" s="4"/>
      <c r="AA39" s="1"/>
    </row>
    <row r="40" spans="1:27" x14ac:dyDescent="0.25">
      <c r="A40" s="1"/>
      <c r="B40" s="1"/>
      <c r="C40" s="1"/>
      <c r="D40" s="1"/>
      <c r="E40" s="1"/>
      <c r="F40" s="2"/>
      <c r="X40" s="4"/>
      <c r="Y40" s="4"/>
      <c r="Z40" s="4"/>
      <c r="AA40" s="1"/>
    </row>
    <row r="41" spans="1:27" x14ac:dyDescent="0.25">
      <c r="A41" s="1"/>
      <c r="B41" s="1"/>
      <c r="C41" s="1"/>
      <c r="D41" s="1"/>
      <c r="E41" s="1"/>
      <c r="F41" s="2"/>
      <c r="X41" s="4"/>
      <c r="Y41" s="4"/>
      <c r="Z41" s="4"/>
      <c r="AA41" s="1"/>
    </row>
    <row r="42" spans="1:27" x14ac:dyDescent="0.25">
      <c r="A42" s="1"/>
      <c r="B42" s="1"/>
      <c r="C42" s="1"/>
      <c r="D42" s="1"/>
      <c r="E42" s="1"/>
      <c r="F42" s="2"/>
      <c r="X42" s="4"/>
      <c r="Y42" s="4"/>
      <c r="Z42" s="4"/>
      <c r="AA4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 marinus</vt:lpstr>
      <vt:lpstr> fowleri MI</vt:lpstr>
      <vt:lpstr>Americanus OH</vt:lpstr>
      <vt:lpstr>fowleri OH</vt:lpstr>
    </vt:vector>
  </TitlesOfParts>
  <Company>Ohio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somebody else</dc:creator>
  <cp:lastModifiedBy>somebody else</cp:lastModifiedBy>
  <cp:lastPrinted>2013-06-11T19:31:42Z</cp:lastPrinted>
  <dcterms:created xsi:type="dcterms:W3CDTF">2013-06-11T17:48:15Z</dcterms:created>
  <dcterms:modified xsi:type="dcterms:W3CDTF">2015-01-15T17:22:07Z</dcterms:modified>
</cp:coreProperties>
</file>