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8805" yWindow="-135" windowWidth="10530" windowHeight="11760"/>
  </bookViews>
  <sheets>
    <sheet name="data" sheetId="1" r:id="rId1"/>
    <sheet name="particle size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L5" i="1"/>
  <c r="M5"/>
  <c r="N5"/>
  <c r="O5"/>
  <c r="P5"/>
  <c r="Q5"/>
  <c r="R5"/>
  <c r="T5" s="1"/>
  <c r="X5"/>
  <c r="C40" i="2" l="1"/>
  <c r="C39"/>
  <c r="C38"/>
  <c r="C37"/>
  <c r="C36"/>
  <c r="C35"/>
  <c r="C34"/>
  <c r="C33"/>
  <c r="C32"/>
  <c r="D27"/>
  <c r="D26" s="1"/>
  <c r="D25" s="1"/>
  <c r="D24" s="1"/>
  <c r="D23" s="1"/>
  <c r="D22" s="1"/>
  <c r="D21" s="1"/>
  <c r="D20" s="1"/>
  <c r="D19" s="1"/>
  <c r="E23" s="1"/>
  <c r="D14"/>
  <c r="D13" s="1"/>
  <c r="D12" s="1"/>
  <c r="D11" s="1"/>
  <c r="D10" s="1"/>
  <c r="D9" s="1"/>
  <c r="D8" s="1"/>
  <c r="D7" s="1"/>
  <c r="D6" s="1"/>
  <c r="E9" s="1"/>
  <c r="E7" l="1"/>
  <c r="E22"/>
  <c r="E19"/>
  <c r="E20"/>
  <c r="E6"/>
  <c r="E25"/>
  <c r="E8"/>
  <c r="E24"/>
  <c r="E12"/>
  <c r="E11"/>
  <c r="E26"/>
  <c r="E21"/>
  <c r="E14"/>
  <c r="E10"/>
  <c r="E13"/>
  <c r="E27"/>
  <c r="D40"/>
  <c r="D39" s="1"/>
  <c r="D38" s="1"/>
  <c r="D37" s="1"/>
  <c r="D36" s="1"/>
  <c r="D35" s="1"/>
  <c r="D34" s="1"/>
  <c r="D33" s="1"/>
  <c r="D32" s="1"/>
  <c r="E32" s="1"/>
  <c r="E37" l="1"/>
  <c r="E35"/>
  <c r="E39"/>
  <c r="E33"/>
  <c r="E38"/>
  <c r="E40"/>
  <c r="E34"/>
  <c r="E36"/>
  <c r="F13"/>
  <c r="F12"/>
  <c r="F11" s="1"/>
  <c r="F10" s="1"/>
  <c r="F9" s="1"/>
  <c r="F26"/>
  <c r="F25" s="1"/>
  <c r="F24" s="1"/>
  <c r="F23" s="1"/>
  <c r="F22" l="1"/>
  <c r="F21" s="1"/>
  <c r="F20" s="1"/>
  <c r="F19" s="1"/>
  <c r="F18" s="1"/>
  <c r="F8"/>
  <c r="F7" s="1"/>
  <c r="F6" s="1"/>
  <c r="F39"/>
  <c r="F38" l="1"/>
  <c r="F37" s="1"/>
  <c r="F36" s="1"/>
  <c r="F35" l="1"/>
  <c r="F34" s="1"/>
  <c r="F33" l="1"/>
  <c r="F32" s="1"/>
  <c r="F31" l="1"/>
  <c r="D66"/>
  <c r="D61"/>
  <c r="D64"/>
  <c r="F5"/>
  <c r="D68" l="1"/>
  <c r="D70" s="1"/>
</calcChain>
</file>

<file path=xl/sharedStrings.xml><?xml version="1.0" encoding="utf-8"?>
<sst xmlns="http://schemas.openxmlformats.org/spreadsheetml/2006/main" count="54" uniqueCount="32">
  <si>
    <t>Bond Index Summary</t>
  </si>
  <si>
    <t>HGI</t>
  </si>
  <si>
    <t>Bond Index KWh/ton</t>
  </si>
  <si>
    <t>P80 (µm)</t>
  </si>
  <si>
    <t>Power to grind to product size (kW)</t>
  </si>
  <si>
    <t>Grindability per rev</t>
  </si>
  <si>
    <t>Final rev count</t>
  </si>
  <si>
    <t>F80 (µm)</t>
  </si>
  <si>
    <t>Target (µm)</t>
  </si>
  <si>
    <t>Sample</t>
  </si>
  <si>
    <t>n</t>
  </si>
  <si>
    <t>Rosin-Rammler</t>
  </si>
  <si>
    <t>Size (micron)</t>
  </si>
  <si>
    <t>Mass Retained (g)</t>
  </si>
  <si>
    <t>% Retained</t>
  </si>
  <si>
    <t xml:space="preserve">Cumulative Oversize % </t>
  </si>
  <si>
    <t>Y =</t>
  </si>
  <si>
    <t xml:space="preserve">X = </t>
  </si>
  <si>
    <r>
      <t>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</si>
  <si>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Geometric Means</t>
  </si>
  <si>
    <t>Rosin-Rammler mean diameterd d' (µm)</t>
  </si>
  <si>
    <r>
      <t xml:space="preserve">Work Input </t>
    </r>
    <r>
      <rPr>
        <b/>
        <i/>
        <sz val="9"/>
        <color theme="1"/>
        <rFont val="Arial"/>
        <family val="2"/>
      </rPr>
      <t>W</t>
    </r>
    <r>
      <rPr>
        <b/>
        <sz val="9"/>
        <color rgb="FF000000"/>
        <rFont val="Arial"/>
        <family val="2"/>
      </rPr>
      <t xml:space="preserve"> to grind to product size (kWh/ton)</t>
    </r>
  </si>
  <si>
    <r>
      <t>Geometric Mean Diameter d</t>
    </r>
    <r>
      <rPr>
        <b/>
        <vertAlign val="subscript"/>
        <sz val="11"/>
        <color theme="1"/>
        <rFont val="Calibri"/>
        <family val="2"/>
        <scheme val="minor"/>
      </rPr>
      <t>gw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</rPr>
      <t>µm)</t>
    </r>
  </si>
  <si>
    <t>Heat Value (J/g)</t>
  </si>
  <si>
    <t xml:space="preserve">Work Index to Heat Value </t>
  </si>
  <si>
    <t>s</t>
  </si>
  <si>
    <t>sg</t>
  </si>
  <si>
    <t>Microwave 1</t>
  </si>
  <si>
    <t>Microwave 2</t>
  </si>
  <si>
    <t>Microwave</t>
  </si>
  <si>
    <t>microwave 2</t>
  </si>
  <si>
    <t>microwave average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</si>
</sst>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333333"/>
      <name val="Verdana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1" xfId="0" applyBorder="1"/>
    <xf numFmtId="2" fontId="5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5" borderId="1" xfId="0" applyFill="1" applyBorder="1"/>
    <xf numFmtId="0" fontId="7" fillId="0" borderId="0" xfId="0" applyFont="1"/>
    <xf numFmtId="0" fontId="1" fillId="0" borderId="1" xfId="0" applyFont="1" applyBorder="1"/>
    <xf numFmtId="0" fontId="0" fillId="6" borderId="1" xfId="0" applyFill="1" applyBorder="1"/>
    <xf numFmtId="2" fontId="0" fillId="4" borderId="0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4" fontId="0" fillId="7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1" fillId="0" borderId="0" xfId="0" applyFont="1" applyFill="1"/>
    <xf numFmtId="164" fontId="0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readingOrder="1"/>
    </xf>
    <xf numFmtId="16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  <xf numFmtId="0" fontId="1" fillId="3" borderId="2" xfId="0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Feed Cumulative Distribution</a:t>
            </a:r>
          </a:p>
        </c:rich>
      </c:tx>
      <c:layout>
        <c:manualLayout>
          <c:xMode val="edge"/>
          <c:yMode val="edge"/>
          <c:x val="0.30999307086614181"/>
          <c:y val="3.2407496760548112E-2"/>
        </c:manualLayout>
      </c:layout>
    </c:title>
    <c:plotArea>
      <c:layout/>
      <c:scatterChart>
        <c:scatterStyle val="lineMarker"/>
        <c:ser>
          <c:idx val="0"/>
          <c:order val="0"/>
          <c:tx>
            <c:v>x</c:v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15049557266880101"/>
                  <c:y val="7.3558986944813744E-4"/>
                </c:manualLayout>
              </c:layout>
              <c:numFmt formatCode="General" sourceLinked="0"/>
            </c:trendlineLbl>
          </c:trendline>
          <c:xVal>
            <c:numRef>
              <c:f>'[1]Portion B'!$G$37:$G$45</c:f>
              <c:numCache>
                <c:formatCode>General</c:formatCode>
                <c:ptCount val="9"/>
                <c:pt idx="0">
                  <c:v>3350</c:v>
                </c:pt>
                <c:pt idx="1">
                  <c:v>2360</c:v>
                </c:pt>
                <c:pt idx="2">
                  <c:v>1700</c:v>
                </c:pt>
                <c:pt idx="3">
                  <c:v>1000</c:v>
                </c:pt>
                <c:pt idx="4">
                  <c:v>850</c:v>
                </c:pt>
                <c:pt idx="5">
                  <c:v>600</c:v>
                </c:pt>
                <c:pt idx="6">
                  <c:v>300</c:v>
                </c:pt>
                <c:pt idx="7">
                  <c:v>150</c:v>
                </c:pt>
                <c:pt idx="8">
                  <c:v>0</c:v>
                </c:pt>
              </c:numCache>
            </c:numRef>
          </c:xVal>
          <c:yVal>
            <c:numRef>
              <c:f>'[1]Portion B'!$K$37:$K$45</c:f>
              <c:numCache>
                <c:formatCode>General</c:formatCode>
                <c:ptCount val="9"/>
                <c:pt idx="0">
                  <c:v>99.959807073954977</c:v>
                </c:pt>
                <c:pt idx="1">
                  <c:v>99.196141479099666</c:v>
                </c:pt>
                <c:pt idx="2">
                  <c:v>94.279206859592705</c:v>
                </c:pt>
                <c:pt idx="3">
                  <c:v>70.525187566988208</c:v>
                </c:pt>
                <c:pt idx="4">
                  <c:v>65.166130760986064</c:v>
                </c:pt>
                <c:pt idx="5">
                  <c:v>47.514737406216504</c:v>
                </c:pt>
                <c:pt idx="6">
                  <c:v>21.007502679528404</c:v>
                </c:pt>
                <c:pt idx="7">
                  <c:v>8.440514469453376</c:v>
                </c:pt>
                <c:pt idx="8">
                  <c:v>0</c:v>
                </c:pt>
              </c:numCache>
            </c:numRef>
          </c:yVal>
        </c:ser>
        <c:dLbls/>
        <c:axId val="50394624"/>
        <c:axId val="50396544"/>
      </c:scatterChart>
      <c:valAx>
        <c:axId val="50394624"/>
        <c:scaling>
          <c:logBase val="10"/>
          <c:orientation val="minMax"/>
          <c:min val="1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Size (micron)</a:t>
                </a:r>
              </a:p>
            </c:rich>
          </c:tx>
        </c:title>
        <c:numFmt formatCode="General" sourceLinked="1"/>
        <c:tickLblPos val="nextTo"/>
        <c:crossAx val="50396544"/>
        <c:crosses val="autoZero"/>
        <c:crossBetween val="midCat"/>
      </c:valAx>
      <c:valAx>
        <c:axId val="50396544"/>
        <c:scaling>
          <c:logBase val="10"/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Retained in Sieve (%)</a:t>
                </a:r>
              </a:p>
            </c:rich>
          </c:tx>
        </c:title>
        <c:numFmt formatCode="General" sourceLinked="1"/>
        <c:tickLblPos val="nextTo"/>
        <c:crossAx val="503946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Feed Cumulative Distribution</a:t>
            </a:r>
          </a:p>
        </c:rich>
      </c:tx>
      <c:layout>
        <c:manualLayout>
          <c:xMode val="edge"/>
          <c:yMode val="edge"/>
          <c:x val="0.30999307086614181"/>
          <c:y val="3.2407496760548112E-2"/>
        </c:manualLayout>
      </c:layout>
    </c:title>
    <c:plotArea>
      <c:layout/>
      <c:scatterChart>
        <c:scatterStyle val="lineMarker"/>
        <c:ser>
          <c:idx val="0"/>
          <c:order val="0"/>
          <c:tx>
            <c:v>x</c:v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15049557266880101"/>
                  <c:y val="7.3558986944813744E-4"/>
                </c:manualLayout>
              </c:layout>
              <c:numFmt formatCode="General" sourceLinked="0"/>
            </c:trendlineLbl>
          </c:trendline>
          <c:xVal>
            <c:numRef>
              <c:f>'[1]Portion B'!$G$37:$G$45</c:f>
              <c:numCache>
                <c:formatCode>General</c:formatCode>
                <c:ptCount val="9"/>
                <c:pt idx="0">
                  <c:v>3350</c:v>
                </c:pt>
                <c:pt idx="1">
                  <c:v>2360</c:v>
                </c:pt>
                <c:pt idx="2">
                  <c:v>1700</c:v>
                </c:pt>
                <c:pt idx="3">
                  <c:v>1000</c:v>
                </c:pt>
                <c:pt idx="4">
                  <c:v>850</c:v>
                </c:pt>
                <c:pt idx="5">
                  <c:v>600</c:v>
                </c:pt>
                <c:pt idx="6">
                  <c:v>300</c:v>
                </c:pt>
                <c:pt idx="7">
                  <c:v>150</c:v>
                </c:pt>
                <c:pt idx="8">
                  <c:v>0</c:v>
                </c:pt>
              </c:numCache>
            </c:numRef>
          </c:xVal>
          <c:yVal>
            <c:numRef>
              <c:f>'[1]Portion B'!$K$37:$K$45</c:f>
              <c:numCache>
                <c:formatCode>General</c:formatCode>
                <c:ptCount val="9"/>
                <c:pt idx="0">
                  <c:v>99.959807073954977</c:v>
                </c:pt>
                <c:pt idx="1">
                  <c:v>99.196141479099666</c:v>
                </c:pt>
                <c:pt idx="2">
                  <c:v>94.279206859592705</c:v>
                </c:pt>
                <c:pt idx="3">
                  <c:v>70.525187566988208</c:v>
                </c:pt>
                <c:pt idx="4">
                  <c:v>65.166130760986064</c:v>
                </c:pt>
                <c:pt idx="5">
                  <c:v>47.514737406216504</c:v>
                </c:pt>
                <c:pt idx="6">
                  <c:v>21.007502679528404</c:v>
                </c:pt>
                <c:pt idx="7">
                  <c:v>8.440514469453376</c:v>
                </c:pt>
                <c:pt idx="8">
                  <c:v>0</c:v>
                </c:pt>
              </c:numCache>
            </c:numRef>
          </c:yVal>
        </c:ser>
        <c:dLbls/>
        <c:axId val="50557312"/>
        <c:axId val="50559232"/>
      </c:scatterChart>
      <c:valAx>
        <c:axId val="50557312"/>
        <c:scaling>
          <c:logBase val="10"/>
          <c:orientation val="minMax"/>
          <c:min val="1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Size (micron)</a:t>
                </a:r>
              </a:p>
            </c:rich>
          </c:tx>
        </c:title>
        <c:numFmt formatCode="General" sourceLinked="1"/>
        <c:tickLblPos val="nextTo"/>
        <c:crossAx val="50559232"/>
        <c:crosses val="autoZero"/>
        <c:crossBetween val="midCat"/>
      </c:valAx>
      <c:valAx>
        <c:axId val="50559232"/>
        <c:scaling>
          <c:logBase val="10"/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Retained in Sieve (%)</a:t>
                </a:r>
              </a:p>
            </c:rich>
          </c:tx>
        </c:title>
        <c:numFmt formatCode="General" sourceLinked="1"/>
        <c:tickLblPos val="nextTo"/>
        <c:crossAx val="505573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1</xdr:col>
      <xdr:colOff>133350</xdr:colOff>
      <xdr:row>56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6</xdr:col>
      <xdr:colOff>133350</xdr:colOff>
      <xdr:row>56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xow\Dropbox\EngD\Testing\Year%203\PELLET%20DISINTEGRATION\140818%20PELLET%20DISINTEGRATION%20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ight data"/>
      <sheetName val="Portion A"/>
      <sheetName val="Portion B"/>
      <sheetName val="Chart1 (2)"/>
      <sheetName val="Chart1"/>
      <sheetName val="Portion B (2)"/>
    </sheetNames>
    <sheetDataSet>
      <sheetData sheetId="0"/>
      <sheetData sheetId="1"/>
      <sheetData sheetId="2">
        <row r="37">
          <cell r="A37">
            <v>3350</v>
          </cell>
          <cell r="G37">
            <v>3350</v>
          </cell>
          <cell r="K37">
            <v>99.959807073954977</v>
          </cell>
        </row>
        <row r="38">
          <cell r="G38">
            <v>2360</v>
          </cell>
          <cell r="K38">
            <v>99.196141479099666</v>
          </cell>
        </row>
        <row r="39">
          <cell r="G39">
            <v>1700</v>
          </cell>
          <cell r="K39">
            <v>94.279206859592705</v>
          </cell>
        </row>
        <row r="40">
          <cell r="G40">
            <v>1000</v>
          </cell>
          <cell r="K40">
            <v>70.525187566988208</v>
          </cell>
        </row>
        <row r="41">
          <cell r="G41">
            <v>850</v>
          </cell>
          <cell r="K41">
            <v>65.166130760986064</v>
          </cell>
        </row>
        <row r="42">
          <cell r="G42">
            <v>600</v>
          </cell>
          <cell r="K42">
            <v>47.514737406216504</v>
          </cell>
        </row>
        <row r="43">
          <cell r="G43">
            <v>300</v>
          </cell>
          <cell r="K43">
            <v>21.007502679528404</v>
          </cell>
        </row>
        <row r="44">
          <cell r="G44">
            <v>150</v>
          </cell>
          <cell r="K44">
            <v>8.440514469453376</v>
          </cell>
        </row>
        <row r="45">
          <cell r="G45">
            <v>0</v>
          </cell>
          <cell r="K45">
            <v>0</v>
          </cell>
        </row>
      </sheetData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G15"/>
  <sheetViews>
    <sheetView tabSelected="1" zoomScale="70" zoomScaleNormal="70" workbookViewId="0">
      <selection activeCell="D5" sqref="D5"/>
    </sheetView>
  </sheetViews>
  <sheetFormatPr defaultRowHeight="15"/>
  <cols>
    <col min="1" max="1" width="25.7109375" style="28" bestFit="1" customWidth="1"/>
    <col min="2" max="2" width="5.85546875" style="27" bestFit="1" customWidth="1"/>
    <col min="3" max="3" width="11.42578125" style="28" bestFit="1" customWidth="1"/>
    <col min="4" max="4" width="11.5703125" style="28" bestFit="1" customWidth="1"/>
    <col min="5" max="5" width="14.42578125" style="28" bestFit="1" customWidth="1"/>
    <col min="6" max="6" width="14.5703125" style="28" bestFit="1" customWidth="1"/>
    <col min="7" max="8" width="11.42578125" style="29" bestFit="1" customWidth="1"/>
    <col min="9" max="9" width="11.7109375" style="29" bestFit="1" customWidth="1"/>
    <col min="10" max="10" width="6" customWidth="1"/>
    <col min="11" max="11" width="13.5703125" bestFit="1" customWidth="1"/>
    <col min="12" max="12" width="11.42578125" bestFit="1" customWidth="1"/>
    <col min="13" max="13" width="11.5703125" bestFit="1" customWidth="1"/>
    <col min="14" max="14" width="14.42578125" bestFit="1" customWidth="1"/>
    <col min="15" max="15" width="14.5703125" bestFit="1" customWidth="1"/>
    <col min="16" max="17" width="11.42578125" bestFit="1" customWidth="1"/>
    <col min="18" max="18" width="15.7109375" bestFit="1" customWidth="1"/>
    <col min="19" max="19" width="14.28515625" bestFit="1" customWidth="1"/>
    <col min="20" max="20" width="14" style="7" bestFit="1" customWidth="1"/>
    <col min="21" max="21" width="20" bestFit="1" customWidth="1"/>
    <col min="22" max="22" width="8.7109375" bestFit="1" customWidth="1"/>
    <col min="23" max="23" width="6.85546875" bestFit="1" customWidth="1"/>
    <col min="24" max="24" width="21.7109375" bestFit="1" customWidth="1"/>
  </cols>
  <sheetData>
    <row r="2" spans="1:33">
      <c r="A2" s="26" t="s">
        <v>0</v>
      </c>
    </row>
    <row r="3" spans="1:33">
      <c r="U3" s="44" t="s">
        <v>11</v>
      </c>
      <c r="V3" s="44"/>
      <c r="W3" s="44"/>
      <c r="X3" s="39" t="s">
        <v>19</v>
      </c>
    </row>
    <row r="4" spans="1:33" s="2" customFormat="1" ht="60">
      <c r="A4" s="30"/>
      <c r="B4" s="31" t="s">
        <v>1</v>
      </c>
      <c r="C4" s="32" t="s">
        <v>7</v>
      </c>
      <c r="D4" s="33" t="s">
        <v>3</v>
      </c>
      <c r="E4" s="32" t="s">
        <v>8</v>
      </c>
      <c r="F4" s="33" t="s">
        <v>5</v>
      </c>
      <c r="G4" s="33" t="s">
        <v>6</v>
      </c>
      <c r="H4" s="33" t="s">
        <v>2</v>
      </c>
      <c r="I4" s="33" t="s">
        <v>4</v>
      </c>
      <c r="K4" s="3" t="s">
        <v>9</v>
      </c>
      <c r="L4" s="10" t="s">
        <v>7</v>
      </c>
      <c r="M4" s="4" t="s">
        <v>3</v>
      </c>
      <c r="N4" s="10" t="s">
        <v>8</v>
      </c>
      <c r="O4" s="4" t="s">
        <v>5</v>
      </c>
      <c r="P4" s="4" t="s">
        <v>6</v>
      </c>
      <c r="Q4" s="4" t="s">
        <v>2</v>
      </c>
      <c r="R4" s="41" t="s">
        <v>21</v>
      </c>
      <c r="S4" s="4" t="s">
        <v>23</v>
      </c>
      <c r="T4" s="9" t="s">
        <v>24</v>
      </c>
      <c r="U4" s="10" t="s">
        <v>20</v>
      </c>
      <c r="V4" s="10" t="s">
        <v>10</v>
      </c>
      <c r="W4" s="10" t="s">
        <v>18</v>
      </c>
      <c r="X4" s="10" t="s">
        <v>22</v>
      </c>
      <c r="Z4"/>
      <c r="AA4"/>
      <c r="AB4"/>
      <c r="AC4"/>
      <c r="AD4"/>
      <c r="AE4"/>
      <c r="AF4"/>
      <c r="AG4"/>
    </row>
    <row r="5" spans="1:33">
      <c r="A5" s="34" t="s">
        <v>27</v>
      </c>
      <c r="B5" s="35"/>
      <c r="C5" s="36">
        <v>5970</v>
      </c>
      <c r="D5" s="37">
        <v>883</v>
      </c>
      <c r="E5" s="37">
        <v>1000</v>
      </c>
      <c r="F5" s="37">
        <v>2</v>
      </c>
      <c r="G5" s="38">
        <v>63</v>
      </c>
      <c r="H5" s="38">
        <v>25.09</v>
      </c>
      <c r="I5" s="38">
        <v>5.15</v>
      </c>
      <c r="K5" s="18" t="s">
        <v>29</v>
      </c>
      <c r="L5" s="20">
        <f t="shared" ref="L5:R5" si="0">AVERAGE(C5:C6)</f>
        <v>5970</v>
      </c>
      <c r="M5" s="19">
        <f t="shared" si="0"/>
        <v>881</v>
      </c>
      <c r="N5" s="20">
        <f t="shared" si="0"/>
        <v>1000</v>
      </c>
      <c r="O5" s="19">
        <f t="shared" si="0"/>
        <v>2.0149999999999997</v>
      </c>
      <c r="P5" s="19">
        <f t="shared" si="0"/>
        <v>62</v>
      </c>
      <c r="Q5" s="19">
        <f t="shared" si="0"/>
        <v>24.77</v>
      </c>
      <c r="R5" s="19">
        <f t="shared" si="0"/>
        <v>5.1150000000000002</v>
      </c>
      <c r="S5" s="5">
        <v>22130</v>
      </c>
      <c r="T5" s="6">
        <f t="shared" ref="T5" si="1">((R5*3.6)/S5)*100</f>
        <v>8.3208314505196571E-2</v>
      </c>
      <c r="U5" s="42">
        <v>668.45</v>
      </c>
      <c r="V5" s="42">
        <v>1.9569000000000001</v>
      </c>
      <c r="W5" s="43">
        <v>0.99029999999999996</v>
      </c>
      <c r="X5" s="8">
        <f>(470+468)/2</f>
        <v>469</v>
      </c>
    </row>
    <row r="6" spans="1:33">
      <c r="A6" s="34" t="s">
        <v>28</v>
      </c>
      <c r="B6" s="35"/>
      <c r="C6" s="36">
        <v>5970</v>
      </c>
      <c r="D6" s="37">
        <v>879</v>
      </c>
      <c r="E6" s="37">
        <v>1000</v>
      </c>
      <c r="F6" s="37">
        <v>2.0299999999999998</v>
      </c>
      <c r="G6" s="38">
        <v>61</v>
      </c>
      <c r="H6" s="38">
        <v>24.45</v>
      </c>
      <c r="I6" s="38">
        <v>5.08</v>
      </c>
      <c r="K6" s="21"/>
      <c r="L6" s="22"/>
      <c r="M6" s="23"/>
      <c r="N6" s="22"/>
      <c r="O6" s="23"/>
      <c r="P6" s="23"/>
      <c r="Q6" s="23"/>
      <c r="R6" s="23"/>
      <c r="S6" s="17"/>
      <c r="T6" s="40"/>
      <c r="U6" s="24"/>
      <c r="V6" s="24"/>
      <c r="W6" s="25"/>
    </row>
    <row r="7" spans="1:33">
      <c r="T7"/>
    </row>
    <row r="8" spans="1:33">
      <c r="T8"/>
    </row>
    <row r="9" spans="1:33">
      <c r="T9"/>
    </row>
    <row r="10" spans="1:33">
      <c r="T10"/>
    </row>
    <row r="11" spans="1:33" ht="32.25" customHeight="1">
      <c r="T11"/>
    </row>
    <row r="12" spans="1:33">
      <c r="T12"/>
    </row>
    <row r="13" spans="1:33">
      <c r="T13"/>
    </row>
    <row r="14" spans="1:33">
      <c r="T14"/>
    </row>
    <row r="15" spans="1:33" ht="30" customHeight="1">
      <c r="T15"/>
    </row>
  </sheetData>
  <mergeCells count="1">
    <mergeCell ref="U3:W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3:F70"/>
  <sheetViews>
    <sheetView zoomScale="70" zoomScaleNormal="70" workbookViewId="0">
      <selection activeCell="K19" sqref="K19"/>
    </sheetView>
  </sheetViews>
  <sheetFormatPr defaultRowHeight="15"/>
  <cols>
    <col min="2" max="2" width="8.5703125" bestFit="1" customWidth="1"/>
    <col min="3" max="3" width="13" customWidth="1"/>
    <col min="4" max="4" width="11.7109375" customWidth="1"/>
    <col min="5" max="6" width="10.5703125" bestFit="1" customWidth="1"/>
  </cols>
  <sheetData>
    <row r="3" spans="2:6">
      <c r="B3" s="45" t="s">
        <v>27</v>
      </c>
      <c r="C3" s="45"/>
      <c r="D3" s="45"/>
      <c r="E3" s="45"/>
      <c r="F3" s="45"/>
    </row>
    <row r="4" spans="2:6" ht="45">
      <c r="B4" s="11" t="s">
        <v>12</v>
      </c>
      <c r="C4" s="11" t="s">
        <v>13</v>
      </c>
      <c r="D4" s="11" t="s">
        <v>13</v>
      </c>
      <c r="E4" s="11" t="s">
        <v>14</v>
      </c>
      <c r="F4" s="11" t="s">
        <v>15</v>
      </c>
    </row>
    <row r="5" spans="2:6">
      <c r="B5" s="15">
        <v>1000</v>
      </c>
      <c r="C5" s="11"/>
      <c r="D5" s="11"/>
      <c r="E5" s="11"/>
      <c r="F5" s="12">
        <f t="shared" ref="F5:F12" si="0">F6+E6</f>
        <v>100</v>
      </c>
    </row>
    <row r="6" spans="2:6">
      <c r="B6" s="8">
        <v>850</v>
      </c>
      <c r="C6" s="16">
        <v>98.13</v>
      </c>
      <c r="D6" s="8">
        <f t="shared" ref="D6:D12" si="1">D7+C6</f>
        <v>384.05</v>
      </c>
      <c r="E6" s="12">
        <f>100*(C6/$D$6)</f>
        <v>25.551360499934901</v>
      </c>
      <c r="F6" s="12">
        <f t="shared" si="0"/>
        <v>74.448639500065099</v>
      </c>
    </row>
    <row r="7" spans="2:6">
      <c r="B7" s="8">
        <v>600</v>
      </c>
      <c r="C7" s="16">
        <v>91.26</v>
      </c>
      <c r="D7" s="8">
        <f t="shared" si="1"/>
        <v>285.92</v>
      </c>
      <c r="E7" s="12">
        <f t="shared" ref="E7:E14" si="2">100*(C7/$D$6)</f>
        <v>23.762530920453067</v>
      </c>
      <c r="F7" s="12">
        <f t="shared" si="0"/>
        <v>50.686108579612025</v>
      </c>
    </row>
    <row r="8" spans="2:6">
      <c r="B8" s="8">
        <v>425</v>
      </c>
      <c r="C8" s="16">
        <v>67.61</v>
      </c>
      <c r="D8" s="8">
        <f t="shared" si="1"/>
        <v>194.66</v>
      </c>
      <c r="E8" s="12">
        <f t="shared" si="2"/>
        <v>17.604478583517771</v>
      </c>
      <c r="F8" s="12">
        <f t="shared" si="0"/>
        <v>33.081629996094257</v>
      </c>
    </row>
    <row r="9" spans="2:6">
      <c r="B9" s="8">
        <v>300</v>
      </c>
      <c r="C9" s="16">
        <v>47.56</v>
      </c>
      <c r="D9" s="8">
        <f t="shared" si="1"/>
        <v>127.05</v>
      </c>
      <c r="E9" s="12">
        <f t="shared" si="2"/>
        <v>12.383804192162479</v>
      </c>
      <c r="F9" s="12">
        <f t="shared" si="0"/>
        <v>20.697825803931778</v>
      </c>
    </row>
    <row r="10" spans="2:6">
      <c r="B10" s="8">
        <v>212</v>
      </c>
      <c r="C10" s="16">
        <v>29.17</v>
      </c>
      <c r="D10" s="8">
        <f t="shared" si="1"/>
        <v>79.489999999999995</v>
      </c>
      <c r="E10" s="12">
        <f t="shared" si="2"/>
        <v>7.5953651868246315</v>
      </c>
      <c r="F10" s="12">
        <f t="shared" si="0"/>
        <v>13.102460617107146</v>
      </c>
    </row>
    <row r="11" spans="2:6">
      <c r="B11" s="8">
        <v>150</v>
      </c>
      <c r="C11" s="16">
        <v>17.52</v>
      </c>
      <c r="D11" s="8">
        <f t="shared" si="1"/>
        <v>50.319999999999993</v>
      </c>
      <c r="E11" s="12">
        <f t="shared" si="2"/>
        <v>4.5619060018226794</v>
      </c>
      <c r="F11" s="12">
        <f t="shared" si="0"/>
        <v>8.5405546152844671</v>
      </c>
    </row>
    <row r="12" spans="2:6">
      <c r="B12" s="8">
        <v>75</v>
      </c>
      <c r="C12" s="16">
        <v>18.89</v>
      </c>
      <c r="D12" s="8">
        <f t="shared" si="1"/>
        <v>32.799999999999997</v>
      </c>
      <c r="E12" s="12">
        <f t="shared" si="2"/>
        <v>4.9186303866684025</v>
      </c>
      <c r="F12" s="12">
        <f t="shared" si="0"/>
        <v>3.6219242286160656</v>
      </c>
    </row>
    <row r="13" spans="2:6">
      <c r="B13" s="8">
        <v>53</v>
      </c>
      <c r="C13" s="16">
        <v>6.35</v>
      </c>
      <c r="D13" s="8">
        <f>D14+C13</f>
        <v>13.91</v>
      </c>
      <c r="E13" s="12">
        <f t="shared" si="2"/>
        <v>1.65343054289806</v>
      </c>
      <c r="F13" s="12">
        <f>E14</f>
        <v>1.9684936857180053</v>
      </c>
    </row>
    <row r="14" spans="2:6">
      <c r="B14" s="8">
        <v>0</v>
      </c>
      <c r="C14" s="16">
        <v>7.56</v>
      </c>
      <c r="D14" s="8">
        <f t="shared" ref="D14" si="3">D15+C14</f>
        <v>7.56</v>
      </c>
      <c r="E14" s="12">
        <f t="shared" si="2"/>
        <v>1.9684936857180053</v>
      </c>
      <c r="F14" s="12"/>
    </row>
    <row r="16" spans="2:6">
      <c r="B16" s="45" t="s">
        <v>30</v>
      </c>
      <c r="C16" s="45"/>
      <c r="D16" s="45"/>
      <c r="E16" s="45"/>
      <c r="F16" s="45"/>
    </row>
    <row r="17" spans="2:6" ht="45">
      <c r="B17" s="11" t="s">
        <v>12</v>
      </c>
      <c r="C17" s="11" t="s">
        <v>13</v>
      </c>
      <c r="D17" s="11" t="s">
        <v>13</v>
      </c>
      <c r="E17" s="11" t="s">
        <v>14</v>
      </c>
      <c r="F17" s="11" t="s">
        <v>15</v>
      </c>
    </row>
    <row r="18" spans="2:6">
      <c r="B18" s="15">
        <v>1000</v>
      </c>
      <c r="C18" s="11"/>
      <c r="D18" s="11"/>
      <c r="E18" s="11"/>
      <c r="F18" s="12">
        <f t="shared" ref="F18:F25" si="4">F19+E19</f>
        <v>100.00000000000001</v>
      </c>
    </row>
    <row r="19" spans="2:6">
      <c r="B19" s="8">
        <v>850</v>
      </c>
      <c r="C19" s="8">
        <v>93.42</v>
      </c>
      <c r="D19" s="8">
        <f t="shared" ref="D19:D25" si="5">D20+C19</f>
        <v>375.59999999999997</v>
      </c>
      <c r="E19" s="12">
        <f>100*(C19/$D$19)</f>
        <v>24.872204472843453</v>
      </c>
      <c r="F19" s="12">
        <f t="shared" si="4"/>
        <v>75.127795527156565</v>
      </c>
    </row>
    <row r="20" spans="2:6">
      <c r="B20" s="8">
        <v>600</v>
      </c>
      <c r="C20" s="8">
        <v>91.46</v>
      </c>
      <c r="D20" s="8">
        <f t="shared" si="5"/>
        <v>282.17999999999995</v>
      </c>
      <c r="E20" s="12">
        <f t="shared" ref="E20:E27" si="6">100*(C20/$D$19)</f>
        <v>24.350372736954206</v>
      </c>
      <c r="F20" s="12">
        <f t="shared" si="4"/>
        <v>50.777422790202351</v>
      </c>
    </row>
    <row r="21" spans="2:6">
      <c r="B21" s="8">
        <v>425</v>
      </c>
      <c r="C21" s="8">
        <v>66.540000000000006</v>
      </c>
      <c r="D21" s="8">
        <f t="shared" si="5"/>
        <v>190.71999999999997</v>
      </c>
      <c r="E21" s="12">
        <f t="shared" si="6"/>
        <v>17.715654952076683</v>
      </c>
      <c r="F21" s="12">
        <f t="shared" si="4"/>
        <v>33.061767838125668</v>
      </c>
    </row>
    <row r="22" spans="2:6">
      <c r="B22" s="8">
        <v>300</v>
      </c>
      <c r="C22" s="8">
        <v>45.01</v>
      </c>
      <c r="D22" s="8">
        <f t="shared" si="5"/>
        <v>124.17999999999998</v>
      </c>
      <c r="E22" s="12">
        <f t="shared" si="6"/>
        <v>11.983493077742279</v>
      </c>
      <c r="F22" s="12">
        <f t="shared" si="4"/>
        <v>21.078274760383387</v>
      </c>
    </row>
    <row r="23" spans="2:6">
      <c r="B23" s="8">
        <v>212</v>
      </c>
      <c r="C23" s="8">
        <v>29.99</v>
      </c>
      <c r="D23" s="8">
        <f t="shared" si="5"/>
        <v>79.169999999999987</v>
      </c>
      <c r="E23" s="12">
        <f t="shared" si="6"/>
        <v>7.9845580404685839</v>
      </c>
      <c r="F23" s="12">
        <f t="shared" si="4"/>
        <v>13.093716719914802</v>
      </c>
    </row>
    <row r="24" spans="2:6">
      <c r="B24" s="8">
        <v>150</v>
      </c>
      <c r="C24" s="8">
        <v>16.66</v>
      </c>
      <c r="D24" s="8">
        <f t="shared" si="5"/>
        <v>49.179999999999993</v>
      </c>
      <c r="E24" s="12">
        <f t="shared" si="6"/>
        <v>4.435569755058574</v>
      </c>
      <c r="F24" s="12">
        <f t="shared" si="4"/>
        <v>8.658146964856229</v>
      </c>
    </row>
    <row r="25" spans="2:6">
      <c r="B25" s="8">
        <v>75</v>
      </c>
      <c r="C25" s="8">
        <v>19.059999999999999</v>
      </c>
      <c r="D25" s="8">
        <f t="shared" si="5"/>
        <v>32.519999999999996</v>
      </c>
      <c r="E25" s="12">
        <f t="shared" si="6"/>
        <v>5.0745473908413201</v>
      </c>
      <c r="F25" s="12">
        <f t="shared" si="4"/>
        <v>3.5835995740149098</v>
      </c>
    </row>
    <row r="26" spans="2:6">
      <c r="B26" s="8">
        <v>53</v>
      </c>
      <c r="C26" s="8">
        <v>5.88</v>
      </c>
      <c r="D26" s="8">
        <f>D27+C26</f>
        <v>13.46</v>
      </c>
      <c r="E26" s="12">
        <f t="shared" si="6"/>
        <v>1.5654952076677318</v>
      </c>
      <c r="F26" s="12">
        <f>E27</f>
        <v>2.018104366347178</v>
      </c>
    </row>
    <row r="27" spans="2:6">
      <c r="B27" s="8">
        <v>0</v>
      </c>
      <c r="C27" s="8">
        <v>7.58</v>
      </c>
      <c r="D27" s="8">
        <f t="shared" ref="D27" si="7">D28+C27</f>
        <v>7.58</v>
      </c>
      <c r="E27" s="12">
        <f t="shared" si="6"/>
        <v>2.018104366347178</v>
      </c>
      <c r="F27" s="12"/>
    </row>
    <row r="29" spans="2:6">
      <c r="B29" s="45" t="s">
        <v>31</v>
      </c>
      <c r="C29" s="45"/>
      <c r="D29" s="45"/>
      <c r="E29" s="45"/>
      <c r="F29" s="45"/>
    </row>
    <row r="30" spans="2:6" ht="45">
      <c r="B30" s="11" t="s">
        <v>12</v>
      </c>
      <c r="C30" s="11" t="s">
        <v>13</v>
      </c>
      <c r="D30" s="11" t="s">
        <v>13</v>
      </c>
      <c r="E30" s="11" t="s">
        <v>14</v>
      </c>
      <c r="F30" s="11" t="s">
        <v>15</v>
      </c>
    </row>
    <row r="31" spans="2:6">
      <c r="B31" s="15">
        <v>1000</v>
      </c>
      <c r="C31" s="11"/>
      <c r="D31" s="11"/>
      <c r="E31" s="11"/>
      <c r="F31" s="12">
        <f t="shared" ref="F31:F38" si="8">F32+E32</f>
        <v>100</v>
      </c>
    </row>
    <row r="32" spans="2:6">
      <c r="B32" s="8">
        <v>850</v>
      </c>
      <c r="C32" s="13">
        <f t="shared" ref="C32:C40" si="9">AVERAGE(C19,C6)</f>
        <v>95.775000000000006</v>
      </c>
      <c r="D32" s="8">
        <f t="shared" ref="D32:D38" si="10">D33+C32</f>
        <v>379.82500000000005</v>
      </c>
      <c r="E32" s="12">
        <f>100*(C32/$D$32)</f>
        <v>25.215559797275063</v>
      </c>
      <c r="F32" s="12">
        <f t="shared" si="8"/>
        <v>74.784440202724937</v>
      </c>
    </row>
    <row r="33" spans="2:6">
      <c r="B33" s="8">
        <v>600</v>
      </c>
      <c r="C33" s="13">
        <f t="shared" si="9"/>
        <v>91.36</v>
      </c>
      <c r="D33" s="8">
        <f t="shared" si="10"/>
        <v>284.05</v>
      </c>
      <c r="E33" s="12">
        <f t="shared" ref="E33:E40" si="11">100*(C33/$D$32)</f>
        <v>24.053182386625416</v>
      </c>
      <c r="F33" s="12">
        <f t="shared" si="8"/>
        <v>50.731257816099514</v>
      </c>
    </row>
    <row r="34" spans="2:6">
      <c r="B34" s="8">
        <v>425</v>
      </c>
      <c r="C34" s="13">
        <f t="shared" si="9"/>
        <v>67.075000000000003</v>
      </c>
      <c r="D34" s="8">
        <f t="shared" si="10"/>
        <v>192.69</v>
      </c>
      <c r="E34" s="12">
        <f t="shared" si="11"/>
        <v>17.659448430198115</v>
      </c>
      <c r="F34" s="12">
        <f t="shared" si="8"/>
        <v>33.071809385901403</v>
      </c>
    </row>
    <row r="35" spans="2:6">
      <c r="B35" s="8">
        <v>300</v>
      </c>
      <c r="C35" s="13">
        <f t="shared" si="9"/>
        <v>46.284999999999997</v>
      </c>
      <c r="D35" s="8">
        <f t="shared" si="10"/>
        <v>125.61499999999999</v>
      </c>
      <c r="E35" s="12">
        <f t="shared" si="11"/>
        <v>12.185875074047257</v>
      </c>
      <c r="F35" s="12">
        <f t="shared" si="8"/>
        <v>20.885934311854143</v>
      </c>
    </row>
    <row r="36" spans="2:6">
      <c r="B36" s="8">
        <v>212</v>
      </c>
      <c r="C36" s="13">
        <f t="shared" si="9"/>
        <v>29.58</v>
      </c>
      <c r="D36" s="8">
        <f t="shared" si="10"/>
        <v>79.33</v>
      </c>
      <c r="E36" s="12">
        <f t="shared" si="11"/>
        <v>7.7877970117817403</v>
      </c>
      <c r="F36" s="12">
        <f t="shared" si="8"/>
        <v>13.098137300072402</v>
      </c>
    </row>
    <row r="37" spans="2:6">
      <c r="B37" s="8">
        <v>150</v>
      </c>
      <c r="C37" s="13">
        <f t="shared" si="9"/>
        <v>17.09</v>
      </c>
      <c r="D37" s="8">
        <f t="shared" si="10"/>
        <v>49.75</v>
      </c>
      <c r="E37" s="12">
        <f t="shared" si="11"/>
        <v>4.4994405318238657</v>
      </c>
      <c r="F37" s="12">
        <f t="shared" si="8"/>
        <v>8.5986967682485353</v>
      </c>
    </row>
    <row r="38" spans="2:6">
      <c r="B38" s="8">
        <v>75</v>
      </c>
      <c r="C38" s="13">
        <f t="shared" si="9"/>
        <v>18.975000000000001</v>
      </c>
      <c r="D38" s="8">
        <f t="shared" si="10"/>
        <v>32.660000000000004</v>
      </c>
      <c r="E38" s="12">
        <f t="shared" si="11"/>
        <v>4.995721713947213</v>
      </c>
      <c r="F38" s="12">
        <f t="shared" si="8"/>
        <v>3.6029750543013228</v>
      </c>
    </row>
    <row r="39" spans="2:6">
      <c r="B39" s="8">
        <v>53</v>
      </c>
      <c r="C39" s="13">
        <f t="shared" si="9"/>
        <v>6.1150000000000002</v>
      </c>
      <c r="D39" s="8">
        <f>D40+C39</f>
        <v>13.685</v>
      </c>
      <c r="E39" s="12">
        <f t="shared" si="11"/>
        <v>1.6099519515566378</v>
      </c>
      <c r="F39" s="12">
        <f>E40</f>
        <v>1.993023102744685</v>
      </c>
    </row>
    <row r="40" spans="2:6">
      <c r="B40" s="8">
        <v>0</v>
      </c>
      <c r="C40" s="13">
        <f t="shared" si="9"/>
        <v>7.57</v>
      </c>
      <c r="D40" s="8">
        <f>C40</f>
        <v>7.57</v>
      </c>
      <c r="E40" s="12">
        <f t="shared" si="11"/>
        <v>1.993023102744685</v>
      </c>
      <c r="F40" s="12"/>
    </row>
    <row r="60" spans="3:4">
      <c r="C60" s="1" t="s">
        <v>16</v>
      </c>
      <c r="D60" s="14">
        <v>80</v>
      </c>
    </row>
    <row r="61" spans="3:4">
      <c r="C61" t="s">
        <v>17</v>
      </c>
      <c r="D61" s="7">
        <f>B32+((D60-F32)*((B31-B32)/(F31-F32)))</f>
        <v>881.02584181675809</v>
      </c>
    </row>
    <row r="63" spans="3:4">
      <c r="C63" s="1" t="s">
        <v>16</v>
      </c>
      <c r="D63" s="14">
        <v>50</v>
      </c>
    </row>
    <row r="64" spans="3:4">
      <c r="C64" t="s">
        <v>17</v>
      </c>
      <c r="D64" s="7">
        <f>B34+((D63-F34)*((B33-B34)/(F33-F34)))</f>
        <v>592.75344763324642</v>
      </c>
    </row>
    <row r="65" spans="3:4">
      <c r="C65" s="1" t="s">
        <v>16</v>
      </c>
      <c r="D65" s="14">
        <v>84</v>
      </c>
    </row>
    <row r="66" spans="3:4">
      <c r="C66" t="s">
        <v>17</v>
      </c>
      <c r="D66" s="7">
        <f>B32+((D65-F32)*((B31-B32)/(F31-F32)))</f>
        <v>904.82067345340647</v>
      </c>
    </row>
    <row r="68" spans="3:4">
      <c r="C68" t="s">
        <v>25</v>
      </c>
      <c r="D68">
        <f>LOG(D66/D64)</f>
        <v>0.18368842619862627</v>
      </c>
    </row>
    <row r="70" spans="3:4" s="7" customFormat="1">
      <c r="C70" s="7" t="s">
        <v>26</v>
      </c>
      <c r="D70" s="7">
        <f>10^(D68)</f>
        <v>1.52647053689217</v>
      </c>
    </row>
  </sheetData>
  <mergeCells count="3">
    <mergeCell ref="B3:F3"/>
    <mergeCell ref="B16:F16"/>
    <mergeCell ref="B29:F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particle size</vt:lpstr>
    </vt:vector>
  </TitlesOfParts>
  <Company>University Of Nottingham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Orla</dc:creator>
  <cp:lastModifiedBy>andrew Rollinson</cp:lastModifiedBy>
  <dcterms:created xsi:type="dcterms:W3CDTF">2014-08-13T16:22:30Z</dcterms:created>
  <dcterms:modified xsi:type="dcterms:W3CDTF">2015-10-26T10:40:20Z</dcterms:modified>
</cp:coreProperties>
</file>